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PURLINS UPN" sheetId="1" r:id="rId1"/>
  </sheets>
  <definedNames>
    <definedName name="_xlnm.Print_Area" localSheetId="0">'PURLINS UPN'!$A$1:$J$96</definedName>
    <definedName name="_xlnm.Print_Titles" localSheetId="0">'PURLINS UPN'!$1:$4</definedName>
    <definedName name="Z_B381FCE2_D8C1_4124_915B_856606DE7547_.wvu.PrintArea" localSheetId="0" hidden="1">'PURLINS UPN'!$A$1:$J$90</definedName>
    <definedName name="Z_B381FCE2_D8C1_4124_915B_856606DE7547_.wvu.PrintTitles" localSheetId="0" hidden="1">'PURLINS UPN'!$1:$4</definedName>
  </definedNames>
  <calcPr fullCalcOnLoad="1"/>
</workbook>
</file>

<file path=xl/sharedStrings.xml><?xml version="1.0" encoding="utf-8"?>
<sst xmlns="http://schemas.openxmlformats.org/spreadsheetml/2006/main" count="179" uniqueCount="101">
  <si>
    <t>m</t>
  </si>
  <si>
    <t>=</t>
  </si>
  <si>
    <t>t</t>
  </si>
  <si>
    <t>1)- APPLIED FORCES :-</t>
  </si>
  <si>
    <t>cm</t>
  </si>
  <si>
    <t>A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</si>
  <si>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</si>
  <si>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</si>
  <si>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</si>
  <si>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</si>
  <si>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</si>
  <si>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</si>
  <si>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</si>
  <si>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</si>
  <si>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</si>
  <si>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</si>
  <si>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</si>
  <si>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M.Nour</t>
  </si>
  <si>
    <t>K</t>
  </si>
  <si>
    <t>h-2c</t>
  </si>
  <si>
    <t>Ix</t>
  </si>
  <si>
    <t>Sx</t>
  </si>
  <si>
    <t>PURLINS ID :-</t>
  </si>
  <si>
    <t>( P-1 )</t>
  </si>
  <si>
    <t>(DL+LL)</t>
  </si>
  <si>
    <t>tanα &lt; 0.4</t>
  </si>
  <si>
    <t>0.4 &lt; tanα &lt; 0.8</t>
  </si>
  <si>
    <t>tanα &lt; 0.8</t>
  </si>
  <si>
    <t>(DL+LL+WL)</t>
  </si>
  <si>
    <t>inaccessible</t>
  </si>
  <si>
    <t xml:space="preserve">Span </t>
  </si>
  <si>
    <t>accessible</t>
  </si>
  <si>
    <t>Spacing</t>
  </si>
  <si>
    <t xml:space="preserve">α </t>
  </si>
  <si>
    <t>DEAD LOAD</t>
  </si>
  <si>
    <t>B</t>
  </si>
  <si>
    <t>O.W of C.sheets</t>
  </si>
  <si>
    <t>m.t</t>
  </si>
  <si>
    <t>LIVE LOAD</t>
  </si>
  <si>
    <t>a)Uniform load</t>
  </si>
  <si>
    <t>Roof is</t>
  </si>
  <si>
    <t>L.L.</t>
  </si>
  <si>
    <t>Φ12</t>
  </si>
  <si>
    <t>b)100 Kg concentrated load</t>
  </si>
  <si>
    <t>Kg</t>
  </si>
  <si>
    <t>MAX LIVE LOAD :-</t>
  </si>
  <si>
    <t>WIND LOAD</t>
  </si>
  <si>
    <t>q</t>
  </si>
  <si>
    <t>FINAL DESIGN LOADS :-</t>
  </si>
  <si>
    <r>
      <t>Kg/m</t>
    </r>
    <r>
      <rPr>
        <b/>
        <vertAlign val="superscript"/>
        <sz val="11"/>
        <rFont val="Times New Roman"/>
        <family val="1"/>
      </rPr>
      <t>2</t>
    </r>
  </si>
  <si>
    <r>
      <t>W</t>
    </r>
    <r>
      <rPr>
        <b/>
        <vertAlign val="subscript"/>
        <sz val="11"/>
        <rFont val="Times New Roman"/>
        <family val="1"/>
      </rPr>
      <t>DL</t>
    </r>
  </si>
  <si>
    <r>
      <t>Kg/m</t>
    </r>
    <r>
      <rPr>
        <b/>
        <vertAlign val="superscript"/>
        <sz val="11"/>
        <rFont val="Times New Roman"/>
        <family val="1"/>
      </rPr>
      <t>\</t>
    </r>
  </si>
  <si>
    <r>
      <t>W</t>
    </r>
    <r>
      <rPr>
        <b/>
        <vertAlign val="subscript"/>
        <sz val="11"/>
        <rFont val="Times New Roman"/>
        <family val="1"/>
      </rPr>
      <t>XDL</t>
    </r>
  </si>
  <si>
    <r>
      <t>t/m</t>
    </r>
    <r>
      <rPr>
        <b/>
        <vertAlign val="superscript"/>
        <sz val="11"/>
        <rFont val="Times New Roman"/>
        <family val="1"/>
      </rPr>
      <t>\</t>
    </r>
  </si>
  <si>
    <r>
      <t>W</t>
    </r>
    <r>
      <rPr>
        <b/>
        <vertAlign val="subscript"/>
        <sz val="11"/>
        <rFont val="Times New Roman"/>
        <family val="1"/>
      </rPr>
      <t>YDL</t>
    </r>
  </si>
  <si>
    <r>
      <t>M</t>
    </r>
    <r>
      <rPr>
        <b/>
        <vertAlign val="subscript"/>
        <sz val="11"/>
        <rFont val="Times New Roman"/>
        <family val="1"/>
      </rPr>
      <t>XDL</t>
    </r>
  </si>
  <si>
    <r>
      <t>M</t>
    </r>
    <r>
      <rPr>
        <b/>
        <vertAlign val="subscript"/>
        <sz val="11"/>
        <rFont val="Times New Roman"/>
        <family val="1"/>
      </rPr>
      <t>YDL</t>
    </r>
  </si>
  <si>
    <r>
      <t>Q</t>
    </r>
    <r>
      <rPr>
        <b/>
        <vertAlign val="subscript"/>
        <sz val="11"/>
        <rFont val="Times New Roman"/>
        <family val="1"/>
      </rPr>
      <t>XDL</t>
    </r>
  </si>
  <si>
    <r>
      <t>W</t>
    </r>
    <r>
      <rPr>
        <b/>
        <vertAlign val="subscript"/>
        <sz val="11"/>
        <rFont val="Times New Roman"/>
        <family val="1"/>
      </rPr>
      <t>LL</t>
    </r>
  </si>
  <si>
    <r>
      <t>W</t>
    </r>
    <r>
      <rPr>
        <b/>
        <vertAlign val="subscript"/>
        <sz val="11"/>
        <rFont val="Times New Roman"/>
        <family val="1"/>
      </rPr>
      <t>XLL</t>
    </r>
  </si>
  <si>
    <r>
      <t>W</t>
    </r>
    <r>
      <rPr>
        <b/>
        <vertAlign val="subscript"/>
        <sz val="11"/>
        <rFont val="Times New Roman"/>
        <family val="1"/>
      </rPr>
      <t>YLL</t>
    </r>
  </si>
  <si>
    <r>
      <t>M</t>
    </r>
    <r>
      <rPr>
        <b/>
        <vertAlign val="subscript"/>
        <sz val="11"/>
        <rFont val="Times New Roman"/>
        <family val="1"/>
      </rPr>
      <t>XLL</t>
    </r>
  </si>
  <si>
    <r>
      <t>M</t>
    </r>
    <r>
      <rPr>
        <b/>
        <vertAlign val="subscript"/>
        <sz val="11"/>
        <rFont val="Times New Roman"/>
        <family val="1"/>
      </rPr>
      <t>YLL</t>
    </r>
  </si>
  <si>
    <r>
      <t>Q</t>
    </r>
    <r>
      <rPr>
        <b/>
        <vertAlign val="subscript"/>
        <sz val="11"/>
        <rFont val="Times New Roman"/>
        <family val="1"/>
      </rPr>
      <t>XLL</t>
    </r>
  </si>
  <si>
    <r>
      <t>P</t>
    </r>
    <r>
      <rPr>
        <b/>
        <vertAlign val="subscript"/>
        <sz val="11"/>
        <rFont val="Times New Roman"/>
        <family val="1"/>
      </rPr>
      <t>X</t>
    </r>
  </si>
  <si>
    <r>
      <t>P</t>
    </r>
    <r>
      <rPr>
        <b/>
        <vertAlign val="subscript"/>
        <sz val="11"/>
        <rFont val="Times New Roman"/>
        <family val="1"/>
      </rPr>
      <t>Y</t>
    </r>
  </si>
  <si>
    <r>
      <t>C</t>
    </r>
    <r>
      <rPr>
        <b/>
        <vertAlign val="subscript"/>
        <sz val="11"/>
        <rFont val="Times New Roman"/>
        <family val="1"/>
      </rPr>
      <t>e</t>
    </r>
  </si>
  <si>
    <r>
      <t>W</t>
    </r>
    <r>
      <rPr>
        <b/>
        <vertAlign val="subscript"/>
        <sz val="11"/>
        <rFont val="Times New Roman"/>
        <family val="1"/>
      </rPr>
      <t>XWL</t>
    </r>
  </si>
  <si>
    <r>
      <t>M</t>
    </r>
    <r>
      <rPr>
        <b/>
        <vertAlign val="subscript"/>
        <sz val="11"/>
        <rFont val="Times New Roman"/>
        <family val="1"/>
      </rPr>
      <t>XWL</t>
    </r>
  </si>
  <si>
    <r>
      <t>Q</t>
    </r>
    <r>
      <rPr>
        <b/>
        <vertAlign val="subscript"/>
        <sz val="11"/>
        <rFont val="Times New Roman"/>
        <family val="1"/>
      </rPr>
      <t>XWL</t>
    </r>
  </si>
  <si>
    <r>
      <t>M</t>
    </r>
    <r>
      <rPr>
        <b/>
        <vertAlign val="subscript"/>
        <sz val="11"/>
        <rFont val="Times New Roman"/>
        <family val="1"/>
      </rPr>
      <t>X</t>
    </r>
  </si>
  <si>
    <r>
      <t>M</t>
    </r>
    <r>
      <rPr>
        <b/>
        <vertAlign val="subscript"/>
        <sz val="11"/>
        <rFont val="Times New Roman"/>
        <family val="1"/>
      </rPr>
      <t>Y</t>
    </r>
  </si>
  <si>
    <r>
      <t>Q</t>
    </r>
    <r>
      <rPr>
        <b/>
        <vertAlign val="subscript"/>
        <sz val="11"/>
        <rFont val="Times New Roman"/>
        <family val="1"/>
      </rPr>
      <t>X</t>
    </r>
  </si>
  <si>
    <t>Weight</t>
  </si>
  <si>
    <t>Sy</t>
  </si>
  <si>
    <t>&lt; span/300</t>
  </si>
  <si>
    <r>
      <t>cm</t>
    </r>
    <r>
      <rPr>
        <b/>
        <vertAlign val="superscript"/>
        <sz val="11"/>
        <rFont val="Times New Roman"/>
        <family val="1"/>
      </rPr>
      <t>3</t>
    </r>
  </si>
  <si>
    <r>
      <t>t/cm</t>
    </r>
    <r>
      <rPr>
        <b/>
        <vertAlign val="superscript"/>
        <sz val="11"/>
        <rFont val="Times New Roman"/>
        <family val="1"/>
      </rPr>
      <t>2</t>
    </r>
  </si>
  <si>
    <r>
      <t>q</t>
    </r>
    <r>
      <rPr>
        <b/>
        <vertAlign val="subscript"/>
        <sz val="11"/>
        <rFont val="Times New Roman"/>
        <family val="1"/>
      </rPr>
      <t>w</t>
    </r>
  </si>
  <si>
    <r>
      <t>δ</t>
    </r>
    <r>
      <rPr>
        <b/>
        <vertAlign val="subscript"/>
        <sz val="12"/>
        <rFont val="Times New Roman"/>
        <family val="1"/>
      </rPr>
      <t>L.L</t>
    </r>
  </si>
  <si>
    <t>CHECKING AND PACKING HALL</t>
  </si>
  <si>
    <t>UPN</t>
  </si>
  <si>
    <t>tw</t>
  </si>
  <si>
    <t>C</t>
  </si>
  <si>
    <t>tf</t>
  </si>
  <si>
    <t>2)-CHOICE OF SECTION :-</t>
  </si>
  <si>
    <t>U.P.N.</t>
  </si>
  <si>
    <t>3)- CHECK STRESS :-</t>
  </si>
  <si>
    <t>Normal Stress</t>
  </si>
  <si>
    <t>Shear Stress</t>
  </si>
  <si>
    <t>&lt; 0.35xFy</t>
  </si>
  <si>
    <t>4)- CHECK DEFLECTION :-</t>
  </si>
  <si>
    <r>
      <t>I</t>
    </r>
    <r>
      <rPr>
        <b/>
        <vertAlign val="subscript"/>
        <sz val="11"/>
        <rFont val="Times New Roman"/>
        <family val="1"/>
      </rPr>
      <t>x</t>
    </r>
  </si>
  <si>
    <r>
      <t>cm</t>
    </r>
    <r>
      <rPr>
        <b/>
        <vertAlign val="superscript"/>
        <sz val="11"/>
        <rFont val="Times New Roman"/>
        <family val="1"/>
      </rPr>
      <t>4</t>
    </r>
  </si>
  <si>
    <r>
      <t>S</t>
    </r>
    <r>
      <rPr>
        <b/>
        <vertAlign val="subscript"/>
        <sz val="11"/>
        <rFont val="Times New Roman"/>
        <family val="1"/>
      </rPr>
      <t>x</t>
    </r>
  </si>
  <si>
    <r>
      <t>S</t>
    </r>
    <r>
      <rPr>
        <b/>
        <vertAlign val="subscript"/>
        <sz val="11"/>
        <rFont val="Times New Roman"/>
        <family val="1"/>
      </rPr>
      <t>y</t>
    </r>
  </si>
  <si>
    <r>
      <t>f</t>
    </r>
    <r>
      <rPr>
        <b/>
        <vertAlign val="subscript"/>
        <sz val="11"/>
        <rFont val="Times New Roman"/>
        <family val="1"/>
      </rPr>
      <t>b</t>
    </r>
  </si>
  <si>
    <t>Using tie rods</t>
  </si>
  <si>
    <t>No tie rod</t>
  </si>
  <si>
    <t>1 tie rod</t>
  </si>
  <si>
    <t>2 tie rods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</si>
</sst>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12"/>
      <name val="Arial"/>
      <family val="0"/>
    </font>
    <font>
      <sz val="11"/>
      <color indexed="8"/>
      <name val="GreekC"/>
      <family val="0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vertAlign val="superscript"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b/>
      <u val="single"/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double"/>
      <top style="thick"/>
      <bottom style="double"/>
    </border>
    <border>
      <left>
        <color indexed="63"/>
      </left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>
        <color indexed="63"/>
      </left>
      <right style="double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10">
    <xf numFmtId="201" fontId="0" fillId="0" borderId="0" xfId="0" applyAlignment="1">
      <alignment/>
    </xf>
    <xf numFmtId="201" fontId="8" fillId="0" borderId="0" xfId="0" applyFont="1" applyBorder="1" applyAlignment="1">
      <alignment/>
    </xf>
    <xf numFmtId="201" fontId="8" fillId="0" borderId="0" xfId="0" applyFont="1" applyAlignment="1">
      <alignment/>
    </xf>
    <xf numFmtId="201" fontId="7" fillId="0" borderId="0" xfId="0" applyFont="1" applyBorder="1" applyAlignment="1">
      <alignment/>
    </xf>
    <xf numFmtId="201" fontId="8" fillId="0" borderId="0" xfId="0" applyFont="1" applyBorder="1" applyAlignment="1">
      <alignment horizontal="center"/>
    </xf>
    <xf numFmtId="201" fontId="8" fillId="0" borderId="0" xfId="0" applyFont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01" fontId="4" fillId="0" borderId="0" xfId="0" applyFont="1" applyBorder="1" applyAlignment="1">
      <alignment/>
    </xf>
    <xf numFmtId="201" fontId="11" fillId="0" borderId="0" xfId="0" applyFont="1" applyBorder="1" applyAlignment="1">
      <alignment horizontal="left"/>
    </xf>
    <xf numFmtId="201" fontId="11" fillId="0" borderId="0" xfId="0" applyFont="1" applyBorder="1" applyAlignment="1">
      <alignment/>
    </xf>
    <xf numFmtId="201" fontId="8" fillId="0" borderId="0" xfId="0" applyNumberFormat="1" applyFont="1" applyBorder="1" applyAlignment="1">
      <alignment horizontal="center"/>
    </xf>
    <xf numFmtId="201" fontId="8" fillId="0" borderId="0" xfId="0" applyFont="1" applyBorder="1" applyAlignment="1">
      <alignment horizontal="left"/>
    </xf>
    <xf numFmtId="201" fontId="0" fillId="0" borderId="0" xfId="0" applyBorder="1" applyAlignment="1">
      <alignment/>
    </xf>
    <xf numFmtId="201" fontId="10" fillId="0" borderId="0" xfId="0" applyFont="1" applyBorder="1" applyAlignment="1">
      <alignment horizontal="left"/>
    </xf>
    <xf numFmtId="201" fontId="8" fillId="0" borderId="0" xfId="0" applyFont="1" applyAlignment="1" quotePrefix="1">
      <alignment/>
    </xf>
    <xf numFmtId="201" fontId="5" fillId="0" borderId="0" xfId="0" applyFont="1" applyBorder="1" applyAlignment="1">
      <alignment horizontal="center"/>
    </xf>
    <xf numFmtId="201" fontId="9" fillId="0" borderId="0" xfId="0" applyFont="1" applyBorder="1" applyAlignment="1">
      <alignment/>
    </xf>
    <xf numFmtId="201" fontId="33" fillId="0" borderId="10" xfId="0" applyFont="1" applyFill="1" applyBorder="1" applyAlignment="1" applyProtection="1">
      <alignment horizontal="left"/>
      <protection hidden="1"/>
    </xf>
    <xf numFmtId="201" fontId="34" fillId="0" borderId="11" xfId="0" applyFont="1" applyFill="1" applyBorder="1" applyAlignment="1" applyProtection="1">
      <alignment horizontal="left"/>
      <protection hidden="1"/>
    </xf>
    <xf numFmtId="201" fontId="34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>
      <alignment horizontal="center"/>
    </xf>
    <xf numFmtId="201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1" fontId="37" fillId="0" borderId="0" xfId="0" applyFont="1" applyBorder="1" applyAlignment="1">
      <alignment horizontal="center"/>
    </xf>
    <xf numFmtId="201" fontId="0" fillId="0" borderId="0" xfId="0" applyFont="1" applyBorder="1" applyAlignment="1">
      <alignment/>
    </xf>
    <xf numFmtId="201" fontId="38" fillId="0" borderId="0" xfId="0" applyFont="1" applyBorder="1" applyAlignment="1">
      <alignment/>
    </xf>
    <xf numFmtId="201" fontId="11" fillId="0" borderId="0" xfId="0" applyFont="1" applyAlignment="1">
      <alignment/>
    </xf>
    <xf numFmtId="201" fontId="39" fillId="0" borderId="0" xfId="0" applyFont="1" applyAlignment="1">
      <alignment horizontal="center"/>
    </xf>
    <xf numFmtId="201" fontId="39" fillId="0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01" fontId="7" fillId="0" borderId="0" xfId="0" applyFont="1" applyBorder="1" applyAlignment="1">
      <alignment horizontal="center"/>
    </xf>
    <xf numFmtId="201" fontId="5" fillId="0" borderId="0" xfId="0" applyFont="1" applyAlignment="1">
      <alignment horizontal="center"/>
    </xf>
    <xf numFmtId="201" fontId="9" fillId="0" borderId="0" xfId="0" applyFont="1" applyAlignment="1">
      <alignment horizontal="center"/>
    </xf>
    <xf numFmtId="201" fontId="1" fillId="0" borderId="11" xfId="0" applyFont="1" applyFill="1" applyBorder="1" applyAlignment="1" applyProtection="1">
      <alignment horizontal="left"/>
      <protection hidden="1"/>
    </xf>
    <xf numFmtId="201" fontId="9" fillId="0" borderId="0" xfId="0" applyFont="1" applyAlignment="1">
      <alignment/>
    </xf>
    <xf numFmtId="2" fontId="4" fillId="0" borderId="0" xfId="0" applyNumberFormat="1" applyFont="1" applyBorder="1" applyAlignment="1">
      <alignment horizontal="left"/>
    </xf>
    <xf numFmtId="201" fontId="8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8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9" fillId="0" borderId="0" xfId="0" applyFont="1" applyBorder="1" applyAlignment="1" applyProtection="1">
      <alignment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hidden="1"/>
    </xf>
    <xf numFmtId="201" fontId="5" fillId="0" borderId="21" xfId="0" applyFont="1" applyBorder="1" applyAlignment="1" applyProtection="1">
      <alignment horizontal="center" vertical="center"/>
      <protection hidden="1"/>
    </xf>
    <xf numFmtId="201" fontId="46" fillId="0" borderId="21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0" fillId="0" borderId="23" xfId="0" applyBorder="1" applyAlignment="1" applyProtection="1">
      <alignment/>
      <protection hidden="1"/>
    </xf>
    <xf numFmtId="201" fontId="4" fillId="0" borderId="11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/>
      <protection hidden="1"/>
    </xf>
    <xf numFmtId="201" fontId="4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10" fillId="0" borderId="0" xfId="0" applyFont="1" applyBorder="1" applyAlignment="1" applyProtection="1">
      <alignment/>
      <protection hidden="1"/>
    </xf>
    <xf numFmtId="201" fontId="8" fillId="0" borderId="0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8" fillId="0" borderId="24" xfId="0" applyFont="1" applyBorder="1" applyAlignment="1" applyProtection="1">
      <alignment/>
      <protection hidden="1"/>
    </xf>
    <xf numFmtId="201" fontId="4" fillId="0" borderId="11" xfId="0" applyFont="1" applyBorder="1" applyAlignment="1" applyProtection="1">
      <alignment horizontal="left"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01" fontId="16" fillId="0" borderId="0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right"/>
      <protection hidden="1"/>
    </xf>
    <xf numFmtId="201" fontId="0" fillId="0" borderId="24" xfId="0" applyBorder="1" applyAlignment="1" applyProtection="1">
      <alignment/>
      <protection hidden="1"/>
    </xf>
    <xf numFmtId="201" fontId="7" fillId="0" borderId="0" xfId="0" applyFont="1" applyBorder="1" applyAlignment="1" applyProtection="1">
      <alignment/>
      <protection hidden="1"/>
    </xf>
    <xf numFmtId="201" fontId="7" fillId="0" borderId="24" xfId="0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center"/>
      <protection hidden="1"/>
    </xf>
    <xf numFmtId="201" fontId="8" fillId="0" borderId="0" xfId="0" applyFont="1" applyBorder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center"/>
      <protection hidden="1"/>
    </xf>
    <xf numFmtId="201" fontId="8" fillId="0" borderId="23" xfId="0" applyFont="1" applyBorder="1" applyAlignment="1" applyProtection="1">
      <alignment/>
      <protection hidden="1"/>
    </xf>
    <xf numFmtId="201" fontId="8" fillId="0" borderId="20" xfId="0" applyFont="1" applyBorder="1" applyAlignment="1" applyProtection="1">
      <alignment/>
      <protection hidden="1"/>
    </xf>
    <xf numFmtId="201" fontId="0" fillId="0" borderId="0" xfId="0" applyBorder="1" applyAlignment="1" applyProtection="1">
      <alignment horizontal="center"/>
      <protection hidden="1"/>
    </xf>
    <xf numFmtId="201" fontId="11" fillId="0" borderId="0" xfId="0" applyFont="1" applyBorder="1" applyAlignment="1" applyProtection="1">
      <alignment horizontal="center"/>
      <protection hidden="1"/>
    </xf>
    <xf numFmtId="201" fontId="0" fillId="0" borderId="0" xfId="0" applyAlignment="1" applyProtection="1">
      <alignment/>
      <protection hidden="1"/>
    </xf>
    <xf numFmtId="201" fontId="4" fillId="0" borderId="10" xfId="0" applyFont="1" applyBorder="1" applyAlignment="1" applyProtection="1">
      <alignment/>
      <protection hidden="1"/>
    </xf>
    <xf numFmtId="201" fontId="0" fillId="0" borderId="11" xfId="0" applyFont="1" applyBorder="1" applyAlignment="1" applyProtection="1">
      <alignment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201" fontId="8" fillId="0" borderId="25" xfId="0" applyFont="1" applyBorder="1" applyAlignment="1" applyProtection="1">
      <alignment/>
      <protection hidden="1"/>
    </xf>
    <xf numFmtId="201" fontId="0" fillId="0" borderId="0" xfId="0" applyAlignment="1" applyProtection="1">
      <alignment horizontal="center"/>
      <protection hidden="1"/>
    </xf>
    <xf numFmtId="201" fontId="0" fillId="0" borderId="11" xfId="0" applyBorder="1" applyAlignment="1" applyProtection="1">
      <alignment/>
      <protection hidden="1"/>
    </xf>
    <xf numFmtId="201" fontId="0" fillId="0" borderId="20" xfId="0" applyFont="1" applyBorder="1" applyAlignment="1" applyProtection="1">
      <alignment/>
      <protection hidden="1"/>
    </xf>
    <xf numFmtId="201" fontId="5" fillId="0" borderId="20" xfId="0" applyFont="1" applyBorder="1" applyAlignment="1" applyProtection="1">
      <alignment/>
      <protection hidden="1"/>
    </xf>
    <xf numFmtId="201" fontId="12" fillId="0" borderId="20" xfId="0" applyFont="1" applyBorder="1" applyAlignment="1" applyProtection="1">
      <alignment/>
      <protection hidden="1"/>
    </xf>
    <xf numFmtId="201" fontId="6" fillId="0" borderId="20" xfId="0" applyFont="1" applyBorder="1" applyAlignment="1" applyProtection="1">
      <alignment/>
      <protection hidden="1"/>
    </xf>
    <xf numFmtId="201" fontId="0" fillId="0" borderId="0" xfId="0" applyFont="1" applyBorder="1" applyAlignment="1" applyProtection="1">
      <alignment/>
      <protection hidden="1"/>
    </xf>
    <xf numFmtId="201" fontId="8" fillId="0" borderId="11" xfId="0" applyFont="1" applyFill="1" applyBorder="1" applyAlignment="1" applyProtection="1">
      <alignment horizontal="center"/>
      <protection hidden="1"/>
    </xf>
    <xf numFmtId="201" fontId="36" fillId="0" borderId="0" xfId="0" applyFont="1" applyBorder="1" applyAlignment="1" applyProtection="1">
      <alignment/>
      <protection hidden="1"/>
    </xf>
    <xf numFmtId="201" fontId="8" fillId="0" borderId="0" xfId="0" applyFont="1" applyFill="1" applyBorder="1" applyAlignment="1" applyProtection="1">
      <alignment/>
      <protection hidden="1"/>
    </xf>
    <xf numFmtId="2" fontId="8" fillId="0" borderId="24" xfId="0" applyNumberFormat="1" applyFont="1" applyBorder="1" applyAlignment="1" applyProtection="1">
      <alignment horizontal="center"/>
      <protection hidden="1"/>
    </xf>
    <xf numFmtId="201" fontId="8" fillId="18" borderId="0" xfId="0" applyFont="1" applyFill="1" applyBorder="1" applyAlignment="1" applyProtection="1">
      <alignment/>
      <protection hidden="1"/>
    </xf>
    <xf numFmtId="201" fontId="8" fillId="0" borderId="26" xfId="0" applyFont="1" applyBorder="1" applyAlignment="1" applyProtection="1">
      <alignment/>
      <protection hidden="1"/>
    </xf>
    <xf numFmtId="201" fontId="41" fillId="0" borderId="0" xfId="0" applyFont="1" applyBorder="1" applyAlignment="1" applyProtection="1">
      <alignment/>
      <protection hidden="1"/>
    </xf>
    <xf numFmtId="2" fontId="8" fillId="0" borderId="0" xfId="0" applyNumberFormat="1" applyFont="1" applyBorder="1" applyAlignment="1" applyProtection="1">
      <alignment horizontal="center"/>
      <protection hidden="1"/>
    </xf>
    <xf numFmtId="201" fontId="1" fillId="0" borderId="0" xfId="0" applyFont="1" applyBorder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center"/>
      <protection hidden="1"/>
    </xf>
    <xf numFmtId="201" fontId="1" fillId="0" borderId="0" xfId="0" applyFont="1" applyBorder="1" applyAlignment="1" applyProtection="1">
      <alignment/>
      <protection hidden="1"/>
    </xf>
    <xf numFmtId="201" fontId="5" fillId="0" borderId="0" xfId="0" applyFont="1" applyBorder="1" applyAlignment="1" applyProtection="1">
      <alignment/>
      <protection hidden="1"/>
    </xf>
    <xf numFmtId="201" fontId="1" fillId="0" borderId="0" xfId="0" applyFont="1" applyBorder="1" applyAlignment="1" applyProtection="1">
      <alignment horizontal="left"/>
      <protection hidden="1"/>
    </xf>
    <xf numFmtId="201" fontId="4" fillId="0" borderId="11" xfId="0" applyFont="1" applyBorder="1" applyAlignment="1" applyProtection="1">
      <alignment horizontal="left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left" vertical="center"/>
      <protection hidden="1"/>
    </xf>
    <xf numFmtId="205" fontId="8" fillId="0" borderId="0" xfId="0" applyNumberFormat="1" applyFont="1" applyBorder="1" applyAlignment="1" applyProtection="1">
      <alignment horizontal="center"/>
      <protection hidden="1"/>
    </xf>
    <xf numFmtId="205" fontId="8" fillId="0" borderId="0" xfId="0" applyNumberFormat="1" applyFont="1" applyBorder="1" applyAlignment="1" applyProtection="1">
      <alignment/>
      <protection hidden="1"/>
    </xf>
    <xf numFmtId="201" fontId="8" fillId="0" borderId="11" xfId="0" applyFont="1" applyBorder="1" applyAlignment="1" applyProtection="1">
      <alignment horizontal="right"/>
      <protection hidden="1"/>
    </xf>
    <xf numFmtId="201" fontId="8" fillId="0" borderId="0" xfId="0" applyFont="1" applyBorder="1" applyAlignment="1" applyProtection="1">
      <alignment horizontal="left" vertical="center"/>
      <protection hidden="1"/>
    </xf>
    <xf numFmtId="205" fontId="8" fillId="0" borderId="0" xfId="0" applyNumberFormat="1" applyFont="1" applyBorder="1" applyAlignment="1" applyProtection="1">
      <alignment horizontal="center" vertical="center"/>
      <protection hidden="1"/>
    </xf>
    <xf numFmtId="201" fontId="0" fillId="0" borderId="0" xfId="0" applyFill="1" applyBorder="1" applyAlignment="1" applyProtection="1">
      <alignment horizontal="center"/>
      <protection hidden="1"/>
    </xf>
    <xf numFmtId="2" fontId="0" fillId="0" borderId="27" xfId="0" applyNumberFormat="1" applyFont="1" applyBorder="1" applyAlignment="1" applyProtection="1">
      <alignment horizontal="center"/>
      <protection hidden="1"/>
    </xf>
    <xf numFmtId="2" fontId="0" fillId="0" borderId="28" xfId="0" applyNumberFormat="1" applyBorder="1" applyAlignment="1" applyProtection="1">
      <alignment/>
      <protection hidden="1"/>
    </xf>
    <xf numFmtId="2" fontId="0" fillId="0" borderId="29" xfId="0" applyNumberFormat="1" applyBorder="1" applyAlignment="1" applyProtection="1">
      <alignment/>
      <protection hidden="1"/>
    </xf>
    <xf numFmtId="2" fontId="0" fillId="0" borderId="27" xfId="0" applyNumberFormat="1" applyFill="1" applyBorder="1" applyAlignment="1" applyProtection="1">
      <alignment/>
      <protection hidden="1"/>
    </xf>
    <xf numFmtId="2" fontId="0" fillId="0" borderId="28" xfId="0" applyNumberFormat="1" applyFill="1" applyBorder="1" applyAlignment="1" applyProtection="1">
      <alignment/>
      <protection hidden="1"/>
    </xf>
    <xf numFmtId="205" fontId="0" fillId="0" borderId="0" xfId="0" applyNumberFormat="1" applyBorder="1" applyAlignment="1" applyProtection="1">
      <alignment/>
      <protection hidden="1"/>
    </xf>
    <xf numFmtId="2" fontId="0" fillId="0" borderId="30" xfId="0" applyNumberFormat="1" applyFont="1" applyBorder="1" applyAlignment="1" applyProtection="1">
      <alignment horizontal="center"/>
      <protection hidden="1"/>
    </xf>
    <xf numFmtId="2" fontId="0" fillId="0" borderId="31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32" xfId="0" applyNumberFormat="1" applyFill="1" applyBorder="1" applyAlignment="1" applyProtection="1">
      <alignment/>
      <protection hidden="1"/>
    </xf>
    <xf numFmtId="2" fontId="0" fillId="0" borderId="33" xfId="0" applyNumberFormat="1" applyFill="1" applyBorder="1" applyAlignment="1" applyProtection="1">
      <alignment/>
      <protection hidden="1"/>
    </xf>
    <xf numFmtId="201" fontId="0" fillId="0" borderId="0" xfId="0" applyFill="1" applyBorder="1" applyAlignment="1" applyProtection="1">
      <alignment/>
      <protection hidden="1"/>
    </xf>
    <xf numFmtId="2" fontId="8" fillId="0" borderId="30" xfId="0" applyNumberFormat="1" applyFont="1" applyBorder="1" applyAlignment="1" applyProtection="1">
      <alignment horizontal="center"/>
      <protection hidden="1"/>
    </xf>
    <xf numFmtId="2" fontId="0" fillId="0" borderId="34" xfId="0" applyNumberFormat="1" applyBorder="1" applyAlignment="1" applyProtection="1">
      <alignment/>
      <protection hidden="1"/>
    </xf>
    <xf numFmtId="2" fontId="0" fillId="0" borderId="33" xfId="0" applyNumberFormat="1" applyBorder="1" applyAlignment="1" applyProtection="1">
      <alignment/>
      <protection hidden="1"/>
    </xf>
    <xf numFmtId="2" fontId="0" fillId="0" borderId="32" xfId="0" applyNumberFormat="1" applyFont="1" applyFill="1" applyBorder="1" applyAlignment="1" applyProtection="1">
      <alignment horizont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27" xfId="0" applyNumberFormat="1" applyBorder="1" applyAlignment="1" applyProtection="1">
      <alignment/>
      <protection hidden="1"/>
    </xf>
    <xf numFmtId="201" fontId="0" fillId="0" borderId="0" xfId="0" applyFill="1" applyBorder="1" applyAlignment="1" applyProtection="1">
      <alignment horizontal="right"/>
      <protection hidden="1"/>
    </xf>
    <xf numFmtId="201" fontId="0" fillId="0" borderId="0" xfId="0" applyAlignment="1" applyProtection="1">
      <alignment horizontal="right"/>
      <protection hidden="1"/>
    </xf>
    <xf numFmtId="2" fontId="0" fillId="0" borderId="30" xfId="0" applyNumberForma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32" xfId="0" applyNumberForma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201" fontId="5" fillId="0" borderId="0" xfId="0" applyFont="1" applyAlignment="1" applyProtection="1">
      <alignment/>
      <protection hidden="1"/>
    </xf>
    <xf numFmtId="1" fontId="0" fillId="0" borderId="35" xfId="0" applyNumberFormat="1" applyBorder="1" applyAlignment="1" applyProtection="1">
      <alignment horizontal="center"/>
      <protection hidden="1"/>
    </xf>
    <xf numFmtId="1" fontId="0" fillId="0" borderId="36" xfId="0" applyNumberFormat="1" applyBorder="1" applyAlignment="1" applyProtection="1">
      <alignment horizontal="center"/>
      <protection hidden="1"/>
    </xf>
    <xf numFmtId="2" fontId="0" fillId="0" borderId="37" xfId="0" applyNumberFormat="1" applyBorder="1" applyAlignment="1" applyProtection="1">
      <alignment horizontal="center"/>
      <protection hidden="1"/>
    </xf>
    <xf numFmtId="2" fontId="0" fillId="0" borderId="38" xfId="0" applyNumberForma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center"/>
      <protection hidden="1"/>
    </xf>
    <xf numFmtId="201" fontId="0" fillId="0" borderId="39" xfId="0" applyBorder="1" applyAlignment="1" applyProtection="1">
      <alignment horizontal="center"/>
      <protection hidden="1"/>
    </xf>
    <xf numFmtId="201" fontId="0" fillId="0" borderId="40" xfId="0" applyBorder="1" applyAlignment="1" applyProtection="1">
      <alignment horizontal="center"/>
      <protection hidden="1"/>
    </xf>
    <xf numFmtId="201" fontId="0" fillId="0" borderId="41" xfId="0" applyBorder="1" applyAlignment="1" applyProtection="1">
      <alignment horizontal="center"/>
      <protection hidden="1"/>
    </xf>
    <xf numFmtId="201" fontId="0" fillId="0" borderId="42" xfId="0" applyBorder="1" applyAlignment="1" applyProtection="1">
      <alignment horizontal="center"/>
      <protection hidden="1"/>
    </xf>
    <xf numFmtId="1" fontId="0" fillId="0" borderId="43" xfId="0" applyNumberFormat="1" applyBorder="1" applyAlignment="1" applyProtection="1">
      <alignment horizontal="center"/>
      <protection hidden="1"/>
    </xf>
    <xf numFmtId="201" fontId="0" fillId="0" borderId="33" xfId="0" applyBorder="1" applyAlignment="1" applyProtection="1">
      <alignment horizontal="center"/>
      <protection hidden="1"/>
    </xf>
    <xf numFmtId="204" fontId="0" fillId="0" borderId="35" xfId="0" applyNumberFormat="1" applyBorder="1" applyAlignment="1" applyProtection="1">
      <alignment horizontal="center"/>
      <protection hidden="1"/>
    </xf>
    <xf numFmtId="2" fontId="0" fillId="0" borderId="44" xfId="0" applyNumberFormat="1" applyBorder="1" applyAlignment="1" applyProtection="1">
      <alignment horizontal="center"/>
      <protection hidden="1"/>
    </xf>
    <xf numFmtId="1" fontId="0" fillId="0" borderId="45" xfId="0" applyNumberFormat="1" applyBorder="1" applyAlignment="1" applyProtection="1">
      <alignment horizontal="center"/>
      <protection hidden="1"/>
    </xf>
    <xf numFmtId="201" fontId="0" fillId="0" borderId="46" xfId="0" applyBorder="1" applyAlignment="1" applyProtection="1">
      <alignment horizontal="center"/>
      <protection hidden="1"/>
    </xf>
    <xf numFmtId="204" fontId="0" fillId="0" borderId="36" xfId="0" applyNumberFormat="1" applyBorder="1" applyAlignment="1" applyProtection="1">
      <alignment horizontal="center"/>
      <protection hidden="1"/>
    </xf>
    <xf numFmtId="1" fontId="0" fillId="0" borderId="45" xfId="0" applyNumberFormat="1" applyFill="1" applyBorder="1" applyAlignment="1" applyProtection="1">
      <alignment horizontal="center"/>
      <protection hidden="1"/>
    </xf>
    <xf numFmtId="201" fontId="0" fillId="0" borderId="46" xfId="0" applyFill="1" applyBorder="1" applyAlignment="1" applyProtection="1">
      <alignment horizontal="center"/>
      <protection hidden="1"/>
    </xf>
    <xf numFmtId="1" fontId="0" fillId="0" borderId="47" xfId="0" applyNumberFormat="1" applyFill="1" applyBorder="1" applyAlignment="1" applyProtection="1">
      <alignment horizontal="center"/>
      <protection hidden="1"/>
    </xf>
    <xf numFmtId="201" fontId="0" fillId="0" borderId="48" xfId="0" applyFill="1" applyBorder="1" applyAlignment="1" applyProtection="1">
      <alignment horizontal="center"/>
      <protection hidden="1"/>
    </xf>
    <xf numFmtId="1" fontId="0" fillId="0" borderId="49" xfId="0" applyNumberFormat="1" applyBorder="1" applyAlignment="1" applyProtection="1">
      <alignment horizontal="center"/>
      <protection hidden="1"/>
    </xf>
    <xf numFmtId="204" fontId="0" fillId="0" borderId="49" xfId="0" applyNumberFormat="1" applyBorder="1" applyAlignment="1" applyProtection="1">
      <alignment horizontal="center"/>
      <protection hidden="1"/>
    </xf>
    <xf numFmtId="201" fontId="5" fillId="0" borderId="24" xfId="0" applyFont="1" applyBorder="1" applyAlignment="1" applyProtection="1">
      <alignment horizontal="center"/>
      <protection hidden="1"/>
    </xf>
    <xf numFmtId="201" fontId="5" fillId="0" borderId="0" xfId="0" applyFont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right"/>
      <protection hidden="1"/>
    </xf>
    <xf numFmtId="2" fontId="0" fillId="0" borderId="0" xfId="0" applyNumberFormat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right"/>
      <protection hidden="1"/>
    </xf>
    <xf numFmtId="201" fontId="4" fillId="0" borderId="0" xfId="0" applyFont="1" applyBorder="1" applyAlignment="1" applyProtection="1">
      <alignment horizontal="left"/>
      <protection hidden="1"/>
    </xf>
    <xf numFmtId="201" fontId="10" fillId="0" borderId="11" xfId="0" applyFont="1" applyBorder="1" applyAlignment="1" applyProtection="1">
      <alignment/>
      <protection hidden="1"/>
    </xf>
    <xf numFmtId="201" fontId="44" fillId="0" borderId="11" xfId="0" applyFont="1" applyBorder="1" applyAlignment="1" applyProtection="1">
      <alignment horizontal="center"/>
      <protection hidden="1"/>
    </xf>
    <xf numFmtId="1" fontId="47" fillId="0" borderId="0" xfId="0" applyNumberFormat="1" applyFont="1" applyBorder="1" applyAlignment="1" applyProtection="1">
      <alignment horizontal="left"/>
      <protection locked="0"/>
    </xf>
    <xf numFmtId="201" fontId="0" fillId="0" borderId="50" xfId="0" applyBorder="1" applyAlignment="1" applyProtection="1">
      <alignment/>
      <protection locked="0"/>
    </xf>
    <xf numFmtId="201" fontId="0" fillId="0" borderId="51" xfId="0" applyBorder="1" applyAlignment="1" applyProtection="1">
      <alignment/>
      <protection locked="0"/>
    </xf>
    <xf numFmtId="201" fontId="0" fillId="0" borderId="52" xfId="0" applyBorder="1" applyAlignment="1" applyProtection="1">
      <alignment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4" fillId="0" borderId="0" xfId="0" applyFont="1" applyBorder="1" applyAlignment="1" applyProtection="1">
      <alignment horizontal="center"/>
      <protection hidden="1"/>
    </xf>
    <xf numFmtId="0" fontId="44" fillId="0" borderId="52" xfId="57" applyFont="1" applyBorder="1" applyAlignment="1" applyProtection="1">
      <alignment horizontal="center"/>
      <protection locked="0"/>
    </xf>
    <xf numFmtId="201" fontId="0" fillId="0" borderId="0" xfId="0" applyFill="1" applyBorder="1" applyAlignment="1" applyProtection="1">
      <alignment horizontal="center"/>
      <protection hidden="1"/>
    </xf>
    <xf numFmtId="204" fontId="9" fillId="0" borderId="23" xfId="0" applyNumberFormat="1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01" fontId="8" fillId="0" borderId="12" xfId="0" applyFont="1" applyBorder="1" applyAlignment="1" applyProtection="1">
      <alignment horizontal="center"/>
      <protection hidden="1"/>
    </xf>
    <xf numFmtId="201" fontId="8" fillId="0" borderId="23" xfId="0" applyFont="1" applyBorder="1" applyAlignment="1" applyProtection="1">
      <alignment horizontal="center"/>
      <protection hidden="1"/>
    </xf>
    <xf numFmtId="201" fontId="8" fillId="0" borderId="23" xfId="0" applyFont="1" applyBorder="1" applyAlignment="1">
      <alignment horizontal="center"/>
    </xf>
    <xf numFmtId="201" fontId="8" fillId="0" borderId="23" xfId="0" applyFont="1" applyBorder="1" applyAlignment="1">
      <alignment/>
    </xf>
    <xf numFmtId="201" fontId="11" fillId="0" borderId="23" xfId="0" applyFont="1" applyBorder="1" applyAlignment="1">
      <alignment horizontal="left"/>
    </xf>
    <xf numFmtId="201" fontId="8" fillId="0" borderId="23" xfId="0" applyFont="1" applyBorder="1" applyAlignment="1">
      <alignment horizontal="left"/>
    </xf>
    <xf numFmtId="201" fontId="7" fillId="0" borderId="24" xfId="0" applyFont="1" applyBorder="1" applyAlignment="1">
      <alignment/>
    </xf>
    <xf numFmtId="201" fontId="8" fillId="0" borderId="24" xfId="0" applyFont="1" applyBorder="1" applyAlignment="1">
      <alignment/>
    </xf>
    <xf numFmtId="201" fontId="8" fillId="0" borderId="25" xfId="0" applyFont="1" applyBorder="1" applyAlignment="1">
      <alignment/>
    </xf>
    <xf numFmtId="201" fontId="8" fillId="0" borderId="11" xfId="0" applyFont="1" applyBorder="1" applyAlignment="1">
      <alignment horizontal="center"/>
    </xf>
    <xf numFmtId="201" fontId="8" fillId="0" borderId="12" xfId="0" applyFont="1" applyBorder="1" applyAlignment="1">
      <alignment horizontal="center"/>
    </xf>
    <xf numFmtId="201" fontId="13" fillId="0" borderId="11" xfId="0" applyFont="1" applyBorder="1" applyAlignment="1" applyProtection="1">
      <alignment horizontal="center"/>
      <protection hidden="1"/>
    </xf>
    <xf numFmtId="2" fontId="8" fillId="0" borderId="0" xfId="0" applyNumberFormat="1" applyFont="1" applyBorder="1" applyAlignment="1" applyProtection="1" quotePrefix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locked="0"/>
    </xf>
    <xf numFmtId="201" fontId="0" fillId="0" borderId="0" xfId="0" applyAlignment="1" applyProtection="1">
      <alignment/>
      <protection locked="0"/>
    </xf>
    <xf numFmtId="201" fontId="8" fillId="0" borderId="0" xfId="0" applyFont="1" applyAlignment="1">
      <alignment horizontal="center" vertical="center"/>
    </xf>
    <xf numFmtId="201" fontId="11" fillId="0" borderId="0" xfId="0" applyFont="1" applyBorder="1" applyAlignment="1">
      <alignment horizontal="center"/>
    </xf>
    <xf numFmtId="201" fontId="8" fillId="0" borderId="11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50" xfId="0" applyFont="1" applyBorder="1" applyAlignment="1" applyProtection="1">
      <alignment horizontal="center"/>
      <protection locked="0"/>
    </xf>
    <xf numFmtId="201" fontId="35" fillId="0" borderId="10" xfId="0" applyFont="1" applyBorder="1" applyAlignment="1" applyProtection="1">
      <alignment horizontal="center" vertical="center"/>
      <protection hidden="1"/>
    </xf>
    <xf numFmtId="201" fontId="35" fillId="0" borderId="50" xfId="0" applyFont="1" applyBorder="1" applyAlignment="1" applyProtection="1">
      <alignment horizontal="center" vertical="center"/>
      <protection hidden="1"/>
    </xf>
    <xf numFmtId="201" fontId="35" fillId="0" borderId="12" xfId="0" applyFont="1" applyBorder="1" applyAlignment="1" applyProtection="1">
      <alignment horizontal="center" vertical="center"/>
      <protection hidden="1"/>
    </xf>
    <xf numFmtId="201" fontId="35" fillId="0" borderId="52" xfId="0" applyFont="1" applyBorder="1" applyAlignment="1" applyProtection="1">
      <alignment horizontal="center" vertical="center"/>
      <protection hidden="1"/>
    </xf>
    <xf numFmtId="0" fontId="48" fillId="0" borderId="12" xfId="57" applyFont="1" applyBorder="1" applyAlignment="1" applyProtection="1">
      <alignment horizontal="center"/>
      <protection locked="0"/>
    </xf>
    <xf numFmtId="0" fontId="44" fillId="0" borderId="23" xfId="57" applyFont="1" applyBorder="1" applyAlignment="1" applyProtection="1">
      <alignment horizontal="center"/>
      <protection locked="0"/>
    </xf>
    <xf numFmtId="201" fontId="0" fillId="0" borderId="0" xfId="0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</xdr:colOff>
      <xdr:row>56</xdr:row>
      <xdr:rowOff>66675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305175" y="12944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0</xdr:colOff>
      <xdr:row>61</xdr:row>
      <xdr:rowOff>190500</xdr:rowOff>
    </xdr:from>
    <xdr:to>
      <xdr:col>4</xdr:col>
      <xdr:colOff>19050</xdr:colOff>
      <xdr:row>63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0" y="14211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4</xdr:col>
      <xdr:colOff>0</xdr:colOff>
      <xdr:row>62</xdr:row>
      <xdr:rowOff>57150</xdr:rowOff>
    </xdr:from>
    <xdr:to>
      <xdr:col>4</xdr:col>
      <xdr:colOff>0</xdr:colOff>
      <xdr:row>63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38500" y="14306550"/>
          <a:ext cx="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990600"/>
          <a:ext cx="188595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10</xdr:row>
      <xdr:rowOff>19050</xdr:rowOff>
    </xdr:from>
    <xdr:to>
      <xdr:col>2</xdr:col>
      <xdr:colOff>476250</xdr:colOff>
      <xdr:row>10</xdr:row>
      <xdr:rowOff>57150</xdr:rowOff>
    </xdr:to>
    <xdr:sp>
      <xdr:nvSpPr>
        <xdr:cNvPr id="5" name="Oval 5"/>
        <xdr:cNvSpPr>
          <a:spLocks/>
        </xdr:cNvSpPr>
      </xdr:nvSpPr>
      <xdr:spPr>
        <a:xfrm>
          <a:off x="2333625" y="2381250"/>
          <a:ext cx="28575" cy="38100"/>
        </a:xfrm>
        <a:prstGeom prst="ellips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66675</xdr:colOff>
      <xdr:row>57</xdr:row>
      <xdr:rowOff>66675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3305175" y="1317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59</xdr:row>
      <xdr:rowOff>66675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3305175" y="13630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60</xdr:row>
      <xdr:rowOff>66675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3305175" y="13858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63</xdr:row>
      <xdr:rowOff>66675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3305175" y="14544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</xdr:colOff>
      <xdr:row>64</xdr:row>
      <xdr:rowOff>66675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3305175" y="14773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IV114"/>
  <sheetViews>
    <sheetView showGridLines="0" tabSelected="1" view="pageBreakPreview" zoomScaleSheetLayoutView="100" workbookViewId="0" topLeftCell="A31">
      <selection activeCell="H101" sqref="H101"/>
    </sheetView>
  </sheetViews>
  <sheetFormatPr defaultColWidth="9.140625" defaultRowHeight="12.75"/>
  <cols>
    <col min="1" max="1" width="17.140625" style="0" customWidth="1"/>
    <col min="2" max="3" width="11.140625" style="0" customWidth="1"/>
    <col min="5" max="5" width="17.140625" style="0" customWidth="1"/>
    <col min="6" max="7" width="11.140625" style="0" customWidth="1"/>
    <col min="9" max="25" width="10.7109375" style="0" customWidth="1"/>
  </cols>
  <sheetData>
    <row r="1" spans="1:62" ht="19.5" customHeight="1">
      <c r="A1" s="18" t="s">
        <v>7</v>
      </c>
      <c r="B1" s="47"/>
      <c r="C1" s="47"/>
      <c r="D1" s="200" t="s">
        <v>13</v>
      </c>
      <c r="E1" s="201"/>
      <c r="F1" s="201"/>
      <c r="G1" s="202"/>
      <c r="H1" s="203" t="s">
        <v>14</v>
      </c>
      <c r="I1" s="204"/>
      <c r="J1" s="172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</row>
    <row r="2" spans="1:62" ht="19.5" customHeight="1" thickBot="1">
      <c r="A2" s="36" t="s">
        <v>8</v>
      </c>
      <c r="B2" s="48"/>
      <c r="C2" s="48"/>
      <c r="D2" s="207" t="s">
        <v>80</v>
      </c>
      <c r="E2" s="208"/>
      <c r="F2" s="208"/>
      <c r="G2" s="177"/>
      <c r="H2" s="205"/>
      <c r="I2" s="206"/>
      <c r="J2" s="17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</row>
    <row r="3" spans="1:62" ht="19.5" customHeight="1">
      <c r="A3" s="19" t="s">
        <v>9</v>
      </c>
      <c r="B3" s="48"/>
      <c r="C3" s="48"/>
      <c r="D3" s="49" t="s">
        <v>6</v>
      </c>
      <c r="E3" s="50" t="s">
        <v>11</v>
      </c>
      <c r="F3" s="51" t="s">
        <v>12</v>
      </c>
      <c r="G3" s="52" t="s">
        <v>11</v>
      </c>
      <c r="H3" s="21" t="s">
        <v>15</v>
      </c>
      <c r="I3" s="44"/>
      <c r="J3" s="173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</row>
    <row r="4" spans="1:62" ht="19.5" customHeight="1" thickBot="1">
      <c r="A4" s="20" t="s">
        <v>10</v>
      </c>
      <c r="B4" s="53"/>
      <c r="C4" s="53"/>
      <c r="D4" s="39" t="s">
        <v>17</v>
      </c>
      <c r="E4" s="40"/>
      <c r="F4" s="41"/>
      <c r="G4" s="42"/>
      <c r="H4" s="22" t="s">
        <v>16</v>
      </c>
      <c r="I4" s="43"/>
      <c r="J4" s="174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</row>
    <row r="5" spans="1:62" ht="18" customHeight="1">
      <c r="A5" s="80" t="s">
        <v>22</v>
      </c>
      <c r="B5" s="175" t="s">
        <v>23</v>
      </c>
      <c r="C5" s="86"/>
      <c r="D5" s="87"/>
      <c r="E5" s="76"/>
      <c r="F5" s="88"/>
      <c r="G5" s="89"/>
      <c r="H5" s="76"/>
      <c r="I5" s="76"/>
      <c r="J5" s="96"/>
      <c r="K5" s="48" t="s">
        <v>24</v>
      </c>
      <c r="L5" s="79"/>
      <c r="M5" s="178" t="s">
        <v>25</v>
      </c>
      <c r="N5" s="209"/>
      <c r="O5" s="84"/>
      <c r="P5" s="84"/>
      <c r="Q5" s="112" t="s">
        <v>26</v>
      </c>
      <c r="R5" s="84"/>
      <c r="S5" s="112" t="s">
        <v>27</v>
      </c>
      <c r="T5" s="84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</row>
    <row r="6" spans="1:62" ht="18" customHeight="1">
      <c r="A6" s="57"/>
      <c r="B6" s="58"/>
      <c r="C6" s="58"/>
      <c r="D6" s="58"/>
      <c r="E6" s="58"/>
      <c r="F6" s="58"/>
      <c r="G6" s="58"/>
      <c r="H6" s="70"/>
      <c r="I6" s="70"/>
      <c r="J6" s="71"/>
      <c r="K6" s="48" t="s">
        <v>28</v>
      </c>
      <c r="L6" s="48"/>
      <c r="M6" s="113">
        <v>0.1</v>
      </c>
      <c r="N6" s="114">
        <v>-0.6</v>
      </c>
      <c r="O6" s="115"/>
      <c r="P6" s="115"/>
      <c r="Q6" s="115">
        <v>0.4</v>
      </c>
      <c r="R6" s="114">
        <f>1.5*Q6-1.2</f>
        <v>-0.5999999999999999</v>
      </c>
      <c r="S6" s="116">
        <v>0.8</v>
      </c>
      <c r="T6" s="117">
        <v>0.8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</row>
    <row r="7" spans="1:62" ht="18" customHeight="1">
      <c r="A7" s="54"/>
      <c r="B7" s="67"/>
      <c r="C7" s="99"/>
      <c r="D7" s="90"/>
      <c r="E7" s="90"/>
      <c r="F7" s="90"/>
      <c r="G7" s="90"/>
      <c r="H7" s="48"/>
      <c r="I7" s="48"/>
      <c r="J7" s="69"/>
      <c r="K7" s="118">
        <f>RADIANS(C11)</f>
        <v>0.17453292519943295</v>
      </c>
      <c r="L7" s="48"/>
      <c r="M7" s="119">
        <v>0.2</v>
      </c>
      <c r="N7" s="120">
        <v>-0.6</v>
      </c>
      <c r="O7" s="121"/>
      <c r="P7" s="121"/>
      <c r="Q7" s="121">
        <v>0.5</v>
      </c>
      <c r="R7" s="120">
        <f>1.5*Q7-1.2</f>
        <v>-0.44999999999999996</v>
      </c>
      <c r="S7" s="122">
        <v>0.9</v>
      </c>
      <c r="T7" s="123">
        <v>0.8</v>
      </c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</row>
    <row r="8" spans="1:62" ht="18" customHeight="1">
      <c r="A8" s="81"/>
      <c r="B8" s="90"/>
      <c r="C8" s="90"/>
      <c r="D8" s="90"/>
      <c r="E8" s="90"/>
      <c r="F8" s="90"/>
      <c r="G8" s="90"/>
      <c r="H8" s="48"/>
      <c r="I8" s="48"/>
      <c r="J8" s="69"/>
      <c r="K8" s="124" t="s">
        <v>29</v>
      </c>
      <c r="L8" s="79"/>
      <c r="M8" s="125">
        <v>0.3</v>
      </c>
      <c r="N8" s="120">
        <v>-0.6</v>
      </c>
      <c r="O8" s="121"/>
      <c r="P8" s="121"/>
      <c r="Q8" s="126">
        <v>0.6</v>
      </c>
      <c r="R8" s="127">
        <f>1.5*Q8-1.2</f>
        <v>-0.30000000000000004</v>
      </c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</row>
    <row r="9" spans="1:62" ht="18" customHeight="1">
      <c r="A9" s="100" t="s">
        <v>30</v>
      </c>
      <c r="B9" s="62" t="s">
        <v>1</v>
      </c>
      <c r="C9" s="45">
        <v>11</v>
      </c>
      <c r="D9" s="55" t="s">
        <v>0</v>
      </c>
      <c r="E9" s="90"/>
      <c r="F9" s="90"/>
      <c r="G9" s="90"/>
      <c r="H9" s="48"/>
      <c r="I9" s="48"/>
      <c r="J9" s="69"/>
      <c r="K9" s="124" t="s">
        <v>31</v>
      </c>
      <c r="L9" s="79"/>
      <c r="M9" s="128">
        <v>0.4</v>
      </c>
      <c r="N9" s="127">
        <v>-0.6</v>
      </c>
      <c r="O9" s="121"/>
      <c r="P9" s="121"/>
      <c r="Q9" s="129">
        <v>0.8</v>
      </c>
      <c r="R9" s="129">
        <f>1.5*Q9-1.2</f>
        <v>0</v>
      </c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2" ht="18" customHeight="1">
      <c r="A10" s="100" t="s">
        <v>32</v>
      </c>
      <c r="B10" s="62" t="s">
        <v>1</v>
      </c>
      <c r="C10" s="45">
        <v>2</v>
      </c>
      <c r="D10" s="55" t="s">
        <v>0</v>
      </c>
      <c r="E10" s="90"/>
      <c r="F10" s="90"/>
      <c r="G10" s="90"/>
      <c r="H10" s="48"/>
      <c r="I10" s="48"/>
      <c r="J10" s="69"/>
      <c r="K10" s="124">
        <f>IF(B23="inaccessible",60-66.67*TAN(K7),200-300*TAN(K7))</f>
        <v>48.24428019616664</v>
      </c>
      <c r="L10" s="79"/>
      <c r="M10" s="48"/>
      <c r="N10" s="48"/>
      <c r="O10" s="48"/>
      <c r="P10" s="48"/>
      <c r="Q10" s="129">
        <v>0.4</v>
      </c>
      <c r="R10" s="129">
        <f>2*Q10-0.8</f>
        <v>0</v>
      </c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</row>
    <row r="11" spans="1:62" ht="18" customHeight="1">
      <c r="A11" s="100" t="s">
        <v>33</v>
      </c>
      <c r="B11" s="62" t="s">
        <v>1</v>
      </c>
      <c r="C11" s="45">
        <v>10</v>
      </c>
      <c r="D11" s="101"/>
      <c r="E11" s="90"/>
      <c r="F11" s="90"/>
      <c r="G11" s="90"/>
      <c r="H11" s="48"/>
      <c r="I11" s="48"/>
      <c r="J11" s="69"/>
      <c r="K11" s="124">
        <f>IF(OR(TAN(K7)&lt;0.4,TAN(K7)=0.4),-0.6,L12)</f>
        <v>-0.6</v>
      </c>
      <c r="L11" s="79"/>
      <c r="M11" s="48"/>
      <c r="N11" s="48"/>
      <c r="O11" s="48"/>
      <c r="P11" s="48"/>
      <c r="Q11" s="130">
        <v>0.5</v>
      </c>
      <c r="R11" s="114">
        <f>2*Q11-0.8</f>
        <v>0.19999999999999996</v>
      </c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</row>
    <row r="12" spans="1:62" ht="18" customHeight="1">
      <c r="A12" s="100" t="s">
        <v>97</v>
      </c>
      <c r="B12" s="62" t="s">
        <v>1</v>
      </c>
      <c r="C12" s="194" t="s">
        <v>98</v>
      </c>
      <c r="D12" s="195"/>
      <c r="E12" s="103">
        <f>IF(C12="No Tie Rod","",K37)</f>
      </c>
      <c r="F12" s="90"/>
      <c r="G12" s="90"/>
      <c r="H12" s="48"/>
      <c r="I12" s="48"/>
      <c r="J12" s="69"/>
      <c r="K12" s="131">
        <f>IF(AND(TAN(K7)&gt;0.4,TAN(K7)&lt;0.8),1.5*TAN(K7)-1.2,K13)</f>
        <v>0</v>
      </c>
      <c r="L12" s="132">
        <f>IF(AND(TAN(K7)&gt;0.4,TAN(K7)&lt;0.8),2*TAN(K7)-0.8,K13)</f>
        <v>0</v>
      </c>
      <c r="M12" s="48"/>
      <c r="N12" s="48"/>
      <c r="O12" s="48"/>
      <c r="P12" s="48"/>
      <c r="Q12" s="133">
        <v>0.6</v>
      </c>
      <c r="R12" s="120">
        <f>2*Q12-0.8</f>
        <v>0.3999999999999999</v>
      </c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</row>
    <row r="13" spans="1:62" ht="18" customHeight="1">
      <c r="A13" s="54" t="s">
        <v>3</v>
      </c>
      <c r="B13" s="59"/>
      <c r="C13" s="58"/>
      <c r="D13" s="58"/>
      <c r="E13" s="60"/>
      <c r="F13" s="60"/>
      <c r="G13" s="60"/>
      <c r="H13" s="70"/>
      <c r="I13" s="70"/>
      <c r="J13" s="71"/>
      <c r="K13" s="134">
        <f>IF(OR(TAN(K7)&gt;0.8,TAN(K7)=0.8),0.8,0)</f>
        <v>0</v>
      </c>
      <c r="L13" s="121"/>
      <c r="M13" s="48"/>
      <c r="N13" s="48"/>
      <c r="O13" s="48"/>
      <c r="P13" s="48"/>
      <c r="Q13" s="135">
        <v>0.8</v>
      </c>
      <c r="R13" s="127">
        <f>2*Q13-0.8</f>
        <v>0.8</v>
      </c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</row>
    <row r="14" spans="1:62" ht="18" customHeight="1">
      <c r="A14" s="145" t="s">
        <v>34</v>
      </c>
      <c r="B14" s="59"/>
      <c r="C14" s="58"/>
      <c r="D14" s="58"/>
      <c r="E14" s="60"/>
      <c r="F14" s="60"/>
      <c r="G14" s="60"/>
      <c r="H14" s="70"/>
      <c r="I14" s="70"/>
      <c r="J14" s="71"/>
      <c r="K14" s="136" t="s">
        <v>5</v>
      </c>
      <c r="L14" s="137" t="s">
        <v>35</v>
      </c>
      <c r="M14" s="121"/>
      <c r="N14" s="121"/>
      <c r="O14" s="121"/>
      <c r="P14" s="121"/>
      <c r="Q14" s="138"/>
      <c r="R14" s="138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</row>
    <row r="15" spans="1:62" ht="18" customHeight="1">
      <c r="A15" s="100" t="s">
        <v>36</v>
      </c>
      <c r="B15" s="105" t="s">
        <v>1</v>
      </c>
      <c r="C15" s="45">
        <v>20</v>
      </c>
      <c r="D15" s="102" t="s">
        <v>49</v>
      </c>
      <c r="E15" s="60"/>
      <c r="F15" s="60"/>
      <c r="G15" s="60"/>
      <c r="H15" s="70"/>
      <c r="I15" s="70"/>
      <c r="J15" s="71"/>
      <c r="K15" s="66">
        <f>C18+C34</f>
        <v>2.730377108175372</v>
      </c>
      <c r="L15" s="121">
        <f>K15+C42</f>
        <v>-2.9309799682580056</v>
      </c>
      <c r="M15" s="121"/>
      <c r="N15" s="121"/>
      <c r="O15" s="121"/>
      <c r="P15" s="121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</row>
    <row r="16" spans="1:62" ht="18" customHeight="1">
      <c r="A16" s="100" t="s">
        <v>50</v>
      </c>
      <c r="B16" s="105" t="s">
        <v>1</v>
      </c>
      <c r="C16" s="98">
        <f>(C15*C10)/COS(K7)</f>
        <v>40.6170644754298</v>
      </c>
      <c r="D16" s="106" t="s">
        <v>51</v>
      </c>
      <c r="E16" s="60"/>
      <c r="F16" s="60"/>
      <c r="G16" s="60"/>
      <c r="H16" s="70"/>
      <c r="I16" s="70"/>
      <c r="J16" s="71"/>
      <c r="K16" s="139">
        <f>G18+G34</f>
        <v>0.48143915168007323</v>
      </c>
      <c r="L16" s="121">
        <f>K16</f>
        <v>0.48143915168007323</v>
      </c>
      <c r="M16" s="121"/>
      <c r="N16" s="121"/>
      <c r="O16" s="121"/>
      <c r="P16" s="121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</row>
    <row r="17" spans="1:62" ht="18" customHeight="1">
      <c r="A17" s="100" t="s">
        <v>52</v>
      </c>
      <c r="B17" s="105" t="s">
        <v>1</v>
      </c>
      <c r="C17" s="107">
        <f>(C16/1000)*COS(K7)+C53*COS(K7)/1000</f>
        <v>0.085498118189164</v>
      </c>
      <c r="D17" s="106" t="s">
        <v>53</v>
      </c>
      <c r="E17" s="105" t="s">
        <v>54</v>
      </c>
      <c r="F17" s="105" t="s">
        <v>1</v>
      </c>
      <c r="G17" s="107">
        <f>(C16/1000)*SIN(K7)+C53*SIN(K7)/1000</f>
        <v>0.01507562503655078</v>
      </c>
      <c r="H17" s="106" t="s">
        <v>53</v>
      </c>
      <c r="I17" s="70"/>
      <c r="J17" s="71"/>
      <c r="K17" s="77">
        <f>C19+C35</f>
        <v>0.9928644029728626</v>
      </c>
      <c r="L17" s="48">
        <f>K17+C43</f>
        <v>0.9928644029728626</v>
      </c>
      <c r="M17" s="121"/>
      <c r="N17" s="121"/>
      <c r="O17" s="121"/>
      <c r="P17" s="121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</row>
    <row r="18" spans="1:62" ht="18" customHeight="1">
      <c r="A18" s="100" t="s">
        <v>55</v>
      </c>
      <c r="B18" s="105" t="s">
        <v>1</v>
      </c>
      <c r="C18" s="107">
        <f>C17*C9^2/8</f>
        <v>1.2931590376111055</v>
      </c>
      <c r="D18" s="106" t="s">
        <v>37</v>
      </c>
      <c r="E18" s="105" t="s">
        <v>56</v>
      </c>
      <c r="F18" s="105" t="s">
        <v>1</v>
      </c>
      <c r="G18" s="107">
        <f>IF(C12="No tie rod",G17*C9^2/8,IF(C12="1 tie rod",G17*(C9/2)^2/8,G17*(C9/3)^2/8))</f>
        <v>0.22801882867783055</v>
      </c>
      <c r="H18" s="106" t="s">
        <v>37</v>
      </c>
      <c r="I18" s="58"/>
      <c r="J18" s="64"/>
      <c r="K18" s="48">
        <f>IF(AND(L15&gt;0,OR((L15/K15)=1.2,(L15/K15)&gt;1.2)),L15,K15)</f>
        <v>2.730377108175372</v>
      </c>
      <c r="L18" s="48"/>
      <c r="M18" s="121"/>
      <c r="N18" s="121"/>
      <c r="O18" s="121"/>
      <c r="P18" s="121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</row>
    <row r="19" spans="1:62" ht="18" customHeight="1">
      <c r="A19" s="100" t="s">
        <v>57</v>
      </c>
      <c r="B19" s="105" t="s">
        <v>1</v>
      </c>
      <c r="C19" s="107">
        <f>C17*C9/2</f>
        <v>0.470239650040402</v>
      </c>
      <c r="D19" s="106" t="s">
        <v>2</v>
      </c>
      <c r="E19" s="58"/>
      <c r="F19" s="58"/>
      <c r="G19" s="58"/>
      <c r="H19" s="58"/>
      <c r="I19" s="58"/>
      <c r="J19" s="64"/>
      <c r="K19" s="48">
        <f>IF(AND(L15&gt;0,OR((L15/K15)=1.2,(L15/K15)&gt;1.2)),L17,K17)</f>
        <v>0.9928644029728626</v>
      </c>
      <c r="L19" s="48"/>
      <c r="M19" s="121"/>
      <c r="N19" s="121"/>
      <c r="O19" s="121"/>
      <c r="P19" s="121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</row>
    <row r="20" spans="1:62" ht="18" customHeight="1" thickBot="1">
      <c r="A20" s="61"/>
      <c r="B20" s="58"/>
      <c r="C20" s="58"/>
      <c r="D20" s="58"/>
      <c r="E20" s="58"/>
      <c r="F20" s="58"/>
      <c r="G20" s="58"/>
      <c r="H20" s="58"/>
      <c r="I20" s="58"/>
      <c r="J20" s="64"/>
      <c r="K20" s="48"/>
      <c r="L20" s="48"/>
      <c r="M20" s="121"/>
      <c r="N20" s="121"/>
      <c r="O20" s="121"/>
      <c r="P20" s="121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</row>
    <row r="21" spans="1:62" ht="18" customHeight="1" thickBot="1" thickTop="1">
      <c r="A21" s="145" t="s">
        <v>38</v>
      </c>
      <c r="B21" s="58"/>
      <c r="C21" s="58"/>
      <c r="D21" s="58"/>
      <c r="E21" s="58"/>
      <c r="F21" s="108"/>
      <c r="G21" s="58"/>
      <c r="H21" s="58"/>
      <c r="I21" s="58"/>
      <c r="J21" s="64"/>
      <c r="K21" s="146" t="s">
        <v>81</v>
      </c>
      <c r="L21" s="147" t="s">
        <v>73</v>
      </c>
      <c r="M21" s="148" t="s">
        <v>19</v>
      </c>
      <c r="N21" s="148" t="s">
        <v>82</v>
      </c>
      <c r="O21" s="148" t="s">
        <v>83</v>
      </c>
      <c r="P21" s="148" t="s">
        <v>84</v>
      </c>
      <c r="Q21" s="148" t="s">
        <v>20</v>
      </c>
      <c r="R21" s="148" t="s">
        <v>21</v>
      </c>
      <c r="S21" s="149" t="s">
        <v>74</v>
      </c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</row>
    <row r="22" spans="1:62" ht="18" customHeight="1" thickTop="1">
      <c r="A22" s="104" t="s">
        <v>39</v>
      </c>
      <c r="B22" s="58"/>
      <c r="C22" s="58"/>
      <c r="D22" s="58"/>
      <c r="E22" s="58"/>
      <c r="F22" s="58"/>
      <c r="G22" s="58"/>
      <c r="H22" s="58"/>
      <c r="I22" s="58"/>
      <c r="J22" s="64"/>
      <c r="K22" s="150">
        <v>100</v>
      </c>
      <c r="L22" s="151">
        <v>10.6</v>
      </c>
      <c r="M22" s="141">
        <v>64</v>
      </c>
      <c r="N22" s="152">
        <v>6</v>
      </c>
      <c r="O22" s="152">
        <v>50</v>
      </c>
      <c r="P22" s="152">
        <v>8.5</v>
      </c>
      <c r="Q22" s="141">
        <v>206</v>
      </c>
      <c r="R22" s="152">
        <v>41.2</v>
      </c>
      <c r="S22" s="153">
        <v>8.49</v>
      </c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</row>
    <row r="23" spans="1:62" ht="18" customHeight="1">
      <c r="A23" s="109" t="s">
        <v>40</v>
      </c>
      <c r="B23" s="46" t="s">
        <v>29</v>
      </c>
      <c r="C23" s="58"/>
      <c r="D23" s="58"/>
      <c r="E23" s="58"/>
      <c r="F23" s="58"/>
      <c r="G23" s="58"/>
      <c r="H23" s="58"/>
      <c r="I23" s="58"/>
      <c r="J23" s="64"/>
      <c r="K23" s="154">
        <v>120</v>
      </c>
      <c r="L23" s="155">
        <v>13.4</v>
      </c>
      <c r="M23" s="142">
        <v>82</v>
      </c>
      <c r="N23" s="156">
        <v>7</v>
      </c>
      <c r="O23" s="156">
        <v>55</v>
      </c>
      <c r="P23" s="156">
        <v>9</v>
      </c>
      <c r="Q23" s="142">
        <v>364</v>
      </c>
      <c r="R23" s="156">
        <v>60.7</v>
      </c>
      <c r="S23" s="143">
        <v>11.1</v>
      </c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</row>
    <row r="24" spans="1:62" ht="18" customHeight="1">
      <c r="A24" s="100" t="s">
        <v>41</v>
      </c>
      <c r="B24" s="105" t="s">
        <v>1</v>
      </c>
      <c r="C24" s="66">
        <f>IF(K10&gt;20,K10,20)</f>
        <v>48.24428019616664</v>
      </c>
      <c r="D24" s="102" t="s">
        <v>49</v>
      </c>
      <c r="E24" s="58"/>
      <c r="F24" s="58"/>
      <c r="G24" s="58"/>
      <c r="H24" s="58"/>
      <c r="I24" s="58"/>
      <c r="J24" s="64"/>
      <c r="K24" s="154">
        <v>140</v>
      </c>
      <c r="L24" s="155">
        <v>16</v>
      </c>
      <c r="M24" s="142">
        <v>97</v>
      </c>
      <c r="N24" s="156">
        <v>7</v>
      </c>
      <c r="O24" s="156">
        <v>60</v>
      </c>
      <c r="P24" s="156">
        <v>10</v>
      </c>
      <c r="Q24" s="142">
        <v>605</v>
      </c>
      <c r="R24" s="156">
        <v>86.4</v>
      </c>
      <c r="S24" s="143">
        <v>14.8</v>
      </c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</row>
    <row r="25" spans="1:62" ht="18" customHeight="1">
      <c r="A25" s="100" t="s">
        <v>58</v>
      </c>
      <c r="B25" s="105" t="s">
        <v>1</v>
      </c>
      <c r="C25" s="66">
        <f>C24*C10</f>
        <v>96.48856039233328</v>
      </c>
      <c r="D25" s="106" t="s">
        <v>51</v>
      </c>
      <c r="E25" s="58"/>
      <c r="F25" s="58"/>
      <c r="G25" s="58"/>
      <c r="H25" s="58"/>
      <c r="I25" s="58"/>
      <c r="J25" s="64"/>
      <c r="K25" s="157">
        <v>160</v>
      </c>
      <c r="L25" s="158">
        <v>18.8</v>
      </c>
      <c r="M25" s="142">
        <v>116</v>
      </c>
      <c r="N25" s="156">
        <v>7.5</v>
      </c>
      <c r="O25" s="156">
        <v>65</v>
      </c>
      <c r="P25" s="156">
        <v>10.5</v>
      </c>
      <c r="Q25" s="142">
        <v>925</v>
      </c>
      <c r="R25" s="156">
        <v>116</v>
      </c>
      <c r="S25" s="143">
        <v>18.3</v>
      </c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</row>
    <row r="26" spans="1:62" ht="18" customHeight="1">
      <c r="A26" s="100" t="s">
        <v>59</v>
      </c>
      <c r="B26" s="105" t="s">
        <v>1</v>
      </c>
      <c r="C26" s="107">
        <f>(C25/1000)*COS(K7)</f>
        <v>0.09502268235135647</v>
      </c>
      <c r="D26" s="106" t="s">
        <v>53</v>
      </c>
      <c r="E26" s="105" t="s">
        <v>60</v>
      </c>
      <c r="F26" s="105" t="s">
        <v>1</v>
      </c>
      <c r="G26" s="107">
        <f>(C25/1000)*SIN(K7)</f>
        <v>0.016755062677834227</v>
      </c>
      <c r="H26" s="106" t="s">
        <v>53</v>
      </c>
      <c r="I26" s="58"/>
      <c r="J26" s="64"/>
      <c r="K26" s="157">
        <v>180</v>
      </c>
      <c r="L26" s="158">
        <v>22</v>
      </c>
      <c r="M26" s="142">
        <v>133</v>
      </c>
      <c r="N26" s="156">
        <v>8</v>
      </c>
      <c r="O26" s="156">
        <v>70</v>
      </c>
      <c r="P26" s="156">
        <v>11</v>
      </c>
      <c r="Q26" s="142">
        <v>1350</v>
      </c>
      <c r="R26" s="156">
        <v>150</v>
      </c>
      <c r="S26" s="143">
        <v>22.4</v>
      </c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</row>
    <row r="27" spans="1:62" ht="18" customHeight="1">
      <c r="A27" s="100" t="s">
        <v>61</v>
      </c>
      <c r="B27" s="105" t="s">
        <v>1</v>
      </c>
      <c r="C27" s="107">
        <f>C26*C9^2/8</f>
        <v>1.4372180705642665</v>
      </c>
      <c r="D27" s="106" t="s">
        <v>37</v>
      </c>
      <c r="E27" s="105" t="s">
        <v>62</v>
      </c>
      <c r="F27" s="105" t="s">
        <v>1</v>
      </c>
      <c r="G27" s="107">
        <f>IF(C12="No tie rod",G26*C9^2/8,IF(C12="1 tie rod",G26*(C9/2)^2/8,G26*(C9/3)^2/8))</f>
        <v>0.2534203230022427</v>
      </c>
      <c r="H27" s="106" t="s">
        <v>37</v>
      </c>
      <c r="I27" s="58"/>
      <c r="J27" s="64"/>
      <c r="K27" s="157">
        <v>200</v>
      </c>
      <c r="L27" s="158">
        <v>25.3</v>
      </c>
      <c r="M27" s="142">
        <v>151</v>
      </c>
      <c r="N27" s="156">
        <v>8.5</v>
      </c>
      <c r="O27" s="156">
        <v>75</v>
      </c>
      <c r="P27" s="156">
        <v>11.5</v>
      </c>
      <c r="Q27" s="142">
        <v>1910</v>
      </c>
      <c r="R27" s="156">
        <v>191</v>
      </c>
      <c r="S27" s="143">
        <v>27</v>
      </c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</row>
    <row r="28" spans="1:62" ht="18" customHeight="1">
      <c r="A28" s="100" t="s">
        <v>63</v>
      </c>
      <c r="B28" s="105" t="s">
        <v>1</v>
      </c>
      <c r="C28" s="107">
        <f>C26*C9/2</f>
        <v>0.5226247529324606</v>
      </c>
      <c r="D28" s="106" t="s">
        <v>2</v>
      </c>
      <c r="E28" s="58"/>
      <c r="F28" s="58"/>
      <c r="G28" s="58"/>
      <c r="H28" s="58"/>
      <c r="I28" s="58"/>
      <c r="J28" s="64"/>
      <c r="K28" s="157">
        <v>220</v>
      </c>
      <c r="L28" s="158">
        <v>29.4</v>
      </c>
      <c r="M28" s="142">
        <v>166</v>
      </c>
      <c r="N28" s="156">
        <v>9</v>
      </c>
      <c r="O28" s="156">
        <v>80</v>
      </c>
      <c r="P28" s="156">
        <v>12.5</v>
      </c>
      <c r="Q28" s="142">
        <v>2690</v>
      </c>
      <c r="R28" s="156">
        <v>245</v>
      </c>
      <c r="S28" s="143">
        <v>33.6</v>
      </c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</row>
    <row r="29" spans="1:62" ht="18" customHeight="1">
      <c r="A29" s="104" t="s">
        <v>43</v>
      </c>
      <c r="B29" s="62"/>
      <c r="C29" s="107"/>
      <c r="D29" s="110"/>
      <c r="E29" s="58"/>
      <c r="F29" s="58"/>
      <c r="G29" s="58"/>
      <c r="H29" s="58"/>
      <c r="I29" s="58"/>
      <c r="J29" s="64"/>
      <c r="K29" s="157">
        <v>240</v>
      </c>
      <c r="L29" s="158">
        <v>33.2</v>
      </c>
      <c r="M29" s="142">
        <v>185</v>
      </c>
      <c r="N29" s="156">
        <v>9.5</v>
      </c>
      <c r="O29" s="156">
        <v>85</v>
      </c>
      <c r="P29" s="156">
        <v>13</v>
      </c>
      <c r="Q29" s="142">
        <v>3600</v>
      </c>
      <c r="R29" s="156">
        <v>300</v>
      </c>
      <c r="S29" s="143">
        <v>39.6</v>
      </c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</row>
    <row r="30" spans="1:62" ht="18" customHeight="1">
      <c r="A30" s="100" t="s">
        <v>64</v>
      </c>
      <c r="B30" s="105" t="s">
        <v>1</v>
      </c>
      <c r="C30" s="98">
        <f>100*COS(K7)</f>
        <v>98.4807753012208</v>
      </c>
      <c r="D30" s="106" t="s">
        <v>44</v>
      </c>
      <c r="E30" s="105" t="s">
        <v>65</v>
      </c>
      <c r="F30" s="105" t="s">
        <v>1</v>
      </c>
      <c r="G30" s="98">
        <f>100*SIN(K7)</f>
        <v>17.364817766693033</v>
      </c>
      <c r="H30" s="106" t="s">
        <v>44</v>
      </c>
      <c r="I30" s="58"/>
      <c r="J30" s="64"/>
      <c r="K30" s="157">
        <v>260</v>
      </c>
      <c r="L30" s="158">
        <v>37.9</v>
      </c>
      <c r="M30" s="142">
        <v>201</v>
      </c>
      <c r="N30" s="156">
        <v>10</v>
      </c>
      <c r="O30" s="156">
        <v>90</v>
      </c>
      <c r="P30" s="156">
        <v>14</v>
      </c>
      <c r="Q30" s="142">
        <v>4820</v>
      </c>
      <c r="R30" s="156">
        <v>371</v>
      </c>
      <c r="S30" s="143">
        <v>47.7</v>
      </c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</row>
    <row r="31" spans="1:62" ht="18" customHeight="1">
      <c r="A31" s="100" t="s">
        <v>61</v>
      </c>
      <c r="B31" s="105" t="s">
        <v>1</v>
      </c>
      <c r="C31" s="107">
        <f>C30*C9/4000</f>
        <v>0.2708221320783572</v>
      </c>
      <c r="D31" s="106" t="s">
        <v>37</v>
      </c>
      <c r="E31" s="105" t="s">
        <v>62</v>
      </c>
      <c r="F31" s="105" t="s">
        <v>1</v>
      </c>
      <c r="G31" s="107">
        <f>IF(C12="No tie rod",G30*C9/4000,IF(C12="1 tie rod",G30*(C9/2)/4000,G30*(C9/3)/4000))</f>
        <v>0.04775324885840584</v>
      </c>
      <c r="H31" s="106" t="s">
        <v>37</v>
      </c>
      <c r="I31" s="58"/>
      <c r="J31" s="64"/>
      <c r="K31" s="157">
        <v>280</v>
      </c>
      <c r="L31" s="158">
        <v>41.8</v>
      </c>
      <c r="M31" s="142">
        <v>213</v>
      </c>
      <c r="N31" s="156">
        <v>10</v>
      </c>
      <c r="O31" s="156">
        <v>95</v>
      </c>
      <c r="P31" s="156">
        <v>15</v>
      </c>
      <c r="Q31" s="142">
        <v>6280</v>
      </c>
      <c r="R31" s="156">
        <v>448</v>
      </c>
      <c r="S31" s="143">
        <v>57.2</v>
      </c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</row>
    <row r="32" spans="1:62" ht="18" customHeight="1" thickBot="1">
      <c r="A32" s="100" t="s">
        <v>63</v>
      </c>
      <c r="B32" s="105" t="s">
        <v>1</v>
      </c>
      <c r="C32" s="107">
        <f>C30/2000</f>
        <v>0.0492403876506104</v>
      </c>
      <c r="D32" s="106" t="s">
        <v>2</v>
      </c>
      <c r="E32" s="58"/>
      <c r="F32" s="58"/>
      <c r="G32" s="58"/>
      <c r="H32" s="58"/>
      <c r="I32" s="58"/>
      <c r="J32" s="64"/>
      <c r="K32" s="159">
        <v>300</v>
      </c>
      <c r="L32" s="160">
        <v>46.2</v>
      </c>
      <c r="M32" s="161">
        <v>232</v>
      </c>
      <c r="N32" s="162">
        <v>10</v>
      </c>
      <c r="O32" s="162">
        <v>100</v>
      </c>
      <c r="P32" s="162">
        <v>16</v>
      </c>
      <c r="Q32" s="161">
        <v>8030</v>
      </c>
      <c r="R32" s="162">
        <v>535</v>
      </c>
      <c r="S32" s="144">
        <v>67.8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</row>
    <row r="33" spans="1:62" ht="18" customHeight="1" thickTop="1">
      <c r="A33" s="104" t="s">
        <v>45</v>
      </c>
      <c r="B33" s="105"/>
      <c r="C33" s="107"/>
      <c r="D33" s="106"/>
      <c r="E33" s="58"/>
      <c r="F33" s="58"/>
      <c r="G33" s="58"/>
      <c r="H33" s="58"/>
      <c r="I33" s="58"/>
      <c r="J33" s="64"/>
      <c r="K33" s="48"/>
      <c r="L33" s="48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</row>
    <row r="34" spans="1:62" ht="18" customHeight="1">
      <c r="A34" s="100" t="s">
        <v>61</v>
      </c>
      <c r="B34" s="105" t="s">
        <v>1</v>
      </c>
      <c r="C34" s="107">
        <f>MAX(C27,C31)</f>
        <v>1.4372180705642665</v>
      </c>
      <c r="D34" s="106" t="s">
        <v>37</v>
      </c>
      <c r="E34" s="105" t="s">
        <v>62</v>
      </c>
      <c r="F34" s="105" t="s">
        <v>1</v>
      </c>
      <c r="G34" s="107">
        <f>IF(C34=C27,G27,G31)</f>
        <v>0.2534203230022427</v>
      </c>
      <c r="H34" s="106" t="s">
        <v>37</v>
      </c>
      <c r="I34" s="58"/>
      <c r="J34" s="64"/>
      <c r="K34" s="48" t="s">
        <v>98</v>
      </c>
      <c r="L34" s="48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</row>
    <row r="35" spans="1:62" ht="18" customHeight="1">
      <c r="A35" s="100" t="s">
        <v>63</v>
      </c>
      <c r="B35" s="105" t="s">
        <v>1</v>
      </c>
      <c r="C35" s="107">
        <f>IF(C34=C27,C28,C32)</f>
        <v>0.5226247529324606</v>
      </c>
      <c r="D35" s="106" t="s">
        <v>2</v>
      </c>
      <c r="E35" s="58"/>
      <c r="F35" s="58"/>
      <c r="G35" s="58"/>
      <c r="H35" s="58"/>
      <c r="I35" s="58"/>
      <c r="J35" s="64"/>
      <c r="K35" s="48" t="s">
        <v>99</v>
      </c>
      <c r="L35" s="4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</row>
    <row r="36" spans="1:62" ht="18" customHeight="1">
      <c r="A36" s="100"/>
      <c r="B36" s="105"/>
      <c r="C36" s="107"/>
      <c r="D36" s="106"/>
      <c r="E36" s="58"/>
      <c r="F36" s="58"/>
      <c r="G36" s="58"/>
      <c r="H36" s="58"/>
      <c r="I36" s="58"/>
      <c r="J36" s="64"/>
      <c r="K36" s="48" t="s">
        <v>100</v>
      </c>
      <c r="L36" s="48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</row>
    <row r="37" spans="1:62" ht="18" customHeight="1">
      <c r="A37" s="145" t="s">
        <v>46</v>
      </c>
      <c r="B37" s="105"/>
      <c r="C37" s="107"/>
      <c r="D37" s="106"/>
      <c r="E37" s="58"/>
      <c r="F37" s="58"/>
      <c r="G37" s="58"/>
      <c r="H37" s="58"/>
      <c r="I37" s="58"/>
      <c r="J37" s="64"/>
      <c r="K37" s="140" t="s">
        <v>42</v>
      </c>
      <c r="L37" s="48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</row>
    <row r="38" spans="1:62" ht="18" customHeight="1">
      <c r="A38" s="100" t="s">
        <v>66</v>
      </c>
      <c r="B38" s="105" t="s">
        <v>1</v>
      </c>
      <c r="C38" s="98">
        <f>K11</f>
        <v>-0.6</v>
      </c>
      <c r="D38" s="106"/>
      <c r="E38" s="58"/>
      <c r="F38" s="58"/>
      <c r="G38" s="58"/>
      <c r="H38" s="58"/>
      <c r="I38" s="58"/>
      <c r="J38" s="64"/>
      <c r="K38" s="48"/>
      <c r="L38" s="48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</row>
    <row r="39" spans="1:62" ht="18" customHeight="1">
      <c r="A39" s="100" t="s">
        <v>18</v>
      </c>
      <c r="B39" s="105" t="s">
        <v>1</v>
      </c>
      <c r="C39" s="45">
        <v>1.1</v>
      </c>
      <c r="D39" s="106"/>
      <c r="E39" s="58"/>
      <c r="F39" s="58"/>
      <c r="G39" s="58"/>
      <c r="H39" s="58"/>
      <c r="I39" s="58"/>
      <c r="J39" s="64"/>
      <c r="K39" s="48"/>
      <c r="L39" s="48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</row>
    <row r="40" spans="1:62" ht="18" customHeight="1">
      <c r="A40" s="100" t="s">
        <v>47</v>
      </c>
      <c r="B40" s="105" t="s">
        <v>1</v>
      </c>
      <c r="C40" s="45">
        <v>50</v>
      </c>
      <c r="D40" s="102" t="s">
        <v>49</v>
      </c>
      <c r="E40" s="58"/>
      <c r="F40" s="58"/>
      <c r="G40" s="58"/>
      <c r="H40" s="58"/>
      <c r="I40" s="58"/>
      <c r="J40" s="64"/>
      <c r="K40" s="48"/>
      <c r="L40" s="48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</row>
    <row r="41" spans="1:256" ht="18" customHeight="1">
      <c r="A41" s="100" t="s">
        <v>67</v>
      </c>
      <c r="B41" s="105" t="s">
        <v>1</v>
      </c>
      <c r="C41" s="107">
        <f>(C38*C39*C40*C10)/(1000*TAN(K7))</f>
        <v>-0.3743046000947688</v>
      </c>
      <c r="D41" s="106" t="s">
        <v>53</v>
      </c>
      <c r="E41" s="105"/>
      <c r="F41" s="105"/>
      <c r="G41" s="105"/>
      <c r="H41" s="105"/>
      <c r="I41" s="105"/>
      <c r="J41" s="163"/>
      <c r="K41" s="105"/>
      <c r="L41" s="164"/>
      <c r="M41" s="105"/>
      <c r="N41" s="164"/>
      <c r="O41" s="164"/>
      <c r="P41" s="164"/>
      <c r="Q41" s="105"/>
      <c r="R41" s="164"/>
      <c r="S41" s="105"/>
      <c r="T41" s="164"/>
      <c r="U41" s="105"/>
      <c r="V41" s="164"/>
      <c r="W41" s="105"/>
      <c r="X41" s="164"/>
      <c r="Y41" s="105"/>
      <c r="Z41" s="164"/>
      <c r="AA41" s="105"/>
      <c r="AB41" s="164"/>
      <c r="AC41" s="105"/>
      <c r="AD41" s="164"/>
      <c r="AE41" s="105"/>
      <c r="AF41" s="164"/>
      <c r="AG41" s="105"/>
      <c r="AH41" s="164"/>
      <c r="AI41" s="105"/>
      <c r="AJ41" s="164"/>
      <c r="AK41" s="105"/>
      <c r="AL41" s="164"/>
      <c r="AM41" s="105"/>
      <c r="AN41" s="164"/>
      <c r="AO41" s="105"/>
      <c r="AP41" s="164"/>
      <c r="AQ41" s="105"/>
      <c r="AR41" s="164"/>
      <c r="AS41" s="105"/>
      <c r="AT41" s="164"/>
      <c r="AU41" s="105"/>
      <c r="AV41" s="164"/>
      <c r="AW41" s="105"/>
      <c r="AX41" s="164"/>
      <c r="AY41" s="105"/>
      <c r="AZ41" s="164"/>
      <c r="BA41" s="105"/>
      <c r="BB41" s="164"/>
      <c r="BC41" s="105"/>
      <c r="BD41" s="164"/>
      <c r="BE41" s="105"/>
      <c r="BF41" s="164"/>
      <c r="BG41" s="105"/>
      <c r="BH41" s="164"/>
      <c r="BI41" s="105"/>
      <c r="BJ41" s="164"/>
      <c r="BK41" s="16"/>
      <c r="BL41" s="34"/>
      <c r="BM41" s="16"/>
      <c r="BN41" s="34"/>
      <c r="BO41" s="16"/>
      <c r="BP41" s="34"/>
      <c r="BQ41" s="16"/>
      <c r="BR41" s="34"/>
      <c r="BS41" s="16"/>
      <c r="BT41" s="34"/>
      <c r="BU41" s="16"/>
      <c r="BV41" s="34"/>
      <c r="BW41" s="16"/>
      <c r="BX41" s="34"/>
      <c r="BY41" s="16"/>
      <c r="BZ41" s="34"/>
      <c r="CA41" s="16"/>
      <c r="CB41" s="34"/>
      <c r="CC41" s="16"/>
      <c r="CD41" s="34"/>
      <c r="CE41" s="16"/>
      <c r="CF41" s="34"/>
      <c r="CG41" s="16"/>
      <c r="CH41" s="34"/>
      <c r="CI41" s="16"/>
      <c r="CJ41" s="34"/>
      <c r="CK41" s="16"/>
      <c r="CL41" s="34"/>
      <c r="CM41" s="16"/>
      <c r="CN41" s="34"/>
      <c r="CO41" s="16"/>
      <c r="CP41" s="34"/>
      <c r="CQ41" s="16"/>
      <c r="CR41" s="34"/>
      <c r="CS41" s="16"/>
      <c r="CT41" s="34"/>
      <c r="CU41" s="16"/>
      <c r="CV41" s="34"/>
      <c r="CW41" s="16"/>
      <c r="CX41" s="34"/>
      <c r="CY41" s="16"/>
      <c r="CZ41" s="34"/>
      <c r="DA41" s="16"/>
      <c r="DB41" s="34"/>
      <c r="DC41" s="16"/>
      <c r="DD41" s="34"/>
      <c r="DE41" s="16"/>
      <c r="DF41" s="34"/>
      <c r="DG41" s="16"/>
      <c r="DH41" s="34"/>
      <c r="DI41" s="16"/>
      <c r="DJ41" s="34"/>
      <c r="DK41" s="16"/>
      <c r="DL41" s="34"/>
      <c r="DM41" s="16"/>
      <c r="DN41" s="34"/>
      <c r="DO41" s="16"/>
      <c r="DP41" s="34"/>
      <c r="DQ41" s="16"/>
      <c r="DR41" s="34"/>
      <c r="DS41" s="16"/>
      <c r="DT41" s="34"/>
      <c r="DU41" s="16"/>
      <c r="DV41" s="34"/>
      <c r="DW41" s="16"/>
      <c r="DX41" s="34"/>
      <c r="DY41" s="16"/>
      <c r="DZ41" s="34"/>
      <c r="EA41" s="16"/>
      <c r="EB41" s="34"/>
      <c r="EC41" s="16"/>
      <c r="ED41" s="34"/>
      <c r="EE41" s="16"/>
      <c r="EF41" s="34"/>
      <c r="EG41" s="16"/>
      <c r="EH41" s="34"/>
      <c r="EI41" s="16"/>
      <c r="EJ41" s="34"/>
      <c r="EK41" s="16"/>
      <c r="EL41" s="34"/>
      <c r="EM41" s="16"/>
      <c r="EN41" s="34"/>
      <c r="EO41" s="16"/>
      <c r="EP41" s="34"/>
      <c r="EQ41" s="16"/>
      <c r="ER41" s="34"/>
      <c r="ES41" s="16"/>
      <c r="ET41" s="34"/>
      <c r="EU41" s="16"/>
      <c r="EV41" s="34"/>
      <c r="EW41" s="16"/>
      <c r="EX41" s="34"/>
      <c r="EY41" s="16"/>
      <c r="EZ41" s="34"/>
      <c r="FA41" s="16"/>
      <c r="FB41" s="34"/>
      <c r="FC41" s="16"/>
      <c r="FD41" s="34"/>
      <c r="FE41" s="16"/>
      <c r="FF41" s="34"/>
      <c r="FG41" s="16"/>
      <c r="FH41" s="34"/>
      <c r="FI41" s="16"/>
      <c r="FJ41" s="34"/>
      <c r="FK41" s="16"/>
      <c r="FL41" s="34"/>
      <c r="FM41" s="16"/>
      <c r="FN41" s="34"/>
      <c r="FO41" s="16"/>
      <c r="FP41" s="34"/>
      <c r="FQ41" s="16"/>
      <c r="FR41" s="34"/>
      <c r="FS41" s="16"/>
      <c r="FT41" s="34"/>
      <c r="FU41" s="16"/>
      <c r="FV41" s="34"/>
      <c r="FW41" s="16"/>
      <c r="FX41" s="34"/>
      <c r="FY41" s="16"/>
      <c r="FZ41" s="34"/>
      <c r="GA41" s="16"/>
      <c r="GB41" s="34"/>
      <c r="GC41" s="16"/>
      <c r="GD41" s="34"/>
      <c r="GE41" s="16"/>
      <c r="GF41" s="34"/>
      <c r="GG41" s="16"/>
      <c r="GH41" s="34"/>
      <c r="GI41" s="16"/>
      <c r="GJ41" s="34"/>
      <c r="GK41" s="16"/>
      <c r="GL41" s="34"/>
      <c r="GM41" s="16"/>
      <c r="GN41" s="34"/>
      <c r="GO41" s="16"/>
      <c r="GP41" s="34"/>
      <c r="GQ41" s="16"/>
      <c r="GR41" s="34"/>
      <c r="GS41" s="16"/>
      <c r="GT41" s="34"/>
      <c r="GU41" s="16"/>
      <c r="GV41" s="34"/>
      <c r="GW41" s="16"/>
      <c r="GX41" s="34"/>
      <c r="GY41" s="16"/>
      <c r="GZ41" s="34"/>
      <c r="HA41" s="16"/>
      <c r="HB41" s="34"/>
      <c r="HC41" s="16"/>
      <c r="HD41" s="34"/>
      <c r="HE41" s="16"/>
      <c r="HF41" s="34"/>
      <c r="HG41" s="16"/>
      <c r="HH41" s="34"/>
      <c r="HI41" s="16"/>
      <c r="HJ41" s="34"/>
      <c r="HK41" s="16"/>
      <c r="HL41" s="34"/>
      <c r="HM41" s="16"/>
      <c r="HN41" s="34"/>
      <c r="HO41" s="16"/>
      <c r="HP41" s="34"/>
      <c r="HQ41" s="16"/>
      <c r="HR41" s="34"/>
      <c r="HS41" s="16"/>
      <c r="HT41" s="34"/>
      <c r="HU41" s="16"/>
      <c r="HV41" s="34"/>
      <c r="HW41" s="16"/>
      <c r="HX41" s="34"/>
      <c r="HY41" s="16"/>
      <c r="HZ41" s="34"/>
      <c r="IA41" s="16"/>
      <c r="IB41" s="34"/>
      <c r="IC41" s="16"/>
      <c r="ID41" s="34"/>
      <c r="IE41" s="16"/>
      <c r="IF41" s="34"/>
      <c r="IG41" s="16"/>
      <c r="IH41" s="34"/>
      <c r="II41" s="16"/>
      <c r="IJ41" s="34"/>
      <c r="IK41" s="16"/>
      <c r="IL41" s="34"/>
      <c r="IM41" s="16"/>
      <c r="IN41" s="34"/>
      <c r="IO41" s="16"/>
      <c r="IP41" s="34"/>
      <c r="IQ41" s="16"/>
      <c r="IR41" s="34"/>
      <c r="IS41" s="16"/>
      <c r="IT41" s="34"/>
      <c r="IU41" s="16"/>
      <c r="IV41" s="34"/>
    </row>
    <row r="42" spans="1:256" ht="18" customHeight="1">
      <c r="A42" s="100" t="s">
        <v>68</v>
      </c>
      <c r="B42" s="105" t="s">
        <v>1</v>
      </c>
      <c r="C42" s="111">
        <f>C41*C9^2/8</f>
        <v>-5.661357076433378</v>
      </c>
      <c r="D42" s="106" t="s">
        <v>37</v>
      </c>
      <c r="E42" s="176" t="str">
        <f>IF(C42&gt;0,"","Neglect wind load")</f>
        <v>Neglect wind load</v>
      </c>
      <c r="F42" s="105"/>
      <c r="G42" s="105"/>
      <c r="H42" s="105"/>
      <c r="I42" s="105"/>
      <c r="J42" s="163"/>
      <c r="K42" s="105"/>
      <c r="L42" s="164"/>
      <c r="M42" s="105"/>
      <c r="N42" s="164"/>
      <c r="O42" s="164"/>
      <c r="P42" s="164"/>
      <c r="Q42" s="105"/>
      <c r="R42" s="164"/>
      <c r="S42" s="105"/>
      <c r="T42" s="164"/>
      <c r="U42" s="105"/>
      <c r="V42" s="164"/>
      <c r="W42" s="105"/>
      <c r="X42" s="164"/>
      <c r="Y42" s="105"/>
      <c r="Z42" s="164"/>
      <c r="AA42" s="105"/>
      <c r="AB42" s="164"/>
      <c r="AC42" s="105"/>
      <c r="AD42" s="164"/>
      <c r="AE42" s="105"/>
      <c r="AF42" s="164"/>
      <c r="AG42" s="105"/>
      <c r="AH42" s="164"/>
      <c r="AI42" s="105"/>
      <c r="AJ42" s="164"/>
      <c r="AK42" s="105"/>
      <c r="AL42" s="164"/>
      <c r="AM42" s="105"/>
      <c r="AN42" s="164"/>
      <c r="AO42" s="105"/>
      <c r="AP42" s="164"/>
      <c r="AQ42" s="105"/>
      <c r="AR42" s="164"/>
      <c r="AS42" s="105"/>
      <c r="AT42" s="164"/>
      <c r="AU42" s="105"/>
      <c r="AV42" s="164"/>
      <c r="AW42" s="105"/>
      <c r="AX42" s="164"/>
      <c r="AY42" s="105"/>
      <c r="AZ42" s="164"/>
      <c r="BA42" s="105"/>
      <c r="BB42" s="164"/>
      <c r="BC42" s="105"/>
      <c r="BD42" s="164"/>
      <c r="BE42" s="105"/>
      <c r="BF42" s="164"/>
      <c r="BG42" s="105"/>
      <c r="BH42" s="164"/>
      <c r="BI42" s="105"/>
      <c r="BJ42" s="164"/>
      <c r="BK42" s="16"/>
      <c r="BL42" s="34"/>
      <c r="BM42" s="16"/>
      <c r="BN42" s="34"/>
      <c r="BO42" s="16"/>
      <c r="BP42" s="34"/>
      <c r="BQ42" s="16"/>
      <c r="BR42" s="34"/>
      <c r="BS42" s="16"/>
      <c r="BT42" s="34"/>
      <c r="BU42" s="16"/>
      <c r="BV42" s="34"/>
      <c r="BW42" s="16"/>
      <c r="BX42" s="34"/>
      <c r="BY42" s="16"/>
      <c r="BZ42" s="34"/>
      <c r="CA42" s="16"/>
      <c r="CB42" s="34"/>
      <c r="CC42" s="16"/>
      <c r="CD42" s="34"/>
      <c r="CE42" s="16"/>
      <c r="CF42" s="34"/>
      <c r="CG42" s="16"/>
      <c r="CH42" s="34"/>
      <c r="CI42" s="16"/>
      <c r="CJ42" s="34"/>
      <c r="CK42" s="16"/>
      <c r="CL42" s="34"/>
      <c r="CM42" s="16"/>
      <c r="CN42" s="34"/>
      <c r="CO42" s="16"/>
      <c r="CP42" s="34"/>
      <c r="CQ42" s="16"/>
      <c r="CR42" s="34"/>
      <c r="CS42" s="16"/>
      <c r="CT42" s="34"/>
      <c r="CU42" s="16"/>
      <c r="CV42" s="34"/>
      <c r="CW42" s="16"/>
      <c r="CX42" s="34"/>
      <c r="CY42" s="16"/>
      <c r="CZ42" s="34"/>
      <c r="DA42" s="16"/>
      <c r="DB42" s="34"/>
      <c r="DC42" s="16"/>
      <c r="DD42" s="34"/>
      <c r="DE42" s="16"/>
      <c r="DF42" s="34"/>
      <c r="DG42" s="16"/>
      <c r="DH42" s="34"/>
      <c r="DI42" s="16"/>
      <c r="DJ42" s="34"/>
      <c r="DK42" s="16"/>
      <c r="DL42" s="34"/>
      <c r="DM42" s="16"/>
      <c r="DN42" s="34"/>
      <c r="DO42" s="16"/>
      <c r="DP42" s="34"/>
      <c r="DQ42" s="16"/>
      <c r="DR42" s="34"/>
      <c r="DS42" s="16"/>
      <c r="DT42" s="34"/>
      <c r="DU42" s="16"/>
      <c r="DV42" s="34"/>
      <c r="DW42" s="16"/>
      <c r="DX42" s="34"/>
      <c r="DY42" s="16"/>
      <c r="DZ42" s="34"/>
      <c r="EA42" s="16"/>
      <c r="EB42" s="34"/>
      <c r="EC42" s="16"/>
      <c r="ED42" s="34"/>
      <c r="EE42" s="16"/>
      <c r="EF42" s="34"/>
      <c r="EG42" s="16"/>
      <c r="EH42" s="34"/>
      <c r="EI42" s="16"/>
      <c r="EJ42" s="34"/>
      <c r="EK42" s="16"/>
      <c r="EL42" s="34"/>
      <c r="EM42" s="16"/>
      <c r="EN42" s="34"/>
      <c r="EO42" s="16"/>
      <c r="EP42" s="34"/>
      <c r="EQ42" s="16"/>
      <c r="ER42" s="34"/>
      <c r="ES42" s="16"/>
      <c r="ET42" s="34"/>
      <c r="EU42" s="16"/>
      <c r="EV42" s="34"/>
      <c r="EW42" s="16"/>
      <c r="EX42" s="34"/>
      <c r="EY42" s="16"/>
      <c r="EZ42" s="34"/>
      <c r="FA42" s="16"/>
      <c r="FB42" s="34"/>
      <c r="FC42" s="16"/>
      <c r="FD42" s="34"/>
      <c r="FE42" s="16"/>
      <c r="FF42" s="34"/>
      <c r="FG42" s="16"/>
      <c r="FH42" s="34"/>
      <c r="FI42" s="16"/>
      <c r="FJ42" s="34"/>
      <c r="FK42" s="16"/>
      <c r="FL42" s="34"/>
      <c r="FM42" s="16"/>
      <c r="FN42" s="34"/>
      <c r="FO42" s="16"/>
      <c r="FP42" s="34"/>
      <c r="FQ42" s="16"/>
      <c r="FR42" s="34"/>
      <c r="FS42" s="16"/>
      <c r="FT42" s="34"/>
      <c r="FU42" s="16"/>
      <c r="FV42" s="34"/>
      <c r="FW42" s="16"/>
      <c r="FX42" s="34"/>
      <c r="FY42" s="16"/>
      <c r="FZ42" s="34"/>
      <c r="GA42" s="16"/>
      <c r="GB42" s="34"/>
      <c r="GC42" s="16"/>
      <c r="GD42" s="34"/>
      <c r="GE42" s="16"/>
      <c r="GF42" s="34"/>
      <c r="GG42" s="16"/>
      <c r="GH42" s="34"/>
      <c r="GI42" s="16"/>
      <c r="GJ42" s="34"/>
      <c r="GK42" s="16"/>
      <c r="GL42" s="34"/>
      <c r="GM42" s="16"/>
      <c r="GN42" s="34"/>
      <c r="GO42" s="16"/>
      <c r="GP42" s="34"/>
      <c r="GQ42" s="16"/>
      <c r="GR42" s="34"/>
      <c r="GS42" s="16"/>
      <c r="GT42" s="34"/>
      <c r="GU42" s="16"/>
      <c r="GV42" s="34"/>
      <c r="GW42" s="16"/>
      <c r="GX42" s="34"/>
      <c r="GY42" s="16"/>
      <c r="GZ42" s="34"/>
      <c r="HA42" s="16"/>
      <c r="HB42" s="34"/>
      <c r="HC42" s="16"/>
      <c r="HD42" s="34"/>
      <c r="HE42" s="16"/>
      <c r="HF42" s="34"/>
      <c r="HG42" s="16"/>
      <c r="HH42" s="34"/>
      <c r="HI42" s="16"/>
      <c r="HJ42" s="34"/>
      <c r="HK42" s="16"/>
      <c r="HL42" s="34"/>
      <c r="HM42" s="16"/>
      <c r="HN42" s="34"/>
      <c r="HO42" s="16"/>
      <c r="HP42" s="34"/>
      <c r="HQ42" s="16"/>
      <c r="HR42" s="34"/>
      <c r="HS42" s="16"/>
      <c r="HT42" s="34"/>
      <c r="HU42" s="16"/>
      <c r="HV42" s="34"/>
      <c r="HW42" s="16"/>
      <c r="HX42" s="34"/>
      <c r="HY42" s="16"/>
      <c r="HZ42" s="34"/>
      <c r="IA42" s="16"/>
      <c r="IB42" s="34"/>
      <c r="IC42" s="16"/>
      <c r="ID42" s="34"/>
      <c r="IE42" s="16"/>
      <c r="IF42" s="34"/>
      <c r="IG42" s="16"/>
      <c r="IH42" s="34"/>
      <c r="II42" s="16"/>
      <c r="IJ42" s="34"/>
      <c r="IK42" s="16"/>
      <c r="IL42" s="34"/>
      <c r="IM42" s="16"/>
      <c r="IN42" s="34"/>
      <c r="IO42" s="16"/>
      <c r="IP42" s="34"/>
      <c r="IQ42" s="16"/>
      <c r="IR42" s="34"/>
      <c r="IS42" s="16"/>
      <c r="IT42" s="34"/>
      <c r="IU42" s="16"/>
      <c r="IV42" s="34"/>
    </row>
    <row r="43" spans="1:256" ht="18" customHeight="1">
      <c r="A43" s="100" t="s">
        <v>69</v>
      </c>
      <c r="B43" s="105" t="s">
        <v>1</v>
      </c>
      <c r="C43" s="98">
        <f>IF(C41&gt;0,C41*C9/2,0)</f>
        <v>0</v>
      </c>
      <c r="D43" s="106" t="s">
        <v>2</v>
      </c>
      <c r="E43" s="105"/>
      <c r="F43" s="105"/>
      <c r="G43" s="105"/>
      <c r="H43" s="105"/>
      <c r="I43" s="105"/>
      <c r="J43" s="163"/>
      <c r="K43" s="105"/>
      <c r="L43" s="164"/>
      <c r="M43" s="105"/>
      <c r="N43" s="164"/>
      <c r="O43" s="164"/>
      <c r="P43" s="164"/>
      <c r="Q43" s="105"/>
      <c r="R43" s="164"/>
      <c r="S43" s="105"/>
      <c r="T43" s="164"/>
      <c r="U43" s="105"/>
      <c r="V43" s="164"/>
      <c r="W43" s="105"/>
      <c r="X43" s="164"/>
      <c r="Y43" s="105"/>
      <c r="Z43" s="164"/>
      <c r="AA43" s="105"/>
      <c r="AB43" s="164"/>
      <c r="AC43" s="105"/>
      <c r="AD43" s="164"/>
      <c r="AE43" s="105"/>
      <c r="AF43" s="164"/>
      <c r="AG43" s="105"/>
      <c r="AH43" s="164"/>
      <c r="AI43" s="105"/>
      <c r="AJ43" s="164"/>
      <c r="AK43" s="105"/>
      <c r="AL43" s="164"/>
      <c r="AM43" s="105"/>
      <c r="AN43" s="164"/>
      <c r="AO43" s="105"/>
      <c r="AP43" s="164"/>
      <c r="AQ43" s="105"/>
      <c r="AR43" s="164"/>
      <c r="AS43" s="105"/>
      <c r="AT43" s="164"/>
      <c r="AU43" s="105"/>
      <c r="AV43" s="164"/>
      <c r="AW43" s="105"/>
      <c r="AX43" s="164"/>
      <c r="AY43" s="105"/>
      <c r="AZ43" s="164"/>
      <c r="BA43" s="105"/>
      <c r="BB43" s="164"/>
      <c r="BC43" s="105"/>
      <c r="BD43" s="164"/>
      <c r="BE43" s="105"/>
      <c r="BF43" s="164"/>
      <c r="BG43" s="105"/>
      <c r="BH43" s="164"/>
      <c r="BI43" s="105"/>
      <c r="BJ43" s="164"/>
      <c r="BK43" s="16"/>
      <c r="BL43" s="34"/>
      <c r="BM43" s="16"/>
      <c r="BN43" s="34"/>
      <c r="BO43" s="16"/>
      <c r="BP43" s="34"/>
      <c r="BQ43" s="16"/>
      <c r="BR43" s="34"/>
      <c r="BS43" s="16"/>
      <c r="BT43" s="34"/>
      <c r="BU43" s="16"/>
      <c r="BV43" s="34"/>
      <c r="BW43" s="16"/>
      <c r="BX43" s="34"/>
      <c r="BY43" s="16"/>
      <c r="BZ43" s="34"/>
      <c r="CA43" s="16"/>
      <c r="CB43" s="34"/>
      <c r="CC43" s="16"/>
      <c r="CD43" s="34"/>
      <c r="CE43" s="16"/>
      <c r="CF43" s="34"/>
      <c r="CG43" s="16"/>
      <c r="CH43" s="34"/>
      <c r="CI43" s="16"/>
      <c r="CJ43" s="34"/>
      <c r="CK43" s="16"/>
      <c r="CL43" s="34"/>
      <c r="CM43" s="16"/>
      <c r="CN43" s="34"/>
      <c r="CO43" s="16"/>
      <c r="CP43" s="34"/>
      <c r="CQ43" s="16"/>
      <c r="CR43" s="34"/>
      <c r="CS43" s="16"/>
      <c r="CT43" s="34"/>
      <c r="CU43" s="16"/>
      <c r="CV43" s="34"/>
      <c r="CW43" s="16"/>
      <c r="CX43" s="34"/>
      <c r="CY43" s="16"/>
      <c r="CZ43" s="34"/>
      <c r="DA43" s="16"/>
      <c r="DB43" s="34"/>
      <c r="DC43" s="16"/>
      <c r="DD43" s="34"/>
      <c r="DE43" s="16"/>
      <c r="DF43" s="34"/>
      <c r="DG43" s="16"/>
      <c r="DH43" s="34"/>
      <c r="DI43" s="16"/>
      <c r="DJ43" s="34"/>
      <c r="DK43" s="16"/>
      <c r="DL43" s="34"/>
      <c r="DM43" s="16"/>
      <c r="DN43" s="34"/>
      <c r="DO43" s="16"/>
      <c r="DP43" s="34"/>
      <c r="DQ43" s="16"/>
      <c r="DR43" s="34"/>
      <c r="DS43" s="16"/>
      <c r="DT43" s="34"/>
      <c r="DU43" s="16"/>
      <c r="DV43" s="34"/>
      <c r="DW43" s="16"/>
      <c r="DX43" s="34"/>
      <c r="DY43" s="16"/>
      <c r="DZ43" s="34"/>
      <c r="EA43" s="16"/>
      <c r="EB43" s="34"/>
      <c r="EC43" s="16"/>
      <c r="ED43" s="34"/>
      <c r="EE43" s="16"/>
      <c r="EF43" s="34"/>
      <c r="EG43" s="16"/>
      <c r="EH43" s="34"/>
      <c r="EI43" s="16"/>
      <c r="EJ43" s="34"/>
      <c r="EK43" s="16"/>
      <c r="EL43" s="34"/>
      <c r="EM43" s="16"/>
      <c r="EN43" s="34"/>
      <c r="EO43" s="16"/>
      <c r="EP43" s="34"/>
      <c r="EQ43" s="16"/>
      <c r="ER43" s="34"/>
      <c r="ES43" s="16"/>
      <c r="ET43" s="34"/>
      <c r="EU43" s="16"/>
      <c r="EV43" s="34"/>
      <c r="EW43" s="16"/>
      <c r="EX43" s="34"/>
      <c r="EY43" s="16"/>
      <c r="EZ43" s="34"/>
      <c r="FA43" s="16"/>
      <c r="FB43" s="34"/>
      <c r="FC43" s="16"/>
      <c r="FD43" s="34"/>
      <c r="FE43" s="16"/>
      <c r="FF43" s="34"/>
      <c r="FG43" s="16"/>
      <c r="FH43" s="34"/>
      <c r="FI43" s="16"/>
      <c r="FJ43" s="34"/>
      <c r="FK43" s="16"/>
      <c r="FL43" s="34"/>
      <c r="FM43" s="16"/>
      <c r="FN43" s="34"/>
      <c r="FO43" s="16"/>
      <c r="FP43" s="34"/>
      <c r="FQ43" s="16"/>
      <c r="FR43" s="34"/>
      <c r="FS43" s="16"/>
      <c r="FT43" s="34"/>
      <c r="FU43" s="16"/>
      <c r="FV43" s="34"/>
      <c r="FW43" s="16"/>
      <c r="FX43" s="34"/>
      <c r="FY43" s="16"/>
      <c r="FZ43" s="34"/>
      <c r="GA43" s="16"/>
      <c r="GB43" s="34"/>
      <c r="GC43" s="16"/>
      <c r="GD43" s="34"/>
      <c r="GE43" s="16"/>
      <c r="GF43" s="34"/>
      <c r="GG43" s="16"/>
      <c r="GH43" s="34"/>
      <c r="GI43" s="16"/>
      <c r="GJ43" s="34"/>
      <c r="GK43" s="16"/>
      <c r="GL43" s="34"/>
      <c r="GM43" s="16"/>
      <c r="GN43" s="34"/>
      <c r="GO43" s="16"/>
      <c r="GP43" s="34"/>
      <c r="GQ43" s="16"/>
      <c r="GR43" s="34"/>
      <c r="GS43" s="16"/>
      <c r="GT43" s="34"/>
      <c r="GU43" s="16"/>
      <c r="GV43" s="34"/>
      <c r="GW43" s="16"/>
      <c r="GX43" s="34"/>
      <c r="GY43" s="16"/>
      <c r="GZ43" s="34"/>
      <c r="HA43" s="16"/>
      <c r="HB43" s="34"/>
      <c r="HC43" s="16"/>
      <c r="HD43" s="34"/>
      <c r="HE43" s="16"/>
      <c r="HF43" s="34"/>
      <c r="HG43" s="16"/>
      <c r="HH43" s="34"/>
      <c r="HI43" s="16"/>
      <c r="HJ43" s="34"/>
      <c r="HK43" s="16"/>
      <c r="HL43" s="34"/>
      <c r="HM43" s="16"/>
      <c r="HN43" s="34"/>
      <c r="HO43" s="16"/>
      <c r="HP43" s="34"/>
      <c r="HQ43" s="16"/>
      <c r="HR43" s="34"/>
      <c r="HS43" s="16"/>
      <c r="HT43" s="34"/>
      <c r="HU43" s="16"/>
      <c r="HV43" s="34"/>
      <c r="HW43" s="16"/>
      <c r="HX43" s="34"/>
      <c r="HY43" s="16"/>
      <c r="HZ43" s="34"/>
      <c r="IA43" s="16"/>
      <c r="IB43" s="34"/>
      <c r="IC43" s="16"/>
      <c r="ID43" s="34"/>
      <c r="IE43" s="16"/>
      <c r="IF43" s="34"/>
      <c r="IG43" s="16"/>
      <c r="IH43" s="34"/>
      <c r="II43" s="16"/>
      <c r="IJ43" s="34"/>
      <c r="IK43" s="16"/>
      <c r="IL43" s="34"/>
      <c r="IM43" s="16"/>
      <c r="IN43" s="34"/>
      <c r="IO43" s="16"/>
      <c r="IP43" s="34"/>
      <c r="IQ43" s="16"/>
      <c r="IR43" s="34"/>
      <c r="IS43" s="16"/>
      <c r="IT43" s="34"/>
      <c r="IU43" s="16"/>
      <c r="IV43" s="34"/>
    </row>
    <row r="44" spans="1:256" ht="18" customHeight="1">
      <c r="A44" s="100"/>
      <c r="B44" s="105"/>
      <c r="C44" s="107"/>
      <c r="D44" s="106"/>
      <c r="E44" s="105"/>
      <c r="F44" s="105"/>
      <c r="G44" s="105"/>
      <c r="H44" s="105"/>
      <c r="I44" s="105"/>
      <c r="J44" s="163"/>
      <c r="K44" s="105"/>
      <c r="L44" s="164"/>
      <c r="M44" s="105"/>
      <c r="N44" s="164"/>
      <c r="O44" s="164"/>
      <c r="P44" s="164"/>
      <c r="Q44" s="105"/>
      <c r="R44" s="164"/>
      <c r="S44" s="105"/>
      <c r="T44" s="164"/>
      <c r="U44" s="105"/>
      <c r="V44" s="164"/>
      <c r="W44" s="105"/>
      <c r="X44" s="164"/>
      <c r="Y44" s="105"/>
      <c r="Z44" s="164"/>
      <c r="AA44" s="105"/>
      <c r="AB44" s="164"/>
      <c r="AC44" s="105"/>
      <c r="AD44" s="164"/>
      <c r="AE44" s="105"/>
      <c r="AF44" s="164"/>
      <c r="AG44" s="105"/>
      <c r="AH44" s="164"/>
      <c r="AI44" s="105"/>
      <c r="AJ44" s="164"/>
      <c r="AK44" s="105"/>
      <c r="AL44" s="164"/>
      <c r="AM44" s="105"/>
      <c r="AN44" s="164"/>
      <c r="AO44" s="105"/>
      <c r="AP44" s="164"/>
      <c r="AQ44" s="105"/>
      <c r="AR44" s="164"/>
      <c r="AS44" s="105"/>
      <c r="AT44" s="164"/>
      <c r="AU44" s="105"/>
      <c r="AV44" s="164"/>
      <c r="AW44" s="105"/>
      <c r="AX44" s="164"/>
      <c r="AY44" s="105"/>
      <c r="AZ44" s="164"/>
      <c r="BA44" s="105"/>
      <c r="BB44" s="164"/>
      <c r="BC44" s="105"/>
      <c r="BD44" s="164"/>
      <c r="BE44" s="105"/>
      <c r="BF44" s="164"/>
      <c r="BG44" s="105"/>
      <c r="BH44" s="164"/>
      <c r="BI44" s="105"/>
      <c r="BJ44" s="164"/>
      <c r="BK44" s="16"/>
      <c r="BL44" s="34"/>
      <c r="BM44" s="16"/>
      <c r="BN44" s="34"/>
      <c r="BO44" s="16"/>
      <c r="BP44" s="34"/>
      <c r="BQ44" s="16"/>
      <c r="BR44" s="34"/>
      <c r="BS44" s="16"/>
      <c r="BT44" s="34"/>
      <c r="BU44" s="16"/>
      <c r="BV44" s="34"/>
      <c r="BW44" s="16"/>
      <c r="BX44" s="34"/>
      <c r="BY44" s="16"/>
      <c r="BZ44" s="34"/>
      <c r="CA44" s="16"/>
      <c r="CB44" s="34"/>
      <c r="CC44" s="16"/>
      <c r="CD44" s="34"/>
      <c r="CE44" s="16"/>
      <c r="CF44" s="34"/>
      <c r="CG44" s="16"/>
      <c r="CH44" s="34"/>
      <c r="CI44" s="16"/>
      <c r="CJ44" s="34"/>
      <c r="CK44" s="16"/>
      <c r="CL44" s="34"/>
      <c r="CM44" s="16"/>
      <c r="CN44" s="34"/>
      <c r="CO44" s="16"/>
      <c r="CP44" s="34"/>
      <c r="CQ44" s="16"/>
      <c r="CR44" s="34"/>
      <c r="CS44" s="16"/>
      <c r="CT44" s="34"/>
      <c r="CU44" s="16"/>
      <c r="CV44" s="34"/>
      <c r="CW44" s="16"/>
      <c r="CX44" s="34"/>
      <c r="CY44" s="16"/>
      <c r="CZ44" s="34"/>
      <c r="DA44" s="16"/>
      <c r="DB44" s="34"/>
      <c r="DC44" s="16"/>
      <c r="DD44" s="34"/>
      <c r="DE44" s="16"/>
      <c r="DF44" s="34"/>
      <c r="DG44" s="16"/>
      <c r="DH44" s="34"/>
      <c r="DI44" s="16"/>
      <c r="DJ44" s="34"/>
      <c r="DK44" s="16"/>
      <c r="DL44" s="34"/>
      <c r="DM44" s="16"/>
      <c r="DN44" s="34"/>
      <c r="DO44" s="16"/>
      <c r="DP44" s="34"/>
      <c r="DQ44" s="16"/>
      <c r="DR44" s="34"/>
      <c r="DS44" s="16"/>
      <c r="DT44" s="34"/>
      <c r="DU44" s="16"/>
      <c r="DV44" s="34"/>
      <c r="DW44" s="16"/>
      <c r="DX44" s="34"/>
      <c r="DY44" s="16"/>
      <c r="DZ44" s="34"/>
      <c r="EA44" s="16"/>
      <c r="EB44" s="34"/>
      <c r="EC44" s="16"/>
      <c r="ED44" s="34"/>
      <c r="EE44" s="16"/>
      <c r="EF44" s="34"/>
      <c r="EG44" s="16"/>
      <c r="EH44" s="34"/>
      <c r="EI44" s="16"/>
      <c r="EJ44" s="34"/>
      <c r="EK44" s="16"/>
      <c r="EL44" s="34"/>
      <c r="EM44" s="16"/>
      <c r="EN44" s="34"/>
      <c r="EO44" s="16"/>
      <c r="EP44" s="34"/>
      <c r="EQ44" s="16"/>
      <c r="ER44" s="34"/>
      <c r="ES44" s="16"/>
      <c r="ET44" s="34"/>
      <c r="EU44" s="16"/>
      <c r="EV44" s="34"/>
      <c r="EW44" s="16"/>
      <c r="EX44" s="34"/>
      <c r="EY44" s="16"/>
      <c r="EZ44" s="34"/>
      <c r="FA44" s="16"/>
      <c r="FB44" s="34"/>
      <c r="FC44" s="16"/>
      <c r="FD44" s="34"/>
      <c r="FE44" s="16"/>
      <c r="FF44" s="34"/>
      <c r="FG44" s="16"/>
      <c r="FH44" s="34"/>
      <c r="FI44" s="16"/>
      <c r="FJ44" s="34"/>
      <c r="FK44" s="16"/>
      <c r="FL44" s="34"/>
      <c r="FM44" s="16"/>
      <c r="FN44" s="34"/>
      <c r="FO44" s="16"/>
      <c r="FP44" s="34"/>
      <c r="FQ44" s="16"/>
      <c r="FR44" s="34"/>
      <c r="FS44" s="16"/>
      <c r="FT44" s="34"/>
      <c r="FU44" s="16"/>
      <c r="FV44" s="34"/>
      <c r="FW44" s="16"/>
      <c r="FX44" s="34"/>
      <c r="FY44" s="16"/>
      <c r="FZ44" s="34"/>
      <c r="GA44" s="16"/>
      <c r="GB44" s="34"/>
      <c r="GC44" s="16"/>
      <c r="GD44" s="34"/>
      <c r="GE44" s="16"/>
      <c r="GF44" s="34"/>
      <c r="GG44" s="16"/>
      <c r="GH44" s="34"/>
      <c r="GI44" s="16"/>
      <c r="GJ44" s="34"/>
      <c r="GK44" s="16"/>
      <c r="GL44" s="34"/>
      <c r="GM44" s="16"/>
      <c r="GN44" s="34"/>
      <c r="GO44" s="16"/>
      <c r="GP44" s="34"/>
      <c r="GQ44" s="16"/>
      <c r="GR44" s="34"/>
      <c r="GS44" s="16"/>
      <c r="GT44" s="34"/>
      <c r="GU44" s="16"/>
      <c r="GV44" s="34"/>
      <c r="GW44" s="16"/>
      <c r="GX44" s="34"/>
      <c r="GY44" s="16"/>
      <c r="GZ44" s="34"/>
      <c r="HA44" s="16"/>
      <c r="HB44" s="34"/>
      <c r="HC44" s="16"/>
      <c r="HD44" s="34"/>
      <c r="HE44" s="16"/>
      <c r="HF44" s="34"/>
      <c r="HG44" s="16"/>
      <c r="HH44" s="34"/>
      <c r="HI44" s="16"/>
      <c r="HJ44" s="34"/>
      <c r="HK44" s="16"/>
      <c r="HL44" s="34"/>
      <c r="HM44" s="16"/>
      <c r="HN44" s="34"/>
      <c r="HO44" s="16"/>
      <c r="HP44" s="34"/>
      <c r="HQ44" s="16"/>
      <c r="HR44" s="34"/>
      <c r="HS44" s="16"/>
      <c r="HT44" s="34"/>
      <c r="HU44" s="16"/>
      <c r="HV44" s="34"/>
      <c r="HW44" s="16"/>
      <c r="HX44" s="34"/>
      <c r="HY44" s="16"/>
      <c r="HZ44" s="34"/>
      <c r="IA44" s="16"/>
      <c r="IB44" s="34"/>
      <c r="IC44" s="16"/>
      <c r="ID44" s="34"/>
      <c r="IE44" s="16"/>
      <c r="IF44" s="34"/>
      <c r="IG44" s="16"/>
      <c r="IH44" s="34"/>
      <c r="II44" s="16"/>
      <c r="IJ44" s="34"/>
      <c r="IK44" s="16"/>
      <c r="IL44" s="34"/>
      <c r="IM44" s="16"/>
      <c r="IN44" s="34"/>
      <c r="IO44" s="16"/>
      <c r="IP44" s="34"/>
      <c r="IQ44" s="16"/>
      <c r="IR44" s="34"/>
      <c r="IS44" s="16"/>
      <c r="IT44" s="34"/>
      <c r="IU44" s="16"/>
      <c r="IV44" s="34"/>
    </row>
    <row r="45" spans="1:62" ht="18" customHeight="1">
      <c r="A45" s="65" t="s">
        <v>48</v>
      </c>
      <c r="B45" s="66"/>
      <c r="C45" s="58"/>
      <c r="D45" s="58"/>
      <c r="E45" s="58"/>
      <c r="F45" s="58"/>
      <c r="G45" s="60"/>
      <c r="H45" s="70"/>
      <c r="I45" s="70"/>
      <c r="J45" s="71"/>
      <c r="K45" s="48"/>
      <c r="L45" s="48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</row>
    <row r="46" spans="1:62" ht="18" customHeight="1">
      <c r="A46" s="100" t="s">
        <v>70</v>
      </c>
      <c r="B46" s="105" t="s">
        <v>1</v>
      </c>
      <c r="C46" s="107">
        <f>K18</f>
        <v>2.730377108175372</v>
      </c>
      <c r="D46" s="106" t="s">
        <v>37</v>
      </c>
      <c r="E46" s="105" t="str">
        <f>IF(C46=L15,"Case b","Case a")</f>
        <v>Case a</v>
      </c>
      <c r="F46" s="105"/>
      <c r="G46" s="107"/>
      <c r="H46" s="106"/>
      <c r="I46" s="58"/>
      <c r="J46" s="64"/>
      <c r="K46" s="48"/>
      <c r="L46" s="48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</row>
    <row r="47" spans="1:62" ht="18" customHeight="1">
      <c r="A47" s="100" t="s">
        <v>71</v>
      </c>
      <c r="B47" s="105" t="s">
        <v>1</v>
      </c>
      <c r="C47" s="107">
        <f>L16</f>
        <v>0.48143915168007323</v>
      </c>
      <c r="D47" s="106" t="s">
        <v>37</v>
      </c>
      <c r="E47" s="58"/>
      <c r="F47" s="58"/>
      <c r="G47" s="58"/>
      <c r="H47" s="58"/>
      <c r="I47" s="58"/>
      <c r="J47" s="64"/>
      <c r="K47" s="48"/>
      <c r="L47" s="48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</row>
    <row r="48" spans="1:62" ht="18" customHeight="1">
      <c r="A48" s="100" t="s">
        <v>72</v>
      </c>
      <c r="B48" s="105" t="s">
        <v>1</v>
      </c>
      <c r="C48" s="107">
        <f>K19</f>
        <v>0.9928644029728626</v>
      </c>
      <c r="D48" s="106" t="s">
        <v>2</v>
      </c>
      <c r="E48" s="62"/>
      <c r="F48" s="180"/>
      <c r="G48" s="58"/>
      <c r="H48" s="58"/>
      <c r="I48" s="58"/>
      <c r="J48" s="64"/>
      <c r="K48" s="48"/>
      <c r="L48" s="48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</row>
    <row r="49" spans="1:62" ht="18" customHeight="1" thickBot="1">
      <c r="A49" s="181"/>
      <c r="B49" s="182"/>
      <c r="C49" s="179"/>
      <c r="D49" s="75"/>
      <c r="E49" s="182"/>
      <c r="F49" s="182"/>
      <c r="G49" s="75"/>
      <c r="H49" s="75"/>
      <c r="I49" s="75"/>
      <c r="J49" s="83"/>
      <c r="K49" s="48"/>
      <c r="L49" s="48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</row>
    <row r="50" spans="1:62" ht="18" customHeight="1">
      <c r="A50" s="65" t="s">
        <v>85</v>
      </c>
      <c r="B50" s="62"/>
      <c r="C50" s="82"/>
      <c r="D50" s="58"/>
      <c r="E50" s="62"/>
      <c r="F50" s="62"/>
      <c r="G50" s="58"/>
      <c r="H50" s="70"/>
      <c r="I50" s="70"/>
      <c r="J50" s="71"/>
      <c r="K50" s="48"/>
      <c r="L50" s="48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</row>
    <row r="51" spans="1:62" ht="18" customHeight="1">
      <c r="A51" s="165" t="s">
        <v>86</v>
      </c>
      <c r="B51" s="171">
        <v>300</v>
      </c>
      <c r="C51" s="82"/>
      <c r="D51" s="58"/>
      <c r="E51" s="58"/>
      <c r="F51" s="58"/>
      <c r="G51" s="58"/>
      <c r="H51" s="70"/>
      <c r="I51" s="70"/>
      <c r="J51" s="71"/>
      <c r="K51" s="48"/>
      <c r="L51" s="79"/>
      <c r="M51" s="79"/>
      <c r="N51" s="79"/>
      <c r="O51" s="79"/>
      <c r="P51" s="79"/>
      <c r="Q51" s="132"/>
      <c r="R51" s="137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</row>
    <row r="52" spans="1:62" ht="18" customHeight="1">
      <c r="A52" s="61"/>
      <c r="B52" s="62"/>
      <c r="C52" s="82"/>
      <c r="D52" s="58"/>
      <c r="E52" s="58"/>
      <c r="F52" s="58"/>
      <c r="G52" s="58"/>
      <c r="H52" s="70"/>
      <c r="I52" s="70"/>
      <c r="J52" s="71"/>
      <c r="K52" s="48"/>
      <c r="L52" s="48"/>
      <c r="M52" s="79"/>
      <c r="N52" s="79"/>
      <c r="O52" s="79"/>
      <c r="P52" s="79"/>
      <c r="Q52" s="132"/>
      <c r="R52" s="166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</row>
    <row r="53" spans="1:62" ht="18" customHeight="1">
      <c r="A53" s="100" t="s">
        <v>73</v>
      </c>
      <c r="B53" s="62" t="s">
        <v>1</v>
      </c>
      <c r="C53" s="66">
        <f>VLOOKUP(B51,K22:S32,2,FALSE)</f>
        <v>46.2</v>
      </c>
      <c r="D53" s="102" t="s">
        <v>51</v>
      </c>
      <c r="E53" s="105" t="s">
        <v>92</v>
      </c>
      <c r="F53" s="62" t="s">
        <v>1</v>
      </c>
      <c r="G53" s="66">
        <f>VLOOKUP(B51,K22:S32,7,FALSE)</f>
        <v>8030</v>
      </c>
      <c r="H53" s="102" t="s">
        <v>93</v>
      </c>
      <c r="I53" s="70"/>
      <c r="J53" s="71"/>
      <c r="K53" s="48"/>
      <c r="L53" s="48"/>
      <c r="M53" s="79"/>
      <c r="N53" s="79"/>
      <c r="O53" s="79"/>
      <c r="P53" s="79"/>
      <c r="Q53" s="132"/>
      <c r="R53" s="166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</row>
    <row r="54" spans="1:62" ht="18" customHeight="1">
      <c r="A54" s="100" t="s">
        <v>94</v>
      </c>
      <c r="B54" s="62" t="s">
        <v>1</v>
      </c>
      <c r="C54" s="62">
        <f>VLOOKUP(B51,K22:S32,8,FALSE)</f>
        <v>535</v>
      </c>
      <c r="D54" s="102" t="s">
        <v>76</v>
      </c>
      <c r="E54" s="105" t="s">
        <v>95</v>
      </c>
      <c r="F54" s="62" t="s">
        <v>1</v>
      </c>
      <c r="G54" s="62">
        <f>VLOOKUP(B51,K22:S32,9,FALSE)</f>
        <v>67.8</v>
      </c>
      <c r="H54" s="102" t="s">
        <v>76</v>
      </c>
      <c r="I54" s="70"/>
      <c r="J54" s="71"/>
      <c r="K54" s="48"/>
      <c r="L54" s="48"/>
      <c r="M54" s="79"/>
      <c r="N54" s="79"/>
      <c r="O54" s="79"/>
      <c r="P54" s="79"/>
      <c r="Q54" s="132"/>
      <c r="R54" s="166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</row>
    <row r="55" spans="1:62" ht="18" customHeight="1">
      <c r="A55" s="91"/>
      <c r="B55" s="90"/>
      <c r="C55" s="92"/>
      <c r="D55" s="90"/>
      <c r="E55" s="58"/>
      <c r="F55" s="58"/>
      <c r="G55" s="58"/>
      <c r="H55" s="58"/>
      <c r="I55" s="58"/>
      <c r="J55" s="64"/>
      <c r="K55" s="48"/>
      <c r="L55" s="48"/>
      <c r="M55" s="79"/>
      <c r="N55" s="79"/>
      <c r="O55" s="79"/>
      <c r="P55" s="79"/>
      <c r="Q55" s="132"/>
      <c r="R55" s="84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</row>
    <row r="56" spans="1:62" ht="18" customHeight="1">
      <c r="A56" s="65" t="s">
        <v>87</v>
      </c>
      <c r="B56" s="66"/>
      <c r="C56" s="92"/>
      <c r="D56" s="90"/>
      <c r="E56" s="58"/>
      <c r="F56" s="58"/>
      <c r="G56" s="58"/>
      <c r="H56" s="58"/>
      <c r="I56" s="58"/>
      <c r="J56" s="64"/>
      <c r="K56" s="48"/>
      <c r="L56" s="48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  <c r="AB56" s="79"/>
      <c r="AC56" s="79"/>
      <c r="AD56" s="79"/>
      <c r="AE56" s="79"/>
      <c r="AF56" s="79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</row>
    <row r="57" spans="1:62" ht="18" customHeight="1">
      <c r="A57" s="145" t="s">
        <v>88</v>
      </c>
      <c r="B57" s="73"/>
      <c r="C57" s="73"/>
      <c r="D57" s="60"/>
      <c r="E57" s="102"/>
      <c r="F57" s="58"/>
      <c r="G57" s="58"/>
      <c r="H57" s="58"/>
      <c r="I57" s="58"/>
      <c r="J57" s="64"/>
      <c r="K57" s="48"/>
      <c r="L57" s="48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</row>
    <row r="58" spans="1:62" ht="18" customHeight="1">
      <c r="A58" s="100" t="s">
        <v>96</v>
      </c>
      <c r="B58" s="105" t="s">
        <v>1</v>
      </c>
      <c r="C58" s="73">
        <f>(C46*100/C54)+(C47*100/G54)</f>
        <v>1.220438105707081</v>
      </c>
      <c r="D58" s="102" t="s">
        <v>77</v>
      </c>
      <c r="E58" s="102" t="str">
        <f>IF(E46="Case a","&lt; 0.58xFy","&lt; 0.58x1.2xFy")</f>
        <v>&lt; 0.58xFy</v>
      </c>
      <c r="F58" s="78" t="str">
        <f>IF(E46="Case a",IF(C58&lt;1.392,"SAFE","UNSAFE"),IF(C58&lt;1.6704,"SAFE","UNSAFE"))</f>
        <v>SAFE</v>
      </c>
      <c r="G58" s="58"/>
      <c r="H58" s="58"/>
      <c r="I58" s="58"/>
      <c r="J58" s="64"/>
      <c r="K58" s="48"/>
      <c r="L58" s="48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</row>
    <row r="59" spans="1:62" ht="18" customHeight="1">
      <c r="A59" s="167"/>
      <c r="B59" s="168"/>
      <c r="C59" s="63"/>
      <c r="D59" s="60"/>
      <c r="E59" s="58"/>
      <c r="F59" s="58"/>
      <c r="G59" s="58"/>
      <c r="H59" s="58"/>
      <c r="I59" s="58"/>
      <c r="J59" s="64"/>
      <c r="K59" s="48"/>
      <c r="L59" s="48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</row>
    <row r="60" spans="1:62" ht="18" customHeight="1">
      <c r="A60" s="145" t="s">
        <v>89</v>
      </c>
      <c r="B60" s="93"/>
      <c r="C60" s="63"/>
      <c r="D60" s="60"/>
      <c r="E60" s="58"/>
      <c r="F60" s="58"/>
      <c r="G60" s="58"/>
      <c r="H60" s="58"/>
      <c r="I60" s="58"/>
      <c r="J60" s="64"/>
      <c r="K60" s="48"/>
      <c r="L60" s="48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</row>
    <row r="61" spans="1:62" ht="18" customHeight="1">
      <c r="A61" s="100" t="s">
        <v>78</v>
      </c>
      <c r="B61" s="105" t="s">
        <v>1</v>
      </c>
      <c r="C61" s="98">
        <f>C48*100/(M22*N22)</f>
        <v>0.25855843827418296</v>
      </c>
      <c r="D61" s="102" t="s">
        <v>77</v>
      </c>
      <c r="E61" s="102" t="s">
        <v>90</v>
      </c>
      <c r="F61" s="78" t="str">
        <f>IF(C61&lt;0.84,"SAFE","UNSAFE")</f>
        <v>SAFE</v>
      </c>
      <c r="G61" s="58"/>
      <c r="H61" s="70"/>
      <c r="I61" s="70"/>
      <c r="J61" s="71"/>
      <c r="K61" s="48"/>
      <c r="L61" s="48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</row>
    <row r="62" spans="1:62" ht="18" customHeight="1">
      <c r="A62" s="85"/>
      <c r="B62" s="68"/>
      <c r="C62" s="63"/>
      <c r="D62" s="58"/>
      <c r="E62" s="58"/>
      <c r="F62" s="58"/>
      <c r="G62" s="58"/>
      <c r="H62" s="70"/>
      <c r="I62" s="70"/>
      <c r="J62" s="71"/>
      <c r="K62" s="48"/>
      <c r="L62" s="48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</row>
    <row r="63" spans="1:62" ht="18" customHeight="1">
      <c r="A63" s="65" t="s">
        <v>91</v>
      </c>
      <c r="B63" s="66"/>
      <c r="C63" s="58"/>
      <c r="D63" s="58"/>
      <c r="E63" s="90"/>
      <c r="F63" s="90"/>
      <c r="G63" s="90"/>
      <c r="H63" s="70"/>
      <c r="I63" s="70"/>
      <c r="J63" s="71"/>
      <c r="K63" s="48"/>
      <c r="L63" s="48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</row>
    <row r="64" spans="1:62" ht="18" customHeight="1">
      <c r="A64" s="169"/>
      <c r="B64" s="58"/>
      <c r="C64" s="58"/>
      <c r="D64" s="48"/>
      <c r="E64" s="90"/>
      <c r="F64" s="90"/>
      <c r="G64" s="90"/>
      <c r="H64" s="70"/>
      <c r="I64" s="70"/>
      <c r="J64" s="71"/>
      <c r="K64" s="48"/>
      <c r="L64" s="48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</row>
    <row r="65" spans="1:62" ht="18" customHeight="1">
      <c r="A65" s="170" t="s">
        <v>79</v>
      </c>
      <c r="B65" s="105" t="s">
        <v>1</v>
      </c>
      <c r="C65" s="98">
        <f>5*C26*(C9*100)^4/(384*100*2100*G53)</f>
        <v>1.074241599818366</v>
      </c>
      <c r="D65" s="102" t="s">
        <v>4</v>
      </c>
      <c r="E65" s="102" t="s">
        <v>75</v>
      </c>
      <c r="F65" s="78" t="str">
        <f>IF(C65&lt;(C9*100/300),"SAFE","UNSAFE")</f>
        <v>SAFE</v>
      </c>
      <c r="G65" s="90"/>
      <c r="H65" s="70"/>
      <c r="I65" s="70"/>
      <c r="J65" s="71"/>
      <c r="K65" s="48"/>
      <c r="L65" s="97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</row>
    <row r="66" spans="1:62" ht="18" customHeight="1">
      <c r="A66" s="57"/>
      <c r="B66" s="58"/>
      <c r="C66" s="63"/>
      <c r="D66" s="60"/>
      <c r="E66" s="90"/>
      <c r="F66" s="90"/>
      <c r="G66" s="90"/>
      <c r="H66" s="70"/>
      <c r="I66" s="70"/>
      <c r="J66" s="71"/>
      <c r="K66" s="48"/>
      <c r="L66" s="48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</row>
    <row r="67" spans="1:62" ht="18" customHeight="1">
      <c r="A67" s="85"/>
      <c r="B67" s="48"/>
      <c r="C67" s="48"/>
      <c r="D67" s="48"/>
      <c r="E67" s="90"/>
      <c r="F67" s="90"/>
      <c r="G67" s="90"/>
      <c r="H67" s="70"/>
      <c r="I67" s="70"/>
      <c r="J67" s="71"/>
      <c r="K67" s="48"/>
      <c r="L67" s="48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  <c r="AH67" s="79"/>
      <c r="AI67" s="79"/>
      <c r="AJ67" s="79"/>
      <c r="AK67" s="79"/>
      <c r="AL67" s="79"/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</row>
    <row r="68" spans="1:62" ht="18" customHeight="1">
      <c r="A68" s="65"/>
      <c r="B68" s="66"/>
      <c r="C68" s="58"/>
      <c r="D68" s="58"/>
      <c r="E68" s="90"/>
      <c r="F68" s="90"/>
      <c r="G68" s="90"/>
      <c r="H68" s="70"/>
      <c r="I68" s="70"/>
      <c r="J68" s="71"/>
      <c r="K68" s="48"/>
      <c r="L68" s="48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</row>
    <row r="69" spans="1:62" ht="18" customHeight="1">
      <c r="A69" s="61"/>
      <c r="B69" s="62"/>
      <c r="C69" s="66"/>
      <c r="D69" s="58"/>
      <c r="E69" s="90"/>
      <c r="F69" s="90"/>
      <c r="G69" s="90"/>
      <c r="H69" s="70"/>
      <c r="I69" s="70"/>
      <c r="J69" s="71"/>
      <c r="K69" s="48"/>
      <c r="L69" s="48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79"/>
      <c r="AH69" s="79"/>
      <c r="AI69" s="79"/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</row>
    <row r="70" spans="1:62" ht="18" customHeight="1">
      <c r="A70" s="61"/>
      <c r="B70" s="62"/>
      <c r="C70" s="66"/>
      <c r="D70" s="58"/>
      <c r="E70" s="48"/>
      <c r="F70" s="48"/>
      <c r="G70" s="48"/>
      <c r="H70" s="70"/>
      <c r="I70" s="70"/>
      <c r="J70" s="71"/>
      <c r="K70" s="48"/>
      <c r="L70" s="48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79"/>
      <c r="AK70" s="79"/>
      <c r="AL70" s="79"/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</row>
    <row r="71" spans="1:62" ht="18" customHeight="1">
      <c r="A71" s="61"/>
      <c r="B71" s="62"/>
      <c r="C71" s="66"/>
      <c r="D71" s="58"/>
      <c r="E71" s="48"/>
      <c r="F71" s="48"/>
      <c r="G71" s="48"/>
      <c r="H71" s="70"/>
      <c r="I71" s="70"/>
      <c r="J71" s="71"/>
      <c r="K71" s="48"/>
      <c r="L71" s="48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</row>
    <row r="72" spans="1:62" ht="18" customHeight="1">
      <c r="A72" s="61"/>
      <c r="B72" s="62"/>
      <c r="C72" s="66"/>
      <c r="D72" s="58"/>
      <c r="E72" s="48"/>
      <c r="F72" s="48"/>
      <c r="G72" s="48"/>
      <c r="H72" s="70"/>
      <c r="I72" s="70"/>
      <c r="J72" s="71"/>
      <c r="K72" s="48"/>
      <c r="L72" s="48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</row>
    <row r="73" spans="1:62" ht="18" customHeight="1">
      <c r="A73" s="61"/>
      <c r="B73" s="62"/>
      <c r="C73" s="66"/>
      <c r="D73" s="58"/>
      <c r="E73" s="48"/>
      <c r="F73" s="48"/>
      <c r="G73" s="48"/>
      <c r="H73" s="70"/>
      <c r="I73" s="70"/>
      <c r="J73" s="71"/>
      <c r="K73" s="48"/>
      <c r="L73" s="48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</row>
    <row r="74" spans="1:62" ht="18" customHeight="1">
      <c r="A74" s="61"/>
      <c r="B74" s="62"/>
      <c r="C74" s="66"/>
      <c r="D74" s="58"/>
      <c r="E74" s="48"/>
      <c r="F74" s="48"/>
      <c r="G74" s="48"/>
      <c r="H74" s="70"/>
      <c r="I74" s="70"/>
      <c r="J74" s="71"/>
      <c r="K74" s="48"/>
      <c r="L74" s="48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</row>
    <row r="75" spans="1:62" ht="18" customHeight="1">
      <c r="A75" s="61"/>
      <c r="B75" s="62"/>
      <c r="C75" s="62"/>
      <c r="D75" s="58"/>
      <c r="E75" s="48"/>
      <c r="F75" s="48"/>
      <c r="G75" s="48"/>
      <c r="H75" s="70"/>
      <c r="I75" s="70"/>
      <c r="J75" s="71"/>
      <c r="K75" s="48"/>
      <c r="L75" s="48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</row>
    <row r="76" spans="1:62" ht="18" customHeight="1">
      <c r="A76" s="61"/>
      <c r="B76" s="62"/>
      <c r="C76" s="62"/>
      <c r="D76" s="58"/>
      <c r="E76" s="48"/>
      <c r="F76" s="48"/>
      <c r="G76" s="48"/>
      <c r="H76" s="70"/>
      <c r="I76" s="70"/>
      <c r="J76" s="71"/>
      <c r="K76" s="48"/>
      <c r="L76" s="48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</row>
    <row r="77" spans="1:62" ht="18" customHeight="1">
      <c r="A77" s="61"/>
      <c r="B77" s="62"/>
      <c r="C77" s="66"/>
      <c r="D77" s="58"/>
      <c r="E77" s="90"/>
      <c r="F77" s="90"/>
      <c r="G77" s="90"/>
      <c r="H77" s="70"/>
      <c r="I77" s="70"/>
      <c r="J77" s="71"/>
      <c r="K77" s="79"/>
      <c r="L77" s="79"/>
      <c r="M77" s="77"/>
      <c r="N77" s="77"/>
      <c r="O77" s="77"/>
      <c r="P77" s="77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</row>
    <row r="78" spans="1:62" ht="18" customHeight="1">
      <c r="A78" s="61"/>
      <c r="B78" s="62"/>
      <c r="C78" s="66"/>
      <c r="D78" s="58"/>
      <c r="E78" s="90"/>
      <c r="F78" s="90"/>
      <c r="G78" s="90"/>
      <c r="H78" s="70"/>
      <c r="I78" s="70"/>
      <c r="J78" s="71"/>
      <c r="K78" s="79"/>
      <c r="L78" s="79"/>
      <c r="M78" s="77"/>
      <c r="N78" s="77"/>
      <c r="O78" s="77"/>
      <c r="P78" s="77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</row>
    <row r="79" spans="1:62" ht="18" customHeight="1">
      <c r="A79" s="54"/>
      <c r="B79" s="56"/>
      <c r="C79" s="56"/>
      <c r="D79" s="58"/>
      <c r="E79" s="90"/>
      <c r="F79" s="90"/>
      <c r="G79" s="90"/>
      <c r="H79" s="70"/>
      <c r="I79" s="70"/>
      <c r="J79" s="71"/>
      <c r="K79" s="79"/>
      <c r="L79" s="79"/>
      <c r="M79" s="77"/>
      <c r="N79" s="48"/>
      <c r="O79" s="48"/>
      <c r="P79" s="48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</row>
    <row r="80" spans="1:62" ht="18" customHeight="1">
      <c r="A80" s="65"/>
      <c r="B80" s="56"/>
      <c r="C80" s="56"/>
      <c r="D80" s="58"/>
      <c r="E80" s="90"/>
      <c r="F80" s="90"/>
      <c r="G80" s="90"/>
      <c r="H80" s="70"/>
      <c r="I80" s="70"/>
      <c r="J80" s="71"/>
      <c r="K80" s="77"/>
      <c r="L80" s="77"/>
      <c r="M80" s="84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</row>
    <row r="81" spans="1:62" ht="18" customHeight="1">
      <c r="A81" s="72"/>
      <c r="B81" s="73"/>
      <c r="C81" s="73"/>
      <c r="D81" s="58"/>
      <c r="E81" s="90"/>
      <c r="F81" s="90"/>
      <c r="G81" s="90"/>
      <c r="H81" s="70"/>
      <c r="I81" s="70"/>
      <c r="J81" s="71"/>
      <c r="K81" s="77"/>
      <c r="L81" s="77"/>
      <c r="M81" s="84"/>
      <c r="N81" s="84"/>
      <c r="O81" s="84"/>
      <c r="P81" s="84"/>
      <c r="Q81" s="84"/>
      <c r="R81" s="84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</row>
    <row r="82" spans="1:62" ht="18" customHeight="1">
      <c r="A82" s="72"/>
      <c r="B82" s="73"/>
      <c r="C82" s="73"/>
      <c r="D82" s="58"/>
      <c r="E82" s="90"/>
      <c r="F82" s="90"/>
      <c r="G82" s="90"/>
      <c r="H82" s="70"/>
      <c r="I82" s="70"/>
      <c r="J82" s="71"/>
      <c r="K82" s="77"/>
      <c r="L82" s="77"/>
      <c r="M82" s="84"/>
      <c r="N82" s="84"/>
      <c r="O82" s="84"/>
      <c r="P82" s="84"/>
      <c r="Q82" s="84"/>
      <c r="R82" s="84"/>
      <c r="S82" s="79"/>
      <c r="T82" s="79"/>
      <c r="U82" s="79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79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</row>
    <row r="83" spans="1:62" ht="18" customHeight="1">
      <c r="A83" s="74"/>
      <c r="B83" s="78"/>
      <c r="C83" s="55"/>
      <c r="D83" s="58"/>
      <c r="E83" s="90"/>
      <c r="F83" s="90"/>
      <c r="G83" s="90"/>
      <c r="H83" s="70"/>
      <c r="I83" s="70"/>
      <c r="J83" s="71"/>
      <c r="K83" s="48"/>
      <c r="L83" s="48"/>
      <c r="M83" s="79"/>
      <c r="N83" s="84"/>
      <c r="O83" s="84"/>
      <c r="P83" s="84"/>
      <c r="Q83" s="84"/>
      <c r="R83" s="84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</row>
    <row r="84" spans="1:62" ht="18" customHeight="1">
      <c r="A84" s="85"/>
      <c r="B84" s="55"/>
      <c r="C84" s="55"/>
      <c r="D84" s="58"/>
      <c r="E84" s="90"/>
      <c r="F84" s="90"/>
      <c r="G84" s="90"/>
      <c r="H84" s="70"/>
      <c r="I84" s="70"/>
      <c r="J84" s="71"/>
      <c r="K84" s="48"/>
      <c r="L84" s="48"/>
      <c r="M84" s="79"/>
      <c r="N84" s="84"/>
      <c r="O84" s="84"/>
      <c r="P84" s="84"/>
      <c r="Q84" s="84"/>
      <c r="R84" s="84"/>
      <c r="S84" s="79"/>
      <c r="T84" s="79"/>
      <c r="U84" s="79"/>
      <c r="V84" s="79"/>
      <c r="W84" s="79"/>
      <c r="X84" s="79"/>
      <c r="Y84" s="79"/>
      <c r="Z84" s="79"/>
      <c r="AA84" s="79"/>
      <c r="AB84" s="79"/>
      <c r="AC84" s="79"/>
      <c r="AD84" s="79"/>
      <c r="AE84" s="79"/>
      <c r="AF84" s="79"/>
      <c r="AG84" s="79"/>
      <c r="AH84" s="79"/>
      <c r="AI84" s="79"/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</row>
    <row r="85" spans="1:62" ht="18" customHeight="1">
      <c r="A85" s="65"/>
      <c r="B85" s="66"/>
      <c r="C85" s="58"/>
      <c r="D85" s="58"/>
      <c r="E85" s="90"/>
      <c r="F85" s="90"/>
      <c r="G85" s="90"/>
      <c r="H85" s="70"/>
      <c r="I85" s="70"/>
      <c r="J85" s="71"/>
      <c r="K85" s="48"/>
      <c r="L85" s="48"/>
      <c r="M85" s="79"/>
      <c r="N85" s="84"/>
      <c r="O85" s="84"/>
      <c r="P85" s="84"/>
      <c r="Q85" s="84"/>
      <c r="R85" s="84"/>
      <c r="S85" s="79"/>
      <c r="T85" s="79"/>
      <c r="U85" s="79"/>
      <c r="V85" s="79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79"/>
      <c r="AO85" s="79"/>
      <c r="AP85" s="79"/>
      <c r="AQ85" s="79"/>
      <c r="AR85" s="79"/>
      <c r="AS85" s="79"/>
      <c r="AT85" s="79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</row>
    <row r="86" spans="1:62" ht="18" customHeight="1">
      <c r="A86" s="61"/>
      <c r="B86" s="66"/>
      <c r="C86" s="66"/>
      <c r="D86" s="58"/>
      <c r="E86" s="90"/>
      <c r="F86" s="62"/>
      <c r="G86" s="66"/>
      <c r="H86" s="66"/>
      <c r="I86" s="66"/>
      <c r="J86" s="94"/>
      <c r="K86" s="58"/>
      <c r="L86" s="48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9"/>
      <c r="AP86" s="79"/>
      <c r="AQ86" s="79"/>
      <c r="AR86" s="79"/>
      <c r="AS86" s="79"/>
      <c r="AT86" s="79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</row>
    <row r="87" spans="1:62" ht="18" customHeight="1">
      <c r="A87" s="61"/>
      <c r="B87" s="66"/>
      <c r="C87" s="66"/>
      <c r="D87" s="58"/>
      <c r="E87" s="90"/>
      <c r="F87" s="62"/>
      <c r="G87" s="66"/>
      <c r="H87" s="66"/>
      <c r="I87" s="66"/>
      <c r="J87" s="94"/>
      <c r="K87" s="58"/>
      <c r="L87" s="48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</row>
    <row r="88" spans="1:62" ht="18" customHeight="1">
      <c r="A88" s="61"/>
      <c r="B88" s="62"/>
      <c r="C88" s="66"/>
      <c r="D88" s="58"/>
      <c r="E88" s="90"/>
      <c r="F88" s="62"/>
      <c r="G88" s="66"/>
      <c r="H88" s="66"/>
      <c r="I88" s="66"/>
      <c r="J88" s="94"/>
      <c r="K88" s="58"/>
      <c r="L88" s="48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</row>
    <row r="89" spans="1:62" ht="18" customHeight="1">
      <c r="A89" s="61"/>
      <c r="B89" s="66"/>
      <c r="C89" s="66"/>
      <c r="D89" s="58"/>
      <c r="E89" s="58"/>
      <c r="F89" s="95"/>
      <c r="G89" s="58"/>
      <c r="H89" s="70"/>
      <c r="I89" s="70"/>
      <c r="J89" s="71"/>
      <c r="K89" s="48"/>
      <c r="L89" s="48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</row>
    <row r="90" spans="1:23" ht="18" customHeight="1">
      <c r="A90" s="192"/>
      <c r="B90" s="66"/>
      <c r="C90" s="193"/>
      <c r="D90" s="58"/>
      <c r="E90" s="58"/>
      <c r="F90" s="58"/>
      <c r="G90" s="58"/>
      <c r="H90" s="70"/>
      <c r="I90" s="70"/>
      <c r="J90" s="71"/>
      <c r="K90" s="48"/>
      <c r="L90" s="48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</row>
    <row r="91" spans="1:12" ht="18" customHeight="1">
      <c r="A91" s="190"/>
      <c r="B91" s="7"/>
      <c r="C91" s="32"/>
      <c r="D91" s="2"/>
      <c r="E91" s="2"/>
      <c r="F91" s="2"/>
      <c r="G91" s="2"/>
      <c r="H91" s="3"/>
      <c r="I91" s="3"/>
      <c r="J91" s="187"/>
      <c r="K91" s="13"/>
      <c r="L91" s="13"/>
    </row>
    <row r="92" spans="1:12" ht="18" customHeight="1">
      <c r="A92" s="198"/>
      <c r="B92" s="199"/>
      <c r="C92" s="1"/>
      <c r="D92" s="1"/>
      <c r="E92" s="4"/>
      <c r="F92" s="1"/>
      <c r="G92" s="196"/>
      <c r="H92" s="196"/>
      <c r="I92" s="3"/>
      <c r="J92" s="187"/>
      <c r="K92" s="13"/>
      <c r="L92" s="13"/>
    </row>
    <row r="93" spans="1:19" ht="18" customHeight="1">
      <c r="A93" s="198"/>
      <c r="B93" s="199"/>
      <c r="C93" s="1"/>
      <c r="D93" s="1"/>
      <c r="E93" s="7"/>
      <c r="F93" s="1"/>
      <c r="G93" s="196"/>
      <c r="H93" s="196"/>
      <c r="I93" s="3"/>
      <c r="J93" s="187"/>
      <c r="K93" s="4"/>
      <c r="L93" s="4"/>
      <c r="M93" s="5"/>
      <c r="N93" s="1"/>
      <c r="O93" s="1"/>
      <c r="P93" s="1"/>
      <c r="Q93" s="5"/>
      <c r="R93" s="5"/>
      <c r="S93" s="2"/>
    </row>
    <row r="94" spans="1:19" ht="18" customHeight="1">
      <c r="A94" s="190"/>
      <c r="B94" s="1"/>
      <c r="C94" s="1"/>
      <c r="D94" s="1"/>
      <c r="E94" s="9"/>
      <c r="F94" s="12"/>
      <c r="G94" s="2"/>
      <c r="H94" s="2"/>
      <c r="I94" s="1"/>
      <c r="J94" s="188"/>
      <c r="K94" s="4"/>
      <c r="L94" s="4"/>
      <c r="M94" s="5"/>
      <c r="N94" s="1"/>
      <c r="O94" s="1"/>
      <c r="P94" s="1"/>
      <c r="Q94" s="5"/>
      <c r="R94" s="5"/>
      <c r="S94" s="2"/>
    </row>
    <row r="95" spans="1:19" ht="18" customHeight="1">
      <c r="A95" s="190"/>
      <c r="B95" s="4"/>
      <c r="C95" s="4"/>
      <c r="D95" s="1"/>
      <c r="E95" s="197"/>
      <c r="F95" s="197"/>
      <c r="G95" s="35"/>
      <c r="H95" s="37"/>
      <c r="I95" s="1"/>
      <c r="J95" s="188"/>
      <c r="K95" s="4"/>
      <c r="L95" s="4"/>
      <c r="M95" s="5"/>
      <c r="N95" s="2"/>
      <c r="O95" s="2"/>
      <c r="P95" s="2"/>
      <c r="Q95" s="5"/>
      <c r="R95" s="5"/>
      <c r="S95" s="2"/>
    </row>
    <row r="96" spans="1:19" ht="18" customHeight="1" thickBot="1">
      <c r="A96" s="191"/>
      <c r="B96" s="183"/>
      <c r="C96" s="183"/>
      <c r="D96" s="184"/>
      <c r="E96" s="185"/>
      <c r="F96" s="186"/>
      <c r="G96" s="184"/>
      <c r="H96" s="184"/>
      <c r="I96" s="184"/>
      <c r="J96" s="189"/>
      <c r="K96" s="4"/>
      <c r="L96" s="4"/>
      <c r="M96" s="5"/>
      <c r="N96" s="2"/>
      <c r="O96" s="2"/>
      <c r="P96" s="2"/>
      <c r="Q96" s="5"/>
      <c r="R96" s="5"/>
      <c r="S96" s="2"/>
    </row>
    <row r="97" spans="1:19" ht="18" customHeight="1">
      <c r="A97" s="4"/>
      <c r="B97" s="4"/>
      <c r="C97" s="23"/>
      <c r="D97" s="2"/>
      <c r="E97" s="2"/>
      <c r="F97" s="2"/>
      <c r="G97" s="2"/>
      <c r="H97" s="3"/>
      <c r="I97" s="3"/>
      <c r="J97" s="3"/>
      <c r="K97" s="4"/>
      <c r="L97" s="4"/>
      <c r="M97" s="5"/>
      <c r="N97" s="2"/>
      <c r="O97" s="2"/>
      <c r="P97" s="2"/>
      <c r="Q97" s="5"/>
      <c r="R97" s="5"/>
      <c r="S97" s="15"/>
    </row>
    <row r="98" spans="1:19" ht="18" customHeight="1">
      <c r="A98" s="4"/>
      <c r="B98" s="4"/>
      <c r="C98" s="7"/>
      <c r="D98" s="2"/>
      <c r="E98" s="2"/>
      <c r="F98" s="2"/>
      <c r="G98" s="2"/>
      <c r="H98" s="3"/>
      <c r="I98" s="3"/>
      <c r="J98" s="3"/>
      <c r="K98" s="4"/>
      <c r="L98" s="4"/>
      <c r="M98" s="5"/>
      <c r="N98" s="2"/>
      <c r="O98" s="2"/>
      <c r="P98" s="2"/>
      <c r="Q98" s="5"/>
      <c r="R98" s="5"/>
      <c r="S98" s="2"/>
    </row>
    <row r="99" spans="1:12" ht="18" customHeight="1">
      <c r="A99" s="4"/>
      <c r="B99" s="4"/>
      <c r="C99" s="6"/>
      <c r="D99" s="2"/>
      <c r="E99" s="2"/>
      <c r="F99" s="2"/>
      <c r="G99" s="2"/>
      <c r="H99" s="3"/>
      <c r="I99" s="3"/>
      <c r="J99" s="3"/>
      <c r="K99" s="13"/>
      <c r="L99" s="13"/>
    </row>
    <row r="100" spans="1:12" ht="18" customHeight="1">
      <c r="A100" s="4"/>
      <c r="B100" s="7"/>
      <c r="C100" s="7"/>
      <c r="D100" s="2"/>
      <c r="E100" s="2"/>
      <c r="F100" s="14"/>
      <c r="G100" s="1"/>
      <c r="H100" s="3"/>
      <c r="I100" s="3"/>
      <c r="J100" s="3"/>
      <c r="K100" s="13"/>
      <c r="L100" s="13"/>
    </row>
    <row r="101" spans="1:12" ht="18" customHeight="1">
      <c r="A101" s="24"/>
      <c r="B101" s="7"/>
      <c r="C101" s="25"/>
      <c r="D101" s="3"/>
      <c r="E101" s="3"/>
      <c r="F101" s="3"/>
      <c r="G101" s="3"/>
      <c r="H101" s="3"/>
      <c r="I101" s="3"/>
      <c r="J101" s="3"/>
      <c r="K101" s="13"/>
      <c r="L101" s="13"/>
    </row>
    <row r="102" spans="1:12" ht="18" customHeight="1">
      <c r="A102" s="26"/>
      <c r="B102" s="7"/>
      <c r="C102" s="25"/>
      <c r="D102" s="3"/>
      <c r="E102" s="3"/>
      <c r="F102" s="3"/>
      <c r="G102" s="3"/>
      <c r="H102" s="3"/>
      <c r="I102" s="3"/>
      <c r="J102" s="3"/>
      <c r="K102" s="13"/>
      <c r="L102" s="13"/>
    </row>
    <row r="103" spans="1:12" ht="18" customHeight="1">
      <c r="A103" s="26"/>
      <c r="B103" s="7"/>
      <c r="C103" s="25"/>
      <c r="D103" s="3"/>
      <c r="E103" s="3"/>
      <c r="F103" s="3"/>
      <c r="G103" s="17"/>
      <c r="H103" s="3"/>
      <c r="I103" s="3"/>
      <c r="J103" s="3"/>
      <c r="K103" s="13"/>
      <c r="L103" s="13"/>
    </row>
    <row r="104" spans="1:12" ht="18" customHeight="1">
      <c r="A104" s="1"/>
      <c r="B104" s="1"/>
      <c r="C104" s="1"/>
      <c r="D104" s="26"/>
      <c r="E104" s="25"/>
      <c r="F104" s="3"/>
      <c r="G104" s="10"/>
      <c r="H104" s="3"/>
      <c r="I104" s="3"/>
      <c r="J104" s="3"/>
      <c r="K104" s="13"/>
      <c r="L104" s="13"/>
    </row>
    <row r="105" spans="1:12" ht="18" customHeight="1">
      <c r="A105" s="24"/>
      <c r="B105" s="7"/>
      <c r="C105" s="7"/>
      <c r="D105" s="3"/>
      <c r="E105" s="3"/>
      <c r="F105" s="3"/>
      <c r="G105" s="3"/>
      <c r="H105" s="3"/>
      <c r="I105" s="3"/>
      <c r="J105" s="3"/>
      <c r="K105" s="13"/>
      <c r="L105" s="13"/>
    </row>
    <row r="106" spans="1:12" ht="18" customHeight="1">
      <c r="A106" s="24"/>
      <c r="B106" s="7"/>
      <c r="C106" s="25"/>
      <c r="D106" s="3"/>
      <c r="E106" s="8"/>
      <c r="F106" s="8"/>
      <c r="G106" s="3"/>
      <c r="H106" s="27"/>
      <c r="I106" s="27"/>
      <c r="J106" s="27"/>
      <c r="K106" s="13"/>
      <c r="L106" s="13"/>
    </row>
    <row r="107" spans="1:12" ht="18" customHeight="1">
      <c r="A107" s="24"/>
      <c r="B107" s="7"/>
      <c r="C107" s="6"/>
      <c r="D107" s="3"/>
      <c r="E107" s="8"/>
      <c r="F107" s="8"/>
      <c r="G107" s="3"/>
      <c r="H107" s="27"/>
      <c r="I107" s="27"/>
      <c r="J107" s="27"/>
      <c r="K107" s="13"/>
      <c r="L107" s="13"/>
    </row>
    <row r="108" spans="1:12" ht="18" customHeight="1">
      <c r="A108" s="24"/>
      <c r="B108" s="7"/>
      <c r="C108" s="25"/>
      <c r="D108" s="1"/>
      <c r="E108" s="1"/>
      <c r="F108" s="1"/>
      <c r="G108" s="1"/>
      <c r="H108" s="27"/>
      <c r="I108" s="27"/>
      <c r="J108" s="27"/>
      <c r="K108" s="13"/>
      <c r="L108" s="13"/>
    </row>
    <row r="109" spans="1:12" ht="18" customHeight="1">
      <c r="A109" s="24"/>
      <c r="B109" s="7"/>
      <c r="C109" s="6"/>
      <c r="D109" s="1"/>
      <c r="E109" s="1"/>
      <c r="F109" s="1"/>
      <c r="G109" s="1"/>
      <c r="H109" s="27"/>
      <c r="I109" s="27"/>
      <c r="J109" s="27"/>
      <c r="K109" s="13"/>
      <c r="L109" s="13"/>
    </row>
    <row r="110" spans="1:12" ht="18" customHeight="1">
      <c r="A110" s="24"/>
      <c r="B110" s="7"/>
      <c r="C110" s="25"/>
      <c r="D110" s="3"/>
      <c r="E110" s="7"/>
      <c r="F110" s="1"/>
      <c r="G110" s="3"/>
      <c r="H110" s="28"/>
      <c r="I110" s="28"/>
      <c r="J110" s="28"/>
      <c r="K110" s="13"/>
      <c r="L110" s="13"/>
    </row>
    <row r="111" spans="1:12" ht="18" customHeight="1">
      <c r="A111" s="24"/>
      <c r="B111" s="6"/>
      <c r="C111" s="3"/>
      <c r="D111" s="3"/>
      <c r="E111" s="7"/>
      <c r="F111" s="1"/>
      <c r="G111" s="3"/>
      <c r="H111" s="28"/>
      <c r="I111" s="28"/>
      <c r="J111" s="28"/>
      <c r="K111" s="13"/>
      <c r="L111" s="13"/>
    </row>
    <row r="112" spans="1:12" ht="18" customHeight="1">
      <c r="A112" s="38"/>
      <c r="B112" s="2"/>
      <c r="C112" s="1"/>
      <c r="D112" s="1"/>
      <c r="E112" s="7"/>
      <c r="F112" s="1"/>
      <c r="G112" s="3"/>
      <c r="H112" s="28"/>
      <c r="I112" s="28"/>
      <c r="J112" s="28"/>
      <c r="K112" s="13"/>
      <c r="L112" s="13"/>
    </row>
    <row r="113" spans="1:7" ht="18" customHeight="1">
      <c r="A113" s="24"/>
      <c r="B113" s="6"/>
      <c r="C113" s="3"/>
      <c r="D113" s="3"/>
      <c r="E113" s="7"/>
      <c r="F113" s="1"/>
      <c r="G113" s="3"/>
    </row>
    <row r="114" spans="1:12" ht="18" customHeight="1">
      <c r="A114" s="24"/>
      <c r="B114" s="3"/>
      <c r="D114" s="3"/>
      <c r="E114" s="11"/>
      <c r="F114" s="7"/>
      <c r="G114" s="33"/>
      <c r="H114" s="29"/>
      <c r="I114" s="29"/>
      <c r="J114" s="29"/>
      <c r="K114" s="30"/>
      <c r="L114" s="31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</sheetData>
  <sheetProtection password="D98F" sheet="1" objects="1" scenarios="1"/>
  <mergeCells count="10">
    <mergeCell ref="D1:G1"/>
    <mergeCell ref="H1:I2"/>
    <mergeCell ref="D2:G2"/>
    <mergeCell ref="M5:N5"/>
    <mergeCell ref="C12:D12"/>
    <mergeCell ref="H92:H93"/>
    <mergeCell ref="E95:F95"/>
    <mergeCell ref="A92:A93"/>
    <mergeCell ref="B92:B93"/>
    <mergeCell ref="G92:G93"/>
  </mergeCells>
  <conditionalFormatting sqref="F65 F61 F58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dataValidations count="4">
    <dataValidation type="list" allowBlank="1" showInputMessage="1" showErrorMessage="1" sqref="B7">
      <formula1>$K$5:$K$6</formula1>
    </dataValidation>
    <dataValidation type="list" allowBlank="1" showInputMessage="1" showErrorMessage="1" sqref="B23">
      <formula1>$K$8:$K$9</formula1>
    </dataValidation>
    <dataValidation type="list" allowBlank="1" showInputMessage="1" showErrorMessage="1" sqref="B51">
      <formula1>$K$22:$K$32</formula1>
    </dataValidation>
    <dataValidation type="list" allowBlank="1" showInputMessage="1" showErrorMessage="1" sqref="C12:D12">
      <formula1>$K$34:$K$36</formula1>
    </dataValidation>
  </dataValidations>
  <printOptions horizontalCentered="1" verticalCentered="1"/>
  <pageMargins left="0" right="0" top="0.708661417322835" bottom="0.984251968503937" header="0.511811023622047" footer="0.511811023622047"/>
  <pageSetup horizontalDpi="300" verticalDpi="300" orientation="portrait" paperSize="9" scale="80" r:id="rId4"/>
  <rowBreaks count="1" manualBreakCount="1">
    <brk id="49" max="9" man="1"/>
  </rowBreaks>
  <colBreaks count="1" manualBreakCount="1">
    <brk id="10" max="65535" man="1"/>
  </colBreaks>
  <drawing r:id="rId3"/>
  <legacyDrawing r:id="rId2"/>
  <oleObjects>
    <oleObject progId="AutoCAD.Drawing.17" shapeId="8126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2009-02-11T14:15:21Z</cp:lastPrinted>
  <dcterms:created xsi:type="dcterms:W3CDTF">1997-10-17T07:03:38Z</dcterms:created>
  <dcterms:modified xsi:type="dcterms:W3CDTF">2009-07-16T10:59:45Z</dcterms:modified>
  <cp:category/>
  <cp:version/>
  <cp:contentType/>
  <cp:contentStatus/>
</cp:coreProperties>
</file>