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Mi unidad\Documents\"/>
    </mc:Choice>
  </mc:AlternateContent>
  <xr:revisionPtr revIDLastSave="0" documentId="13_ncr:1_{84BF9CEE-4B1C-4705-9C2B-27F862E9D94D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Costos" sheetId="12" r:id="rId1"/>
    <sheet name="Proy Devoluciones" sheetId="22" r:id="rId2"/>
    <sheet name="Proyecciones" sheetId="17" r:id="rId3"/>
    <sheet name="Medición de campañas" sheetId="21" r:id="rId4"/>
    <sheet name="Flujo de caja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2" roundtripDataSignature="AMtx7mhVcw000YW7fMiXg+sAwQc+XUNXzg=="/>
    </ext>
  </extLst>
</workbook>
</file>

<file path=xl/calcChain.xml><?xml version="1.0" encoding="utf-8"?>
<calcChain xmlns="http://schemas.openxmlformats.org/spreadsheetml/2006/main">
  <c r="K8" i="16" l="1"/>
  <c r="K7" i="16"/>
  <c r="K5" i="16"/>
  <c r="J18" i="21"/>
  <c r="J17" i="21"/>
  <c r="J15" i="21"/>
  <c r="J14" i="21"/>
  <c r="J13" i="21"/>
  <c r="I6" i="21"/>
  <c r="J6" i="21"/>
  <c r="E11" i="21"/>
  <c r="J7" i="21"/>
  <c r="J8" i="21"/>
  <c r="J9" i="21"/>
  <c r="J10" i="21"/>
  <c r="H11" i="21"/>
  <c r="H7" i="21"/>
  <c r="I7" i="21" s="1"/>
  <c r="H8" i="21"/>
  <c r="I8" i="21" s="1"/>
  <c r="H9" i="21"/>
  <c r="I9" i="21" s="1"/>
  <c r="H10" i="21"/>
  <c r="I10" i="21" s="1"/>
  <c r="H6" i="21"/>
  <c r="X4" i="12"/>
  <c r="L5" i="12"/>
  <c r="L6" i="12"/>
  <c r="L7" i="12"/>
  <c r="L8" i="12"/>
  <c r="L9" i="12"/>
  <c r="L10" i="12"/>
  <c r="L4" i="12"/>
  <c r="C18" i="17"/>
  <c r="X6" i="12"/>
  <c r="D7" i="12"/>
  <c r="I4" i="12"/>
  <c r="C21" i="17"/>
  <c r="C12" i="17"/>
  <c r="C13" i="17"/>
  <c r="O3" i="12"/>
  <c r="P3" i="12"/>
  <c r="Q3" i="12"/>
  <c r="R3" i="12"/>
  <c r="S3" i="12"/>
  <c r="T3" i="12"/>
  <c r="U3" i="12"/>
  <c r="V3" i="12"/>
  <c r="W3" i="12"/>
  <c r="X3" i="12"/>
  <c r="E6" i="22"/>
  <c r="D7" i="22"/>
  <c r="E5" i="22"/>
  <c r="E4" i="22"/>
  <c r="J11" i="21" l="1"/>
  <c r="I11" i="21"/>
  <c r="E7" i="22"/>
  <c r="E8" i="22" s="1"/>
  <c r="E17" i="22" s="1"/>
  <c r="E11" i="22"/>
  <c r="G3" i="16"/>
  <c r="F7" i="21"/>
  <c r="F8" i="21"/>
  <c r="F9" i="21"/>
  <c r="F10" i="21"/>
  <c r="F6" i="21"/>
  <c r="D11" i="21"/>
  <c r="N4" i="12"/>
  <c r="N5" i="12"/>
  <c r="N6" i="12"/>
  <c r="N7" i="12"/>
  <c r="N8" i="12"/>
  <c r="N9" i="12"/>
  <c r="N10" i="12"/>
  <c r="H5" i="12"/>
  <c r="H6" i="12"/>
  <c r="D11" i="17"/>
  <c r="C9" i="17"/>
  <c r="C5" i="12" l="1"/>
  <c r="T5" i="12" s="1"/>
  <c r="C6" i="12"/>
  <c r="E15" i="22"/>
  <c r="E12" i="22"/>
  <c r="E13" i="22" s="1"/>
  <c r="C20" i="17"/>
  <c r="C23" i="17" s="1"/>
  <c r="O6" i="12" l="1"/>
  <c r="R6" i="12"/>
  <c r="Q6" i="12"/>
  <c r="P6" i="12"/>
  <c r="W6" i="12"/>
  <c r="V6" i="12"/>
  <c r="U6" i="12"/>
  <c r="S6" i="12"/>
  <c r="S5" i="12"/>
  <c r="Q5" i="12"/>
  <c r="P5" i="12"/>
  <c r="R5" i="12"/>
  <c r="W5" i="12"/>
  <c r="O5" i="12"/>
  <c r="V5" i="12"/>
  <c r="U5" i="12"/>
  <c r="T6" i="12"/>
  <c r="E16" i="22"/>
  <c r="E18" i="22" s="1"/>
  <c r="D6" i="17" l="1"/>
  <c r="D5" i="17"/>
  <c r="D4" i="17"/>
  <c r="D9" i="17" l="1"/>
  <c r="D12" i="17" s="1"/>
  <c r="D13" i="17" s="1"/>
  <c r="D18" i="17" l="1"/>
  <c r="D20" i="17" s="1"/>
  <c r="D21" i="17" s="1"/>
  <c r="D23" i="17" s="1"/>
  <c r="X5" i="12" l="1"/>
  <c r="C19" i="12" l="1"/>
  <c r="B4" i="16" l="1"/>
  <c r="B5" i="16" s="1"/>
  <c r="B6" i="16" s="1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D4" i="16"/>
  <c r="G4" i="16" l="1"/>
  <c r="D5" i="16" s="1"/>
  <c r="G5" i="16" s="1"/>
  <c r="D6" i="16" s="1"/>
  <c r="G6" i="16" l="1"/>
  <c r="D7" i="16" s="1"/>
  <c r="N3" i="12"/>
  <c r="H4" i="12"/>
  <c r="T4" i="12" l="1"/>
  <c r="G7" i="16"/>
  <c r="D8" i="16" s="1"/>
  <c r="U4" i="12" l="1"/>
  <c r="S4" i="12"/>
  <c r="V4" i="12"/>
  <c r="R4" i="12"/>
  <c r="Q4" i="12"/>
  <c r="P4" i="12"/>
  <c r="W4" i="12"/>
  <c r="G8" i="16"/>
  <c r="D9" i="16" s="1"/>
  <c r="O4" i="12"/>
  <c r="H9" i="12"/>
  <c r="H7" i="12"/>
  <c r="H10" i="12"/>
  <c r="H8" i="12"/>
  <c r="T8" i="12" l="1"/>
  <c r="T10" i="12"/>
  <c r="G9" i="16"/>
  <c r="D10" i="16" s="1"/>
  <c r="C8" i="12"/>
  <c r="C7" i="12"/>
  <c r="C10" i="12"/>
  <c r="O7" i="12" l="1"/>
  <c r="Q7" i="12"/>
  <c r="V7" i="12"/>
  <c r="X7" i="12"/>
  <c r="P7" i="12"/>
  <c r="W7" i="12"/>
  <c r="U7" i="12"/>
  <c r="R7" i="12"/>
  <c r="S7" i="12"/>
  <c r="O10" i="12"/>
  <c r="V10" i="12"/>
  <c r="U10" i="12"/>
  <c r="S10" i="12"/>
  <c r="R10" i="12"/>
  <c r="P10" i="12"/>
  <c r="W10" i="12"/>
  <c r="Q10" i="12"/>
  <c r="X10" i="12"/>
  <c r="O8" i="12"/>
  <c r="X8" i="12"/>
  <c r="P8" i="12"/>
  <c r="V8" i="12"/>
  <c r="W8" i="12"/>
  <c r="U8" i="12"/>
  <c r="R8" i="12"/>
  <c r="S8" i="12"/>
  <c r="Q8" i="12"/>
  <c r="T7" i="12"/>
  <c r="G10" i="16"/>
  <c r="D11" i="16" s="1"/>
  <c r="G11" i="16" l="1"/>
  <c r="D12" i="16" s="1"/>
  <c r="G12" i="16" l="1"/>
  <c r="D13" i="16" s="1"/>
  <c r="G13" i="16" l="1"/>
  <c r="D14" i="16" s="1"/>
  <c r="G14" i="16" l="1"/>
  <c r="D15" i="16" s="1"/>
  <c r="G15" i="16" l="1"/>
  <c r="D16" i="16" s="1"/>
  <c r="G16" i="16" l="1"/>
  <c r="D17" i="16" s="1"/>
  <c r="G17" i="16" l="1"/>
  <c r="D18" i="16" s="1"/>
  <c r="G18" i="16" l="1"/>
  <c r="D19" i="16" s="1"/>
  <c r="G19" i="16" l="1"/>
  <c r="D20" i="16" s="1"/>
  <c r="G20" i="16" l="1"/>
  <c r="D21" i="16" s="1"/>
  <c r="G21" i="16" l="1"/>
  <c r="D22" i="16" s="1"/>
  <c r="G22" i="16" l="1"/>
  <c r="D23" i="16" s="1"/>
  <c r="G23" i="16" l="1"/>
  <c r="D24" i="16" s="1"/>
  <c r="G24" i="16" l="1"/>
  <c r="D25" i="16" s="1"/>
  <c r="G25" i="16" l="1"/>
  <c r="D26" i="16" s="1"/>
  <c r="G26" i="16" l="1"/>
  <c r="D27" i="16" s="1"/>
  <c r="G27" i="16" l="1"/>
  <c r="D28" i="16" s="1"/>
  <c r="G28" i="16" l="1"/>
  <c r="D29" i="16" s="1"/>
  <c r="G29" i="16" l="1"/>
  <c r="D30" i="16" s="1"/>
  <c r="G30" i="16" l="1"/>
  <c r="D31" i="16" s="1"/>
  <c r="G31" i="16" l="1"/>
  <c r="D32" i="16" s="1"/>
  <c r="G32" i="16" l="1"/>
  <c r="D33" i="16" s="1"/>
  <c r="G33" i="16" s="1"/>
  <c r="D34" i="16" s="1"/>
  <c r="G34" i="16" l="1"/>
  <c r="D35" i="16" s="1"/>
  <c r="G35" i="16" l="1"/>
  <c r="D36" i="16" s="1"/>
  <c r="G36" i="16" l="1"/>
  <c r="D37" i="16" s="1"/>
  <c r="G37" i="16" l="1"/>
  <c r="D38" i="16" s="1"/>
  <c r="G38" i="16" l="1"/>
  <c r="D39" i="16" s="1"/>
  <c r="G39" i="16" l="1"/>
  <c r="D40" i="16" s="1"/>
  <c r="G40" i="16" l="1"/>
  <c r="D41" i="16" s="1"/>
  <c r="G41" i="16" l="1"/>
  <c r="D42" i="16" s="1"/>
  <c r="G42" i="16" l="1"/>
  <c r="D43" i="16" s="1"/>
  <c r="G43" i="16" l="1"/>
  <c r="D44" i="16" s="1"/>
  <c r="G44" i="16" l="1"/>
  <c r="D45" i="16" s="1"/>
  <c r="G45" i="16" l="1"/>
  <c r="D46" i="16" s="1"/>
  <c r="G46" i="16" l="1"/>
  <c r="D47" i="16" s="1"/>
  <c r="G47" i="16" l="1"/>
  <c r="D48" i="16" s="1"/>
  <c r="G48" i="16" l="1"/>
  <c r="D49" i="16" s="1"/>
  <c r="G49" i="16" l="1"/>
  <c r="D50" i="16" s="1"/>
  <c r="G50" i="16" l="1"/>
  <c r="D51" i="16" s="1"/>
  <c r="G51" i="16" l="1"/>
  <c r="D52" i="16" s="1"/>
  <c r="G52" i="16" l="1"/>
  <c r="D53" i="16" s="1"/>
  <c r="G53" i="16" l="1"/>
  <c r="D54" i="16" s="1"/>
  <c r="G54" i="16" l="1"/>
  <c r="D55" i="16" s="1"/>
  <c r="G55" i="16" l="1"/>
  <c r="D56" i="16" s="1"/>
  <c r="G56" i="16" l="1"/>
  <c r="D57" i="16" s="1"/>
  <c r="G57" i="16" l="1"/>
  <c r="D58" i="16" s="1"/>
  <c r="G58" i="16" l="1"/>
  <c r="D59" i="16" s="1"/>
  <c r="G59" i="16" l="1"/>
  <c r="D60" i="16" s="1"/>
  <c r="G60" i="16" l="1"/>
  <c r="D61" i="16" s="1"/>
  <c r="G61" i="16" l="1"/>
  <c r="D62" i="16" s="1"/>
  <c r="G62" i="16" s="1"/>
  <c r="C9" i="12"/>
  <c r="Q9" i="12" s="1"/>
  <c r="X9" i="12" l="1"/>
  <c r="R9" i="12"/>
  <c r="T9" i="12"/>
  <c r="P9" i="12"/>
  <c r="S9" i="12"/>
  <c r="W9" i="12"/>
  <c r="U9" i="12"/>
  <c r="O9" i="12"/>
  <c r="V9" i="12"/>
</calcChain>
</file>

<file path=xl/sharedStrings.xml><?xml version="1.0" encoding="utf-8"?>
<sst xmlns="http://schemas.openxmlformats.org/spreadsheetml/2006/main" count="106" uniqueCount="96">
  <si>
    <t>PRODUCTO</t>
  </si>
  <si>
    <t>ARTICULO</t>
  </si>
  <si>
    <t>LOGÍSTICA</t>
  </si>
  <si>
    <t>TOTAL COSTOS</t>
  </si>
  <si>
    <t>$ VENTA</t>
  </si>
  <si>
    <t>PORCENTAJES</t>
  </si>
  <si>
    <t>PUBLICIDAD</t>
  </si>
  <si>
    <t>COSTOS OPERACIONALES</t>
  </si>
  <si>
    <t>MES</t>
  </si>
  <si>
    <t>FECHA</t>
  </si>
  <si>
    <t>Shopify</t>
  </si>
  <si>
    <t>Effi</t>
  </si>
  <si>
    <t>COSTOS PRODUCTOS</t>
  </si>
  <si>
    <t>TOTAL</t>
  </si>
  <si>
    <t>VENTAS</t>
  </si>
  <si>
    <t>CPP</t>
  </si>
  <si>
    <t>INGRESOS</t>
  </si>
  <si>
    <t>DÍA</t>
  </si>
  <si>
    <t>CONCEPTO</t>
  </si>
  <si>
    <t>VALOR</t>
  </si>
  <si>
    <t>SALDO EN CUENTA</t>
  </si>
  <si>
    <t>EGRESOS</t>
  </si>
  <si>
    <t>TIPO MOVIMIENTO</t>
  </si>
  <si>
    <t>FULLFILMENT</t>
  </si>
  <si>
    <t>Equipo Operación</t>
  </si>
  <si>
    <t>UTILIDAD</t>
  </si>
  <si>
    <t>VENTA MINIMA</t>
  </si>
  <si>
    <t xml:space="preserve">% INGRESO </t>
  </si>
  <si>
    <t>PROYECCIÓN DE FACTURACIÓN</t>
  </si>
  <si>
    <t>Publicidad</t>
  </si>
  <si>
    <t>DETALLE</t>
  </si>
  <si>
    <t>DISPONIBLE</t>
  </si>
  <si>
    <t>VALOR PROMEDIO</t>
  </si>
  <si>
    <t>Producto 5</t>
  </si>
  <si>
    <t>Producto 6</t>
  </si>
  <si>
    <t>Producto 7</t>
  </si>
  <si>
    <t>Costos administrativos</t>
  </si>
  <si>
    <t>Utilidad esperada</t>
  </si>
  <si>
    <t>Ingreso x venta</t>
  </si>
  <si>
    <t>Venta</t>
  </si>
  <si>
    <t>Recaudo</t>
  </si>
  <si>
    <t>% Devolución</t>
  </si>
  <si>
    <t>Perdida en devoluciones</t>
  </si>
  <si>
    <t>Incentivos</t>
  </si>
  <si>
    <t>Financieros</t>
  </si>
  <si>
    <t xml:space="preserve">INGRESO </t>
  </si>
  <si>
    <t>ADMINISTRATIVOS</t>
  </si>
  <si>
    <t># Ventas</t>
  </si>
  <si>
    <t>Campaña</t>
  </si>
  <si>
    <t>Conjuntos</t>
  </si>
  <si>
    <t>Inversión</t>
  </si>
  <si>
    <t>Campaña 1</t>
  </si>
  <si>
    <t>Conjunto 1</t>
  </si>
  <si>
    <t>Conjunto 2</t>
  </si>
  <si>
    <t>Campaña 2</t>
  </si>
  <si>
    <t>Conjunto 3</t>
  </si>
  <si>
    <t>TOTALES</t>
  </si>
  <si>
    <t>PROYECCIÓN DEL EJERCICIO</t>
  </si>
  <si>
    <t>Medición campañas</t>
  </si>
  <si>
    <t>Liquidación x venta</t>
  </si>
  <si>
    <t>Voltmen</t>
  </si>
  <si>
    <t>Kemel</t>
  </si>
  <si>
    <t>EJEMPLO CALCULO COSTOS LOGÍSTICA</t>
  </si>
  <si>
    <t>Envío nacional</t>
  </si>
  <si>
    <t>Envío local</t>
  </si>
  <si>
    <t>TOTAL DE ENVÍOS</t>
  </si>
  <si>
    <t>Cantidad de devoluciones</t>
  </si>
  <si>
    <t>Costo unitario de devolución</t>
  </si>
  <si>
    <t>Costo total de devoluciones</t>
  </si>
  <si>
    <t>Envíos efectivos (Sin devoluciones)</t>
  </si>
  <si>
    <t>Costo devolución en cada envío efectivo</t>
  </si>
  <si>
    <t>Costo promedio de envíos (totales)</t>
  </si>
  <si>
    <t>Total Logística</t>
  </si>
  <si>
    <t>% de devolución</t>
  </si>
  <si>
    <t>COSTO PROMEDIO DE FLETES</t>
  </si>
  <si>
    <t>Envíos lejanos</t>
  </si>
  <si>
    <t>EFFI</t>
  </si>
  <si>
    <t>Combo piel hidratada - Bodega belleza</t>
  </si>
  <si>
    <t>Pestañina Curl Thick - Bodega belleza</t>
  </si>
  <si>
    <t>Facturación</t>
  </si>
  <si>
    <t>Valor Venta</t>
  </si>
  <si>
    <t>% Ingreso</t>
  </si>
  <si>
    <t>Liquidación</t>
  </si>
  <si>
    <t>Analizando</t>
  </si>
  <si>
    <t>7 y 8 Julio</t>
  </si>
  <si>
    <t>Ventas con Devolución</t>
  </si>
  <si>
    <t>Ingreso x las ventas</t>
  </si>
  <si>
    <t>Inversión en ADS</t>
  </si>
  <si>
    <t>Utilidad Bruta del ejercicio</t>
  </si>
  <si>
    <t>Costos x día</t>
  </si>
  <si>
    <t>Utilidad Neta</t>
  </si>
  <si>
    <t>Ingreso</t>
  </si>
  <si>
    <t>Pago Effi</t>
  </si>
  <si>
    <t>Egreso</t>
  </si>
  <si>
    <t>Pago Nomina</t>
  </si>
  <si>
    <t>Pago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</si>
</sst>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$-240A]\ * #,##0_-;\-[$$-240A]\ * #,##0_-;_-[$$-240A]\ * &quot;-&quot;??_-;_-@"/>
    <numFmt numFmtId="165" formatCode="_-&quot;$&quot;\ * #,##0_-;\-&quot;$&quot;\ * #,##0_-;_-&quot;$&quot;\ * &quot;-&quot;??_-;_-@"/>
    <numFmt numFmtId="166" formatCode="_-&quot;$&quot;\ * #,##0_-;\-&quot;$&quot;\ * #,##0_-;_-&quot;$&quot;\ * &quot;-&quot;??_-;_-@_-"/>
    <numFmt numFmtId="167" formatCode="_-* #,##0_-;\-* #,##0_-;_-* &quot;-&quot;??_-;_-@_-"/>
    <numFmt numFmtId="168" formatCode="_-* #,##0.0_-;\-* #,##0.0_-;_-* &quot;-&quot;??_-;_-@_-"/>
  </numFmts>
  <fonts count="12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8"/>
      <name val="Arial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E598"/>
        <bgColor rgb="FFFFE598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0" borderId="2" xfId="0" applyFont="1" applyBorder="1"/>
    <xf numFmtId="165" fontId="1" fillId="0" borderId="2" xfId="0" applyNumberFormat="1" applyFont="1" applyBorder="1"/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 applyFont="1" applyAlignment="1"/>
    <xf numFmtId="0" fontId="2" fillId="2" borderId="4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9" fontId="2" fillId="0" borderId="4" xfId="2" applyFont="1" applyBorder="1" applyAlignment="1">
      <alignment horizontal="center" vertical="center"/>
    </xf>
    <xf numFmtId="9" fontId="2" fillId="2" borderId="4" xfId="2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6" fontId="0" fillId="0" borderId="4" xfId="1" applyNumberFormat="1" applyFont="1" applyBorder="1" applyAlignment="1">
      <alignment horizontal="center" vertical="center"/>
    </xf>
    <xf numFmtId="166" fontId="0" fillId="0" borderId="0" xfId="0" applyNumberFormat="1" applyFont="1" applyAlignment="1"/>
    <xf numFmtId="0" fontId="0" fillId="0" borderId="4" xfId="0" applyBorder="1" applyAlignment="1">
      <alignment horizontal="center" vertical="center"/>
    </xf>
    <xf numFmtId="0" fontId="0" fillId="0" borderId="4" xfId="0" applyBorder="1"/>
    <xf numFmtId="166" fontId="0" fillId="0" borderId="4" xfId="1" applyNumberFormat="1" applyFont="1" applyBorder="1"/>
    <xf numFmtId="0" fontId="0" fillId="0" borderId="0" xfId="0" applyAlignment="1">
      <alignment horizontal="center" vertical="center"/>
    </xf>
    <xf numFmtId="166" fontId="0" fillId="0" borderId="0" xfId="0" applyNumberFormat="1"/>
    <xf numFmtId="166" fontId="0" fillId="0" borderId="4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/>
    <xf numFmtId="165" fontId="1" fillId="0" borderId="3" xfId="0" applyNumberFormat="1" applyFont="1" applyBorder="1"/>
    <xf numFmtId="0" fontId="2" fillId="3" borderId="4" xfId="0" applyFont="1" applyFill="1" applyBorder="1" applyAlignment="1"/>
    <xf numFmtId="0" fontId="6" fillId="9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/>
    </xf>
    <xf numFmtId="166" fontId="6" fillId="9" borderId="4" xfId="1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6" fontId="7" fillId="0" borderId="4" xfId="0" applyNumberFormat="1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6" fontId="0" fillId="0" borderId="0" xfId="1" applyNumberFormat="1" applyFont="1"/>
    <xf numFmtId="0" fontId="2" fillId="4" borderId="8" xfId="0" applyFont="1" applyFill="1" applyBorder="1" applyAlignment="1">
      <alignment horizontal="center" vertical="center"/>
    </xf>
    <xf numFmtId="166" fontId="0" fillId="0" borderId="4" xfId="1" applyNumberFormat="1" applyFont="1" applyBorder="1" applyAlignment="1"/>
    <xf numFmtId="9" fontId="0" fillId="0" borderId="4" xfId="2" applyFont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/>
    </xf>
    <xf numFmtId="9" fontId="3" fillId="0" borderId="4" xfId="2" applyFont="1" applyBorder="1" applyAlignment="1">
      <alignment horizontal="center" vertical="center"/>
    </xf>
    <xf numFmtId="9" fontId="2" fillId="5" borderId="4" xfId="2" applyFont="1" applyFill="1" applyBorder="1" applyAlignment="1">
      <alignment horizontal="center" vertical="center"/>
    </xf>
    <xf numFmtId="164" fontId="0" fillId="0" borderId="0" xfId="0" applyNumberFormat="1"/>
    <xf numFmtId="166" fontId="0" fillId="0" borderId="4" xfId="0" applyNumberFormat="1" applyBorder="1"/>
    <xf numFmtId="0" fontId="0" fillId="0" borderId="4" xfId="0" applyFont="1" applyBorder="1" applyAlignment="1"/>
    <xf numFmtId="167" fontId="0" fillId="0" borderId="4" xfId="3" applyNumberFormat="1" applyFont="1" applyBorder="1" applyAlignment="1">
      <alignment horizontal="center" vertical="center"/>
    </xf>
    <xf numFmtId="0" fontId="0" fillId="0" borderId="4" xfId="0" applyFont="1" applyFill="1" applyBorder="1" applyAlignment="1"/>
    <xf numFmtId="166" fontId="8" fillId="10" borderId="4" xfId="0" applyNumberFormat="1" applyFont="1" applyFill="1" applyBorder="1"/>
    <xf numFmtId="0" fontId="8" fillId="10" borderId="4" xfId="0" applyFont="1" applyFill="1" applyBorder="1" applyAlignment="1">
      <alignment horizontal="left" vertical="center"/>
    </xf>
    <xf numFmtId="0" fontId="8" fillId="1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Font="1" applyBorder="1" applyAlignment="1"/>
    <xf numFmtId="167" fontId="0" fillId="0" borderId="0" xfId="0" applyNumberFormat="1" applyFont="1" applyBorder="1" applyAlignment="1">
      <alignment horizontal="center" vertical="center"/>
    </xf>
    <xf numFmtId="164" fontId="8" fillId="11" borderId="4" xfId="0" applyNumberFormat="1" applyFont="1" applyFill="1" applyBorder="1" applyAlignment="1">
      <alignment horizontal="center" vertical="center"/>
    </xf>
    <xf numFmtId="168" fontId="0" fillId="0" borderId="4" xfId="3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8" fillId="1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6" fontId="8" fillId="12" borderId="4" xfId="1" applyNumberFormat="1" applyFont="1" applyFill="1" applyBorder="1" applyAlignment="1">
      <alignment horizontal="center" vertical="center"/>
    </xf>
    <xf numFmtId="166" fontId="8" fillId="8" borderId="4" xfId="0" applyNumberFormat="1" applyFont="1" applyFill="1" applyBorder="1"/>
    <xf numFmtId="9" fontId="0" fillId="0" borderId="0" xfId="2" applyFont="1" applyAlignment="1"/>
    <xf numFmtId="164" fontId="0" fillId="0" borderId="0" xfId="0" applyNumberFormat="1" applyFont="1" applyAlignment="1"/>
    <xf numFmtId="0" fontId="8" fillId="0" borderId="4" xfId="0" applyFont="1" applyBorder="1" applyAlignment="1"/>
    <xf numFmtId="166" fontId="8" fillId="0" borderId="4" xfId="0" applyNumberFormat="1" applyFont="1" applyBorder="1"/>
    <xf numFmtId="9" fontId="0" fillId="0" borderId="0" xfId="2" applyFont="1"/>
    <xf numFmtId="0" fontId="0" fillId="13" borderId="4" xfId="0" applyFill="1" applyBorder="1" applyAlignment="1">
      <alignment horizontal="center" vertical="center"/>
    </xf>
    <xf numFmtId="166" fontId="0" fillId="13" borderId="4" xfId="1" applyNumberFormat="1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9" fontId="0" fillId="13" borderId="4" xfId="2" applyFont="1" applyFill="1" applyBorder="1" applyAlignment="1">
      <alignment horizontal="center" vertical="center"/>
    </xf>
    <xf numFmtId="167" fontId="0" fillId="13" borderId="4" xfId="3" applyNumberFormat="1" applyFont="1" applyFill="1" applyBorder="1" applyAlignment="1">
      <alignment horizontal="center" vertical="center"/>
    </xf>
    <xf numFmtId="166" fontId="0" fillId="13" borderId="4" xfId="0" applyNumberFormat="1" applyFill="1" applyBorder="1" applyAlignment="1">
      <alignment horizontal="center" vertical="center"/>
    </xf>
    <xf numFmtId="166" fontId="0" fillId="13" borderId="4" xfId="1" applyNumberFormat="1" applyFont="1" applyFill="1" applyBorder="1"/>
    <xf numFmtId="166" fontId="0" fillId="7" borderId="4" xfId="1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1" fillId="0" borderId="4" xfId="0" applyFont="1" applyBorder="1"/>
    <xf numFmtId="0" fontId="9" fillId="8" borderId="4" xfId="0" applyFont="1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showGridLines="0" zoomScaleNormal="100" workbookViewId="0">
      <selection activeCell="E15" sqref="E15"/>
    </sheetView>
  </sheetViews>
  <sheetFormatPr baseColWidth="10" defaultColWidth="12.59765625" defaultRowHeight="15" customHeight="1" x14ac:dyDescent="0.25"/>
  <cols>
    <col min="1" max="1" width="2" style="9" customWidth="1"/>
    <col min="2" max="2" width="30.19921875" style="9" bestFit="1" customWidth="1"/>
    <col min="3" max="3" width="11.19921875" style="9" bestFit="1" customWidth="1"/>
    <col min="4" max="4" width="10" style="9" bestFit="1" customWidth="1"/>
    <col min="5" max="5" width="11.59765625" style="9" bestFit="1" customWidth="1"/>
    <col min="6" max="6" width="11.19921875" style="9" bestFit="1" customWidth="1"/>
    <col min="7" max="7" width="8.69921875" style="9" bestFit="1" customWidth="1"/>
    <col min="8" max="8" width="19.5" style="9" bestFit="1" customWidth="1"/>
    <col min="9" max="9" width="14.19921875" style="9" bestFit="1" customWidth="1"/>
    <col min="10" max="10" width="14.19921875" style="9" customWidth="1"/>
    <col min="11" max="11" width="15.5" style="9" bestFit="1" customWidth="1"/>
    <col min="12" max="12" width="14.19921875" style="9" customWidth="1"/>
    <col min="13" max="13" width="5.09765625" style="9" customWidth="1"/>
    <col min="14" max="14" width="30.19921875" style="9" bestFit="1" customWidth="1"/>
    <col min="15" max="17" width="9.3984375" style="9" customWidth="1"/>
    <col min="18" max="18" width="11.19921875" style="9" bestFit="1" customWidth="1"/>
    <col min="19" max="19" width="9.3984375" style="9" customWidth="1"/>
    <col min="20" max="20" width="12.296875" style="9" bestFit="1" customWidth="1"/>
    <col min="21" max="21" width="10.69921875" style="7" customWidth="1"/>
    <col min="22" max="22" width="10.69921875" style="9" customWidth="1"/>
    <col min="23" max="24" width="15.8984375" style="9" customWidth="1"/>
    <col min="25" max="25" width="13.59765625" style="9" bestFit="1" customWidth="1"/>
    <col min="26" max="16384" width="12.59765625" style="9"/>
  </cols>
  <sheetData>
    <row r="1" spans="1:32" ht="14.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"/>
      <c r="O1" s="1"/>
      <c r="P1" s="1"/>
      <c r="Q1" s="1"/>
      <c r="R1" s="1"/>
      <c r="S1" s="1"/>
    </row>
    <row r="2" spans="1:32" ht="14.25" customHeight="1" x14ac:dyDescent="0.25">
      <c r="B2" s="27" t="s">
        <v>12</v>
      </c>
      <c r="C2" s="28"/>
      <c r="D2" s="28"/>
      <c r="E2" s="28"/>
      <c r="F2" s="28"/>
      <c r="G2" s="28"/>
      <c r="H2" s="28"/>
      <c r="I2" s="28"/>
      <c r="J2" s="28"/>
      <c r="K2" s="28"/>
      <c r="L2" s="29"/>
      <c r="M2" s="8"/>
      <c r="N2" s="27" t="s">
        <v>5</v>
      </c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32" ht="14.25" customHeight="1" x14ac:dyDescent="0.25">
      <c r="B3" s="18" t="s">
        <v>1</v>
      </c>
      <c r="C3" s="10" t="s">
        <v>4</v>
      </c>
      <c r="D3" s="18" t="s">
        <v>0</v>
      </c>
      <c r="E3" s="18" t="s">
        <v>2</v>
      </c>
      <c r="F3" s="18" t="s">
        <v>23</v>
      </c>
      <c r="G3" s="18" t="s">
        <v>76</v>
      </c>
      <c r="H3" s="15" t="s">
        <v>3</v>
      </c>
      <c r="I3" s="18" t="s">
        <v>45</v>
      </c>
      <c r="J3" s="15" t="s">
        <v>6</v>
      </c>
      <c r="K3" s="15" t="s">
        <v>46</v>
      </c>
      <c r="L3" s="18" t="s">
        <v>25</v>
      </c>
      <c r="M3" s="8"/>
      <c r="N3" s="42" t="str">
        <f t="shared" ref="N3:N10" si="0">B3</f>
        <v>ARTICULO</v>
      </c>
      <c r="O3" s="42" t="str">
        <f t="shared" ref="O3:X3" si="1">C3</f>
        <v>$ VENTA</v>
      </c>
      <c r="P3" s="42" t="str">
        <f t="shared" si="1"/>
        <v>PRODUCTO</v>
      </c>
      <c r="Q3" s="42" t="str">
        <f t="shared" si="1"/>
        <v>LOGÍSTICA</v>
      </c>
      <c r="R3" s="42" t="str">
        <f t="shared" si="1"/>
        <v>FULLFILMENT</v>
      </c>
      <c r="S3" s="42" t="str">
        <f t="shared" si="1"/>
        <v>EFFI</v>
      </c>
      <c r="T3" s="42" t="str">
        <f t="shared" si="1"/>
        <v>TOTAL COSTOS</v>
      </c>
      <c r="U3" s="42" t="str">
        <f t="shared" si="1"/>
        <v xml:space="preserve">INGRESO </v>
      </c>
      <c r="V3" s="42" t="str">
        <f t="shared" si="1"/>
        <v>PUBLICIDAD</v>
      </c>
      <c r="W3" s="42" t="str">
        <f t="shared" si="1"/>
        <v>ADMINISTRATIVOS</v>
      </c>
      <c r="X3" s="42" t="str">
        <f t="shared" si="1"/>
        <v>UTILIDAD</v>
      </c>
    </row>
    <row r="4" spans="1:32" ht="14.25" customHeight="1" x14ac:dyDescent="0.25">
      <c r="B4" s="45" t="s">
        <v>60</v>
      </c>
      <c r="C4" s="14">
        <v>79900</v>
      </c>
      <c r="D4" s="11">
        <v>28800</v>
      </c>
      <c r="E4" s="12">
        <v>13900</v>
      </c>
      <c r="F4" s="12">
        <v>0</v>
      </c>
      <c r="G4" s="12">
        <v>1000</v>
      </c>
      <c r="H4" s="13">
        <f t="shared" ref="H4:H10" si="2">SUM(D4:G4)</f>
        <v>43700</v>
      </c>
      <c r="I4" s="11">
        <f>C4-H4</f>
        <v>36200</v>
      </c>
      <c r="J4" s="13">
        <v>16000</v>
      </c>
      <c r="K4" s="13">
        <v>4000</v>
      </c>
      <c r="L4" s="11">
        <f>I4-J4-K4</f>
        <v>16200</v>
      </c>
      <c r="M4" s="8"/>
      <c r="N4" s="45" t="str">
        <f t="shared" si="0"/>
        <v>Voltmen</v>
      </c>
      <c r="O4" s="17">
        <f>C4/$C$4</f>
        <v>1</v>
      </c>
      <c r="P4" s="16">
        <f>D4/$C$4</f>
        <v>0.36045056320400498</v>
      </c>
      <c r="Q4" s="46">
        <f t="shared" ref="Q4:W4" si="3">E4/$C$4</f>
        <v>0.17396745932415519</v>
      </c>
      <c r="R4" s="46">
        <f t="shared" si="3"/>
        <v>0</v>
      </c>
      <c r="S4" s="47">
        <f t="shared" si="3"/>
        <v>1.2515644555694618E-2</v>
      </c>
      <c r="T4" s="16">
        <f t="shared" si="3"/>
        <v>0.54693366708385482</v>
      </c>
      <c r="U4" s="47">
        <f t="shared" si="3"/>
        <v>0.45306633291614518</v>
      </c>
      <c r="V4" s="47">
        <f t="shared" si="3"/>
        <v>0.20025031289111389</v>
      </c>
      <c r="W4" s="16">
        <f t="shared" si="3"/>
        <v>5.0062578222778473E-2</v>
      </c>
      <c r="X4" s="16">
        <f>L4/$C$4</f>
        <v>0.20275344180225283</v>
      </c>
    </row>
    <row r="5" spans="1:32" ht="14.25" customHeight="1" x14ac:dyDescent="0.25">
      <c r="B5" s="45" t="s">
        <v>61</v>
      </c>
      <c r="C5" s="14">
        <f t="shared" ref="C5:C10" si="4">H5+I5</f>
        <v>93200</v>
      </c>
      <c r="D5" s="11">
        <v>48300</v>
      </c>
      <c r="E5" s="12">
        <v>13900</v>
      </c>
      <c r="F5" s="12">
        <v>0</v>
      </c>
      <c r="G5" s="12">
        <v>1000</v>
      </c>
      <c r="H5" s="13">
        <f t="shared" si="2"/>
        <v>63200</v>
      </c>
      <c r="I5" s="11">
        <v>30000</v>
      </c>
      <c r="J5" s="13">
        <v>0</v>
      </c>
      <c r="K5" s="13">
        <v>0</v>
      </c>
      <c r="L5" s="11">
        <f t="shared" ref="L5:L10" si="5">I5-J5-K5</f>
        <v>30000</v>
      </c>
      <c r="M5" s="8"/>
      <c r="N5" s="45" t="str">
        <f t="shared" si="0"/>
        <v>Kemel</v>
      </c>
      <c r="O5" s="17">
        <f>C5/$C$5</f>
        <v>1</v>
      </c>
      <c r="P5" s="16">
        <f t="shared" ref="P5:X5" si="6">D5/$C$5</f>
        <v>0.51824034334763946</v>
      </c>
      <c r="Q5" s="46">
        <f t="shared" si="6"/>
        <v>0.14914163090128754</v>
      </c>
      <c r="R5" s="46">
        <f t="shared" si="6"/>
        <v>0</v>
      </c>
      <c r="S5" s="47">
        <f t="shared" si="6"/>
        <v>1.0729613733905579E-2</v>
      </c>
      <c r="T5" s="16">
        <f t="shared" si="6"/>
        <v>0.67811158798283266</v>
      </c>
      <c r="U5" s="47">
        <f t="shared" si="6"/>
        <v>0.32188841201716739</v>
      </c>
      <c r="V5" s="47">
        <f t="shared" si="6"/>
        <v>0</v>
      </c>
      <c r="W5" s="16">
        <f t="shared" si="6"/>
        <v>0</v>
      </c>
      <c r="X5" s="16">
        <f t="shared" si="6"/>
        <v>0.32188841201716739</v>
      </c>
    </row>
    <row r="6" spans="1:32" ht="14.25" customHeight="1" x14ac:dyDescent="0.25">
      <c r="B6" s="45" t="s">
        <v>77</v>
      </c>
      <c r="C6" s="14">
        <f t="shared" si="4"/>
        <v>95300</v>
      </c>
      <c r="D6" s="11">
        <v>50400</v>
      </c>
      <c r="E6" s="12">
        <v>13900</v>
      </c>
      <c r="F6" s="12">
        <v>0</v>
      </c>
      <c r="G6" s="12">
        <v>1000</v>
      </c>
      <c r="H6" s="13">
        <f t="shared" si="2"/>
        <v>65300</v>
      </c>
      <c r="I6" s="11">
        <v>30000</v>
      </c>
      <c r="J6" s="13">
        <v>0</v>
      </c>
      <c r="K6" s="13">
        <v>0</v>
      </c>
      <c r="L6" s="11">
        <f t="shared" si="5"/>
        <v>30000</v>
      </c>
      <c r="M6" s="8"/>
      <c r="N6" s="45" t="str">
        <f t="shared" si="0"/>
        <v>Combo piel hidratada - Bodega belleza</v>
      </c>
      <c r="O6" s="17">
        <f>C6/$C$6</f>
        <v>1</v>
      </c>
      <c r="P6" s="16">
        <f t="shared" ref="P6:W6" si="7">D6/$C$6</f>
        <v>0.52885624344176285</v>
      </c>
      <c r="Q6" s="46">
        <f t="shared" si="7"/>
        <v>0.1458551941238195</v>
      </c>
      <c r="R6" s="46">
        <f t="shared" si="7"/>
        <v>0</v>
      </c>
      <c r="S6" s="47">
        <f t="shared" si="7"/>
        <v>1.049317943336831E-2</v>
      </c>
      <c r="T6" s="16">
        <f t="shared" si="7"/>
        <v>0.68520461699895063</v>
      </c>
      <c r="U6" s="47">
        <f t="shared" si="7"/>
        <v>0.31479538300104931</v>
      </c>
      <c r="V6" s="47">
        <f t="shared" si="7"/>
        <v>0</v>
      </c>
      <c r="W6" s="16">
        <f t="shared" si="7"/>
        <v>0</v>
      </c>
      <c r="X6" s="16">
        <f>L6/$C$6</f>
        <v>0.31479538300104931</v>
      </c>
    </row>
    <row r="7" spans="1:32" ht="14.25" customHeight="1" x14ac:dyDescent="0.25">
      <c r="B7" s="45" t="s">
        <v>78</v>
      </c>
      <c r="C7" s="14">
        <f t="shared" si="4"/>
        <v>83600</v>
      </c>
      <c r="D7" s="11">
        <f>12900*3</f>
        <v>38700</v>
      </c>
      <c r="E7" s="12">
        <v>13900</v>
      </c>
      <c r="F7" s="12">
        <v>0</v>
      </c>
      <c r="G7" s="12">
        <v>1000</v>
      </c>
      <c r="H7" s="13">
        <f t="shared" si="2"/>
        <v>53600</v>
      </c>
      <c r="I7" s="11">
        <v>30000</v>
      </c>
      <c r="J7" s="13">
        <v>0</v>
      </c>
      <c r="K7" s="13">
        <v>0</v>
      </c>
      <c r="L7" s="11">
        <f t="shared" si="5"/>
        <v>30000</v>
      </c>
      <c r="M7" s="8"/>
      <c r="N7" s="45" t="str">
        <f t="shared" si="0"/>
        <v>Pestañina Curl Thick - Bodega belleza</v>
      </c>
      <c r="O7" s="17">
        <f>C7/$C$7</f>
        <v>1</v>
      </c>
      <c r="P7" s="16">
        <f t="shared" ref="P7:X7" si="8">D7/$C$7</f>
        <v>0.46291866028708134</v>
      </c>
      <c r="Q7" s="46">
        <f t="shared" si="8"/>
        <v>0.16626794258373206</v>
      </c>
      <c r="R7" s="46">
        <f t="shared" si="8"/>
        <v>0</v>
      </c>
      <c r="S7" s="47">
        <f t="shared" si="8"/>
        <v>1.1961722488038277E-2</v>
      </c>
      <c r="T7" s="16">
        <f t="shared" si="8"/>
        <v>0.64114832535885169</v>
      </c>
      <c r="U7" s="47">
        <f t="shared" si="8"/>
        <v>0.35885167464114831</v>
      </c>
      <c r="V7" s="47">
        <f t="shared" si="8"/>
        <v>0</v>
      </c>
      <c r="W7" s="16">
        <f t="shared" si="8"/>
        <v>0</v>
      </c>
      <c r="X7" s="16">
        <f t="shared" si="8"/>
        <v>0.35885167464114831</v>
      </c>
    </row>
    <row r="8" spans="1:32" ht="14.25" customHeight="1" x14ac:dyDescent="0.25">
      <c r="B8" s="45" t="s">
        <v>33</v>
      </c>
      <c r="C8" s="14">
        <f t="shared" si="4"/>
        <v>44900</v>
      </c>
      <c r="D8" s="11">
        <v>0</v>
      </c>
      <c r="E8" s="12">
        <v>13900</v>
      </c>
      <c r="F8" s="12">
        <v>0</v>
      </c>
      <c r="G8" s="12">
        <v>1000</v>
      </c>
      <c r="H8" s="13">
        <f t="shared" si="2"/>
        <v>14900</v>
      </c>
      <c r="I8" s="11">
        <v>30000</v>
      </c>
      <c r="J8" s="13">
        <v>0</v>
      </c>
      <c r="K8" s="13">
        <v>0</v>
      </c>
      <c r="L8" s="11">
        <f t="shared" si="5"/>
        <v>30000</v>
      </c>
      <c r="M8" s="8"/>
      <c r="N8" s="45" t="str">
        <f t="shared" si="0"/>
        <v>Producto 5</v>
      </c>
      <c r="O8" s="17">
        <f>C8/$C$8</f>
        <v>1</v>
      </c>
      <c r="P8" s="16">
        <f t="shared" ref="P8:X8" si="9">D8/$C$8</f>
        <v>0</v>
      </c>
      <c r="Q8" s="46">
        <f t="shared" si="9"/>
        <v>0.30957683741648107</v>
      </c>
      <c r="R8" s="46">
        <f t="shared" si="9"/>
        <v>0</v>
      </c>
      <c r="S8" s="47">
        <f t="shared" si="9"/>
        <v>2.2271714922048998E-2</v>
      </c>
      <c r="T8" s="16">
        <f t="shared" si="9"/>
        <v>0.33184855233853006</v>
      </c>
      <c r="U8" s="47">
        <f t="shared" si="9"/>
        <v>0.66815144766146994</v>
      </c>
      <c r="V8" s="47">
        <f t="shared" si="9"/>
        <v>0</v>
      </c>
      <c r="W8" s="16">
        <f t="shared" si="9"/>
        <v>0</v>
      </c>
      <c r="X8" s="16">
        <f t="shared" si="9"/>
        <v>0.66815144766146994</v>
      </c>
    </row>
    <row r="9" spans="1:32" ht="14.25" customHeight="1" x14ac:dyDescent="0.25">
      <c r="B9" s="45" t="s">
        <v>34</v>
      </c>
      <c r="C9" s="14">
        <f t="shared" si="4"/>
        <v>44900</v>
      </c>
      <c r="D9" s="11">
        <v>0</v>
      </c>
      <c r="E9" s="12">
        <v>13900</v>
      </c>
      <c r="F9" s="12">
        <v>0</v>
      </c>
      <c r="G9" s="12">
        <v>1000</v>
      </c>
      <c r="H9" s="13">
        <f t="shared" si="2"/>
        <v>14900</v>
      </c>
      <c r="I9" s="11">
        <v>30000</v>
      </c>
      <c r="J9" s="13">
        <v>0</v>
      </c>
      <c r="K9" s="13">
        <v>0</v>
      </c>
      <c r="L9" s="11">
        <f t="shared" si="5"/>
        <v>30000</v>
      </c>
      <c r="M9" s="8"/>
      <c r="N9" s="45" t="str">
        <f t="shared" si="0"/>
        <v>Producto 6</v>
      </c>
      <c r="O9" s="17">
        <f>C9/$C$9</f>
        <v>1</v>
      </c>
      <c r="P9" s="16">
        <f t="shared" ref="P9:X9" si="10">D9/$C$9</f>
        <v>0</v>
      </c>
      <c r="Q9" s="46">
        <f t="shared" si="10"/>
        <v>0.30957683741648107</v>
      </c>
      <c r="R9" s="46">
        <f t="shared" si="10"/>
        <v>0</v>
      </c>
      <c r="S9" s="47">
        <f t="shared" si="10"/>
        <v>2.2271714922048998E-2</v>
      </c>
      <c r="T9" s="16">
        <f t="shared" si="10"/>
        <v>0.33184855233853006</v>
      </c>
      <c r="U9" s="47">
        <f t="shared" si="10"/>
        <v>0.66815144766146994</v>
      </c>
      <c r="V9" s="47">
        <f t="shared" si="10"/>
        <v>0</v>
      </c>
      <c r="W9" s="16">
        <f t="shared" si="10"/>
        <v>0</v>
      </c>
      <c r="X9" s="16">
        <f t="shared" si="10"/>
        <v>0.66815144766146994</v>
      </c>
    </row>
    <row r="10" spans="1:32" ht="13.5" customHeight="1" x14ac:dyDescent="0.25">
      <c r="B10" s="45" t="s">
        <v>35</v>
      </c>
      <c r="C10" s="14">
        <f t="shared" si="4"/>
        <v>44900</v>
      </c>
      <c r="D10" s="11">
        <v>0</v>
      </c>
      <c r="E10" s="12">
        <v>13900</v>
      </c>
      <c r="F10" s="12">
        <v>0</v>
      </c>
      <c r="G10" s="12">
        <v>1000</v>
      </c>
      <c r="H10" s="13">
        <f t="shared" si="2"/>
        <v>14900</v>
      </c>
      <c r="I10" s="11">
        <v>30000</v>
      </c>
      <c r="J10" s="13">
        <v>0</v>
      </c>
      <c r="K10" s="13">
        <v>0</v>
      </c>
      <c r="L10" s="11">
        <f t="shared" si="5"/>
        <v>30000</v>
      </c>
      <c r="M10" s="8"/>
      <c r="N10" s="45" t="str">
        <f t="shared" si="0"/>
        <v>Producto 7</v>
      </c>
      <c r="O10" s="17">
        <f>C10/$C$10</f>
        <v>1</v>
      </c>
      <c r="P10" s="16">
        <f t="shared" ref="P10:X10" si="11">D10/$C$10</f>
        <v>0</v>
      </c>
      <c r="Q10" s="46">
        <f t="shared" si="11"/>
        <v>0.30957683741648107</v>
      </c>
      <c r="R10" s="46">
        <f t="shared" si="11"/>
        <v>0</v>
      </c>
      <c r="S10" s="47">
        <f t="shared" si="11"/>
        <v>2.2271714922048998E-2</v>
      </c>
      <c r="T10" s="16">
        <f t="shared" si="11"/>
        <v>0.33184855233853006</v>
      </c>
      <c r="U10" s="47">
        <f t="shared" si="11"/>
        <v>0.66815144766146994</v>
      </c>
      <c r="V10" s="47">
        <f t="shared" si="11"/>
        <v>0</v>
      </c>
      <c r="W10" s="16">
        <f t="shared" si="11"/>
        <v>0</v>
      </c>
      <c r="X10" s="16">
        <f t="shared" si="11"/>
        <v>0.66815144766146994</v>
      </c>
    </row>
    <row r="11" spans="1:32" ht="14.25" customHeight="1" x14ac:dyDescent="0.25">
      <c r="A11" s="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W11" s="20"/>
    </row>
    <row r="12" spans="1:32" ht="14.25" customHeight="1" x14ac:dyDescent="0.3">
      <c r="A12" s="1"/>
      <c r="B12" s="30" t="s">
        <v>7</v>
      </c>
      <c r="C12" s="32"/>
      <c r="D12" s="8"/>
      <c r="E12" s="48"/>
      <c r="F12" s="48"/>
      <c r="G12" s="8"/>
      <c r="H12" s="8"/>
      <c r="I12" s="7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4.25" customHeight="1" x14ac:dyDescent="0.3">
      <c r="A13" s="1"/>
      <c r="B13" s="5" t="s">
        <v>24</v>
      </c>
      <c r="C13" s="31">
        <v>1000000</v>
      </c>
      <c r="D13" s="8"/>
      <c r="E13" s="4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4.25" customHeight="1" x14ac:dyDescent="0.3">
      <c r="B14" s="5" t="s">
        <v>43</v>
      </c>
      <c r="C14" s="6">
        <v>500000</v>
      </c>
      <c r="E14" s="48"/>
      <c r="F14" s="8"/>
      <c r="G14" s="8"/>
      <c r="H14" s="8"/>
      <c r="I14" s="48"/>
      <c r="J14" s="8"/>
      <c r="K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4.25" customHeight="1" x14ac:dyDescent="0.3">
      <c r="B15" s="5" t="s">
        <v>10</v>
      </c>
      <c r="C15" s="6">
        <v>60000</v>
      </c>
      <c r="F15" s="8"/>
      <c r="G15" s="8"/>
      <c r="H15" s="8"/>
      <c r="I15" s="68"/>
      <c r="J15" s="4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4.25" customHeight="1" x14ac:dyDescent="0.3">
      <c r="B16" s="5" t="s">
        <v>11</v>
      </c>
      <c r="C16" s="6">
        <v>66000</v>
      </c>
      <c r="F16" s="8"/>
      <c r="G16" s="8"/>
      <c r="H16" s="8"/>
      <c r="I16" s="4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14.25" customHeight="1" x14ac:dyDescent="0.3">
      <c r="B17" s="5" t="s">
        <v>44</v>
      </c>
      <c r="C17" s="6">
        <v>380000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4.25" customHeight="1" x14ac:dyDescent="0.3">
      <c r="B18" s="5"/>
      <c r="C18" s="6"/>
      <c r="F18" s="8"/>
      <c r="G18" s="8"/>
      <c r="H18" s="8"/>
      <c r="I18" s="8"/>
      <c r="J18" s="8"/>
      <c r="K18" s="8"/>
      <c r="L18" s="25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4.25" customHeight="1" x14ac:dyDescent="0.25">
      <c r="B19" s="2" t="s">
        <v>3</v>
      </c>
      <c r="C19" s="3">
        <f>SUM(C13:C18)</f>
        <v>2006000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s="7" customFormat="1" ht="14.25" customHeight="1" x14ac:dyDescent="0.25">
      <c r="A20" s="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</sheetData>
  <phoneticPr fontId="10" type="noConversion"/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7F6C5-A962-42C0-B32B-1923CE146621}">
  <dimension ref="B2:T18"/>
  <sheetViews>
    <sheetView showGridLines="0" zoomScale="130" zoomScaleNormal="130" workbookViewId="0">
      <selection activeCell="E18" sqref="E18"/>
    </sheetView>
  </sheetViews>
  <sheetFormatPr baseColWidth="10" defaultRowHeight="13.8" x14ac:dyDescent="0.25"/>
  <cols>
    <col min="2" max="2" width="18" customWidth="1"/>
    <col min="3" max="3" width="9.19921875" bestFit="1" customWidth="1"/>
    <col min="5" max="5" width="12.69921875" bestFit="1" customWidth="1"/>
  </cols>
  <sheetData>
    <row r="2" spans="2:20" s="9" customFormat="1" ht="15" customHeight="1" x14ac:dyDescent="0.25">
      <c r="T2" s="7"/>
    </row>
    <row r="3" spans="2:20" s="9" customFormat="1" ht="15" customHeight="1" x14ac:dyDescent="0.25">
      <c r="B3" s="85" t="s">
        <v>62</v>
      </c>
      <c r="C3" s="85"/>
      <c r="D3" s="85"/>
      <c r="E3" s="85"/>
      <c r="T3" s="7"/>
    </row>
    <row r="4" spans="2:20" s="9" customFormat="1" ht="15" customHeight="1" x14ac:dyDescent="0.25">
      <c r="B4" s="22" t="s">
        <v>63</v>
      </c>
      <c r="C4" s="43">
        <v>13500</v>
      </c>
      <c r="D4" s="61">
        <v>1080</v>
      </c>
      <c r="E4" s="49">
        <f>C4*D4</f>
        <v>14580000</v>
      </c>
      <c r="T4" s="7"/>
    </row>
    <row r="5" spans="2:20" s="9" customFormat="1" ht="15" customHeight="1" x14ac:dyDescent="0.25">
      <c r="B5" s="22" t="s">
        <v>64</v>
      </c>
      <c r="C5" s="43">
        <v>8000</v>
      </c>
      <c r="D5" s="61">
        <v>349</v>
      </c>
      <c r="E5" s="49">
        <f>C5*D5</f>
        <v>2792000</v>
      </c>
      <c r="T5" s="7"/>
    </row>
    <row r="6" spans="2:20" s="9" customFormat="1" ht="15" customHeight="1" x14ac:dyDescent="0.25">
      <c r="B6" s="22" t="s">
        <v>75</v>
      </c>
      <c r="C6" s="43">
        <v>20000</v>
      </c>
      <c r="D6" s="61">
        <v>45</v>
      </c>
      <c r="E6" s="49">
        <f>C6*D6</f>
        <v>900000</v>
      </c>
      <c r="T6" s="7"/>
    </row>
    <row r="7" spans="2:20" s="9" customFormat="1" ht="15" customHeight="1" x14ac:dyDescent="0.25">
      <c r="B7" s="91" t="s">
        <v>65</v>
      </c>
      <c r="C7" s="92"/>
      <c r="D7" s="55">
        <f>SUM(D4:D6)</f>
        <v>1474</v>
      </c>
      <c r="E7" s="53">
        <f>SUM(E4:E6)</f>
        <v>18272000</v>
      </c>
      <c r="G7" s="67"/>
      <c r="T7" s="7"/>
    </row>
    <row r="8" spans="2:20" s="9" customFormat="1" ht="15" customHeight="1" x14ac:dyDescent="0.25">
      <c r="B8" s="88" t="s">
        <v>74</v>
      </c>
      <c r="C8" s="89"/>
      <c r="D8" s="90"/>
      <c r="E8" s="53">
        <f>E7/D7</f>
        <v>12396.200814111262</v>
      </c>
      <c r="T8" s="7"/>
    </row>
    <row r="9" spans="2:20" s="9" customFormat="1" ht="15" customHeight="1" x14ac:dyDescent="0.25">
      <c r="B9" s="8"/>
      <c r="C9" s="8"/>
      <c r="D9" s="8"/>
      <c r="E9" s="8"/>
      <c r="T9" s="7"/>
    </row>
    <row r="10" spans="2:20" s="9" customFormat="1" ht="15" customHeight="1" x14ac:dyDescent="0.25">
      <c r="B10" s="86" t="s">
        <v>73</v>
      </c>
      <c r="C10" s="81"/>
      <c r="D10" s="81"/>
      <c r="E10" s="44">
        <v>0.12</v>
      </c>
      <c r="T10" s="7"/>
    </row>
    <row r="11" spans="2:20" s="9" customFormat="1" ht="15" customHeight="1" x14ac:dyDescent="0.25">
      <c r="B11" s="86" t="s">
        <v>66</v>
      </c>
      <c r="C11" s="81"/>
      <c r="D11" s="81"/>
      <c r="E11" s="64">
        <f>D7*E10</f>
        <v>176.88</v>
      </c>
      <c r="T11" s="7"/>
    </row>
    <row r="12" spans="2:20" s="9" customFormat="1" ht="15" customHeight="1" x14ac:dyDescent="0.25">
      <c r="B12" s="86" t="s">
        <v>67</v>
      </c>
      <c r="C12" s="81"/>
      <c r="D12" s="81"/>
      <c r="E12" s="19">
        <f>E8</f>
        <v>12396.200814111262</v>
      </c>
      <c r="T12" s="7"/>
    </row>
    <row r="13" spans="2:20" s="9" customFormat="1" ht="15" customHeight="1" x14ac:dyDescent="0.25">
      <c r="B13" s="87" t="s">
        <v>68</v>
      </c>
      <c r="C13" s="87"/>
      <c r="D13" s="87"/>
      <c r="E13" s="65">
        <f>E11*E12</f>
        <v>2192640</v>
      </c>
      <c r="T13" s="7"/>
    </row>
    <row r="14" spans="2:20" s="9" customFormat="1" ht="15" customHeight="1" x14ac:dyDescent="0.25">
      <c r="B14" s="8"/>
      <c r="C14" s="8"/>
      <c r="D14" s="8"/>
      <c r="E14" s="8"/>
      <c r="T14" s="7"/>
    </row>
    <row r="15" spans="2:20" s="9" customFormat="1" ht="15" customHeight="1" x14ac:dyDescent="0.25">
      <c r="B15" s="81" t="s">
        <v>69</v>
      </c>
      <c r="C15" s="81"/>
      <c r="D15" s="81"/>
      <c r="E15" s="64">
        <f>D7-E11</f>
        <v>1297.1199999999999</v>
      </c>
      <c r="T15" s="7"/>
    </row>
    <row r="16" spans="2:20" s="9" customFormat="1" ht="15" customHeight="1" x14ac:dyDescent="0.25">
      <c r="B16" s="82" t="s">
        <v>70</v>
      </c>
      <c r="C16" s="83"/>
      <c r="D16" s="84"/>
      <c r="E16" s="49">
        <f>E13/E15</f>
        <v>1690.3910201060812</v>
      </c>
      <c r="T16" s="7"/>
    </row>
    <row r="17" spans="2:20" s="9" customFormat="1" ht="15" customHeight="1" x14ac:dyDescent="0.25">
      <c r="B17" s="81" t="s">
        <v>71</v>
      </c>
      <c r="C17" s="81"/>
      <c r="D17" s="81"/>
      <c r="E17" s="49">
        <f>E8</f>
        <v>12396.200814111262</v>
      </c>
      <c r="T17" s="7"/>
    </row>
    <row r="18" spans="2:20" s="9" customFormat="1" ht="15" customHeight="1" x14ac:dyDescent="0.25">
      <c r="B18" s="85" t="s">
        <v>72</v>
      </c>
      <c r="C18" s="85"/>
      <c r="D18" s="85"/>
      <c r="E18" s="66">
        <f>E16+E17</f>
        <v>14086.591834217343</v>
      </c>
      <c r="T18" s="7"/>
    </row>
  </sheetData>
  <mergeCells count="11">
    <mergeCell ref="B8:D8"/>
    <mergeCell ref="B3:E3"/>
    <mergeCell ref="B7:C7"/>
    <mergeCell ref="B11:D11"/>
    <mergeCell ref="B12:D12"/>
    <mergeCell ref="B15:D15"/>
    <mergeCell ref="B16:D16"/>
    <mergeCell ref="B17:D17"/>
    <mergeCell ref="B18:D18"/>
    <mergeCell ref="B10:D10"/>
    <mergeCell ref="B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4"/>
  <sheetViews>
    <sheetView showGridLines="0" zoomScaleNormal="100" workbookViewId="0">
      <selection activeCell="F11" sqref="F11"/>
    </sheetView>
  </sheetViews>
  <sheetFormatPr baseColWidth="10" defaultRowHeight="13.8" x14ac:dyDescent="0.25"/>
  <cols>
    <col min="1" max="1" width="4.09765625" style="8" customWidth="1"/>
    <col min="2" max="2" width="20.8984375" style="8" bestFit="1" customWidth="1"/>
    <col min="3" max="3" width="17.3984375" style="8" bestFit="1" customWidth="1"/>
    <col min="4" max="4" width="22" style="8" bestFit="1" customWidth="1"/>
    <col min="5" max="5" width="14.59765625" style="8" bestFit="1" customWidth="1"/>
  </cols>
  <sheetData>
    <row r="2" spans="1:5" x14ac:dyDescent="0.25">
      <c r="B2" s="85" t="s">
        <v>57</v>
      </c>
      <c r="C2" s="85"/>
      <c r="D2" s="85"/>
      <c r="E2" s="9"/>
    </row>
    <row r="3" spans="1:5" x14ac:dyDescent="0.25">
      <c r="B3" s="54" t="s">
        <v>30</v>
      </c>
      <c r="C3" s="55" t="s">
        <v>8</v>
      </c>
      <c r="D3" s="55" t="s">
        <v>17</v>
      </c>
      <c r="E3" s="9"/>
    </row>
    <row r="4" spans="1:5" x14ac:dyDescent="0.25">
      <c r="B4" s="56" t="s">
        <v>36</v>
      </c>
      <c r="C4" s="19">
        <v>2000000</v>
      </c>
      <c r="D4" s="26">
        <f>C4/30</f>
        <v>66666.666666666672</v>
      </c>
      <c r="E4" s="9"/>
    </row>
    <row r="5" spans="1:5" x14ac:dyDescent="0.25">
      <c r="B5" s="56" t="s">
        <v>37</v>
      </c>
      <c r="C5" s="19">
        <v>2000000</v>
      </c>
      <c r="D5" s="26">
        <f t="shared" ref="D5:D6" si="0">C5/30</f>
        <v>66666.666666666672</v>
      </c>
      <c r="E5" s="9"/>
    </row>
    <row r="6" spans="1:5" x14ac:dyDescent="0.25">
      <c r="B6" s="56" t="s">
        <v>29</v>
      </c>
      <c r="C6" s="19">
        <v>3488000</v>
      </c>
      <c r="D6" s="26">
        <f t="shared" si="0"/>
        <v>116266.66666666667</v>
      </c>
      <c r="E6" s="9"/>
    </row>
    <row r="7" spans="1:5" s="9" customFormat="1" x14ac:dyDescent="0.25">
      <c r="A7" s="8"/>
      <c r="B7" s="56"/>
      <c r="C7" s="19"/>
      <c r="D7" s="26"/>
    </row>
    <row r="8" spans="1:5" s="9" customFormat="1" x14ac:dyDescent="0.25">
      <c r="A8" s="8"/>
      <c r="B8" s="56"/>
      <c r="C8" s="19"/>
      <c r="D8" s="26"/>
    </row>
    <row r="9" spans="1:5" x14ac:dyDescent="0.25">
      <c r="B9" s="21" t="s">
        <v>13</v>
      </c>
      <c r="C9" s="26">
        <f>SUM(C4:C8)</f>
        <v>7488000</v>
      </c>
      <c r="D9" s="26">
        <f>SUM(D4:D8)</f>
        <v>249600</v>
      </c>
      <c r="E9" s="9"/>
    </row>
    <row r="10" spans="1:5" ht="14.4" x14ac:dyDescent="0.25">
      <c r="B10" s="4"/>
      <c r="C10" s="7"/>
      <c r="D10" s="7"/>
      <c r="E10" s="9"/>
    </row>
    <row r="11" spans="1:5" x14ac:dyDescent="0.25">
      <c r="B11" s="50" t="s">
        <v>38</v>
      </c>
      <c r="C11" s="49">
        <v>36200</v>
      </c>
      <c r="D11" s="49">
        <f>C11</f>
        <v>36200</v>
      </c>
      <c r="E11" s="9"/>
    </row>
    <row r="12" spans="1:5" x14ac:dyDescent="0.25">
      <c r="B12" s="50" t="s">
        <v>14</v>
      </c>
      <c r="C12" s="51">
        <f>C9/C11</f>
        <v>206.85082872928177</v>
      </c>
      <c r="D12" s="60">
        <f>D9/D11</f>
        <v>6.8950276243093924</v>
      </c>
      <c r="E12" s="9"/>
    </row>
    <row r="13" spans="1:5" x14ac:dyDescent="0.25">
      <c r="B13" s="54" t="s">
        <v>26</v>
      </c>
      <c r="C13" s="62">
        <f>C12*110%</f>
        <v>227.53591160220998</v>
      </c>
      <c r="D13" s="62">
        <f>D12*110%</f>
        <v>7.5845303867403322</v>
      </c>
      <c r="E13" s="9"/>
    </row>
    <row r="14" spans="1:5" x14ac:dyDescent="0.25">
      <c r="B14" s="57"/>
      <c r="C14" s="58"/>
      <c r="D14" s="58"/>
      <c r="E14" s="9"/>
    </row>
    <row r="15" spans="1:5" x14ac:dyDescent="0.25">
      <c r="B15" s="69" t="s">
        <v>32</v>
      </c>
      <c r="C15" s="70">
        <v>79900</v>
      </c>
      <c r="D15" s="70">
        <v>69900</v>
      </c>
      <c r="E15" s="9"/>
    </row>
    <row r="16" spans="1:5" x14ac:dyDescent="0.25">
      <c r="B16" s="57"/>
      <c r="C16" s="58"/>
      <c r="D16" s="58"/>
      <c r="E16" s="9"/>
    </row>
    <row r="17" spans="1:5" x14ac:dyDescent="0.25">
      <c r="B17" s="93" t="s">
        <v>28</v>
      </c>
      <c r="C17" s="93"/>
      <c r="D17" s="93"/>
      <c r="E17" s="9"/>
    </row>
    <row r="18" spans="1:5" x14ac:dyDescent="0.25">
      <c r="B18" s="52" t="s">
        <v>39</v>
      </c>
      <c r="C18" s="19">
        <f>C15*C13</f>
        <v>18180119.337016579</v>
      </c>
      <c r="D18" s="19">
        <f>D15*D13</f>
        <v>530158.67403314926</v>
      </c>
      <c r="E18" s="9"/>
    </row>
    <row r="19" spans="1:5" s="9" customFormat="1" x14ac:dyDescent="0.25">
      <c r="A19" s="8"/>
      <c r="B19" s="52" t="s">
        <v>41</v>
      </c>
      <c r="C19" s="44">
        <v>0.1</v>
      </c>
      <c r="D19" s="44">
        <v>0.1</v>
      </c>
    </row>
    <row r="20" spans="1:5" s="9" customFormat="1" x14ac:dyDescent="0.25">
      <c r="A20" s="8"/>
      <c r="B20" s="52" t="s">
        <v>42</v>
      </c>
      <c r="C20" s="19">
        <f>C18*C19</f>
        <v>1818011.9337016579</v>
      </c>
      <c r="D20" s="19">
        <f>D18*D19</f>
        <v>53015.867403314929</v>
      </c>
    </row>
    <row r="21" spans="1:5" x14ac:dyDescent="0.25">
      <c r="B21" s="59" t="s">
        <v>40</v>
      </c>
      <c r="C21" s="59">
        <f>C18-C20</f>
        <v>16362107.40331492</v>
      </c>
      <c r="D21" s="59">
        <f>D18-D20</f>
        <v>477142.80662983435</v>
      </c>
      <c r="E21" s="9"/>
    </row>
    <row r="22" spans="1:5" x14ac:dyDescent="0.25">
      <c r="B22" s="52" t="s">
        <v>27</v>
      </c>
      <c r="C22" s="44">
        <v>0.45</v>
      </c>
      <c r="D22" s="44">
        <v>0.45</v>
      </c>
      <c r="E22" s="9"/>
    </row>
    <row r="23" spans="1:5" x14ac:dyDescent="0.25">
      <c r="B23" s="52" t="s">
        <v>16</v>
      </c>
      <c r="C23" s="19">
        <f>C21*C22</f>
        <v>7362948.3314917143</v>
      </c>
      <c r="D23" s="19">
        <f>D21*D22</f>
        <v>214714.26298342546</v>
      </c>
      <c r="E23" s="9"/>
    </row>
    <row r="24" spans="1:5" x14ac:dyDescent="0.25">
      <c r="B24" s="9"/>
      <c r="C24" s="9"/>
      <c r="D24" s="9"/>
      <c r="E24" s="9"/>
    </row>
  </sheetData>
  <mergeCells count="2">
    <mergeCell ref="B2:D2"/>
    <mergeCell ref="B17:D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0BD0-EBE3-4487-AA36-77542E8E0C69}">
  <dimension ref="A2:J18"/>
  <sheetViews>
    <sheetView showGridLines="0" zoomScale="110" zoomScaleNormal="110" workbookViewId="0">
      <selection activeCell="G22" sqref="G22"/>
    </sheetView>
  </sheetViews>
  <sheetFormatPr baseColWidth="10" defaultRowHeight="13.8" x14ac:dyDescent="0.25"/>
  <cols>
    <col min="1" max="1" width="4.09765625" style="8" customWidth="1"/>
    <col min="2" max="5" width="13.09765625" style="24" customWidth="1"/>
    <col min="6" max="6" width="13.09765625" style="8" customWidth="1"/>
    <col min="7" max="7" width="18.19921875" style="8" bestFit="1" customWidth="1"/>
    <col min="8" max="8" width="20.796875" style="8" bestFit="1" customWidth="1"/>
    <col min="9" max="9" width="23.59765625" style="8" bestFit="1" customWidth="1"/>
    <col min="10" max="10" width="23.59765625" style="9" bestFit="1" customWidth="1"/>
    <col min="11" max="16384" width="11.19921875" style="9"/>
  </cols>
  <sheetData>
    <row r="2" spans="2:10" x14ac:dyDescent="0.25">
      <c r="B2" s="85" t="s">
        <v>58</v>
      </c>
      <c r="C2" s="85"/>
      <c r="E2" s="72" t="s">
        <v>80</v>
      </c>
      <c r="F2" s="73">
        <v>79900</v>
      </c>
      <c r="H2" s="74" t="s">
        <v>81</v>
      </c>
      <c r="I2" s="75">
        <v>0.45</v>
      </c>
    </row>
    <row r="5" spans="2:10" x14ac:dyDescent="0.25">
      <c r="B5" s="54" t="s">
        <v>48</v>
      </c>
      <c r="C5" s="54" t="s">
        <v>49</v>
      </c>
      <c r="D5" s="54" t="s">
        <v>50</v>
      </c>
      <c r="E5" s="54" t="s">
        <v>47</v>
      </c>
      <c r="F5" s="54" t="s">
        <v>15</v>
      </c>
      <c r="G5" s="54" t="s">
        <v>59</v>
      </c>
      <c r="H5" s="54" t="s">
        <v>85</v>
      </c>
      <c r="I5" s="54" t="s">
        <v>79</v>
      </c>
      <c r="J5" s="54" t="s">
        <v>82</v>
      </c>
    </row>
    <row r="6" spans="2:10" x14ac:dyDescent="0.25">
      <c r="B6" s="94" t="s">
        <v>51</v>
      </c>
      <c r="C6" s="72" t="s">
        <v>52</v>
      </c>
      <c r="D6" s="73">
        <v>46491</v>
      </c>
      <c r="E6" s="76">
        <v>2</v>
      </c>
      <c r="F6" s="23">
        <f>D6/E6</f>
        <v>23245.5</v>
      </c>
      <c r="G6" s="78">
        <v>36200</v>
      </c>
      <c r="H6" s="60">
        <f>E6*90%</f>
        <v>1.8</v>
      </c>
      <c r="I6" s="23">
        <f>$F$2*H6</f>
        <v>143820</v>
      </c>
      <c r="J6" s="23">
        <f>$I$2*I6</f>
        <v>64719</v>
      </c>
    </row>
    <row r="7" spans="2:10" x14ac:dyDescent="0.25">
      <c r="B7" s="94"/>
      <c r="C7" s="72" t="s">
        <v>53</v>
      </c>
      <c r="D7" s="73">
        <v>21000</v>
      </c>
      <c r="E7" s="76">
        <v>1</v>
      </c>
      <c r="F7" s="23">
        <f t="shared" ref="F7:F10" si="0">D7/E7</f>
        <v>21000</v>
      </c>
      <c r="G7" s="78">
        <v>36200</v>
      </c>
      <c r="H7" s="60">
        <f t="shared" ref="H7:H10" si="1">E7*90%</f>
        <v>0.9</v>
      </c>
      <c r="I7" s="23">
        <f t="shared" ref="I7:I10" si="2">$F$2*H7</f>
        <v>71910</v>
      </c>
      <c r="J7" s="23">
        <f t="shared" ref="J7:J10" si="3">$I$2*I7</f>
        <v>32359.5</v>
      </c>
    </row>
    <row r="8" spans="2:10" x14ac:dyDescent="0.25">
      <c r="B8" s="94" t="s">
        <v>54</v>
      </c>
      <c r="C8" s="72" t="s">
        <v>52</v>
      </c>
      <c r="D8" s="73">
        <v>46818</v>
      </c>
      <c r="E8" s="76">
        <v>4</v>
      </c>
      <c r="F8" s="23">
        <f t="shared" si="0"/>
        <v>11704.5</v>
      </c>
      <c r="G8" s="78">
        <v>36200</v>
      </c>
      <c r="H8" s="60">
        <f t="shared" si="1"/>
        <v>3.6</v>
      </c>
      <c r="I8" s="23">
        <f t="shared" si="2"/>
        <v>287640</v>
      </c>
      <c r="J8" s="23">
        <f t="shared" si="3"/>
        <v>129438</v>
      </c>
    </row>
    <row r="9" spans="2:10" x14ac:dyDescent="0.25">
      <c r="B9" s="94"/>
      <c r="C9" s="72" t="s">
        <v>53</v>
      </c>
      <c r="D9" s="73">
        <v>20000</v>
      </c>
      <c r="E9" s="76">
        <v>3</v>
      </c>
      <c r="F9" s="23">
        <f t="shared" si="0"/>
        <v>6666.666666666667</v>
      </c>
      <c r="G9" s="78">
        <v>36200</v>
      </c>
      <c r="H9" s="60">
        <f t="shared" si="1"/>
        <v>2.7</v>
      </c>
      <c r="I9" s="23">
        <f t="shared" si="2"/>
        <v>215730</v>
      </c>
      <c r="J9" s="23">
        <f t="shared" si="3"/>
        <v>97078.5</v>
      </c>
    </row>
    <row r="10" spans="2:10" x14ac:dyDescent="0.25">
      <c r="B10" s="94"/>
      <c r="C10" s="72" t="s">
        <v>55</v>
      </c>
      <c r="D10" s="73">
        <v>18000</v>
      </c>
      <c r="E10" s="76">
        <v>2</v>
      </c>
      <c r="F10" s="23">
        <f t="shared" si="0"/>
        <v>9000</v>
      </c>
      <c r="G10" s="78">
        <v>36200</v>
      </c>
      <c r="H10" s="60">
        <f t="shared" si="1"/>
        <v>1.8</v>
      </c>
      <c r="I10" s="23">
        <f t="shared" si="2"/>
        <v>143820</v>
      </c>
      <c r="J10" s="23">
        <f t="shared" si="3"/>
        <v>64719</v>
      </c>
    </row>
    <row r="11" spans="2:10" x14ac:dyDescent="0.25">
      <c r="B11" s="95" t="s">
        <v>56</v>
      </c>
      <c r="C11" s="95"/>
      <c r="D11" s="77">
        <f>SUM(D6:D10)</f>
        <v>152309</v>
      </c>
      <c r="E11" s="76">
        <f>SUM(E6:E10)</f>
        <v>12</v>
      </c>
      <c r="F11" s="41"/>
      <c r="H11" s="60">
        <f>SUM(H6:H10)</f>
        <v>10.8</v>
      </c>
      <c r="I11" s="26">
        <f>SUM(I6:I10)</f>
        <v>862920</v>
      </c>
      <c r="J11" s="26">
        <f>SUM(J6:J10)</f>
        <v>388314</v>
      </c>
    </row>
    <row r="13" spans="2:10" x14ac:dyDescent="0.25">
      <c r="B13" s="63" t="s">
        <v>83</v>
      </c>
      <c r="I13" s="80" t="s">
        <v>86</v>
      </c>
      <c r="J13" s="79">
        <f>J11</f>
        <v>388314</v>
      </c>
    </row>
    <row r="14" spans="2:10" x14ac:dyDescent="0.25">
      <c r="B14" s="63" t="s">
        <v>84</v>
      </c>
      <c r="I14" s="80" t="s">
        <v>87</v>
      </c>
      <c r="J14" s="79">
        <f>D11</f>
        <v>152309</v>
      </c>
    </row>
    <row r="15" spans="2:10" x14ac:dyDescent="0.25">
      <c r="I15" s="80" t="s">
        <v>88</v>
      </c>
      <c r="J15" s="79">
        <f>J13-J14</f>
        <v>236005</v>
      </c>
    </row>
    <row r="16" spans="2:10" x14ac:dyDescent="0.25">
      <c r="J16" s="8"/>
    </row>
    <row r="17" spans="9:10" x14ac:dyDescent="0.25">
      <c r="I17" s="74" t="s">
        <v>89</v>
      </c>
      <c r="J17" s="73">
        <f>(2000000/30)*2</f>
        <v>133333.33333333334</v>
      </c>
    </row>
    <row r="18" spans="9:10" x14ac:dyDescent="0.25">
      <c r="I18" s="80" t="s">
        <v>90</v>
      </c>
      <c r="J18" s="79">
        <f>J15-J17</f>
        <v>102671.66666666666</v>
      </c>
    </row>
  </sheetData>
  <mergeCells count="4">
    <mergeCell ref="B2:C2"/>
    <mergeCell ref="B6:B7"/>
    <mergeCell ref="B8:B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2"/>
  <sheetViews>
    <sheetView tabSelected="1" zoomScaleNormal="100" workbookViewId="0">
      <selection activeCell="J16" sqref="J16"/>
    </sheetView>
  </sheetViews>
  <sheetFormatPr baseColWidth="10" defaultRowHeight="13.8" x14ac:dyDescent="0.25"/>
  <cols>
    <col min="1" max="1" width="11.19921875" style="9"/>
    <col min="2" max="2" width="8.296875" style="24" customWidth="1"/>
    <col min="3" max="7" width="15.19921875" style="8" customWidth="1"/>
    <col min="8" max="8" width="2.69921875" style="8" customWidth="1"/>
    <col min="9" max="11" width="19.09765625" style="8" customWidth="1"/>
    <col min="12" max="12" width="2.69921875" style="8" customWidth="1"/>
  </cols>
  <sheetData>
    <row r="1" spans="2:12" s="9" customFormat="1" x14ac:dyDescent="0.25">
      <c r="B1" s="24"/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 ht="14.4" x14ac:dyDescent="0.25">
      <c r="B2" s="33" t="s">
        <v>17</v>
      </c>
      <c r="C2" s="33" t="s">
        <v>9</v>
      </c>
      <c r="D2" s="33" t="s">
        <v>20</v>
      </c>
      <c r="E2" s="33" t="s">
        <v>16</v>
      </c>
      <c r="F2" s="33" t="s">
        <v>21</v>
      </c>
      <c r="G2" s="33" t="s">
        <v>31</v>
      </c>
      <c r="I2" s="34" t="s">
        <v>22</v>
      </c>
      <c r="J2" s="34" t="s">
        <v>18</v>
      </c>
      <c r="K2" s="35" t="s">
        <v>19</v>
      </c>
    </row>
    <row r="3" spans="2:12" x14ac:dyDescent="0.25">
      <c r="B3" s="36">
        <v>1</v>
      </c>
      <c r="C3" s="37">
        <v>44713</v>
      </c>
      <c r="D3" s="38">
        <v>1000000</v>
      </c>
      <c r="E3" s="38">
        <v>250000</v>
      </c>
      <c r="F3" s="38">
        <v>0</v>
      </c>
      <c r="G3" s="38">
        <f>(D3+E3)-F3</f>
        <v>1250000</v>
      </c>
      <c r="I3" s="39" t="s">
        <v>91</v>
      </c>
      <c r="J3" s="39" t="s">
        <v>92</v>
      </c>
      <c r="K3" s="38">
        <v>250000</v>
      </c>
    </row>
    <row r="4" spans="2:12" x14ac:dyDescent="0.25">
      <c r="B4" s="36">
        <f>B3+1</f>
        <v>2</v>
      </c>
      <c r="C4" s="37">
        <v>44714</v>
      </c>
      <c r="D4" s="38">
        <f>G3</f>
        <v>1250000</v>
      </c>
      <c r="E4" s="38">
        <v>0</v>
      </c>
      <c r="F4" s="38">
        <v>500000</v>
      </c>
      <c r="G4" s="38">
        <f t="shared" ref="G4:G62" si="0">(D4+E4)-F4</f>
        <v>750000</v>
      </c>
      <c r="I4" s="39" t="s">
        <v>93</v>
      </c>
      <c r="J4" s="39" t="s">
        <v>94</v>
      </c>
      <c r="K4" s="38">
        <v>1250000</v>
      </c>
    </row>
    <row r="5" spans="2:12" x14ac:dyDescent="0.25">
      <c r="B5" s="36">
        <f t="shared" ref="B5:B62" si="1">B4+1</f>
        <v>3</v>
      </c>
      <c r="C5" s="37">
        <v>44715</v>
      </c>
      <c r="D5" s="38">
        <f t="shared" ref="D5:D32" si="2">G4</f>
        <v>750000</v>
      </c>
      <c r="E5" s="38">
        <v>478000</v>
      </c>
      <c r="F5" s="38">
        <v>0</v>
      </c>
      <c r="G5" s="38">
        <f t="shared" si="0"/>
        <v>1228000</v>
      </c>
      <c r="I5" s="39" t="s">
        <v>91</v>
      </c>
      <c r="J5" s="39" t="s">
        <v>92</v>
      </c>
      <c r="K5" s="38">
        <f>E5</f>
        <v>478000</v>
      </c>
    </row>
    <row r="6" spans="2:12" x14ac:dyDescent="0.25">
      <c r="B6" s="36">
        <f t="shared" si="1"/>
        <v>4</v>
      </c>
      <c r="C6" s="37">
        <v>44716</v>
      </c>
      <c r="D6" s="38">
        <f t="shared" si="2"/>
        <v>1228000</v>
      </c>
      <c r="E6" s="38">
        <v>0</v>
      </c>
      <c r="F6" s="38">
        <v>0</v>
      </c>
      <c r="G6" s="38">
        <f t="shared" si="0"/>
        <v>1228000</v>
      </c>
      <c r="I6" s="39"/>
      <c r="J6" s="39"/>
      <c r="K6" s="38">
        <v>0</v>
      </c>
    </row>
    <row r="7" spans="2:12" x14ac:dyDescent="0.25">
      <c r="B7" s="36">
        <f t="shared" si="1"/>
        <v>5</v>
      </c>
      <c r="C7" s="37">
        <v>44717</v>
      </c>
      <c r="D7" s="38">
        <f t="shared" si="2"/>
        <v>1228000</v>
      </c>
      <c r="E7" s="38">
        <v>380000</v>
      </c>
      <c r="F7" s="38">
        <v>0</v>
      </c>
      <c r="G7" s="38">
        <f t="shared" si="0"/>
        <v>1608000</v>
      </c>
      <c r="I7" s="39" t="s">
        <v>91</v>
      </c>
      <c r="J7" s="39" t="s">
        <v>92</v>
      </c>
      <c r="K7" s="38">
        <f>E7</f>
        <v>380000</v>
      </c>
    </row>
    <row r="8" spans="2:12" x14ac:dyDescent="0.25">
      <c r="B8" s="36">
        <f t="shared" si="1"/>
        <v>6</v>
      </c>
      <c r="C8" s="37">
        <v>44718</v>
      </c>
      <c r="D8" s="38">
        <f t="shared" si="2"/>
        <v>1608000</v>
      </c>
      <c r="E8" s="38">
        <v>0</v>
      </c>
      <c r="F8" s="38">
        <v>1000000</v>
      </c>
      <c r="G8" s="38">
        <f t="shared" si="0"/>
        <v>608000</v>
      </c>
      <c r="I8" s="39" t="s">
        <v>93</v>
      </c>
      <c r="J8" s="39" t="s">
        <v>95</v>
      </c>
      <c r="K8" s="38">
        <f>F8</f>
        <v>1000000</v>
      </c>
    </row>
    <row r="9" spans="2:12" x14ac:dyDescent="0.25">
      <c r="B9" s="36">
        <f t="shared" si="1"/>
        <v>7</v>
      </c>
      <c r="C9" s="37">
        <v>44719</v>
      </c>
      <c r="D9" s="38">
        <f t="shared" si="2"/>
        <v>608000</v>
      </c>
      <c r="E9" s="38">
        <v>0</v>
      </c>
      <c r="F9" s="38">
        <v>0</v>
      </c>
      <c r="G9" s="38">
        <f t="shared" si="0"/>
        <v>608000</v>
      </c>
      <c r="I9" s="39"/>
      <c r="J9" s="39"/>
      <c r="K9" s="38">
        <v>0</v>
      </c>
    </row>
    <row r="10" spans="2:12" x14ac:dyDescent="0.25">
      <c r="B10" s="36">
        <f t="shared" si="1"/>
        <v>8</v>
      </c>
      <c r="C10" s="37">
        <v>44720</v>
      </c>
      <c r="D10" s="38">
        <f t="shared" si="2"/>
        <v>608000</v>
      </c>
      <c r="E10" s="38">
        <v>0</v>
      </c>
      <c r="F10" s="38">
        <v>0</v>
      </c>
      <c r="G10" s="38">
        <f t="shared" si="0"/>
        <v>608000</v>
      </c>
      <c r="I10" s="39"/>
      <c r="J10" s="39"/>
      <c r="K10" s="38">
        <v>0</v>
      </c>
    </row>
    <row r="11" spans="2:12" ht="14.4" x14ac:dyDescent="0.25">
      <c r="B11" s="36">
        <f t="shared" si="1"/>
        <v>9</v>
      </c>
      <c r="C11" s="37">
        <v>44721</v>
      </c>
      <c r="D11" s="38">
        <f t="shared" si="2"/>
        <v>608000</v>
      </c>
      <c r="E11" s="38">
        <v>0</v>
      </c>
      <c r="F11" s="38">
        <v>0</v>
      </c>
      <c r="G11" s="38">
        <f t="shared" si="0"/>
        <v>608000</v>
      </c>
      <c r="I11" s="40"/>
      <c r="J11" s="40"/>
      <c r="K11" s="38">
        <v>0</v>
      </c>
    </row>
    <row r="12" spans="2:12" ht="14.4" x14ac:dyDescent="0.25">
      <c r="B12" s="36">
        <f t="shared" si="1"/>
        <v>10</v>
      </c>
      <c r="C12" s="37">
        <v>44722</v>
      </c>
      <c r="D12" s="38">
        <f t="shared" si="2"/>
        <v>608000</v>
      </c>
      <c r="E12" s="38">
        <v>0</v>
      </c>
      <c r="F12" s="38">
        <v>0</v>
      </c>
      <c r="G12" s="38">
        <f t="shared" si="0"/>
        <v>608000</v>
      </c>
      <c r="I12" s="40"/>
      <c r="J12" s="40"/>
      <c r="K12" s="38">
        <v>0</v>
      </c>
    </row>
    <row r="13" spans="2:12" x14ac:dyDescent="0.25">
      <c r="B13" s="36">
        <f t="shared" si="1"/>
        <v>11</v>
      </c>
      <c r="C13" s="37">
        <v>44723</v>
      </c>
      <c r="D13" s="38">
        <f t="shared" si="2"/>
        <v>608000</v>
      </c>
      <c r="E13" s="38">
        <v>0</v>
      </c>
      <c r="F13" s="38">
        <v>0</v>
      </c>
      <c r="G13" s="38">
        <f t="shared" si="0"/>
        <v>608000</v>
      </c>
      <c r="I13" s="39"/>
      <c r="J13" s="39"/>
      <c r="K13" s="38">
        <v>0</v>
      </c>
    </row>
    <row r="14" spans="2:12" x14ac:dyDescent="0.25">
      <c r="B14" s="36">
        <f t="shared" si="1"/>
        <v>12</v>
      </c>
      <c r="C14" s="37">
        <v>44724</v>
      </c>
      <c r="D14" s="38">
        <f t="shared" si="2"/>
        <v>608000</v>
      </c>
      <c r="E14" s="38">
        <v>0</v>
      </c>
      <c r="F14" s="38">
        <v>0</v>
      </c>
      <c r="G14" s="38">
        <f t="shared" si="0"/>
        <v>608000</v>
      </c>
      <c r="I14" s="39"/>
      <c r="J14" s="39"/>
      <c r="K14" s="38">
        <v>0</v>
      </c>
    </row>
    <row r="15" spans="2:12" x14ac:dyDescent="0.25">
      <c r="B15" s="36">
        <f t="shared" si="1"/>
        <v>13</v>
      </c>
      <c r="C15" s="37">
        <v>44725</v>
      </c>
      <c r="D15" s="38">
        <f t="shared" si="2"/>
        <v>608000</v>
      </c>
      <c r="E15" s="38">
        <v>0</v>
      </c>
      <c r="F15" s="38">
        <v>0</v>
      </c>
      <c r="G15" s="38">
        <f t="shared" si="0"/>
        <v>608000</v>
      </c>
      <c r="I15" s="39"/>
      <c r="J15" s="39"/>
      <c r="K15" s="38">
        <v>0</v>
      </c>
    </row>
    <row r="16" spans="2:12" x14ac:dyDescent="0.25">
      <c r="B16" s="36">
        <f t="shared" si="1"/>
        <v>14</v>
      </c>
      <c r="C16" s="37">
        <v>44726</v>
      </c>
      <c r="D16" s="38">
        <f t="shared" si="2"/>
        <v>608000</v>
      </c>
      <c r="E16" s="38">
        <v>0</v>
      </c>
      <c r="F16" s="38">
        <v>0</v>
      </c>
      <c r="G16" s="38">
        <f t="shared" si="0"/>
        <v>608000</v>
      </c>
      <c r="I16" s="39"/>
      <c r="J16" s="39"/>
      <c r="K16" s="38">
        <v>0</v>
      </c>
    </row>
    <row r="17" spans="2:11" x14ac:dyDescent="0.25">
      <c r="B17" s="36">
        <f t="shared" si="1"/>
        <v>15</v>
      </c>
      <c r="C17" s="37">
        <v>44727</v>
      </c>
      <c r="D17" s="38">
        <f t="shared" si="2"/>
        <v>608000</v>
      </c>
      <c r="E17" s="38">
        <v>0</v>
      </c>
      <c r="F17" s="38">
        <v>0</v>
      </c>
      <c r="G17" s="38">
        <f t="shared" si="0"/>
        <v>608000</v>
      </c>
      <c r="I17" s="21"/>
      <c r="J17" s="21"/>
      <c r="K17" s="38">
        <v>0</v>
      </c>
    </row>
    <row r="18" spans="2:11" x14ac:dyDescent="0.25">
      <c r="B18" s="36">
        <f t="shared" si="1"/>
        <v>16</v>
      </c>
      <c r="C18" s="37">
        <v>44728</v>
      </c>
      <c r="D18" s="38">
        <f t="shared" si="2"/>
        <v>608000</v>
      </c>
      <c r="E18" s="38">
        <v>0</v>
      </c>
      <c r="F18" s="38">
        <v>0</v>
      </c>
      <c r="G18" s="38">
        <f t="shared" si="0"/>
        <v>608000</v>
      </c>
      <c r="I18" s="21"/>
      <c r="J18" s="21"/>
      <c r="K18" s="38">
        <v>0</v>
      </c>
    </row>
    <row r="19" spans="2:11" x14ac:dyDescent="0.25">
      <c r="B19" s="36">
        <f t="shared" si="1"/>
        <v>17</v>
      </c>
      <c r="C19" s="37">
        <v>44729</v>
      </c>
      <c r="D19" s="38">
        <f t="shared" si="2"/>
        <v>608000</v>
      </c>
      <c r="E19" s="38">
        <v>0</v>
      </c>
      <c r="F19" s="38">
        <v>0</v>
      </c>
      <c r="G19" s="38">
        <f t="shared" si="0"/>
        <v>608000</v>
      </c>
      <c r="I19" s="21"/>
      <c r="J19" s="21"/>
      <c r="K19" s="38">
        <v>0</v>
      </c>
    </row>
    <row r="20" spans="2:11" x14ac:dyDescent="0.25">
      <c r="B20" s="36">
        <f t="shared" si="1"/>
        <v>18</v>
      </c>
      <c r="C20" s="37">
        <v>44730</v>
      </c>
      <c r="D20" s="38">
        <f t="shared" si="2"/>
        <v>608000</v>
      </c>
      <c r="E20" s="38">
        <v>0</v>
      </c>
      <c r="F20" s="38">
        <v>0</v>
      </c>
      <c r="G20" s="38">
        <f t="shared" si="0"/>
        <v>608000</v>
      </c>
      <c r="I20" s="21"/>
      <c r="J20" s="21"/>
      <c r="K20" s="38">
        <v>0</v>
      </c>
    </row>
    <row r="21" spans="2:11" x14ac:dyDescent="0.25">
      <c r="B21" s="36">
        <f t="shared" si="1"/>
        <v>19</v>
      </c>
      <c r="C21" s="37">
        <v>44731</v>
      </c>
      <c r="D21" s="38">
        <f t="shared" si="2"/>
        <v>608000</v>
      </c>
      <c r="E21" s="38">
        <v>0</v>
      </c>
      <c r="F21" s="38">
        <v>0</v>
      </c>
      <c r="G21" s="38">
        <f t="shared" si="0"/>
        <v>608000</v>
      </c>
      <c r="I21" s="21"/>
      <c r="J21" s="21"/>
      <c r="K21" s="38">
        <v>0</v>
      </c>
    </row>
    <row r="22" spans="2:11" x14ac:dyDescent="0.25">
      <c r="B22" s="36">
        <f t="shared" si="1"/>
        <v>20</v>
      </c>
      <c r="C22" s="37">
        <v>44732</v>
      </c>
      <c r="D22" s="38">
        <f t="shared" si="2"/>
        <v>608000</v>
      </c>
      <c r="E22" s="38">
        <v>0</v>
      </c>
      <c r="F22" s="38">
        <v>0</v>
      </c>
      <c r="G22" s="38">
        <f t="shared" si="0"/>
        <v>608000</v>
      </c>
      <c r="I22" s="21"/>
      <c r="J22" s="21"/>
      <c r="K22" s="38">
        <v>0</v>
      </c>
    </row>
    <row r="23" spans="2:11" x14ac:dyDescent="0.25">
      <c r="B23" s="36">
        <f t="shared" si="1"/>
        <v>21</v>
      </c>
      <c r="C23" s="37">
        <v>44733</v>
      </c>
      <c r="D23" s="38">
        <f t="shared" si="2"/>
        <v>608000</v>
      </c>
      <c r="E23" s="38">
        <v>0</v>
      </c>
      <c r="F23" s="38">
        <v>0</v>
      </c>
      <c r="G23" s="38">
        <f t="shared" si="0"/>
        <v>608000</v>
      </c>
      <c r="I23" s="21"/>
      <c r="J23" s="21"/>
      <c r="K23" s="38">
        <v>0</v>
      </c>
    </row>
    <row r="24" spans="2:11" x14ac:dyDescent="0.25">
      <c r="B24" s="36">
        <f t="shared" si="1"/>
        <v>22</v>
      </c>
      <c r="C24" s="37">
        <v>44734</v>
      </c>
      <c r="D24" s="38">
        <f t="shared" si="2"/>
        <v>608000</v>
      </c>
      <c r="E24" s="38">
        <v>0</v>
      </c>
      <c r="F24" s="38">
        <v>0</v>
      </c>
      <c r="G24" s="38">
        <f t="shared" si="0"/>
        <v>608000</v>
      </c>
      <c r="I24" s="21"/>
      <c r="J24" s="21"/>
      <c r="K24" s="38">
        <v>0</v>
      </c>
    </row>
    <row r="25" spans="2:11" x14ac:dyDescent="0.25">
      <c r="B25" s="36">
        <f t="shared" si="1"/>
        <v>23</v>
      </c>
      <c r="C25" s="37">
        <v>44735</v>
      </c>
      <c r="D25" s="38">
        <f t="shared" si="2"/>
        <v>608000</v>
      </c>
      <c r="E25" s="38">
        <v>0</v>
      </c>
      <c r="F25" s="38">
        <v>0</v>
      </c>
      <c r="G25" s="38">
        <f t="shared" si="0"/>
        <v>608000</v>
      </c>
      <c r="I25" s="21"/>
      <c r="J25" s="21"/>
      <c r="K25" s="38">
        <v>0</v>
      </c>
    </row>
    <row r="26" spans="2:11" x14ac:dyDescent="0.25">
      <c r="B26" s="36">
        <f t="shared" si="1"/>
        <v>24</v>
      </c>
      <c r="C26" s="37">
        <v>44736</v>
      </c>
      <c r="D26" s="38">
        <f t="shared" si="2"/>
        <v>608000</v>
      </c>
      <c r="E26" s="38">
        <v>0</v>
      </c>
      <c r="F26" s="38">
        <v>0</v>
      </c>
      <c r="G26" s="38">
        <f t="shared" si="0"/>
        <v>608000</v>
      </c>
      <c r="I26" s="21"/>
      <c r="J26" s="21"/>
      <c r="K26" s="38">
        <v>0</v>
      </c>
    </row>
    <row r="27" spans="2:11" x14ac:dyDescent="0.25">
      <c r="B27" s="36">
        <f t="shared" si="1"/>
        <v>25</v>
      </c>
      <c r="C27" s="37">
        <v>44737</v>
      </c>
      <c r="D27" s="38">
        <f t="shared" si="2"/>
        <v>608000</v>
      </c>
      <c r="E27" s="38">
        <v>0</v>
      </c>
      <c r="F27" s="38">
        <v>0</v>
      </c>
      <c r="G27" s="38">
        <f t="shared" si="0"/>
        <v>608000</v>
      </c>
      <c r="I27" s="21"/>
      <c r="J27" s="21"/>
      <c r="K27" s="38">
        <v>0</v>
      </c>
    </row>
    <row r="28" spans="2:11" x14ac:dyDescent="0.25">
      <c r="B28" s="36">
        <f t="shared" si="1"/>
        <v>26</v>
      </c>
      <c r="C28" s="37">
        <v>44738</v>
      </c>
      <c r="D28" s="38">
        <f t="shared" si="2"/>
        <v>608000</v>
      </c>
      <c r="E28" s="38">
        <v>0</v>
      </c>
      <c r="F28" s="38">
        <v>0</v>
      </c>
      <c r="G28" s="38">
        <f t="shared" si="0"/>
        <v>608000</v>
      </c>
      <c r="I28" s="21"/>
      <c r="J28" s="21"/>
      <c r="K28" s="38">
        <v>0</v>
      </c>
    </row>
    <row r="29" spans="2:11" x14ac:dyDescent="0.25">
      <c r="B29" s="36">
        <f t="shared" si="1"/>
        <v>27</v>
      </c>
      <c r="C29" s="37">
        <v>44739</v>
      </c>
      <c r="D29" s="38">
        <f t="shared" si="2"/>
        <v>608000</v>
      </c>
      <c r="E29" s="38">
        <v>0</v>
      </c>
      <c r="F29" s="38">
        <v>0</v>
      </c>
      <c r="G29" s="38">
        <f t="shared" si="0"/>
        <v>608000</v>
      </c>
      <c r="I29" s="21"/>
      <c r="J29" s="21"/>
      <c r="K29" s="38">
        <v>0</v>
      </c>
    </row>
    <row r="30" spans="2:11" x14ac:dyDescent="0.25">
      <c r="B30" s="36">
        <f t="shared" si="1"/>
        <v>28</v>
      </c>
      <c r="C30" s="37">
        <v>44740</v>
      </c>
      <c r="D30" s="38">
        <f t="shared" si="2"/>
        <v>608000</v>
      </c>
      <c r="E30" s="38">
        <v>0</v>
      </c>
      <c r="F30" s="38">
        <v>0</v>
      </c>
      <c r="G30" s="38">
        <f t="shared" si="0"/>
        <v>608000</v>
      </c>
      <c r="I30" s="21"/>
      <c r="J30" s="21"/>
      <c r="K30" s="38">
        <v>0</v>
      </c>
    </row>
    <row r="31" spans="2:11" x14ac:dyDescent="0.25">
      <c r="B31" s="36">
        <f t="shared" si="1"/>
        <v>29</v>
      </c>
      <c r="C31" s="37">
        <v>44741</v>
      </c>
      <c r="D31" s="38">
        <f t="shared" si="2"/>
        <v>608000</v>
      </c>
      <c r="E31" s="38">
        <v>0</v>
      </c>
      <c r="F31" s="38">
        <v>0</v>
      </c>
      <c r="G31" s="38">
        <f t="shared" si="0"/>
        <v>608000</v>
      </c>
      <c r="I31" s="21"/>
      <c r="J31" s="21"/>
      <c r="K31" s="38">
        <v>0</v>
      </c>
    </row>
    <row r="32" spans="2:11" x14ac:dyDescent="0.25">
      <c r="B32" s="36">
        <f t="shared" si="1"/>
        <v>30</v>
      </c>
      <c r="C32" s="37">
        <v>44742</v>
      </c>
      <c r="D32" s="38">
        <f t="shared" si="2"/>
        <v>608000</v>
      </c>
      <c r="E32" s="38">
        <v>0</v>
      </c>
      <c r="F32" s="38">
        <v>0</v>
      </c>
      <c r="G32" s="38">
        <f t="shared" si="0"/>
        <v>608000</v>
      </c>
      <c r="I32" s="21"/>
      <c r="J32" s="21"/>
      <c r="K32" s="38">
        <v>0</v>
      </c>
    </row>
    <row r="33" spans="2:11" x14ac:dyDescent="0.25">
      <c r="B33" s="36">
        <f t="shared" si="1"/>
        <v>31</v>
      </c>
      <c r="C33" s="37">
        <v>44743</v>
      </c>
      <c r="D33" s="38">
        <f>G32</f>
        <v>608000</v>
      </c>
      <c r="E33" s="38">
        <v>0</v>
      </c>
      <c r="F33" s="38">
        <v>0</v>
      </c>
      <c r="G33" s="38">
        <f t="shared" si="0"/>
        <v>608000</v>
      </c>
      <c r="I33" s="21"/>
      <c r="J33" s="21"/>
      <c r="K33" s="38">
        <v>0</v>
      </c>
    </row>
    <row r="34" spans="2:11" x14ac:dyDescent="0.25">
      <c r="B34" s="36">
        <f t="shared" si="1"/>
        <v>32</v>
      </c>
      <c r="C34" s="37">
        <v>44744</v>
      </c>
      <c r="D34" s="38">
        <f>G33</f>
        <v>608000</v>
      </c>
      <c r="E34" s="38">
        <v>0</v>
      </c>
      <c r="F34" s="38">
        <v>0</v>
      </c>
      <c r="G34" s="38">
        <f t="shared" si="0"/>
        <v>608000</v>
      </c>
      <c r="I34" s="21"/>
      <c r="J34" s="21"/>
      <c r="K34" s="38">
        <v>0</v>
      </c>
    </row>
    <row r="35" spans="2:11" x14ac:dyDescent="0.25">
      <c r="B35" s="36">
        <f t="shared" si="1"/>
        <v>33</v>
      </c>
      <c r="C35" s="37">
        <v>44745</v>
      </c>
      <c r="D35" s="38">
        <f t="shared" ref="D35:D62" si="3">G34</f>
        <v>608000</v>
      </c>
      <c r="E35" s="38">
        <v>0</v>
      </c>
      <c r="F35" s="38">
        <v>0</v>
      </c>
      <c r="G35" s="38">
        <f t="shared" si="0"/>
        <v>608000</v>
      </c>
      <c r="I35" s="21"/>
      <c r="J35" s="21"/>
      <c r="K35" s="38">
        <v>0</v>
      </c>
    </row>
    <row r="36" spans="2:11" x14ac:dyDescent="0.25">
      <c r="B36" s="36">
        <f t="shared" si="1"/>
        <v>34</v>
      </c>
      <c r="C36" s="37">
        <v>44746</v>
      </c>
      <c r="D36" s="38">
        <f t="shared" si="3"/>
        <v>608000</v>
      </c>
      <c r="E36" s="38">
        <v>0</v>
      </c>
      <c r="F36" s="38">
        <v>0</v>
      </c>
      <c r="G36" s="38">
        <f t="shared" si="0"/>
        <v>608000</v>
      </c>
      <c r="I36" s="21"/>
      <c r="J36" s="21"/>
      <c r="K36" s="38">
        <v>0</v>
      </c>
    </row>
    <row r="37" spans="2:11" x14ac:dyDescent="0.25">
      <c r="B37" s="36">
        <f t="shared" si="1"/>
        <v>35</v>
      </c>
      <c r="C37" s="37">
        <v>44747</v>
      </c>
      <c r="D37" s="38">
        <f t="shared" si="3"/>
        <v>608000</v>
      </c>
      <c r="E37" s="38">
        <v>0</v>
      </c>
      <c r="F37" s="38">
        <v>0</v>
      </c>
      <c r="G37" s="38">
        <f t="shared" si="0"/>
        <v>608000</v>
      </c>
      <c r="I37" s="21"/>
      <c r="J37" s="21"/>
      <c r="K37" s="38">
        <v>0</v>
      </c>
    </row>
    <row r="38" spans="2:11" x14ac:dyDescent="0.25">
      <c r="B38" s="36">
        <f t="shared" si="1"/>
        <v>36</v>
      </c>
      <c r="C38" s="37">
        <v>44748</v>
      </c>
      <c r="D38" s="38">
        <f t="shared" si="3"/>
        <v>608000</v>
      </c>
      <c r="E38" s="38">
        <v>0</v>
      </c>
      <c r="F38" s="38">
        <v>0</v>
      </c>
      <c r="G38" s="38">
        <f t="shared" si="0"/>
        <v>608000</v>
      </c>
      <c r="I38" s="21"/>
      <c r="J38" s="21"/>
      <c r="K38" s="38">
        <v>0</v>
      </c>
    </row>
    <row r="39" spans="2:11" x14ac:dyDescent="0.25">
      <c r="B39" s="36">
        <f t="shared" si="1"/>
        <v>37</v>
      </c>
      <c r="C39" s="37">
        <v>44749</v>
      </c>
      <c r="D39" s="38">
        <f t="shared" si="3"/>
        <v>608000</v>
      </c>
      <c r="E39" s="38">
        <v>0</v>
      </c>
      <c r="F39" s="38">
        <v>0</v>
      </c>
      <c r="G39" s="38">
        <f t="shared" si="0"/>
        <v>608000</v>
      </c>
      <c r="I39" s="21"/>
      <c r="J39" s="21"/>
      <c r="K39" s="38">
        <v>0</v>
      </c>
    </row>
    <row r="40" spans="2:11" x14ac:dyDescent="0.25">
      <c r="B40" s="36">
        <f t="shared" si="1"/>
        <v>38</v>
      </c>
      <c r="C40" s="37">
        <v>44750</v>
      </c>
      <c r="D40" s="38">
        <f t="shared" si="3"/>
        <v>608000</v>
      </c>
      <c r="E40" s="38">
        <v>0</v>
      </c>
      <c r="F40" s="38">
        <v>0</v>
      </c>
      <c r="G40" s="38">
        <f t="shared" si="0"/>
        <v>608000</v>
      </c>
      <c r="I40" s="21"/>
      <c r="J40" s="21"/>
      <c r="K40" s="38">
        <v>0</v>
      </c>
    </row>
    <row r="41" spans="2:11" x14ac:dyDescent="0.25">
      <c r="B41" s="36">
        <f t="shared" si="1"/>
        <v>39</v>
      </c>
      <c r="C41" s="37">
        <v>44751</v>
      </c>
      <c r="D41" s="38">
        <f t="shared" si="3"/>
        <v>608000</v>
      </c>
      <c r="E41" s="38">
        <v>0</v>
      </c>
      <c r="F41" s="38">
        <v>0</v>
      </c>
      <c r="G41" s="38">
        <f t="shared" si="0"/>
        <v>608000</v>
      </c>
      <c r="I41" s="21"/>
      <c r="J41" s="21"/>
      <c r="K41" s="38">
        <v>0</v>
      </c>
    </row>
    <row r="42" spans="2:11" x14ac:dyDescent="0.25">
      <c r="B42" s="36">
        <f t="shared" si="1"/>
        <v>40</v>
      </c>
      <c r="C42" s="37">
        <v>44752</v>
      </c>
      <c r="D42" s="38">
        <f t="shared" si="3"/>
        <v>608000</v>
      </c>
      <c r="E42" s="38">
        <v>0</v>
      </c>
      <c r="F42" s="38">
        <v>0</v>
      </c>
      <c r="G42" s="38">
        <f t="shared" si="0"/>
        <v>608000</v>
      </c>
      <c r="I42" s="21"/>
      <c r="J42" s="21"/>
      <c r="K42" s="38">
        <v>0</v>
      </c>
    </row>
    <row r="43" spans="2:11" x14ac:dyDescent="0.25">
      <c r="B43" s="36">
        <f t="shared" si="1"/>
        <v>41</v>
      </c>
      <c r="C43" s="37">
        <v>44753</v>
      </c>
      <c r="D43" s="38">
        <f t="shared" si="3"/>
        <v>608000</v>
      </c>
      <c r="E43" s="38">
        <v>0</v>
      </c>
      <c r="F43" s="38">
        <v>0</v>
      </c>
      <c r="G43" s="38">
        <f t="shared" si="0"/>
        <v>608000</v>
      </c>
      <c r="I43" s="21"/>
      <c r="J43" s="21"/>
      <c r="K43" s="38">
        <v>0</v>
      </c>
    </row>
    <row r="44" spans="2:11" x14ac:dyDescent="0.25">
      <c r="B44" s="36">
        <f t="shared" si="1"/>
        <v>42</v>
      </c>
      <c r="C44" s="37">
        <v>44754</v>
      </c>
      <c r="D44" s="38">
        <f t="shared" si="3"/>
        <v>608000</v>
      </c>
      <c r="E44" s="38">
        <v>0</v>
      </c>
      <c r="F44" s="38">
        <v>0</v>
      </c>
      <c r="G44" s="38">
        <f t="shared" si="0"/>
        <v>608000</v>
      </c>
      <c r="I44" s="21"/>
      <c r="J44" s="21"/>
      <c r="K44" s="38">
        <v>0</v>
      </c>
    </row>
    <row r="45" spans="2:11" x14ac:dyDescent="0.25">
      <c r="B45" s="36">
        <f t="shared" si="1"/>
        <v>43</v>
      </c>
      <c r="C45" s="37">
        <v>44755</v>
      </c>
      <c r="D45" s="38">
        <f t="shared" si="3"/>
        <v>608000</v>
      </c>
      <c r="E45" s="38">
        <v>0</v>
      </c>
      <c r="F45" s="38">
        <v>0</v>
      </c>
      <c r="G45" s="38">
        <f t="shared" si="0"/>
        <v>608000</v>
      </c>
      <c r="I45" s="21"/>
      <c r="J45" s="21"/>
      <c r="K45" s="38">
        <v>0</v>
      </c>
    </row>
    <row r="46" spans="2:11" x14ac:dyDescent="0.25">
      <c r="B46" s="36">
        <f t="shared" si="1"/>
        <v>44</v>
      </c>
      <c r="C46" s="37">
        <v>44756</v>
      </c>
      <c r="D46" s="38">
        <f t="shared" si="3"/>
        <v>608000</v>
      </c>
      <c r="E46" s="38">
        <v>0</v>
      </c>
      <c r="F46" s="38">
        <v>0</v>
      </c>
      <c r="G46" s="38">
        <f t="shared" si="0"/>
        <v>608000</v>
      </c>
      <c r="I46" s="21"/>
      <c r="J46" s="21"/>
      <c r="K46" s="38">
        <v>0</v>
      </c>
    </row>
    <row r="47" spans="2:11" x14ac:dyDescent="0.25">
      <c r="B47" s="36">
        <f t="shared" si="1"/>
        <v>45</v>
      </c>
      <c r="C47" s="37">
        <v>44757</v>
      </c>
      <c r="D47" s="38">
        <f t="shared" si="3"/>
        <v>608000</v>
      </c>
      <c r="E47" s="38">
        <v>0</v>
      </c>
      <c r="F47" s="38">
        <v>0</v>
      </c>
      <c r="G47" s="38">
        <f t="shared" si="0"/>
        <v>608000</v>
      </c>
      <c r="I47" s="21"/>
      <c r="J47" s="21"/>
      <c r="K47" s="38">
        <v>0</v>
      </c>
    </row>
    <row r="48" spans="2:11" x14ac:dyDescent="0.25">
      <c r="B48" s="36">
        <f t="shared" si="1"/>
        <v>46</v>
      </c>
      <c r="C48" s="37">
        <v>44758</v>
      </c>
      <c r="D48" s="38">
        <f t="shared" si="3"/>
        <v>608000</v>
      </c>
      <c r="E48" s="38">
        <v>0</v>
      </c>
      <c r="F48" s="38">
        <v>0</v>
      </c>
      <c r="G48" s="38">
        <f t="shared" si="0"/>
        <v>608000</v>
      </c>
      <c r="I48" s="21"/>
      <c r="J48" s="21"/>
      <c r="K48" s="38">
        <v>0</v>
      </c>
    </row>
    <row r="49" spans="2:11" x14ac:dyDescent="0.25">
      <c r="B49" s="36">
        <f t="shared" si="1"/>
        <v>47</v>
      </c>
      <c r="C49" s="37">
        <v>44759</v>
      </c>
      <c r="D49" s="38">
        <f t="shared" si="3"/>
        <v>608000</v>
      </c>
      <c r="E49" s="38">
        <v>0</v>
      </c>
      <c r="F49" s="38">
        <v>0</v>
      </c>
      <c r="G49" s="38">
        <f t="shared" si="0"/>
        <v>608000</v>
      </c>
      <c r="I49" s="21"/>
      <c r="J49" s="21"/>
      <c r="K49" s="38">
        <v>0</v>
      </c>
    </row>
    <row r="50" spans="2:11" x14ac:dyDescent="0.25">
      <c r="B50" s="36">
        <f t="shared" si="1"/>
        <v>48</v>
      </c>
      <c r="C50" s="37">
        <v>44760</v>
      </c>
      <c r="D50" s="38">
        <f t="shared" si="3"/>
        <v>608000</v>
      </c>
      <c r="E50" s="38">
        <v>0</v>
      </c>
      <c r="F50" s="38">
        <v>0</v>
      </c>
      <c r="G50" s="38">
        <f t="shared" si="0"/>
        <v>608000</v>
      </c>
      <c r="I50" s="21"/>
      <c r="J50" s="21"/>
      <c r="K50" s="38">
        <v>0</v>
      </c>
    </row>
    <row r="51" spans="2:11" x14ac:dyDescent="0.25">
      <c r="B51" s="36">
        <f t="shared" si="1"/>
        <v>49</v>
      </c>
      <c r="C51" s="37">
        <v>44761</v>
      </c>
      <c r="D51" s="38">
        <f t="shared" si="3"/>
        <v>608000</v>
      </c>
      <c r="E51" s="38">
        <v>0</v>
      </c>
      <c r="F51" s="38">
        <v>0</v>
      </c>
      <c r="G51" s="38">
        <f t="shared" si="0"/>
        <v>608000</v>
      </c>
      <c r="I51" s="21"/>
      <c r="J51" s="21"/>
      <c r="K51" s="38">
        <v>0</v>
      </c>
    </row>
    <row r="52" spans="2:11" x14ac:dyDescent="0.25">
      <c r="B52" s="36">
        <f t="shared" si="1"/>
        <v>50</v>
      </c>
      <c r="C52" s="37">
        <v>44762</v>
      </c>
      <c r="D52" s="38">
        <f t="shared" si="3"/>
        <v>608000</v>
      </c>
      <c r="E52" s="38">
        <v>0</v>
      </c>
      <c r="F52" s="38">
        <v>0</v>
      </c>
      <c r="G52" s="38">
        <f t="shared" si="0"/>
        <v>608000</v>
      </c>
      <c r="I52" s="21"/>
      <c r="J52" s="21"/>
      <c r="K52" s="38">
        <v>0</v>
      </c>
    </row>
    <row r="53" spans="2:11" x14ac:dyDescent="0.25">
      <c r="B53" s="36">
        <f t="shared" si="1"/>
        <v>51</v>
      </c>
      <c r="C53" s="37">
        <v>44763</v>
      </c>
      <c r="D53" s="38">
        <f t="shared" si="3"/>
        <v>608000</v>
      </c>
      <c r="E53" s="38">
        <v>0</v>
      </c>
      <c r="F53" s="38">
        <v>0</v>
      </c>
      <c r="G53" s="38">
        <f t="shared" si="0"/>
        <v>608000</v>
      </c>
      <c r="I53" s="21"/>
      <c r="J53" s="21"/>
      <c r="K53" s="38">
        <v>0</v>
      </c>
    </row>
    <row r="54" spans="2:11" x14ac:dyDescent="0.25">
      <c r="B54" s="36">
        <f t="shared" si="1"/>
        <v>52</v>
      </c>
      <c r="C54" s="37">
        <v>44764</v>
      </c>
      <c r="D54" s="38">
        <f t="shared" si="3"/>
        <v>608000</v>
      </c>
      <c r="E54" s="38">
        <v>0</v>
      </c>
      <c r="F54" s="38">
        <v>0</v>
      </c>
      <c r="G54" s="38">
        <f t="shared" si="0"/>
        <v>608000</v>
      </c>
      <c r="I54" s="21"/>
      <c r="J54" s="21"/>
      <c r="K54" s="38">
        <v>0</v>
      </c>
    </row>
    <row r="55" spans="2:11" x14ac:dyDescent="0.25">
      <c r="B55" s="36">
        <f t="shared" si="1"/>
        <v>53</v>
      </c>
      <c r="C55" s="37">
        <v>44765</v>
      </c>
      <c r="D55" s="38">
        <f t="shared" si="3"/>
        <v>608000</v>
      </c>
      <c r="E55" s="38">
        <v>0</v>
      </c>
      <c r="F55" s="38">
        <v>0</v>
      </c>
      <c r="G55" s="38">
        <f t="shared" si="0"/>
        <v>608000</v>
      </c>
      <c r="I55" s="21"/>
      <c r="J55" s="21"/>
      <c r="K55" s="38">
        <v>0</v>
      </c>
    </row>
    <row r="56" spans="2:11" x14ac:dyDescent="0.25">
      <c r="B56" s="36">
        <f t="shared" si="1"/>
        <v>54</v>
      </c>
      <c r="C56" s="37">
        <v>44766</v>
      </c>
      <c r="D56" s="38">
        <f t="shared" si="3"/>
        <v>608000</v>
      </c>
      <c r="E56" s="38">
        <v>0</v>
      </c>
      <c r="F56" s="38">
        <v>0</v>
      </c>
      <c r="G56" s="38">
        <f t="shared" si="0"/>
        <v>608000</v>
      </c>
      <c r="I56" s="21"/>
      <c r="J56" s="21"/>
      <c r="K56" s="38">
        <v>0</v>
      </c>
    </row>
    <row r="57" spans="2:11" x14ac:dyDescent="0.25">
      <c r="B57" s="36">
        <f t="shared" si="1"/>
        <v>55</v>
      </c>
      <c r="C57" s="37">
        <v>44767</v>
      </c>
      <c r="D57" s="38">
        <f t="shared" si="3"/>
        <v>608000</v>
      </c>
      <c r="E57" s="38">
        <v>0</v>
      </c>
      <c r="F57" s="38">
        <v>0</v>
      </c>
      <c r="G57" s="38">
        <f t="shared" si="0"/>
        <v>608000</v>
      </c>
      <c r="I57" s="21"/>
      <c r="J57" s="21"/>
      <c r="K57" s="38">
        <v>0</v>
      </c>
    </row>
    <row r="58" spans="2:11" x14ac:dyDescent="0.25">
      <c r="B58" s="36">
        <f t="shared" si="1"/>
        <v>56</v>
      </c>
      <c r="C58" s="37">
        <v>44768</v>
      </c>
      <c r="D58" s="38">
        <f t="shared" si="3"/>
        <v>608000</v>
      </c>
      <c r="E58" s="38">
        <v>0</v>
      </c>
      <c r="F58" s="38">
        <v>0</v>
      </c>
      <c r="G58" s="38">
        <f t="shared" si="0"/>
        <v>608000</v>
      </c>
      <c r="I58" s="21"/>
      <c r="J58" s="21"/>
      <c r="K58" s="38">
        <v>0</v>
      </c>
    </row>
    <row r="59" spans="2:11" x14ac:dyDescent="0.25">
      <c r="B59" s="36">
        <f t="shared" si="1"/>
        <v>57</v>
      </c>
      <c r="C59" s="37">
        <v>44769</v>
      </c>
      <c r="D59" s="38">
        <f t="shared" si="3"/>
        <v>608000</v>
      </c>
      <c r="E59" s="38">
        <v>0</v>
      </c>
      <c r="F59" s="38">
        <v>0</v>
      </c>
      <c r="G59" s="38">
        <f t="shared" si="0"/>
        <v>608000</v>
      </c>
      <c r="I59" s="21"/>
      <c r="J59" s="21"/>
      <c r="K59" s="38">
        <v>0</v>
      </c>
    </row>
    <row r="60" spans="2:11" x14ac:dyDescent="0.25">
      <c r="B60" s="36">
        <f t="shared" si="1"/>
        <v>58</v>
      </c>
      <c r="C60" s="37">
        <v>44770</v>
      </c>
      <c r="D60" s="38">
        <f t="shared" si="3"/>
        <v>608000</v>
      </c>
      <c r="E60" s="38">
        <v>0</v>
      </c>
      <c r="F60" s="38">
        <v>0</v>
      </c>
      <c r="G60" s="38">
        <f t="shared" si="0"/>
        <v>608000</v>
      </c>
      <c r="I60" s="21"/>
      <c r="J60" s="21"/>
      <c r="K60" s="38">
        <v>0</v>
      </c>
    </row>
    <row r="61" spans="2:11" x14ac:dyDescent="0.25">
      <c r="B61" s="36">
        <f t="shared" si="1"/>
        <v>59</v>
      </c>
      <c r="C61" s="37">
        <v>44771</v>
      </c>
      <c r="D61" s="38">
        <f t="shared" si="3"/>
        <v>608000</v>
      </c>
      <c r="E61" s="38">
        <v>0</v>
      </c>
      <c r="F61" s="38">
        <v>0</v>
      </c>
      <c r="G61" s="38">
        <f t="shared" si="0"/>
        <v>608000</v>
      </c>
      <c r="I61" s="21"/>
      <c r="J61" s="21"/>
      <c r="K61" s="38">
        <v>0</v>
      </c>
    </row>
    <row r="62" spans="2:11" x14ac:dyDescent="0.25">
      <c r="B62" s="36">
        <f t="shared" si="1"/>
        <v>60</v>
      </c>
      <c r="C62" s="37">
        <v>44772</v>
      </c>
      <c r="D62" s="38">
        <f t="shared" si="3"/>
        <v>608000</v>
      </c>
      <c r="E62" s="38">
        <v>0</v>
      </c>
      <c r="F62" s="38">
        <v>0</v>
      </c>
      <c r="G62" s="38">
        <f t="shared" si="0"/>
        <v>608000</v>
      </c>
      <c r="I62" s="21"/>
      <c r="J62" s="21"/>
      <c r="K62" s="3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Costos</vt:lpstr>
      <vt:lpstr>Proy Devoluciones</vt:lpstr>
      <vt:lpstr>Proyecciones</vt:lpstr>
      <vt:lpstr>Medición de campañas</vt:lpstr>
      <vt:lpstr>Flujo de caja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ALEJANDRA LEMUS</cp:lastModifiedBy>
  <dcterms:created xsi:type="dcterms:W3CDTF">2020-08-01T22:18:24Z</dcterms:created>
  <dcterms:modified xsi:type="dcterms:W3CDTF">2022-08-10T01:32:36Z</dcterms:modified>
</cp:coreProperties>
</file>