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Olafusi\Documents\"/>
    </mc:Choice>
  </mc:AlternateContent>
  <xr:revisionPtr revIDLastSave="0" documentId="13_ncr:1_{D66F77A7-A5BA-434A-93B0-C6AA0FEB607D}" xr6:coauthVersionLast="45" xr6:coauthVersionMax="45" xr10:uidLastSave="{00000000-0000-0000-0000-000000000000}"/>
  <bookViews>
    <workbookView xWindow="-103" yWindow="-103" windowWidth="33120" windowHeight="18120" tabRatio="812" activeTab="4" xr2:uid="{4D872121-CFF7-4CB2-ADE8-2FE53DA712FF}"/>
  </bookViews>
  <sheets>
    <sheet name="Summary" sheetId="1" r:id="rId1"/>
    <sheet name="Table of Content" sheetId="7" r:id="rId2"/>
    <sheet name="Model Inputs" sheetId="2" r:id="rId3"/>
    <sheet name="Directors and Staff Costs" sheetId="6" r:id="rId4"/>
    <sheet name="Scenarios" sheetId="3" r:id="rId5"/>
    <sheet name="Revenue" sheetId="4" r:id="rId6"/>
    <sheet name="Cost of Sales" sheetId="5" r:id="rId7"/>
    <sheet name="Working Capital" sheetId="8" r:id="rId8"/>
    <sheet name="Depreciation" sheetId="9" r:id="rId9"/>
    <sheet name="Debt" sheetId="10" r:id="rId10"/>
    <sheet name="Equity" sheetId="11" r:id="rId11"/>
    <sheet name="Tax" sheetId="12" r:id="rId12"/>
    <sheet name="Income Statement" sheetId="13" r:id="rId13"/>
    <sheet name="Balance Sheet" sheetId="14" r:id="rId14"/>
    <sheet name="Cashflow" sheetId="15" r:id="rId15"/>
    <sheet name="DCF Valuation" sheetId="16" r:id="rId16"/>
    <sheet name="Financial Ratios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7" i="3" l="1"/>
  <c r="S88" i="3" s="1"/>
  <c r="R87" i="3"/>
  <c r="R88" i="3" s="1"/>
  <c r="Q87" i="3"/>
  <c r="Q88" i="3" s="1"/>
  <c r="P87" i="3"/>
  <c r="P88" i="3" s="1"/>
  <c r="O87" i="3"/>
  <c r="O88" i="3" s="1"/>
  <c r="S86" i="3"/>
  <c r="S85" i="3" s="1" a="1"/>
  <c r="S85" i="3" s="1"/>
  <c r="P86" i="3"/>
  <c r="O86" i="3"/>
  <c r="O85" i="3" s="1" a="1"/>
  <c r="O85" i="3" s="1"/>
  <c r="P85" i="3" a="1"/>
  <c r="P85" i="3" s="1"/>
  <c r="N85" i="3"/>
  <c r="M85" i="3"/>
  <c r="L85" i="3"/>
  <c r="K85" i="3"/>
  <c r="P80" i="3"/>
  <c r="Q80" i="3"/>
  <c r="R80" i="3"/>
  <c r="S80" i="3"/>
  <c r="S81" i="3" s="1"/>
  <c r="O80" i="3"/>
  <c r="O81" i="3" s="1"/>
  <c r="L78" i="3"/>
  <c r="M78" i="3"/>
  <c r="N78" i="3"/>
  <c r="K78" i="3"/>
  <c r="R81" i="3"/>
  <c r="Q81" i="3"/>
  <c r="P81" i="3"/>
  <c r="P79" i="3"/>
  <c r="P78" i="3" a="1"/>
  <c r="P78" i="3" s="1"/>
  <c r="P73" i="3"/>
  <c r="Q73" i="3"/>
  <c r="R73" i="3"/>
  <c r="S73" i="3"/>
  <c r="S74" i="3" s="1"/>
  <c r="O73" i="3"/>
  <c r="O72" i="3" s="1"/>
  <c r="O71" i="3" s="1" a="1"/>
  <c r="O71" i="3" s="1"/>
  <c r="L71" i="3"/>
  <c r="M71" i="3"/>
  <c r="N71" i="3"/>
  <c r="K71" i="3"/>
  <c r="P68" i="3"/>
  <c r="P69" i="3" s="1"/>
  <c r="Q68" i="3"/>
  <c r="R68" i="3"/>
  <c r="S68" i="3"/>
  <c r="O68" i="3"/>
  <c r="L66" i="3"/>
  <c r="M66" i="3"/>
  <c r="N66" i="3"/>
  <c r="K66" i="3"/>
  <c r="P63" i="3"/>
  <c r="Q63" i="3"/>
  <c r="R63" i="3"/>
  <c r="S63" i="3"/>
  <c r="O63" i="3"/>
  <c r="O64" i="3" s="1"/>
  <c r="L61" i="3"/>
  <c r="M61" i="3"/>
  <c r="N61" i="3"/>
  <c r="K61" i="3"/>
  <c r="P56" i="3"/>
  <c r="Q56" i="3"/>
  <c r="R56" i="3"/>
  <c r="S56" i="3"/>
  <c r="O56" i="3"/>
  <c r="L54" i="3"/>
  <c r="M54" i="3"/>
  <c r="N54" i="3"/>
  <c r="K54" i="3"/>
  <c r="P51" i="3"/>
  <c r="Q51" i="3"/>
  <c r="R51" i="3"/>
  <c r="S51" i="3"/>
  <c r="O51" i="3"/>
  <c r="O52" i="3" s="1"/>
  <c r="L49" i="3"/>
  <c r="M49" i="3"/>
  <c r="N49" i="3"/>
  <c r="K49" i="3"/>
  <c r="P46" i="3"/>
  <c r="Q46" i="3"/>
  <c r="R46" i="3"/>
  <c r="S46" i="3"/>
  <c r="O46" i="3"/>
  <c r="O45" i="3" s="1"/>
  <c r="O44" i="3" s="1" a="1"/>
  <c r="O44" i="3" s="1"/>
  <c r="L44" i="3"/>
  <c r="M44" i="3"/>
  <c r="N44" i="3"/>
  <c r="K44" i="3"/>
  <c r="P39" i="3"/>
  <c r="Q39" i="3"/>
  <c r="R39" i="3"/>
  <c r="S39" i="3"/>
  <c r="O39" i="3"/>
  <c r="O40" i="3" s="1"/>
  <c r="L37" i="3"/>
  <c r="M37" i="3"/>
  <c r="N37" i="3"/>
  <c r="K37" i="3"/>
  <c r="P34" i="3"/>
  <c r="Q34" i="3"/>
  <c r="R34" i="3"/>
  <c r="S34" i="3"/>
  <c r="S35" i="3" s="1"/>
  <c r="O34" i="3"/>
  <c r="L32" i="3"/>
  <c r="M32" i="3"/>
  <c r="N32" i="3"/>
  <c r="K32" i="3"/>
  <c r="P29" i="3"/>
  <c r="Q29" i="3"/>
  <c r="Q30" i="3" s="1"/>
  <c r="R29" i="3"/>
  <c r="R28" i="3" s="1"/>
  <c r="R27" i="3" s="1" a="1"/>
  <c r="R27" i="3" s="1"/>
  <c r="S29" i="3"/>
  <c r="O29" i="3"/>
  <c r="O30" i="3" s="1"/>
  <c r="L27" i="3"/>
  <c r="M27" i="3"/>
  <c r="N27" i="3"/>
  <c r="K27" i="3"/>
  <c r="O74" i="3"/>
  <c r="R74" i="3"/>
  <c r="Q74" i="3"/>
  <c r="P74" i="3"/>
  <c r="P72" i="3"/>
  <c r="P71" i="3" a="1"/>
  <c r="P71" i="3" s="1"/>
  <c r="S69" i="3"/>
  <c r="R69" i="3"/>
  <c r="Q69" i="3"/>
  <c r="Q67" i="3"/>
  <c r="Q66" i="3" s="1" a="1"/>
  <c r="Q66" i="3" s="1"/>
  <c r="O69" i="3"/>
  <c r="S67" i="3"/>
  <c r="S66" i="3" s="1" a="1"/>
  <c r="S66" i="3" s="1"/>
  <c r="R67" i="3"/>
  <c r="R66" i="3" a="1"/>
  <c r="R66" i="3" s="1"/>
  <c r="R64" i="3"/>
  <c r="Q64" i="3"/>
  <c r="P64" i="3"/>
  <c r="S64" i="3"/>
  <c r="O62" i="3"/>
  <c r="O61" i="3" s="1" a="1"/>
  <c r="O61" i="3" s="1"/>
  <c r="R62" i="3"/>
  <c r="R61" i="3" s="1" a="1"/>
  <c r="R61" i="3" s="1"/>
  <c r="Q62" i="3"/>
  <c r="P62" i="3"/>
  <c r="P61" i="3" s="1" a="1"/>
  <c r="P61" i="3" s="1"/>
  <c r="Q61" i="3" a="1"/>
  <c r="Q61" i="3" s="1"/>
  <c r="S57" i="3"/>
  <c r="R57" i="3"/>
  <c r="Q57" i="3"/>
  <c r="P57" i="3"/>
  <c r="O57" i="3"/>
  <c r="S55" i="3"/>
  <c r="P55" i="3"/>
  <c r="O55" i="3"/>
  <c r="O54" i="3" s="1" a="1"/>
  <c r="O54" i="3" s="1"/>
  <c r="S54" i="3" a="1"/>
  <c r="S54" i="3" s="1"/>
  <c r="P54" i="3" a="1"/>
  <c r="P54" i="3" s="1"/>
  <c r="R52" i="3"/>
  <c r="P52" i="3"/>
  <c r="S52" i="3"/>
  <c r="Q50" i="3"/>
  <c r="Q49" i="3" s="1" a="1"/>
  <c r="Q49" i="3" s="1"/>
  <c r="R50" i="3"/>
  <c r="R49" i="3" s="1" a="1"/>
  <c r="R49" i="3" s="1"/>
  <c r="P50" i="3"/>
  <c r="P49" i="3" s="1" a="1"/>
  <c r="P49" i="3" s="1"/>
  <c r="S47" i="3"/>
  <c r="Q47" i="3"/>
  <c r="S45" i="3"/>
  <c r="S44" i="3" s="1" a="1"/>
  <c r="S44" i="3" s="1"/>
  <c r="R47" i="3"/>
  <c r="P47" i="3"/>
  <c r="Q45" i="3"/>
  <c r="Q44" i="3" a="1"/>
  <c r="Q44" i="3" s="1"/>
  <c r="S40" i="3"/>
  <c r="R40" i="3"/>
  <c r="Q40" i="3"/>
  <c r="P40" i="3"/>
  <c r="P38" i="3"/>
  <c r="O38" i="3"/>
  <c r="O37" i="3" s="1" a="1"/>
  <c r="O37" i="3" s="1"/>
  <c r="P37" i="3" a="1"/>
  <c r="P37" i="3" s="1"/>
  <c r="R35" i="3"/>
  <c r="Q35" i="3"/>
  <c r="Q33" i="3"/>
  <c r="Q32" i="3" s="1" a="1"/>
  <c r="Q32" i="3" s="1"/>
  <c r="P35" i="3"/>
  <c r="O35" i="3"/>
  <c r="S33" i="3"/>
  <c r="S32" i="3" s="1" a="1"/>
  <c r="S32" i="3" s="1"/>
  <c r="R33" i="3"/>
  <c r="R32" i="3" s="1" a="1"/>
  <c r="R32" i="3" s="1"/>
  <c r="P33" i="3"/>
  <c r="P32" i="3" s="1" a="1"/>
  <c r="P32" i="3" s="1"/>
  <c r="P30" i="3"/>
  <c r="S30" i="3"/>
  <c r="R30" i="3"/>
  <c r="Q28" i="3"/>
  <c r="Q27" i="3" s="1" a="1"/>
  <c r="Q27" i="3" s="1"/>
  <c r="P28" i="3"/>
  <c r="P27" i="3" s="1" a="1"/>
  <c r="P27" i="3" s="1"/>
  <c r="P22" i="3"/>
  <c r="P23" i="3" s="1"/>
  <c r="Q22" i="3"/>
  <c r="R22" i="3"/>
  <c r="S22" i="3"/>
  <c r="O22" i="3"/>
  <c r="L20" i="3"/>
  <c r="M20" i="3"/>
  <c r="N20" i="3"/>
  <c r="K20" i="3"/>
  <c r="P17" i="3"/>
  <c r="Q17" i="3"/>
  <c r="R17" i="3"/>
  <c r="S17" i="3"/>
  <c r="S18" i="3" s="1"/>
  <c r="O17" i="3"/>
  <c r="O18" i="3" s="1"/>
  <c r="L15" i="3"/>
  <c r="M15" i="3"/>
  <c r="N15" i="3"/>
  <c r="K15" i="3"/>
  <c r="O23" i="3"/>
  <c r="S23" i="3"/>
  <c r="R23" i="3"/>
  <c r="Q23" i="3"/>
  <c r="O21" i="3"/>
  <c r="O20" i="3" s="1" a="1"/>
  <c r="O20" i="3" s="1"/>
  <c r="R18" i="3"/>
  <c r="Q16" i="3"/>
  <c r="Q15" i="3" s="1" a="1"/>
  <c r="Q15" i="3" s="1"/>
  <c r="P18" i="3"/>
  <c r="P16" i="3"/>
  <c r="P15" i="3" a="1"/>
  <c r="P15" i="3" s="1"/>
  <c r="P10" i="3" a="1"/>
  <c r="P10" i="3" s="1"/>
  <c r="Q10" i="3" a="1"/>
  <c r="Q10" i="3" s="1"/>
  <c r="R10" i="3" a="1"/>
  <c r="R10" i="3"/>
  <c r="S10" i="3" a="1"/>
  <c r="S10" i="3" s="1"/>
  <c r="O10" i="3" a="1"/>
  <c r="O10" i="3" s="1"/>
  <c r="K1" i="3" a="1"/>
  <c r="K1" i="3" s="1"/>
  <c r="P13" i="3"/>
  <c r="Q13" i="3"/>
  <c r="R13" i="3"/>
  <c r="S13" i="3"/>
  <c r="O13" i="3"/>
  <c r="P11" i="3"/>
  <c r="Q11" i="3"/>
  <c r="R11" i="3"/>
  <c r="S11" i="3"/>
  <c r="O11" i="3"/>
  <c r="L10" i="3"/>
  <c r="M10" i="3"/>
  <c r="N10" i="3"/>
  <c r="K10" i="3"/>
  <c r="O12" i="3"/>
  <c r="P12" i="3"/>
  <c r="Q12" i="3"/>
  <c r="R12" i="3"/>
  <c r="S12" i="3"/>
  <c r="Q86" i="3" l="1"/>
  <c r="Q85" i="3" s="1" a="1"/>
  <c r="Q85" i="3" s="1"/>
  <c r="R86" i="3"/>
  <c r="R85" i="3" s="1" a="1"/>
  <c r="R85" i="3" s="1"/>
  <c r="O79" i="3"/>
  <c r="O78" i="3" s="1" a="1"/>
  <c r="O78" i="3" s="1"/>
  <c r="Q79" i="3"/>
  <c r="Q78" i="3" s="1" a="1"/>
  <c r="Q78" i="3" s="1"/>
  <c r="R79" i="3"/>
  <c r="R78" i="3" s="1" a="1"/>
  <c r="R78" i="3" s="1"/>
  <c r="S79" i="3"/>
  <c r="S78" i="3" s="1" a="1"/>
  <c r="S78" i="3" s="1"/>
  <c r="O47" i="3"/>
  <c r="O28" i="3"/>
  <c r="O27" i="3" s="1" a="1"/>
  <c r="O27" i="3" s="1"/>
  <c r="O67" i="3"/>
  <c r="O66" i="3" s="1" a="1"/>
  <c r="O66" i="3" s="1"/>
  <c r="R72" i="3"/>
  <c r="R71" i="3" s="1" a="1"/>
  <c r="R71" i="3" s="1"/>
  <c r="S62" i="3"/>
  <c r="S61" i="3" s="1" a="1"/>
  <c r="S61" i="3" s="1"/>
  <c r="Q72" i="3"/>
  <c r="Q71" i="3" s="1" a="1"/>
  <c r="Q71" i="3" s="1"/>
  <c r="P67" i="3"/>
  <c r="P66" i="3" s="1" a="1"/>
  <c r="P66" i="3" s="1"/>
  <c r="S72" i="3"/>
  <c r="S71" i="3" s="1" a="1"/>
  <c r="S71" i="3" s="1"/>
  <c r="P45" i="3"/>
  <c r="P44" i="3" s="1" a="1"/>
  <c r="P44" i="3" s="1"/>
  <c r="S50" i="3"/>
  <c r="S49" i="3" s="1" a="1"/>
  <c r="S49" i="3" s="1"/>
  <c r="Q52" i="3"/>
  <c r="R45" i="3"/>
  <c r="R44" i="3" s="1" a="1"/>
  <c r="R44" i="3" s="1"/>
  <c r="Q55" i="3"/>
  <c r="Q54" i="3" s="1" a="1"/>
  <c r="Q54" i="3" s="1"/>
  <c r="O50" i="3"/>
  <c r="O49" i="3" s="1" a="1"/>
  <c r="O49" i="3" s="1"/>
  <c r="R55" i="3"/>
  <c r="R54" i="3" s="1" a="1"/>
  <c r="R54" i="3" s="1"/>
  <c r="S28" i="3"/>
  <c r="S27" i="3" s="1" a="1"/>
  <c r="S27" i="3" s="1"/>
  <c r="Q38" i="3"/>
  <c r="Q37" i="3" s="1" a="1"/>
  <c r="Q37" i="3" s="1"/>
  <c r="O33" i="3"/>
  <c r="O32" i="3" s="1" a="1"/>
  <c r="O32" i="3" s="1"/>
  <c r="R38" i="3"/>
  <c r="R37" i="3" s="1" a="1"/>
  <c r="R37" i="3" s="1"/>
  <c r="S38" i="3"/>
  <c r="S37" i="3" s="1" a="1"/>
  <c r="S37" i="3" s="1"/>
  <c r="O16" i="3"/>
  <c r="O15" i="3" s="1" a="1"/>
  <c r="O15" i="3" s="1"/>
  <c r="P21" i="3"/>
  <c r="P20" i="3" s="1" a="1"/>
  <c r="P20" i="3" s="1"/>
  <c r="Q21" i="3"/>
  <c r="Q20" i="3" s="1" a="1"/>
  <c r="Q20" i="3" s="1"/>
  <c r="R21" i="3"/>
  <c r="R20" i="3" s="1" a="1"/>
  <c r="R20" i="3" s="1"/>
  <c r="S21" i="3"/>
  <c r="S20" i="3" s="1" a="1"/>
  <c r="S20" i="3" s="1"/>
  <c r="R16" i="3"/>
  <c r="R15" i="3" s="1" a="1"/>
  <c r="R15" i="3" s="1"/>
  <c r="S16" i="3"/>
  <c r="S15" i="3" s="1" a="1"/>
  <c r="S15" i="3" s="1"/>
  <c r="Q18" i="3"/>
  <c r="L67" i="2"/>
  <c r="M67" i="2"/>
  <c r="N67" i="2"/>
  <c r="O67" i="2"/>
  <c r="K67" i="2"/>
  <c r="L64" i="2"/>
  <c r="M64" i="2"/>
  <c r="N64" i="2"/>
  <c r="O64" i="2"/>
  <c r="K64" i="2"/>
  <c r="L66" i="2"/>
  <c r="M66" i="2"/>
  <c r="N66" i="2"/>
  <c r="O66" i="2"/>
  <c r="K66" i="2"/>
  <c r="L54" i="2"/>
  <c r="M54" i="2"/>
  <c r="N54" i="2"/>
  <c r="O54" i="2"/>
  <c r="K54" i="2"/>
  <c r="L47" i="2"/>
  <c r="M47" i="2"/>
  <c r="N47" i="2"/>
  <c r="O47" i="2"/>
  <c r="K47" i="2"/>
  <c r="L41" i="2"/>
  <c r="M41" i="2"/>
  <c r="N41" i="2"/>
  <c r="O41" i="2"/>
  <c r="K41" i="2"/>
  <c r="M24" i="6"/>
  <c r="O24" i="6"/>
  <c r="O23" i="6"/>
  <c r="N23" i="6"/>
  <c r="M23" i="6"/>
  <c r="L23" i="6"/>
  <c r="K23" i="6"/>
  <c r="O22" i="6"/>
  <c r="N22" i="6"/>
  <c r="M22" i="6"/>
  <c r="L22" i="6"/>
  <c r="K22" i="6"/>
  <c r="K21" i="6"/>
  <c r="O20" i="6"/>
  <c r="N20" i="6"/>
  <c r="M20" i="6"/>
  <c r="L20" i="6"/>
  <c r="K20" i="6"/>
  <c r="O25" i="6"/>
  <c r="N25" i="6"/>
  <c r="N19" i="6"/>
  <c r="O19" i="6"/>
  <c r="O18" i="6"/>
  <c r="N18" i="6"/>
  <c r="M18" i="6"/>
  <c r="L18" i="6"/>
  <c r="K18" i="6"/>
  <c r="O17" i="6"/>
  <c r="N17" i="6"/>
  <c r="M17" i="6"/>
  <c r="L17" i="6"/>
  <c r="K17" i="6"/>
  <c r="K16" i="6"/>
  <c r="O15" i="6"/>
  <c r="N15" i="6"/>
  <c r="M15" i="6"/>
  <c r="L15" i="6"/>
  <c r="K15" i="6"/>
  <c r="O14" i="6"/>
  <c r="N14" i="6"/>
  <c r="M14" i="6"/>
  <c r="M9" i="6" s="1"/>
  <c r="M31" i="2" s="1"/>
  <c r="L14" i="6"/>
  <c r="K14" i="6"/>
  <c r="I10" i="6"/>
  <c r="H10" i="6"/>
  <c r="G10" i="6"/>
  <c r="I9" i="6"/>
  <c r="H9" i="6"/>
  <c r="G9" i="6"/>
  <c r="T1" i="2"/>
  <c r="T1" i="6"/>
  <c r="X1" i="3"/>
  <c r="T1" i="4"/>
  <c r="T1" i="5"/>
  <c r="T1" i="8"/>
  <c r="T1" i="9"/>
  <c r="T1" i="10"/>
  <c r="T1" i="11"/>
  <c r="T1" i="12"/>
  <c r="T1" i="13"/>
  <c r="T1" i="14"/>
  <c r="T1" i="15"/>
  <c r="T1" i="16"/>
  <c r="T1" i="17"/>
  <c r="T1" i="7"/>
  <c r="C1" i="2"/>
  <c r="C1" i="6"/>
  <c r="C1" i="3"/>
  <c r="C1" i="4"/>
  <c r="C1" i="5"/>
  <c r="C1" i="8"/>
  <c r="C1" i="9"/>
  <c r="C1" i="10"/>
  <c r="C1" i="11"/>
  <c r="C1" i="12"/>
  <c r="C1" i="13"/>
  <c r="C1" i="14"/>
  <c r="C1" i="15"/>
  <c r="C1" i="16"/>
  <c r="C1" i="17"/>
  <c r="C1" i="7"/>
  <c r="N9" i="6" l="1"/>
  <c r="N31" i="2" s="1"/>
  <c r="O9" i="6"/>
  <c r="O31" i="2" s="1"/>
  <c r="K9" i="6"/>
  <c r="K31" i="2" s="1"/>
  <c r="J9" i="6"/>
  <c r="L9" i="6"/>
  <c r="L31" i="2" s="1"/>
  <c r="K25" i="6"/>
  <c r="M21" i="6"/>
  <c r="N16" i="6"/>
  <c r="K19" i="6"/>
  <c r="L25" i="6"/>
  <c r="N21" i="6"/>
  <c r="L16" i="6"/>
  <c r="L21" i="6"/>
  <c r="M16" i="6"/>
  <c r="O16" i="6"/>
  <c r="L19" i="6"/>
  <c r="M25" i="6"/>
  <c r="O21" i="6"/>
  <c r="K24" i="6"/>
  <c r="M19" i="6"/>
  <c r="L24" i="6"/>
  <c r="N24" i="6"/>
  <c r="J10" i="6" l="1"/>
  <c r="K10" i="6"/>
  <c r="N10" i="6"/>
  <c r="M10" i="6"/>
  <c r="O10" i="6"/>
  <c r="L10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<sst xmlns="http://schemas.openxmlformats.org/spreadsheetml/2006/main" count="339" uniqueCount="138">
  <si>
    <t>Last Updated: 30-March-2020</t>
  </si>
  <si>
    <t>Equity Investment:</t>
  </si>
  <si>
    <t>DCF Valuation:</t>
  </si>
  <si>
    <t>Comps Valuation:</t>
  </si>
  <si>
    <t>Income Statement</t>
  </si>
  <si>
    <t>Revenue</t>
  </si>
  <si>
    <t>COS</t>
  </si>
  <si>
    <t>Gross Profit</t>
  </si>
  <si>
    <t>Operating Profit</t>
  </si>
  <si>
    <t>Operating Expenses</t>
  </si>
  <si>
    <t>Net Profit</t>
  </si>
  <si>
    <t>Balance Sheet</t>
  </si>
  <si>
    <t>Fixed Assets</t>
  </si>
  <si>
    <t>Current Assets</t>
  </si>
  <si>
    <t>Non-Current Liabilities</t>
  </si>
  <si>
    <t>Current Liabilities</t>
  </si>
  <si>
    <t>Equity</t>
  </si>
  <si>
    <t>Cashflow</t>
  </si>
  <si>
    <t>Cashflow from Operations</t>
  </si>
  <si>
    <t>Cashflow from Investing Activities</t>
  </si>
  <si>
    <t>Cashflow from Financing Activities</t>
  </si>
  <si>
    <t>Net Cashflow</t>
  </si>
  <si>
    <t>Unlevered Free Cashflow (UFCF)</t>
  </si>
  <si>
    <t>Financial Ratios</t>
  </si>
  <si>
    <t>Gross Profit Margin</t>
  </si>
  <si>
    <t>Operating Profit Margin</t>
  </si>
  <si>
    <t>Net Margin</t>
  </si>
  <si>
    <t>Times Interest Earned</t>
  </si>
  <si>
    <t>Current Ratio</t>
  </si>
  <si>
    <t>Debt/Equity Ratio</t>
  </si>
  <si>
    <t>Return on Assets (ROA)</t>
  </si>
  <si>
    <t>Return on Equity (ROE)</t>
  </si>
  <si>
    <t>Table of Contents</t>
  </si>
  <si>
    <t>Model Inputs and Financial Plans</t>
  </si>
  <si>
    <t>Director and Staff Costs</t>
  </si>
  <si>
    <t>Scenarios</t>
  </si>
  <si>
    <t>Revenue Schedule</t>
  </si>
  <si>
    <t>Cost of Sales Schedule</t>
  </si>
  <si>
    <t>Working Capital Schedule</t>
  </si>
  <si>
    <t>Depreciation Schedule</t>
  </si>
  <si>
    <t>Debt Schedule</t>
  </si>
  <si>
    <t>Equity Schedule</t>
  </si>
  <si>
    <t>Tax Schedule</t>
  </si>
  <si>
    <t>Cashflow Statement</t>
  </si>
  <si>
    <t>DCF Valuation</t>
  </si>
  <si>
    <t>Financial Ratios &amp; Charts</t>
  </si>
  <si>
    <t>CK Healthcare Limited</t>
  </si>
  <si>
    <t>Sector: Healthcare/Manufacturing</t>
  </si>
  <si>
    <t>Volume/Units/Weight</t>
  </si>
  <si>
    <t>Unit Price</t>
  </si>
  <si>
    <t>NGN</t>
  </si>
  <si>
    <t>Unit Cost</t>
  </si>
  <si>
    <t>General &amp; Admin Expenses</t>
  </si>
  <si>
    <t>Consulting and Professional fees</t>
  </si>
  <si>
    <t>Director's fees</t>
  </si>
  <si>
    <t>Fuel and Maintenance</t>
  </si>
  <si>
    <t>Insurance (Vehicles)</t>
  </si>
  <si>
    <t>Insurance (General)</t>
  </si>
  <si>
    <t>Lease/Rentals</t>
  </si>
  <si>
    <t>Legal Fees</t>
  </si>
  <si>
    <t>Office Expenses</t>
  </si>
  <si>
    <t>Regulatory and Permits</t>
  </si>
  <si>
    <t>Software and licenses</t>
  </si>
  <si>
    <t>Staff Costs</t>
  </si>
  <si>
    <t>Subscriptions</t>
  </si>
  <si>
    <t>Training</t>
  </si>
  <si>
    <t>Travel</t>
  </si>
  <si>
    <t>Utilities</t>
  </si>
  <si>
    <t>Others</t>
  </si>
  <si>
    <t>Marketing Expenses</t>
  </si>
  <si>
    <t>Advertising</t>
  </si>
  <si>
    <t>Public Relations</t>
  </si>
  <si>
    <t>Event Sponsorships/Trade Fairs/Exhibitions</t>
  </si>
  <si>
    <t>Research &amp; Development</t>
  </si>
  <si>
    <t>R&amp;D</t>
  </si>
  <si>
    <t>Tax</t>
  </si>
  <si>
    <t>Tax rate</t>
  </si>
  <si>
    <t>%</t>
  </si>
  <si>
    <t>Loan - Opening Value</t>
  </si>
  <si>
    <t>Additions</t>
  </si>
  <si>
    <t>(Repayment)</t>
  </si>
  <si>
    <t>(Interest Expense)</t>
  </si>
  <si>
    <t>Effective rate</t>
  </si>
  <si>
    <t>Duration</t>
  </si>
  <si>
    <t>years</t>
  </si>
  <si>
    <t xml:space="preserve">Loan 2: </t>
  </si>
  <si>
    <t xml:space="preserve">Loan 3: </t>
  </si>
  <si>
    <t>Bank Overdraft terms</t>
  </si>
  <si>
    <t>Common shares Issuance/(Buy-back)</t>
  </si>
  <si>
    <t>Common share dividend payout rate</t>
  </si>
  <si>
    <t>Preference shares Issuance/(Buy-back)</t>
  </si>
  <si>
    <t>Preference shares dividend yield</t>
  </si>
  <si>
    <t xml:space="preserve">Capital Expenditure </t>
  </si>
  <si>
    <t>Salvage Value</t>
  </si>
  <si>
    <t>Buildings</t>
  </si>
  <si>
    <t>Plant &amp; Machinery</t>
  </si>
  <si>
    <t>Vehicles</t>
  </si>
  <si>
    <t>Office Furniture</t>
  </si>
  <si>
    <t>Equipment (IT etc)</t>
  </si>
  <si>
    <t>Patents, Rights and other intangibles</t>
  </si>
  <si>
    <t>Working Capital Days</t>
  </si>
  <si>
    <t>Days Sales Oustanding</t>
  </si>
  <si>
    <t>days</t>
  </si>
  <si>
    <t>Days Payable Outstanding</t>
  </si>
  <si>
    <t>Days Inventory Oustanding</t>
  </si>
  <si>
    <t>Days in Other Current Assets</t>
  </si>
  <si>
    <t>Days in Other Current Liabilities</t>
  </si>
  <si>
    <t>Directors Fees</t>
  </si>
  <si>
    <t>Staff Cost</t>
  </si>
  <si>
    <t>Role</t>
  </si>
  <si>
    <t>Count</t>
  </si>
  <si>
    <t>Gross Income/yr</t>
  </si>
  <si>
    <t>Directors (cat 1)</t>
  </si>
  <si>
    <t>Directors (cat 2)</t>
  </si>
  <si>
    <t>CEO</t>
  </si>
  <si>
    <t>Business Development Manager</t>
  </si>
  <si>
    <t>Face Mask</t>
  </si>
  <si>
    <t>Hand Sanitizers</t>
  </si>
  <si>
    <t>Test Tubes</t>
  </si>
  <si>
    <t>Syringes</t>
  </si>
  <si>
    <t>units</t>
  </si>
  <si>
    <t>Production Managers</t>
  </si>
  <si>
    <t>Security Officer</t>
  </si>
  <si>
    <t>QA/QC Officers</t>
  </si>
  <si>
    <t>Finance Director</t>
  </si>
  <si>
    <t>IT, Head</t>
  </si>
  <si>
    <t>Marketing Officers</t>
  </si>
  <si>
    <t>Customer Service Officer</t>
  </si>
  <si>
    <t>Receptionist</t>
  </si>
  <si>
    <t>Business Development Expenses</t>
  </si>
  <si>
    <t>Loan 1: Bank ABC</t>
  </si>
  <si>
    <t>Directors and Staff Costs</t>
  </si>
  <si>
    <t>Select Scenario:</t>
  </si>
  <si>
    <t>Optimistic</t>
  </si>
  <si>
    <t>Conservative</t>
  </si>
  <si>
    <t>Pessimistic</t>
  </si>
  <si>
    <t>from Model Inputs</t>
  </si>
  <si>
    <t>G&amp;A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</si>
</sst>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\ &quot;years&quot;"/>
    <numFmt numFmtId="167" formatCode="0.0&quot;x the Conservative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5" fillId="0" borderId="0" xfId="0" applyFont="1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0" borderId="0" xfId="2"/>
    <xf numFmtId="0" fontId="0" fillId="0" borderId="0" xfId="0" applyProtection="1">
      <protection locked="0"/>
    </xf>
    <xf numFmtId="0" fontId="0" fillId="0" borderId="10" xfId="0" applyBorder="1" applyProtection="1"/>
    <xf numFmtId="0" fontId="2" fillId="0" borderId="10" xfId="0" applyFont="1" applyBorder="1" applyProtection="1"/>
    <xf numFmtId="0" fontId="9" fillId="0" borderId="10" xfId="0" applyFont="1" applyBorder="1" applyProtection="1"/>
    <xf numFmtId="1" fontId="2" fillId="0" borderId="10" xfId="0" applyNumberFormat="1" applyFont="1" applyBorder="1" applyProtection="1"/>
    <xf numFmtId="0" fontId="0" fillId="0" borderId="0" xfId="0" applyProtection="1"/>
    <xf numFmtId="0" fontId="2" fillId="0" borderId="0" xfId="0" applyFont="1" applyProtection="1"/>
    <xf numFmtId="164" fontId="2" fillId="0" borderId="0" xfId="0" applyNumberFormat="1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 applyProtection="1">
      <alignment horizontal="center"/>
    </xf>
    <xf numFmtId="43" fontId="0" fillId="0" borderId="0" xfId="1" applyFont="1" applyProtection="1"/>
    <xf numFmtId="164" fontId="0" fillId="0" borderId="0" xfId="1" applyNumberFormat="1" applyFont="1" applyProtection="1"/>
    <xf numFmtId="0" fontId="5" fillId="0" borderId="0" xfId="0" applyFont="1" applyProtection="1"/>
    <xf numFmtId="0" fontId="7" fillId="2" borderId="0" xfId="0" applyFont="1" applyFill="1" applyAlignment="1" applyProtection="1">
      <alignment horizontal="centerContinuous"/>
    </xf>
    <xf numFmtId="0" fontId="10" fillId="0" borderId="0" xfId="0" applyFont="1" applyProtection="1"/>
    <xf numFmtId="0" fontId="11" fillId="0" borderId="0" xfId="0" applyFont="1" applyProtection="1"/>
    <xf numFmtId="164" fontId="0" fillId="0" borderId="11" xfId="1" applyNumberFormat="1" applyFont="1" applyBorder="1" applyProtection="1"/>
    <xf numFmtId="9" fontId="0" fillId="0" borderId="0" xfId="0" applyNumberFormat="1" applyProtection="1"/>
    <xf numFmtId="164" fontId="11" fillId="0" borderId="0" xfId="1" applyNumberFormat="1" applyFont="1" applyProtection="1"/>
    <xf numFmtId="43" fontId="0" fillId="0" borderId="0" xfId="0" applyNumberFormat="1" applyProtection="1"/>
    <xf numFmtId="10" fontId="0" fillId="0" borderId="0" xfId="0" applyNumberFormat="1" applyProtection="1"/>
    <xf numFmtId="10" fontId="11" fillId="0" borderId="0" xfId="0" applyNumberFormat="1" applyFont="1" applyProtection="1"/>
    <xf numFmtId="165" fontId="0" fillId="0" borderId="0" xfId="0" applyNumberFormat="1" applyProtection="1"/>
    <xf numFmtId="1" fontId="0" fillId="0" borderId="0" xfId="1" applyNumberFormat="1" applyFont="1" applyProtection="1"/>
    <xf numFmtId="164" fontId="2" fillId="0" borderId="11" xfId="1" applyNumberFormat="1" applyFont="1" applyBorder="1" applyProtection="1"/>
    <xf numFmtId="3" fontId="0" fillId="0" borderId="0" xfId="0" applyNumberFormat="1" applyProtection="1"/>
    <xf numFmtId="164" fontId="0" fillId="0" borderId="0" xfId="1" applyNumberFormat="1" applyFont="1"/>
    <xf numFmtId="164" fontId="0" fillId="3" borderId="0" xfId="1" applyNumberFormat="1" applyFont="1" applyFill="1"/>
    <xf numFmtId="16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35" fmlaLink="$BE$1" fmlaRange="$BF$1:$BF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566057</xdr:colOff>
      <xdr:row>1</xdr:row>
      <xdr:rowOff>54428</xdr:rowOff>
    </xdr:from>
    <xdr:to>
      <xdr:col>14</xdr:col>
      <xdr:colOff>595994</xdr:colOff>
      <xdr:row>4</xdr:row>
      <xdr:rowOff>55262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D6DF00-7170-4373-8FC5-1BFD0AB66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9228" y="244928"/>
          <a:ext cx="1336223" cy="730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337457</xdr:colOff>
          <xdr:row>3</xdr:row>
          <xdr:rowOff>179615</xdr:rowOff>
        </xdr:from>
        <xdr:to>
          <xdr:col>4</xdr:col>
          <xdr:colOff>261258</xdr:colOff>
          <xdr:row>5</xdr:row>
          <xdr:rowOff>5443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BBA82FBF-F35F-4BEA-9F6F-CC8353E57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BD2D-26AA-479E-A203-430FA3A65306}">
  <sheetPr>
    <tabColor theme="4"/>
  </sheetPr>
  <dimension ref="B1:O43"/>
  <sheetViews>
    <sheetView showGridLines="0" workbookViewId="0">
      <selection activeCell="N16" sqref="N16"/>
    </sheetView>
  </sheetViews>
  <sheetFormatPr defaultRowHeight="14.6" x14ac:dyDescent="0.4"/>
  <cols>
    <col min="2" max="2" width="5.07421875" customWidth="1"/>
    <col min="3" max="3" width="4.23046875" customWidth="1"/>
    <col min="4" max="4" width="29.3046875" bestFit="1" customWidth="1"/>
    <col min="5" max="9" width="16.23046875" customWidth="1"/>
    <col min="10" max="10" width="18.15234375" customWidth="1"/>
  </cols>
  <sheetData>
    <row r="1" spans="2:15" ht="15" thickBot="1" x14ac:dyDescent="0.45"/>
    <row r="2" spans="2:15" s="12" customFormat="1" x14ac:dyDescent="0.4">
      <c r="B2" s="9"/>
      <c r="C2" s="10"/>
      <c r="D2" s="10"/>
      <c r="E2" s="10"/>
      <c r="F2" s="10"/>
      <c r="G2" s="10"/>
      <c r="H2" s="10"/>
      <c r="I2" s="10"/>
      <c r="J2" s="10"/>
      <c r="K2" s="10" t="s">
        <v>0</v>
      </c>
      <c r="L2" s="10"/>
      <c r="M2" s="10"/>
      <c r="N2" s="10"/>
      <c r="O2" s="11"/>
    </row>
    <row r="3" spans="2:15" ht="28.3" x14ac:dyDescent="0.75">
      <c r="B3" s="1"/>
      <c r="C3" s="2"/>
      <c r="D3" s="8" t="s">
        <v>46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5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2:15" x14ac:dyDescent="0.4">
      <c r="B5" s="1"/>
      <c r="C5" s="2"/>
      <c r="D5" s="7" t="s">
        <v>47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2:15" x14ac:dyDescent="0.4">
      <c r="B7" s="1"/>
      <c r="C7" s="2"/>
      <c r="D7" s="13" t="s">
        <v>1</v>
      </c>
      <c r="E7" s="14"/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x14ac:dyDescent="0.4">
      <c r="B8" s="1"/>
      <c r="C8" s="2"/>
      <c r="D8" s="15" t="s">
        <v>2</v>
      </c>
      <c r="E8" s="14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x14ac:dyDescent="0.4">
      <c r="B9" s="1"/>
      <c r="C9" s="2"/>
      <c r="D9" s="15" t="s">
        <v>3</v>
      </c>
      <c r="E9" s="14"/>
      <c r="F9" s="2"/>
      <c r="G9" s="2"/>
      <c r="H9" s="2"/>
      <c r="I9" s="2"/>
      <c r="J9" s="2"/>
      <c r="K9" s="2"/>
      <c r="L9" s="2"/>
      <c r="M9" s="2"/>
      <c r="N9" s="2"/>
      <c r="O9" s="3"/>
    </row>
    <row r="10" spans="2:15" x14ac:dyDescent="0.4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2:15" x14ac:dyDescent="0.4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x14ac:dyDescent="0.4">
      <c r="B12" s="1"/>
      <c r="C12" s="7" t="s">
        <v>4</v>
      </c>
      <c r="D12" s="7"/>
      <c r="E12" s="7">
        <v>2020</v>
      </c>
      <c r="F12" s="7">
        <v>2021</v>
      </c>
      <c r="G12" s="7">
        <v>2022</v>
      </c>
      <c r="H12" s="7">
        <v>2023</v>
      </c>
      <c r="I12" s="7">
        <v>2024</v>
      </c>
      <c r="J12" s="7"/>
      <c r="K12" s="2"/>
      <c r="L12" s="2"/>
      <c r="M12" s="2"/>
      <c r="N12" s="2"/>
      <c r="O12" s="3"/>
    </row>
    <row r="13" spans="2:15" x14ac:dyDescent="0.4">
      <c r="B13" s="1"/>
      <c r="C13" s="2"/>
      <c r="D13" s="14" t="s">
        <v>5</v>
      </c>
      <c r="E13" s="14"/>
      <c r="F13" s="14"/>
      <c r="G13" s="14"/>
      <c r="H13" s="14"/>
      <c r="I13" s="14"/>
      <c r="J13" s="14"/>
      <c r="K13" s="2"/>
      <c r="L13" s="2"/>
      <c r="M13" s="2"/>
      <c r="N13" s="2"/>
      <c r="O13" s="3"/>
    </row>
    <row r="14" spans="2:15" x14ac:dyDescent="0.4">
      <c r="B14" s="1"/>
      <c r="C14" s="2"/>
      <c r="D14" s="14" t="s">
        <v>6</v>
      </c>
      <c r="E14" s="14"/>
      <c r="F14" s="14"/>
      <c r="G14" s="14"/>
      <c r="H14" s="14"/>
      <c r="I14" s="14"/>
      <c r="J14" s="14"/>
      <c r="K14" s="2"/>
      <c r="L14" s="2"/>
      <c r="M14" s="2"/>
      <c r="N14" s="2"/>
      <c r="O14" s="3"/>
    </row>
    <row r="15" spans="2:15" x14ac:dyDescent="0.4">
      <c r="B15" s="1"/>
      <c r="C15" s="2"/>
      <c r="D15" s="14" t="s">
        <v>7</v>
      </c>
      <c r="E15" s="14"/>
      <c r="F15" s="14"/>
      <c r="G15" s="14"/>
      <c r="H15" s="14"/>
      <c r="I15" s="14"/>
      <c r="J15" s="14"/>
      <c r="K15" s="2"/>
      <c r="L15" s="2"/>
      <c r="M15" s="2"/>
      <c r="N15" s="2"/>
      <c r="O15" s="3"/>
    </row>
    <row r="16" spans="2:15" x14ac:dyDescent="0.4">
      <c r="B16" s="1"/>
      <c r="C16" s="2"/>
      <c r="D16" s="16" t="s">
        <v>9</v>
      </c>
      <c r="E16" s="14"/>
      <c r="F16" s="14"/>
      <c r="G16" s="14"/>
      <c r="H16" s="14"/>
      <c r="I16" s="14"/>
      <c r="J16" s="14"/>
      <c r="K16" s="2"/>
      <c r="L16" s="2"/>
      <c r="M16" s="2"/>
      <c r="N16" s="2"/>
      <c r="O16" s="3"/>
    </row>
    <row r="17" spans="2:15" x14ac:dyDescent="0.4">
      <c r="B17" s="1"/>
      <c r="C17" s="2"/>
      <c r="D17" s="16" t="s">
        <v>8</v>
      </c>
      <c r="E17" s="14"/>
      <c r="F17" s="14"/>
      <c r="G17" s="14"/>
      <c r="H17" s="14"/>
      <c r="I17" s="14"/>
      <c r="J17" s="14"/>
      <c r="K17" s="2"/>
      <c r="L17" s="2"/>
      <c r="M17" s="2"/>
      <c r="N17" s="2"/>
      <c r="O17" s="3"/>
    </row>
    <row r="18" spans="2:15" x14ac:dyDescent="0.4">
      <c r="B18" s="1"/>
      <c r="C18" s="2"/>
      <c r="D18" s="16" t="s">
        <v>10</v>
      </c>
      <c r="E18" s="14"/>
      <c r="F18" s="14"/>
      <c r="G18" s="14"/>
      <c r="H18" s="14"/>
      <c r="I18" s="14"/>
      <c r="J18" s="14"/>
      <c r="K18" s="2"/>
      <c r="L18" s="2"/>
      <c r="M18" s="2"/>
      <c r="N18" s="2"/>
      <c r="O18" s="3"/>
    </row>
    <row r="19" spans="2:15" x14ac:dyDescent="0.4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x14ac:dyDescent="0.4">
      <c r="B20" s="1"/>
      <c r="C20" s="7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x14ac:dyDescent="0.4">
      <c r="B21" s="1"/>
      <c r="C21" s="2"/>
      <c r="D21" s="16" t="s">
        <v>12</v>
      </c>
      <c r="E21" s="14"/>
      <c r="F21" s="14"/>
      <c r="G21" s="14"/>
      <c r="H21" s="14"/>
      <c r="I21" s="14"/>
      <c r="J21" s="14"/>
      <c r="K21" s="2"/>
      <c r="L21" s="2"/>
      <c r="M21" s="2"/>
      <c r="N21" s="2"/>
      <c r="O21" s="3"/>
    </row>
    <row r="22" spans="2:15" x14ac:dyDescent="0.4">
      <c r="B22" s="1"/>
      <c r="C22" s="2"/>
      <c r="D22" s="16" t="s">
        <v>13</v>
      </c>
      <c r="E22" s="14"/>
      <c r="F22" s="14"/>
      <c r="G22" s="14"/>
      <c r="H22" s="14"/>
      <c r="I22" s="14"/>
      <c r="J22" s="14"/>
      <c r="K22" s="2"/>
      <c r="L22" s="2"/>
      <c r="M22" s="2"/>
      <c r="N22" s="2"/>
      <c r="O22" s="3"/>
    </row>
    <row r="23" spans="2:15" x14ac:dyDescent="0.4">
      <c r="B23" s="1"/>
      <c r="C23" s="2"/>
      <c r="D23" s="16" t="s">
        <v>14</v>
      </c>
      <c r="E23" s="14"/>
      <c r="F23" s="14"/>
      <c r="G23" s="14"/>
      <c r="H23" s="14"/>
      <c r="I23" s="14"/>
      <c r="J23" s="14"/>
      <c r="K23" s="2"/>
      <c r="L23" s="2"/>
      <c r="M23" s="2"/>
      <c r="N23" s="2"/>
      <c r="O23" s="3"/>
    </row>
    <row r="24" spans="2:15" x14ac:dyDescent="0.4">
      <c r="B24" s="1"/>
      <c r="C24" s="2"/>
      <c r="D24" s="16" t="s">
        <v>15</v>
      </c>
      <c r="E24" s="14"/>
      <c r="F24" s="14"/>
      <c r="G24" s="14"/>
      <c r="H24" s="14"/>
      <c r="I24" s="14"/>
      <c r="J24" s="14"/>
      <c r="K24" s="2"/>
      <c r="L24" s="2"/>
      <c r="M24" s="2"/>
      <c r="N24" s="2"/>
      <c r="O24" s="3"/>
    </row>
    <row r="25" spans="2:15" x14ac:dyDescent="0.4">
      <c r="B25" s="1"/>
      <c r="C25" s="2"/>
      <c r="D25" s="16" t="s">
        <v>16</v>
      </c>
      <c r="E25" s="14"/>
      <c r="F25" s="14"/>
      <c r="G25" s="14"/>
      <c r="H25" s="14"/>
      <c r="I25" s="14"/>
      <c r="J25" s="14"/>
      <c r="K25" s="2"/>
      <c r="L25" s="2"/>
      <c r="M25" s="2"/>
      <c r="N25" s="2"/>
      <c r="O25" s="3"/>
    </row>
    <row r="26" spans="2:15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2:15" x14ac:dyDescent="0.4">
      <c r="B27" s="1"/>
      <c r="C27" s="7" t="s">
        <v>17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2:15" x14ac:dyDescent="0.4">
      <c r="B28" s="1"/>
      <c r="C28" s="2"/>
      <c r="D28" s="16" t="s">
        <v>18</v>
      </c>
      <c r="E28" s="14"/>
      <c r="F28" s="14"/>
      <c r="G28" s="14"/>
      <c r="H28" s="14"/>
      <c r="I28" s="14"/>
      <c r="J28" s="14"/>
      <c r="K28" s="2"/>
      <c r="L28" s="2"/>
      <c r="M28" s="2"/>
      <c r="N28" s="2"/>
      <c r="O28" s="3"/>
    </row>
    <row r="29" spans="2:15" x14ac:dyDescent="0.4">
      <c r="B29" s="1"/>
      <c r="C29" s="2"/>
      <c r="D29" s="16" t="s">
        <v>19</v>
      </c>
      <c r="E29" s="14"/>
      <c r="F29" s="14"/>
      <c r="G29" s="14"/>
      <c r="H29" s="14"/>
      <c r="I29" s="14"/>
      <c r="J29" s="14"/>
      <c r="K29" s="2"/>
      <c r="L29" s="2"/>
      <c r="M29" s="2"/>
      <c r="N29" s="2"/>
      <c r="O29" s="3"/>
    </row>
    <row r="30" spans="2:15" x14ac:dyDescent="0.4">
      <c r="B30" s="1"/>
      <c r="C30" s="2"/>
      <c r="D30" s="16" t="s">
        <v>20</v>
      </c>
      <c r="E30" s="14"/>
      <c r="F30" s="14"/>
      <c r="G30" s="14"/>
      <c r="H30" s="14"/>
      <c r="I30" s="14"/>
      <c r="J30" s="14"/>
      <c r="K30" s="2"/>
      <c r="L30" s="2"/>
      <c r="M30" s="2"/>
      <c r="N30" s="2"/>
      <c r="O30" s="3"/>
    </row>
    <row r="31" spans="2:15" x14ac:dyDescent="0.4">
      <c r="B31" s="1"/>
      <c r="C31" s="2"/>
      <c r="D31" s="16" t="s">
        <v>21</v>
      </c>
      <c r="E31" s="14"/>
      <c r="F31" s="14"/>
      <c r="G31" s="14"/>
      <c r="H31" s="14"/>
      <c r="I31" s="14"/>
      <c r="J31" s="14"/>
      <c r="K31" s="2"/>
      <c r="L31" s="2"/>
      <c r="M31" s="2"/>
      <c r="N31" s="2"/>
      <c r="O31" s="3"/>
    </row>
    <row r="32" spans="2:15" x14ac:dyDescent="0.4">
      <c r="B32" s="1"/>
      <c r="C32" s="2"/>
      <c r="D32" s="16" t="s">
        <v>22</v>
      </c>
      <c r="E32" s="14"/>
      <c r="F32" s="14"/>
      <c r="G32" s="14"/>
      <c r="H32" s="14"/>
      <c r="I32" s="14"/>
      <c r="J32" s="14"/>
      <c r="K32" s="2"/>
      <c r="L32" s="2"/>
      <c r="M32" s="2"/>
      <c r="N32" s="2"/>
      <c r="O32" s="3"/>
    </row>
    <row r="33" spans="2:15" x14ac:dyDescent="0.4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2:15" x14ac:dyDescent="0.4">
      <c r="B34" s="1"/>
      <c r="C34" s="7" t="s">
        <v>23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2:15" x14ac:dyDescent="0.4">
      <c r="B35" s="1"/>
      <c r="C35" s="2"/>
      <c r="D35" s="16" t="s">
        <v>24</v>
      </c>
      <c r="E35" s="14"/>
      <c r="F35" s="14"/>
      <c r="G35" s="14"/>
      <c r="H35" s="14"/>
      <c r="I35" s="14"/>
      <c r="J35" s="14"/>
      <c r="K35" s="2"/>
      <c r="L35" s="2"/>
      <c r="M35" s="2"/>
      <c r="N35" s="2"/>
      <c r="O35" s="3"/>
    </row>
    <row r="36" spans="2:15" x14ac:dyDescent="0.4">
      <c r="B36" s="1"/>
      <c r="C36" s="2"/>
      <c r="D36" s="16" t="s">
        <v>25</v>
      </c>
      <c r="E36" s="14"/>
      <c r="F36" s="14"/>
      <c r="G36" s="14"/>
      <c r="H36" s="14"/>
      <c r="I36" s="14"/>
      <c r="J36" s="14"/>
      <c r="K36" s="2"/>
      <c r="L36" s="2"/>
      <c r="M36" s="2"/>
      <c r="N36" s="2"/>
      <c r="O36" s="3"/>
    </row>
    <row r="37" spans="2:15" x14ac:dyDescent="0.4">
      <c r="B37" s="1"/>
      <c r="C37" s="2"/>
      <c r="D37" s="16" t="s">
        <v>26</v>
      </c>
      <c r="E37" s="14"/>
      <c r="F37" s="14"/>
      <c r="G37" s="14"/>
      <c r="H37" s="14"/>
      <c r="I37" s="14"/>
      <c r="J37" s="14"/>
      <c r="K37" s="2"/>
      <c r="L37" s="2"/>
      <c r="M37" s="2"/>
      <c r="N37" s="2"/>
      <c r="O37" s="3"/>
    </row>
    <row r="38" spans="2:15" x14ac:dyDescent="0.4">
      <c r="B38" s="1"/>
      <c r="C38" s="2"/>
      <c r="D38" s="16" t="s">
        <v>27</v>
      </c>
      <c r="E38" s="14"/>
      <c r="F38" s="14"/>
      <c r="G38" s="14"/>
      <c r="H38" s="14"/>
      <c r="I38" s="14"/>
      <c r="J38" s="14"/>
      <c r="K38" s="2"/>
      <c r="L38" s="2"/>
      <c r="M38" s="2"/>
      <c r="N38" s="2"/>
      <c r="O38" s="3"/>
    </row>
    <row r="39" spans="2:15" x14ac:dyDescent="0.4">
      <c r="B39" s="1"/>
      <c r="C39" s="2"/>
      <c r="D39" s="16" t="s">
        <v>28</v>
      </c>
      <c r="E39" s="14"/>
      <c r="F39" s="14"/>
      <c r="G39" s="14"/>
      <c r="H39" s="14"/>
      <c r="I39" s="14"/>
      <c r="J39" s="14"/>
      <c r="K39" s="2"/>
      <c r="L39" s="2"/>
      <c r="M39" s="2"/>
      <c r="N39" s="2"/>
      <c r="O39" s="3"/>
    </row>
    <row r="40" spans="2:15" x14ac:dyDescent="0.4">
      <c r="B40" s="1"/>
      <c r="C40" s="2"/>
      <c r="D40" s="16" t="s">
        <v>29</v>
      </c>
      <c r="E40" s="14"/>
      <c r="F40" s="14"/>
      <c r="G40" s="14"/>
      <c r="H40" s="14"/>
      <c r="I40" s="14"/>
      <c r="J40" s="14"/>
      <c r="K40" s="2"/>
      <c r="L40" s="2"/>
      <c r="M40" s="2"/>
      <c r="N40" s="2"/>
      <c r="O40" s="3"/>
    </row>
    <row r="41" spans="2:15" x14ac:dyDescent="0.4">
      <c r="B41" s="1"/>
      <c r="C41" s="2"/>
      <c r="D41" s="16" t="s">
        <v>30</v>
      </c>
      <c r="E41" s="14"/>
      <c r="F41" s="14"/>
      <c r="G41" s="14"/>
      <c r="H41" s="14"/>
      <c r="I41" s="14"/>
      <c r="J41" s="14"/>
      <c r="K41" s="2"/>
      <c r="L41" s="2"/>
      <c r="M41" s="2"/>
      <c r="N41" s="2"/>
      <c r="O41" s="3"/>
    </row>
    <row r="42" spans="2:15" x14ac:dyDescent="0.4">
      <c r="B42" s="1"/>
      <c r="C42" s="2"/>
      <c r="D42" s="16" t="s">
        <v>31</v>
      </c>
      <c r="E42" s="14"/>
      <c r="F42" s="14"/>
      <c r="G42" s="14"/>
      <c r="H42" s="14"/>
      <c r="I42" s="14"/>
      <c r="J42" s="14"/>
      <c r="K42" s="2"/>
      <c r="L42" s="2"/>
      <c r="M42" s="2"/>
      <c r="N42" s="2"/>
      <c r="O42" s="3"/>
    </row>
    <row r="43" spans="2:15" ht="15" thickBot="1" x14ac:dyDescent="0.4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9B3C-491A-4D3B-A2D6-93C778B68482}">
  <sheetPr>
    <tabColor theme="4"/>
  </sheetPr>
  <dimension ref="B1:T19"/>
  <sheetViews>
    <sheetView showGridLines="0" workbookViewId="0">
      <selection activeCell="I13" sqref="I13"/>
    </sheetView>
  </sheetViews>
  <sheetFormatPr defaultRowHeight="14.6" x14ac:dyDescent="0.4"/>
  <sheetData>
    <row r="1" spans="2:20" s="12" customFormat="1" x14ac:dyDescent="0.4">
      <c r="C1" s="12" t="str">
        <f>Summary!D3</f>
        <v>CK Healthcare Limited</v>
      </c>
      <c r="T1" s="12" t="str">
        <f>Summary!K2</f>
        <v>Last Updated: 30-March-2020</v>
      </c>
    </row>
    <row r="3" spans="2:20" ht="20.6" x14ac:dyDescent="0.55000000000000004">
      <c r="B3" s="18" t="s">
        <v>32</v>
      </c>
      <c r="C3" s="18"/>
      <c r="D3" s="18"/>
      <c r="E3" s="18"/>
      <c r="F3" s="18"/>
      <c r="G3" s="18"/>
      <c r="H3" s="18"/>
    </row>
    <row r="5" spans="2:20" x14ac:dyDescent="0.4">
      <c r="B5">
        <v>1</v>
      </c>
      <c r="C5" s="20" t="s">
        <v>33</v>
      </c>
    </row>
    <row r="6" spans="2:20" x14ac:dyDescent="0.4">
      <c r="B6">
        <v>2</v>
      </c>
      <c r="C6" s="20" t="s">
        <v>34</v>
      </c>
    </row>
    <row r="7" spans="2:20" x14ac:dyDescent="0.4">
      <c r="B7">
        <v>3</v>
      </c>
      <c r="C7" s="20" t="s">
        <v>35</v>
      </c>
    </row>
    <row r="8" spans="2:20" x14ac:dyDescent="0.4">
      <c r="B8">
        <v>4</v>
      </c>
      <c r="C8" s="20" t="s">
        <v>36</v>
      </c>
    </row>
    <row r="9" spans="2:20" x14ac:dyDescent="0.4">
      <c r="B9">
        <v>5</v>
      </c>
      <c r="C9" s="20" t="s">
        <v>37</v>
      </c>
    </row>
    <row r="10" spans="2:20" x14ac:dyDescent="0.4">
      <c r="B10">
        <v>6</v>
      </c>
      <c r="C10" s="20" t="s">
        <v>38</v>
      </c>
    </row>
    <row r="11" spans="2:20" x14ac:dyDescent="0.4">
      <c r="B11">
        <v>7</v>
      </c>
      <c r="C11" s="20" t="s">
        <v>39</v>
      </c>
    </row>
    <row r="12" spans="2:20" x14ac:dyDescent="0.4">
      <c r="B12">
        <v>8</v>
      </c>
      <c r="C12" s="20" t="s">
        <v>40</v>
      </c>
    </row>
    <row r="13" spans="2:20" x14ac:dyDescent="0.4">
      <c r="B13">
        <v>9</v>
      </c>
      <c r="C13" s="20" t="s">
        <v>41</v>
      </c>
    </row>
    <row r="14" spans="2:20" x14ac:dyDescent="0.4">
      <c r="B14">
        <v>10</v>
      </c>
      <c r="C14" s="20" t="s">
        <v>42</v>
      </c>
    </row>
    <row r="15" spans="2:20" x14ac:dyDescent="0.4">
      <c r="B15">
        <v>11</v>
      </c>
      <c r="C15" s="20" t="s">
        <v>4</v>
      </c>
    </row>
    <row r="16" spans="2:20" x14ac:dyDescent="0.4">
      <c r="B16">
        <v>12</v>
      </c>
      <c r="C16" s="20" t="s">
        <v>11</v>
      </c>
    </row>
    <row r="17" spans="2:3" x14ac:dyDescent="0.4">
      <c r="B17">
        <v>13</v>
      </c>
      <c r="C17" s="20" t="s">
        <v>43</v>
      </c>
    </row>
    <row r="18" spans="2:3" x14ac:dyDescent="0.4">
      <c r="B18">
        <v>14</v>
      </c>
      <c r="C18" s="20" t="s">
        <v>44</v>
      </c>
    </row>
    <row r="19" spans="2:3" x14ac:dyDescent="0.4">
      <c r="B19">
        <v>15</v>
      </c>
      <c r="C19" s="20" t="s">
        <v>45</v>
      </c>
    </row>
  </sheetData>
  <hyperlinks>
    <hyperlink ref="C5" location="'Model Inputs'!A1" display="Model Inputs and Financial Plans" xr:uid="{D91F8E8F-EF9E-4E06-8B36-CD4AD0F12966}"/>
    <hyperlink ref="C6" location="'Director and Staff Costs'!A1" display="Director and Staff Costs" xr:uid="{B5FC9785-E518-4B92-BB91-66BB4113425A}"/>
    <hyperlink ref="C7" location="Scenarios!A1" display="Scenarios" xr:uid="{50092991-C62A-40E5-A3C1-2FE0EF6162E6}"/>
    <hyperlink ref="C8" location="Revenue!A1" display="Revenue Schedule" xr:uid="{799B0A27-653F-43BA-9614-715F61079AB8}"/>
    <hyperlink ref="C9" location="'Cost of Sales'!A1" display="Cost of Sales Schedule" xr:uid="{0C33790E-38EE-4E4D-85B8-F472AA5409E1}"/>
    <hyperlink ref="C10" location="'Working Capital'!A1" display="Working Capital Schedule" xr:uid="{AC5BF149-932E-46E0-A248-5D681C034C55}"/>
    <hyperlink ref="C11" location="Depreciation!A1" display="Depreciation Schedule" xr:uid="{8E88331E-53B4-4B50-B967-F13DEF896193}"/>
    <hyperlink ref="C12" location="Debt!A1" display="Debt Schedule" xr:uid="{1423DA8E-0D87-4B20-AD95-F71AD859A9A1}"/>
    <hyperlink ref="C13" location="Equity!A1" display="Equity Schedule" xr:uid="{82B0B78E-8D36-4568-812A-858565CBE601}"/>
    <hyperlink ref="C14" location="Tax!A1" display="Tax Schedule" xr:uid="{A3CE582C-EF84-43EE-A3B3-7F198ADD909D}"/>
    <hyperlink ref="C15" location="'Income Statement'!A1" display="Income Statement" xr:uid="{43F0C1FC-C25F-4EA3-AB25-CCA145F1BA6E}"/>
    <hyperlink ref="C16" location="'Balance Sheet'!A1" display="Balance Sheet" xr:uid="{FBD258E7-D3A3-4066-906E-03499F505C42}"/>
    <hyperlink ref="C17" location="Cashflow!A1" display="Cashflow Statement" xr:uid="{39E1FEB4-DEC7-4304-B337-091B262DFF52}"/>
    <hyperlink ref="C18" location="'DCF Valuation'!A1" display="DCF Valuation" xr:uid="{2C6B043B-CF3E-4CAC-AD26-4912D7B2BC4F}"/>
    <hyperlink ref="C19" location="'Financial Ratios'!A1" display="Financial Ratios &amp; Charts" xr:uid="{A6FE7907-3528-47FF-949E-6352975D252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8DD2-B0DD-464A-9B3C-7B46D40246A5}">
  <sheetPr>
    <tabColor theme="7"/>
  </sheetPr>
  <dimension ref="B1:T113"/>
  <sheetViews>
    <sheetView showGridLines="0" workbookViewId="0">
      <selection activeCell="D48" sqref="D48"/>
    </sheetView>
  </sheetViews>
  <sheetFormatPr defaultRowHeight="14.6" x14ac:dyDescent="0.4"/>
  <cols>
    <col min="1" max="1" width="4.69140625" style="26" customWidth="1"/>
    <col min="2" max="2" width="3.15234375" style="26" customWidth="1"/>
    <col min="3" max="3" width="47.3828125" style="26" customWidth="1"/>
    <col min="4" max="4" width="9.23046875" style="26"/>
    <col min="5" max="5" width="3.53515625" style="26" customWidth="1"/>
    <col min="6" max="6" width="11.4609375" style="26" customWidth="1"/>
    <col min="7" max="7" width="8.53515625" style="26" bestFit="1" customWidth="1"/>
    <col min="8" max="8" width="8.53515625" style="26" customWidth="1"/>
    <col min="9" max="9" width="9.3828125" style="26" bestFit="1" customWidth="1"/>
    <col min="10" max="10" width="14.3828125" style="26" customWidth="1"/>
    <col min="11" max="15" width="14.23046875" style="26" bestFit="1" customWidth="1"/>
    <col min="16" max="16" width="11.69140625" style="26" bestFit="1" customWidth="1"/>
    <col min="17" max="16384" width="9.23046875" style="26"/>
  </cols>
  <sheetData>
    <row r="1" spans="2:20" s="34" customFormat="1" x14ac:dyDescent="0.4">
      <c r="C1" s="34" t="str">
        <f>Summary!D3</f>
        <v>CK Healthcare Limited</v>
      </c>
      <c r="T1" s="34" t="str">
        <f>Summary!K2</f>
        <v>Last Updated: 30-March-2020</v>
      </c>
    </row>
    <row r="3" spans="2:20" ht="20.6" x14ac:dyDescent="0.55000000000000004">
      <c r="B3" s="35" t="s">
        <v>33</v>
      </c>
      <c r="C3" s="35"/>
      <c r="D3" s="35"/>
      <c r="E3" s="35"/>
      <c r="F3" s="35"/>
      <c r="G3" s="35"/>
      <c r="H3" s="35"/>
    </row>
    <row r="6" spans="2:20" x14ac:dyDescent="0.4"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</row>
    <row r="7" spans="2:20" x14ac:dyDescent="0.4">
      <c r="F7" s="36"/>
    </row>
    <row r="8" spans="2:20" x14ac:dyDescent="0.4">
      <c r="B8" s="26" t="s">
        <v>116</v>
      </c>
      <c r="F8" s="37"/>
    </row>
    <row r="9" spans="2:20" x14ac:dyDescent="0.4">
      <c r="C9" s="26" t="s">
        <v>48</v>
      </c>
      <c r="D9" s="26" t="s">
        <v>120</v>
      </c>
      <c r="F9" s="37"/>
      <c r="G9" s="33"/>
      <c r="H9" s="33"/>
      <c r="I9" s="33"/>
      <c r="J9" s="33"/>
      <c r="K9" s="33">
        <v>500000</v>
      </c>
      <c r="L9" s="33">
        <v>600000</v>
      </c>
      <c r="M9" s="33">
        <v>750000</v>
      </c>
      <c r="N9" s="33">
        <v>900000</v>
      </c>
      <c r="O9" s="33">
        <v>1000000</v>
      </c>
    </row>
    <row r="10" spans="2:20" x14ac:dyDescent="0.4">
      <c r="C10" s="26" t="s">
        <v>49</v>
      </c>
      <c r="D10" s="26" t="s">
        <v>50</v>
      </c>
      <c r="F10" s="37"/>
      <c r="G10" s="32"/>
      <c r="H10" s="32"/>
      <c r="I10" s="32"/>
      <c r="J10" s="32"/>
      <c r="K10" s="32">
        <v>1000</v>
      </c>
      <c r="L10" s="32">
        <v>1000</v>
      </c>
      <c r="M10" s="32">
        <v>1000</v>
      </c>
      <c r="N10" s="32">
        <v>1200</v>
      </c>
      <c r="O10" s="32">
        <v>1200</v>
      </c>
    </row>
    <row r="11" spans="2:20" x14ac:dyDescent="0.4">
      <c r="C11" s="26" t="s">
        <v>51</v>
      </c>
      <c r="D11" s="26" t="s">
        <v>50</v>
      </c>
      <c r="F11" s="37"/>
      <c r="G11" s="32"/>
      <c r="H11" s="32"/>
      <c r="I11" s="32"/>
      <c r="J11" s="32"/>
      <c r="K11" s="32">
        <v>400</v>
      </c>
      <c r="L11" s="32">
        <v>400</v>
      </c>
      <c r="M11" s="32">
        <v>450</v>
      </c>
      <c r="N11" s="32">
        <v>450</v>
      </c>
      <c r="O11" s="32">
        <v>500</v>
      </c>
    </row>
    <row r="12" spans="2:20" x14ac:dyDescent="0.4">
      <c r="F12" s="37"/>
    </row>
    <row r="13" spans="2:20" x14ac:dyDescent="0.4">
      <c r="B13" s="26" t="s">
        <v>117</v>
      </c>
      <c r="F13" s="37"/>
    </row>
    <row r="14" spans="2:20" x14ac:dyDescent="0.4">
      <c r="C14" s="26" t="s">
        <v>48</v>
      </c>
      <c r="D14" s="26" t="s">
        <v>120</v>
      </c>
      <c r="F14" s="37"/>
      <c r="G14" s="33"/>
      <c r="H14" s="33"/>
      <c r="I14" s="33"/>
      <c r="J14" s="33"/>
      <c r="K14" s="33">
        <v>800000</v>
      </c>
      <c r="L14" s="33">
        <v>850000</v>
      </c>
      <c r="M14" s="33">
        <v>900000</v>
      </c>
      <c r="N14" s="33">
        <v>950000</v>
      </c>
      <c r="O14" s="33">
        <v>1050000</v>
      </c>
    </row>
    <row r="15" spans="2:20" x14ac:dyDescent="0.4">
      <c r="C15" s="26" t="s">
        <v>49</v>
      </c>
      <c r="D15" s="26" t="s">
        <v>50</v>
      </c>
      <c r="F15" s="37"/>
      <c r="G15" s="32"/>
      <c r="H15" s="32"/>
      <c r="I15" s="32"/>
      <c r="J15" s="32"/>
      <c r="K15" s="32">
        <v>500</v>
      </c>
      <c r="L15" s="32">
        <v>500</v>
      </c>
      <c r="M15" s="32">
        <v>500</v>
      </c>
      <c r="N15" s="32">
        <v>500</v>
      </c>
      <c r="O15" s="32">
        <v>500</v>
      </c>
    </row>
    <row r="16" spans="2:20" x14ac:dyDescent="0.4">
      <c r="C16" s="26" t="s">
        <v>51</v>
      </c>
      <c r="D16" s="26" t="s">
        <v>50</v>
      </c>
      <c r="F16" s="37"/>
      <c r="G16" s="32"/>
      <c r="H16" s="32"/>
      <c r="I16" s="32"/>
      <c r="J16" s="32"/>
      <c r="K16" s="32">
        <v>180</v>
      </c>
      <c r="L16" s="32">
        <v>180</v>
      </c>
      <c r="M16" s="32">
        <v>180</v>
      </c>
      <c r="N16" s="32">
        <v>180</v>
      </c>
      <c r="O16" s="32">
        <v>180</v>
      </c>
    </row>
    <row r="17" spans="2:15" x14ac:dyDescent="0.4">
      <c r="F17" s="37"/>
    </row>
    <row r="18" spans="2:15" x14ac:dyDescent="0.4">
      <c r="B18" s="26" t="s">
        <v>118</v>
      </c>
      <c r="F18" s="37"/>
    </row>
    <row r="19" spans="2:15" x14ac:dyDescent="0.4">
      <c r="C19" s="26" t="s">
        <v>48</v>
      </c>
      <c r="D19" s="26" t="s">
        <v>120</v>
      </c>
      <c r="F19" s="37"/>
      <c r="G19" s="33"/>
      <c r="H19" s="33"/>
      <c r="I19" s="33"/>
      <c r="J19" s="33"/>
      <c r="K19" s="33">
        <v>1000000</v>
      </c>
      <c r="L19" s="33">
        <v>1500000</v>
      </c>
      <c r="M19" s="33">
        <v>2200000</v>
      </c>
      <c r="N19" s="33">
        <v>2800000</v>
      </c>
      <c r="O19" s="33">
        <v>4000000</v>
      </c>
    </row>
    <row r="20" spans="2:15" x14ac:dyDescent="0.4">
      <c r="C20" s="26" t="s">
        <v>49</v>
      </c>
      <c r="D20" s="26" t="s">
        <v>50</v>
      </c>
      <c r="F20" s="37"/>
      <c r="G20" s="32"/>
      <c r="H20" s="32"/>
      <c r="I20" s="32"/>
      <c r="J20" s="32"/>
      <c r="K20" s="32">
        <v>20</v>
      </c>
      <c r="L20" s="32">
        <v>20</v>
      </c>
      <c r="M20" s="32">
        <v>20</v>
      </c>
      <c r="N20" s="32">
        <v>20</v>
      </c>
      <c r="O20" s="32">
        <v>20</v>
      </c>
    </row>
    <row r="21" spans="2:15" x14ac:dyDescent="0.4">
      <c r="C21" s="26" t="s">
        <v>51</v>
      </c>
      <c r="D21" s="26" t="s">
        <v>50</v>
      </c>
      <c r="F21" s="37"/>
      <c r="G21" s="32"/>
      <c r="H21" s="32"/>
      <c r="I21" s="32"/>
      <c r="J21" s="32"/>
      <c r="K21" s="32">
        <v>10</v>
      </c>
      <c r="L21" s="32">
        <v>10</v>
      </c>
      <c r="M21" s="32">
        <v>10</v>
      </c>
      <c r="N21" s="32">
        <v>10</v>
      </c>
      <c r="O21" s="32">
        <v>10</v>
      </c>
    </row>
    <row r="22" spans="2:15" x14ac:dyDescent="0.4">
      <c r="F22" s="37"/>
    </row>
    <row r="23" spans="2:15" x14ac:dyDescent="0.4">
      <c r="B23" s="26" t="s">
        <v>119</v>
      </c>
      <c r="F23" s="37"/>
    </row>
    <row r="24" spans="2:15" x14ac:dyDescent="0.4">
      <c r="C24" s="26" t="s">
        <v>48</v>
      </c>
      <c r="F24" s="37"/>
      <c r="G24" s="33"/>
      <c r="H24" s="33"/>
      <c r="I24" s="33"/>
      <c r="J24" s="33"/>
      <c r="K24" s="33">
        <v>1000000</v>
      </c>
      <c r="L24" s="33">
        <v>1500000</v>
      </c>
      <c r="M24" s="33">
        <v>2200000</v>
      </c>
      <c r="N24" s="33">
        <v>2800000</v>
      </c>
      <c r="O24" s="33">
        <v>4000000</v>
      </c>
    </row>
    <row r="25" spans="2:15" x14ac:dyDescent="0.4">
      <c r="C25" s="26" t="s">
        <v>49</v>
      </c>
      <c r="D25" s="26" t="s">
        <v>50</v>
      </c>
      <c r="F25" s="37"/>
      <c r="G25" s="32"/>
      <c r="H25" s="32"/>
      <c r="I25" s="32"/>
      <c r="J25" s="32"/>
      <c r="K25" s="32">
        <v>10</v>
      </c>
      <c r="L25" s="32">
        <v>10</v>
      </c>
      <c r="M25" s="32">
        <v>10</v>
      </c>
      <c r="N25" s="32">
        <v>10</v>
      </c>
      <c r="O25" s="32">
        <v>10</v>
      </c>
    </row>
    <row r="26" spans="2:15" x14ac:dyDescent="0.4">
      <c r="C26" s="26" t="s">
        <v>51</v>
      </c>
      <c r="D26" s="26" t="s">
        <v>50</v>
      </c>
      <c r="F26" s="37"/>
      <c r="G26" s="32"/>
      <c r="H26" s="32"/>
      <c r="I26" s="32"/>
      <c r="J26" s="32"/>
      <c r="K26" s="32">
        <v>6</v>
      </c>
      <c r="L26" s="32">
        <v>6</v>
      </c>
      <c r="M26" s="32">
        <v>6</v>
      </c>
      <c r="N26" s="32">
        <v>6</v>
      </c>
      <c r="O26" s="32">
        <v>6</v>
      </c>
    </row>
    <row r="27" spans="2:15" x14ac:dyDescent="0.4">
      <c r="F27" s="37"/>
    </row>
    <row r="28" spans="2:15" x14ac:dyDescent="0.4">
      <c r="F28" s="37"/>
    </row>
    <row r="29" spans="2:15" x14ac:dyDescent="0.4">
      <c r="B29" s="26" t="s">
        <v>52</v>
      </c>
      <c r="F29" s="37"/>
    </row>
    <row r="30" spans="2:15" x14ac:dyDescent="0.4">
      <c r="C30" s="26" t="s">
        <v>53</v>
      </c>
      <c r="D30" s="26" t="s">
        <v>50</v>
      </c>
      <c r="F30" s="37"/>
      <c r="G30" s="33"/>
      <c r="H30" s="33"/>
      <c r="I30" s="33"/>
      <c r="J30" s="33"/>
      <c r="K30" s="33">
        <v>2000000</v>
      </c>
      <c r="L30" s="33">
        <v>2000000</v>
      </c>
      <c r="M30" s="33">
        <v>2000000</v>
      </c>
      <c r="N30" s="33">
        <v>2000000</v>
      </c>
      <c r="O30" s="33">
        <v>2000000</v>
      </c>
    </row>
    <row r="31" spans="2:15" x14ac:dyDescent="0.4">
      <c r="C31" s="26" t="s">
        <v>54</v>
      </c>
      <c r="D31" s="26" t="s">
        <v>50</v>
      </c>
      <c r="F31" s="37"/>
      <c r="G31" s="33"/>
      <c r="H31" s="33"/>
      <c r="I31" s="33"/>
      <c r="J31" s="33"/>
      <c r="K31" s="33">
        <f>'Directors and Staff Costs'!K9</f>
        <v>6500000</v>
      </c>
      <c r="L31" s="33">
        <f>'Directors and Staff Costs'!L9</f>
        <v>6500000</v>
      </c>
      <c r="M31" s="33">
        <f>'Directors and Staff Costs'!M9</f>
        <v>6500000</v>
      </c>
      <c r="N31" s="33">
        <f>'Directors and Staff Costs'!N9</f>
        <v>6500000</v>
      </c>
      <c r="O31" s="33">
        <f>'Directors and Staff Costs'!O9</f>
        <v>6500000</v>
      </c>
    </row>
    <row r="32" spans="2:15" x14ac:dyDescent="0.4">
      <c r="C32" s="26" t="s">
        <v>55</v>
      </c>
      <c r="D32" s="26" t="s">
        <v>50</v>
      </c>
      <c r="F32" s="37"/>
      <c r="G32" s="33"/>
      <c r="H32" s="33"/>
      <c r="I32" s="33"/>
      <c r="J32" s="33"/>
      <c r="K32" s="33">
        <v>1500000</v>
      </c>
      <c r="L32" s="33">
        <v>1500000</v>
      </c>
      <c r="M32" s="33">
        <v>1500000</v>
      </c>
      <c r="N32" s="33">
        <v>1500000</v>
      </c>
      <c r="O32" s="33">
        <v>1500000</v>
      </c>
    </row>
    <row r="33" spans="3:15" x14ac:dyDescent="0.4">
      <c r="C33" s="26" t="s">
        <v>56</v>
      </c>
      <c r="D33" s="26" t="s">
        <v>50</v>
      </c>
      <c r="F33" s="37"/>
      <c r="G33" s="33"/>
      <c r="H33" s="33"/>
      <c r="I33" s="33"/>
      <c r="J33" s="33"/>
      <c r="K33" s="33">
        <v>1200000</v>
      </c>
      <c r="L33" s="33">
        <v>1200000</v>
      </c>
      <c r="M33" s="33">
        <v>1200000</v>
      </c>
      <c r="N33" s="33">
        <v>1200000</v>
      </c>
      <c r="O33" s="33">
        <v>1200000</v>
      </c>
    </row>
    <row r="34" spans="3:15" x14ac:dyDescent="0.4">
      <c r="C34" s="26" t="s">
        <v>57</v>
      </c>
      <c r="D34" s="26" t="s">
        <v>50</v>
      </c>
      <c r="F34" s="37"/>
      <c r="G34" s="33"/>
      <c r="H34" s="33"/>
      <c r="I34" s="33"/>
      <c r="J34" s="33"/>
      <c r="K34" s="33">
        <v>2000000</v>
      </c>
      <c r="L34" s="33">
        <v>2000000</v>
      </c>
      <c r="M34" s="33">
        <v>2000000</v>
      </c>
      <c r="N34" s="33">
        <v>2000000</v>
      </c>
      <c r="O34" s="33">
        <v>2000000</v>
      </c>
    </row>
    <row r="35" spans="3:15" x14ac:dyDescent="0.4">
      <c r="C35" s="26" t="s">
        <v>58</v>
      </c>
      <c r="D35" s="26" t="s">
        <v>50</v>
      </c>
      <c r="F35" s="37"/>
      <c r="G35" s="33"/>
      <c r="H35" s="33"/>
      <c r="I35" s="33"/>
      <c r="J35" s="33"/>
      <c r="K35" s="33">
        <v>5000000</v>
      </c>
      <c r="L35" s="33">
        <v>5000000</v>
      </c>
      <c r="M35" s="33">
        <v>5000000</v>
      </c>
      <c r="N35" s="33">
        <v>5000000</v>
      </c>
      <c r="O35" s="33">
        <v>5000000</v>
      </c>
    </row>
    <row r="36" spans="3:15" x14ac:dyDescent="0.4">
      <c r="C36" s="26" t="s">
        <v>59</v>
      </c>
      <c r="D36" s="26" t="s">
        <v>50</v>
      </c>
      <c r="F36" s="37"/>
      <c r="G36" s="33"/>
      <c r="H36" s="33"/>
      <c r="I36" s="33"/>
      <c r="J36" s="33"/>
      <c r="K36" s="33">
        <v>1000000</v>
      </c>
      <c r="L36" s="33">
        <v>1000000</v>
      </c>
      <c r="M36" s="33">
        <v>1000000</v>
      </c>
      <c r="N36" s="33">
        <v>1000000</v>
      </c>
      <c r="O36" s="33">
        <v>1000000</v>
      </c>
    </row>
    <row r="37" spans="3:15" x14ac:dyDescent="0.4">
      <c r="C37" s="26" t="s">
        <v>129</v>
      </c>
      <c r="D37" s="26" t="s">
        <v>50</v>
      </c>
      <c r="F37" s="37"/>
      <c r="G37" s="33"/>
      <c r="H37" s="33"/>
      <c r="I37" s="33"/>
      <c r="J37" s="33"/>
      <c r="K37" s="33">
        <v>400000</v>
      </c>
      <c r="L37" s="33">
        <v>400000</v>
      </c>
      <c r="M37" s="33">
        <v>400000</v>
      </c>
      <c r="N37" s="33">
        <v>400000</v>
      </c>
      <c r="O37" s="33">
        <v>400000</v>
      </c>
    </row>
    <row r="38" spans="3:15" x14ac:dyDescent="0.4">
      <c r="C38" s="26" t="s">
        <v>60</v>
      </c>
      <c r="D38" s="26" t="s">
        <v>50</v>
      </c>
      <c r="F38" s="37"/>
      <c r="G38" s="33"/>
      <c r="H38" s="33"/>
      <c r="I38" s="33"/>
      <c r="J38" s="33"/>
      <c r="K38" s="33">
        <v>800000</v>
      </c>
      <c r="L38" s="33">
        <v>800000</v>
      </c>
      <c r="M38" s="33">
        <v>800000</v>
      </c>
      <c r="N38" s="33">
        <v>800000</v>
      </c>
      <c r="O38" s="33">
        <v>800000</v>
      </c>
    </row>
    <row r="39" spans="3:15" x14ac:dyDescent="0.4">
      <c r="C39" s="26" t="s">
        <v>61</v>
      </c>
      <c r="D39" s="26" t="s">
        <v>50</v>
      </c>
      <c r="F39" s="37"/>
      <c r="G39" s="33"/>
      <c r="H39" s="33"/>
      <c r="I39" s="33"/>
      <c r="J39" s="33"/>
      <c r="K39" s="33">
        <v>500000</v>
      </c>
      <c r="L39" s="33">
        <v>500000</v>
      </c>
      <c r="M39" s="33">
        <v>500000</v>
      </c>
      <c r="N39" s="33">
        <v>500000</v>
      </c>
      <c r="O39" s="33">
        <v>500000</v>
      </c>
    </row>
    <row r="40" spans="3:15" x14ac:dyDescent="0.4">
      <c r="C40" s="26" t="s">
        <v>62</v>
      </c>
      <c r="D40" s="26" t="s">
        <v>50</v>
      </c>
      <c r="F40" s="37"/>
      <c r="G40" s="33"/>
      <c r="H40" s="33"/>
      <c r="I40" s="33"/>
      <c r="J40" s="33"/>
      <c r="K40" s="33">
        <v>300000</v>
      </c>
      <c r="L40" s="33">
        <v>300000</v>
      </c>
      <c r="M40" s="33">
        <v>300000</v>
      </c>
      <c r="N40" s="33">
        <v>300000</v>
      </c>
      <c r="O40" s="33">
        <v>300000</v>
      </c>
    </row>
    <row r="41" spans="3:15" x14ac:dyDescent="0.4">
      <c r="C41" s="26" t="s">
        <v>63</v>
      </c>
      <c r="D41" s="26" t="s">
        <v>50</v>
      </c>
      <c r="F41" s="37"/>
      <c r="G41" s="33"/>
      <c r="H41" s="33"/>
      <c r="I41" s="33"/>
      <c r="J41" s="33"/>
      <c r="K41" s="33">
        <f>'Directors and Staff Costs'!K10</f>
        <v>44419533.527696788</v>
      </c>
      <c r="L41" s="33">
        <f>'Directors and Staff Costs'!L10</f>
        <v>44419533.527696788</v>
      </c>
      <c r="M41" s="33">
        <f>'Directors and Staff Costs'!M10</f>
        <v>44419533.527696788</v>
      </c>
      <c r="N41" s="33">
        <f>'Directors and Staff Costs'!N10</f>
        <v>44419533.527696788</v>
      </c>
      <c r="O41" s="33">
        <f>'Directors and Staff Costs'!O10</f>
        <v>44419533.527696788</v>
      </c>
    </row>
    <row r="42" spans="3:15" x14ac:dyDescent="0.4">
      <c r="C42" s="26" t="s">
        <v>64</v>
      </c>
      <c r="D42" s="26" t="s">
        <v>50</v>
      </c>
      <c r="F42" s="37"/>
      <c r="G42" s="33"/>
      <c r="H42" s="33"/>
      <c r="I42" s="33"/>
      <c r="J42" s="33"/>
      <c r="K42" s="33">
        <v>500000</v>
      </c>
      <c r="L42" s="33">
        <v>500000</v>
      </c>
      <c r="M42" s="33">
        <v>500000</v>
      </c>
      <c r="N42" s="33">
        <v>500000</v>
      </c>
      <c r="O42" s="33">
        <v>500000</v>
      </c>
    </row>
    <row r="43" spans="3:15" x14ac:dyDescent="0.4">
      <c r="C43" s="26" t="s">
        <v>65</v>
      </c>
      <c r="D43" s="26" t="s">
        <v>50</v>
      </c>
      <c r="F43" s="37"/>
      <c r="G43" s="33"/>
      <c r="H43" s="33"/>
      <c r="I43" s="33"/>
      <c r="J43" s="33"/>
      <c r="K43" s="33">
        <v>1200000</v>
      </c>
      <c r="L43" s="33">
        <v>1200000</v>
      </c>
      <c r="M43" s="33">
        <v>1200000</v>
      </c>
      <c r="N43" s="33">
        <v>1200000</v>
      </c>
      <c r="O43" s="33">
        <v>1200000</v>
      </c>
    </row>
    <row r="44" spans="3:15" x14ac:dyDescent="0.4">
      <c r="C44" s="26" t="s">
        <v>66</v>
      </c>
      <c r="D44" s="26" t="s">
        <v>50</v>
      </c>
      <c r="F44" s="37"/>
      <c r="G44" s="33"/>
      <c r="H44" s="33"/>
      <c r="I44" s="33"/>
      <c r="J44" s="33"/>
      <c r="K44" s="33">
        <v>1500000</v>
      </c>
      <c r="L44" s="33">
        <v>1500000</v>
      </c>
      <c r="M44" s="33">
        <v>1500000</v>
      </c>
      <c r="N44" s="33">
        <v>1500000</v>
      </c>
      <c r="O44" s="33">
        <v>1500000</v>
      </c>
    </row>
    <row r="45" spans="3:15" x14ac:dyDescent="0.4">
      <c r="C45" s="26" t="s">
        <v>67</v>
      </c>
      <c r="D45" s="26" t="s">
        <v>50</v>
      </c>
      <c r="F45" s="37"/>
      <c r="G45" s="33"/>
      <c r="H45" s="33"/>
      <c r="I45" s="33"/>
      <c r="J45" s="33"/>
      <c r="K45" s="33">
        <v>1200000</v>
      </c>
      <c r="L45" s="33">
        <v>1200000</v>
      </c>
      <c r="M45" s="33">
        <v>1200000</v>
      </c>
      <c r="N45" s="33">
        <v>1200000</v>
      </c>
      <c r="O45" s="33">
        <v>1200000</v>
      </c>
    </row>
    <row r="46" spans="3:15" x14ac:dyDescent="0.4">
      <c r="C46" s="26" t="s">
        <v>68</v>
      </c>
      <c r="D46" s="26" t="s">
        <v>50</v>
      </c>
      <c r="F46" s="37"/>
      <c r="G46" s="33"/>
      <c r="H46" s="33"/>
      <c r="I46" s="33"/>
      <c r="J46" s="33"/>
      <c r="K46" s="33">
        <v>500000</v>
      </c>
      <c r="L46" s="33">
        <v>500000</v>
      </c>
      <c r="M46" s="33">
        <v>500000</v>
      </c>
      <c r="N46" s="33">
        <v>500000</v>
      </c>
      <c r="O46" s="33">
        <v>500000</v>
      </c>
    </row>
    <row r="47" spans="3:15" ht="15" thickBot="1" x14ac:dyDescent="0.45">
      <c r="F47" s="37"/>
      <c r="G47" s="38"/>
      <c r="H47" s="38"/>
      <c r="I47" s="38"/>
      <c r="J47" s="38"/>
      <c r="K47" s="46">
        <f>SUM(K30:K46)</f>
        <v>70519533.527696788</v>
      </c>
      <c r="L47" s="46">
        <f t="shared" ref="L47:O47" si="0">SUM(L30:L46)</f>
        <v>70519533.527696788</v>
      </c>
      <c r="M47" s="46">
        <f t="shared" si="0"/>
        <v>70519533.527696788</v>
      </c>
      <c r="N47" s="46">
        <f t="shared" si="0"/>
        <v>70519533.527696788</v>
      </c>
      <c r="O47" s="46">
        <f t="shared" si="0"/>
        <v>70519533.527696788</v>
      </c>
    </row>
    <row r="48" spans="3:15" ht="15" thickTop="1" x14ac:dyDescent="0.4">
      <c r="F48" s="37"/>
      <c r="J48" s="30"/>
    </row>
    <row r="49" spans="2:15" x14ac:dyDescent="0.4">
      <c r="B49" s="26" t="s">
        <v>69</v>
      </c>
      <c r="F49" s="37"/>
    </row>
    <row r="50" spans="2:15" x14ac:dyDescent="0.4">
      <c r="C50" s="26" t="s">
        <v>70</v>
      </c>
      <c r="D50" s="26" t="s">
        <v>50</v>
      </c>
      <c r="F50" s="37"/>
      <c r="G50" s="33"/>
      <c r="H50" s="33"/>
      <c r="I50" s="33"/>
      <c r="J50" s="33"/>
      <c r="K50" s="33">
        <v>1500000</v>
      </c>
      <c r="L50" s="33">
        <v>1500000</v>
      </c>
      <c r="M50" s="33">
        <v>1500000</v>
      </c>
      <c r="N50" s="33">
        <v>1500000</v>
      </c>
      <c r="O50" s="33">
        <v>1500000</v>
      </c>
    </row>
    <row r="51" spans="2:15" x14ac:dyDescent="0.4">
      <c r="C51" s="26" t="s">
        <v>71</v>
      </c>
      <c r="D51" s="26" t="s">
        <v>50</v>
      </c>
      <c r="F51" s="37"/>
      <c r="G51" s="33"/>
      <c r="H51" s="33"/>
      <c r="I51" s="33"/>
      <c r="J51" s="33"/>
      <c r="K51" s="33">
        <v>200000</v>
      </c>
      <c r="L51" s="33">
        <v>200000</v>
      </c>
      <c r="M51" s="33">
        <v>200000</v>
      </c>
      <c r="N51" s="33">
        <v>200000</v>
      </c>
      <c r="O51" s="33">
        <v>200000</v>
      </c>
    </row>
    <row r="52" spans="2:15" x14ac:dyDescent="0.4">
      <c r="C52" s="26" t="s">
        <v>72</v>
      </c>
      <c r="D52" s="26" t="s">
        <v>50</v>
      </c>
      <c r="F52" s="37"/>
      <c r="G52" s="33"/>
      <c r="H52" s="33"/>
      <c r="I52" s="33"/>
      <c r="J52" s="33"/>
      <c r="K52" s="33">
        <v>500000</v>
      </c>
      <c r="L52" s="33">
        <v>500000</v>
      </c>
      <c r="M52" s="33">
        <v>500000</v>
      </c>
      <c r="N52" s="33">
        <v>500000</v>
      </c>
      <c r="O52" s="33">
        <v>500000</v>
      </c>
    </row>
    <row r="53" spans="2:15" x14ac:dyDescent="0.4">
      <c r="C53" s="26" t="s">
        <v>68</v>
      </c>
      <c r="D53" s="26" t="s">
        <v>50</v>
      </c>
      <c r="F53" s="37"/>
      <c r="G53" s="33"/>
      <c r="H53" s="33"/>
      <c r="I53" s="33"/>
      <c r="J53" s="33"/>
      <c r="K53" s="33"/>
      <c r="L53" s="33"/>
      <c r="M53" s="33"/>
      <c r="N53" s="33"/>
      <c r="O53" s="33"/>
    </row>
    <row r="54" spans="2:15" ht="15" thickBot="1" x14ac:dyDescent="0.45">
      <c r="F54" s="37"/>
      <c r="G54" s="38"/>
      <c r="H54" s="38"/>
      <c r="I54" s="38"/>
      <c r="J54" s="38"/>
      <c r="K54" s="46">
        <f>SUM(K50:K53)</f>
        <v>2200000</v>
      </c>
      <c r="L54" s="46">
        <f t="shared" ref="L54:O54" si="1">SUM(L50:L53)</f>
        <v>2200000</v>
      </c>
      <c r="M54" s="46">
        <f t="shared" si="1"/>
        <v>2200000</v>
      </c>
      <c r="N54" s="46">
        <f t="shared" si="1"/>
        <v>2200000</v>
      </c>
      <c r="O54" s="46">
        <f t="shared" si="1"/>
        <v>2200000</v>
      </c>
    </row>
    <row r="55" spans="2:15" ht="15" thickTop="1" x14ac:dyDescent="0.4">
      <c r="F55" s="37"/>
    </row>
    <row r="56" spans="2:15" x14ac:dyDescent="0.4">
      <c r="B56" s="26" t="s">
        <v>73</v>
      </c>
      <c r="F56" s="37"/>
    </row>
    <row r="57" spans="2:15" x14ac:dyDescent="0.4">
      <c r="C57" s="26" t="s">
        <v>74</v>
      </c>
      <c r="D57" s="26" t="s">
        <v>50</v>
      </c>
      <c r="F57" s="37"/>
      <c r="K57" s="32">
        <v>0</v>
      </c>
      <c r="L57" s="32">
        <v>0</v>
      </c>
      <c r="M57" s="32">
        <v>0</v>
      </c>
      <c r="N57" s="32">
        <v>0</v>
      </c>
      <c r="O57" s="32">
        <v>0</v>
      </c>
    </row>
    <row r="58" spans="2:15" x14ac:dyDescent="0.4">
      <c r="F58" s="37"/>
    </row>
    <row r="59" spans="2:15" x14ac:dyDescent="0.4">
      <c r="F59" s="37"/>
    </row>
    <row r="60" spans="2:15" x14ac:dyDescent="0.4">
      <c r="B60" s="26" t="s">
        <v>75</v>
      </c>
      <c r="F60" s="37"/>
    </row>
    <row r="61" spans="2:15" x14ac:dyDescent="0.4">
      <c r="C61" s="26" t="s">
        <v>76</v>
      </c>
      <c r="D61" s="26" t="s">
        <v>77</v>
      </c>
      <c r="F61" s="37"/>
      <c r="G61" s="39"/>
      <c r="H61" s="39"/>
      <c r="I61" s="39"/>
      <c r="J61" s="39"/>
      <c r="K61" s="39">
        <v>0.3</v>
      </c>
      <c r="L61" s="39">
        <v>0.3</v>
      </c>
      <c r="M61" s="39">
        <v>0.3</v>
      </c>
      <c r="N61" s="39">
        <v>0.3</v>
      </c>
      <c r="O61" s="39">
        <v>0.3</v>
      </c>
    </row>
    <row r="62" spans="2:15" x14ac:dyDescent="0.4">
      <c r="F62" s="37"/>
    </row>
    <row r="63" spans="2:15" x14ac:dyDescent="0.4">
      <c r="B63" s="26" t="s">
        <v>130</v>
      </c>
      <c r="F63" s="37"/>
    </row>
    <row r="64" spans="2:15" x14ac:dyDescent="0.4">
      <c r="C64" s="26" t="s">
        <v>78</v>
      </c>
      <c r="D64" s="26" t="s">
        <v>50</v>
      </c>
      <c r="E64" s="33"/>
      <c r="F64" s="40"/>
      <c r="J64" s="47">
        <v>0</v>
      </c>
      <c r="K64" s="32">
        <f>SUM(J64:J65)+J66</f>
        <v>50000000</v>
      </c>
      <c r="L64" s="32">
        <f t="shared" ref="L64:O64" si="2">SUM(K64:K65)+K66</f>
        <v>40000000</v>
      </c>
      <c r="M64" s="32">
        <f t="shared" si="2"/>
        <v>30000000</v>
      </c>
      <c r="N64" s="32">
        <f t="shared" si="2"/>
        <v>20000000</v>
      </c>
      <c r="O64" s="32">
        <f t="shared" si="2"/>
        <v>10000000</v>
      </c>
    </row>
    <row r="65" spans="2:15" x14ac:dyDescent="0.4">
      <c r="C65" s="26" t="s">
        <v>79</v>
      </c>
      <c r="E65" s="33"/>
      <c r="F65" s="40"/>
      <c r="J65" s="47">
        <v>50000000</v>
      </c>
      <c r="K65" s="32"/>
      <c r="L65" s="41"/>
      <c r="M65" s="41"/>
    </row>
    <row r="66" spans="2:15" x14ac:dyDescent="0.4">
      <c r="C66" s="26" t="s">
        <v>80</v>
      </c>
      <c r="D66" s="26" t="s">
        <v>50</v>
      </c>
      <c r="E66" s="42"/>
      <c r="F66" s="43"/>
      <c r="K66" s="41">
        <f>-$J$65/$J$69</f>
        <v>-10000000</v>
      </c>
      <c r="L66" s="41">
        <f t="shared" ref="L66:O66" si="3">-$J$65/$J$69</f>
        <v>-10000000</v>
      </c>
      <c r="M66" s="41">
        <f t="shared" si="3"/>
        <v>-10000000</v>
      </c>
      <c r="N66" s="41">
        <f t="shared" si="3"/>
        <v>-10000000</v>
      </c>
      <c r="O66" s="41">
        <f t="shared" si="3"/>
        <v>-10000000</v>
      </c>
    </row>
    <row r="67" spans="2:15" x14ac:dyDescent="0.4">
      <c r="C67" s="26" t="s">
        <v>81</v>
      </c>
      <c r="D67" s="26" t="s">
        <v>50</v>
      </c>
      <c r="F67" s="37"/>
      <c r="K67" s="41">
        <f>-K64*$J$68</f>
        <v>-10000000</v>
      </c>
      <c r="L67" s="41">
        <f t="shared" ref="L67:O67" si="4">-L64*$J$68</f>
        <v>-8000000</v>
      </c>
      <c r="M67" s="41">
        <f t="shared" si="4"/>
        <v>-6000000</v>
      </c>
      <c r="N67" s="41">
        <f t="shared" si="4"/>
        <v>-4000000</v>
      </c>
      <c r="O67" s="41">
        <f t="shared" si="4"/>
        <v>-2000000</v>
      </c>
    </row>
    <row r="68" spans="2:15" x14ac:dyDescent="0.4">
      <c r="C68" s="26" t="s">
        <v>82</v>
      </c>
      <c r="D68" s="26" t="s">
        <v>77</v>
      </c>
      <c r="F68" s="37"/>
      <c r="J68" s="39">
        <v>0.2</v>
      </c>
      <c r="K68" s="39"/>
      <c r="L68" s="39"/>
      <c r="M68" s="39"/>
    </row>
    <row r="69" spans="2:15" x14ac:dyDescent="0.4">
      <c r="C69" s="26" t="s">
        <v>83</v>
      </c>
      <c r="D69" s="26" t="s">
        <v>84</v>
      </c>
      <c r="F69" s="37"/>
      <c r="J69" s="26">
        <v>5</v>
      </c>
    </row>
    <row r="70" spans="2:15" x14ac:dyDescent="0.4">
      <c r="E70" s="33"/>
      <c r="F70" s="40"/>
    </row>
    <row r="71" spans="2:15" x14ac:dyDescent="0.4">
      <c r="B71" s="26" t="s">
        <v>85</v>
      </c>
      <c r="E71" s="42"/>
      <c r="F71" s="43"/>
    </row>
    <row r="72" spans="2:15" x14ac:dyDescent="0.4">
      <c r="C72" s="26" t="s">
        <v>78</v>
      </c>
      <c r="D72" s="26" t="s">
        <v>50</v>
      </c>
      <c r="F72" s="37"/>
    </row>
    <row r="73" spans="2:15" x14ac:dyDescent="0.4">
      <c r="C73" s="26" t="s">
        <v>79</v>
      </c>
      <c r="E73" s="33"/>
      <c r="F73" s="40"/>
      <c r="K73" s="32"/>
      <c r="L73" s="41"/>
      <c r="M73" s="41"/>
    </row>
    <row r="74" spans="2:15" x14ac:dyDescent="0.4">
      <c r="C74" s="26" t="s">
        <v>80</v>
      </c>
      <c r="D74" s="26" t="s">
        <v>50</v>
      </c>
      <c r="F74" s="37"/>
    </row>
    <row r="75" spans="2:15" x14ac:dyDescent="0.4">
      <c r="C75" s="26" t="s">
        <v>81</v>
      </c>
      <c r="D75" s="26" t="s">
        <v>50</v>
      </c>
      <c r="F75" s="37"/>
    </row>
    <row r="76" spans="2:15" x14ac:dyDescent="0.4">
      <c r="C76" s="26" t="s">
        <v>82</v>
      </c>
      <c r="D76" s="26" t="s">
        <v>77</v>
      </c>
      <c r="F76" s="37"/>
    </row>
    <row r="77" spans="2:15" x14ac:dyDescent="0.4">
      <c r="C77" s="26" t="s">
        <v>83</v>
      </c>
      <c r="D77" s="26" t="s">
        <v>84</v>
      </c>
      <c r="F77" s="37"/>
    </row>
    <row r="78" spans="2:15" x14ac:dyDescent="0.4">
      <c r="F78" s="37"/>
    </row>
    <row r="79" spans="2:15" x14ac:dyDescent="0.4">
      <c r="B79" s="26" t="s">
        <v>86</v>
      </c>
      <c r="E79" s="42"/>
      <c r="F79" s="43"/>
    </row>
    <row r="80" spans="2:15" x14ac:dyDescent="0.4">
      <c r="C80" s="26" t="s">
        <v>78</v>
      </c>
      <c r="D80" s="26" t="s">
        <v>50</v>
      </c>
      <c r="F80" s="37"/>
    </row>
    <row r="81" spans="2:15" x14ac:dyDescent="0.4">
      <c r="C81" s="26" t="s">
        <v>79</v>
      </c>
      <c r="E81" s="33"/>
      <c r="F81" s="40"/>
      <c r="K81" s="32"/>
      <c r="L81" s="41"/>
      <c r="M81" s="41"/>
    </row>
    <row r="82" spans="2:15" x14ac:dyDescent="0.4">
      <c r="C82" s="26" t="s">
        <v>80</v>
      </c>
      <c r="D82" s="26" t="s">
        <v>50</v>
      </c>
      <c r="F82" s="37"/>
    </row>
    <row r="83" spans="2:15" x14ac:dyDescent="0.4">
      <c r="C83" s="26" t="s">
        <v>81</v>
      </c>
      <c r="D83" s="26" t="s">
        <v>50</v>
      </c>
      <c r="F83" s="37"/>
    </row>
    <row r="84" spans="2:15" x14ac:dyDescent="0.4">
      <c r="C84" s="26" t="s">
        <v>82</v>
      </c>
      <c r="D84" s="26" t="s">
        <v>77</v>
      </c>
      <c r="F84" s="37"/>
    </row>
    <row r="85" spans="2:15" x14ac:dyDescent="0.4">
      <c r="C85" s="26" t="s">
        <v>83</v>
      </c>
      <c r="D85" s="26" t="s">
        <v>84</v>
      </c>
      <c r="F85" s="37"/>
    </row>
    <row r="86" spans="2:15" x14ac:dyDescent="0.4">
      <c r="F86" s="37"/>
    </row>
    <row r="87" spans="2:15" x14ac:dyDescent="0.4">
      <c r="B87" s="26" t="s">
        <v>87</v>
      </c>
      <c r="F87" s="37"/>
    </row>
    <row r="88" spans="2:15" x14ac:dyDescent="0.4">
      <c r="C88" s="26" t="s">
        <v>82</v>
      </c>
      <c r="D88" s="26" t="s">
        <v>77</v>
      </c>
      <c r="F88" s="37"/>
      <c r="J88" s="39">
        <v>0.15</v>
      </c>
      <c r="K88" s="39">
        <v>0.15</v>
      </c>
      <c r="L88" s="39">
        <v>0.15</v>
      </c>
      <c r="M88" s="39">
        <v>0.15</v>
      </c>
      <c r="N88" s="39">
        <v>0.15</v>
      </c>
      <c r="O88" s="39">
        <v>0.15</v>
      </c>
    </row>
    <row r="89" spans="2:15" x14ac:dyDescent="0.4">
      <c r="F89" s="37"/>
    </row>
    <row r="90" spans="2:15" x14ac:dyDescent="0.4">
      <c r="B90" s="26" t="s">
        <v>16</v>
      </c>
      <c r="F90" s="37"/>
    </row>
    <row r="91" spans="2:15" x14ac:dyDescent="0.4">
      <c r="C91" s="26" t="s">
        <v>88</v>
      </c>
      <c r="D91" s="26" t="s">
        <v>50</v>
      </c>
      <c r="F91" s="37"/>
      <c r="J91" s="32">
        <v>100000000</v>
      </c>
      <c r="K91" s="32"/>
    </row>
    <row r="92" spans="2:15" x14ac:dyDescent="0.4">
      <c r="C92" s="26" t="s">
        <v>89</v>
      </c>
      <c r="D92" s="26" t="s">
        <v>77</v>
      </c>
      <c r="F92" s="37"/>
      <c r="J92" s="39">
        <v>0</v>
      </c>
      <c r="K92" s="39">
        <v>0</v>
      </c>
      <c r="L92" s="39">
        <v>0</v>
      </c>
      <c r="M92" s="39">
        <v>0.1</v>
      </c>
      <c r="N92" s="39">
        <v>0.1</v>
      </c>
      <c r="O92" s="39">
        <v>0.1</v>
      </c>
    </row>
    <row r="93" spans="2:15" x14ac:dyDescent="0.4">
      <c r="C93" s="26" t="s">
        <v>90</v>
      </c>
      <c r="D93" s="26" t="s">
        <v>50</v>
      </c>
      <c r="F93" s="37"/>
    </row>
    <row r="94" spans="2:15" x14ac:dyDescent="0.4">
      <c r="C94" s="26" t="s">
        <v>91</v>
      </c>
      <c r="D94" s="26" t="s">
        <v>77</v>
      </c>
      <c r="F94" s="37"/>
    </row>
    <row r="95" spans="2:15" x14ac:dyDescent="0.4">
      <c r="F95" s="37"/>
    </row>
    <row r="96" spans="2:15" x14ac:dyDescent="0.4">
      <c r="B96" s="26" t="s">
        <v>92</v>
      </c>
      <c r="E96" s="26" t="s">
        <v>93</v>
      </c>
      <c r="F96" s="37"/>
    </row>
    <row r="97" spans="2:15" x14ac:dyDescent="0.4">
      <c r="C97" s="26" t="s">
        <v>94</v>
      </c>
      <c r="D97" s="44">
        <v>35</v>
      </c>
      <c r="E97" s="26">
        <v>0</v>
      </c>
      <c r="F97" s="37"/>
      <c r="G97" s="33"/>
      <c r="H97" s="33"/>
      <c r="I97" s="33"/>
      <c r="J97" s="32">
        <v>30000000</v>
      </c>
      <c r="K97" s="33"/>
      <c r="L97" s="33"/>
      <c r="M97" s="33"/>
      <c r="N97" s="33"/>
      <c r="O97" s="33"/>
    </row>
    <row r="98" spans="2:15" x14ac:dyDescent="0.4">
      <c r="C98" s="26" t="s">
        <v>95</v>
      </c>
      <c r="D98" s="44">
        <v>15</v>
      </c>
      <c r="E98" s="26">
        <v>0</v>
      </c>
      <c r="F98" s="37"/>
      <c r="G98" s="33"/>
      <c r="H98" s="33"/>
      <c r="I98" s="33"/>
      <c r="J98" s="32">
        <v>40000000</v>
      </c>
      <c r="K98" s="33"/>
      <c r="L98" s="33"/>
      <c r="M98" s="32">
        <v>20000000</v>
      </c>
      <c r="N98" s="33"/>
      <c r="O98" s="33"/>
    </row>
    <row r="99" spans="2:15" x14ac:dyDescent="0.4">
      <c r="C99" s="26" t="s">
        <v>96</v>
      </c>
      <c r="D99" s="44">
        <v>5</v>
      </c>
      <c r="E99" s="26">
        <v>0</v>
      </c>
      <c r="F99" s="37"/>
      <c r="G99" s="33"/>
      <c r="H99" s="33"/>
      <c r="I99" s="33"/>
      <c r="J99" s="32">
        <v>20000000</v>
      </c>
      <c r="K99" s="32"/>
      <c r="L99" s="32"/>
      <c r="M99" s="32">
        <v>5000000</v>
      </c>
      <c r="N99" s="33"/>
      <c r="O99" s="33"/>
    </row>
    <row r="100" spans="2:15" x14ac:dyDescent="0.4">
      <c r="C100" s="26" t="s">
        <v>97</v>
      </c>
      <c r="D100" s="44">
        <v>5</v>
      </c>
      <c r="E100" s="26">
        <v>0</v>
      </c>
      <c r="F100" s="37"/>
      <c r="G100" s="33"/>
      <c r="H100" s="33"/>
      <c r="I100" s="33"/>
      <c r="J100" s="32">
        <v>10000000</v>
      </c>
      <c r="K100" s="32"/>
      <c r="L100" s="32"/>
      <c r="M100" s="32">
        <v>2000000</v>
      </c>
      <c r="N100" s="33">
        <v>2000000</v>
      </c>
      <c r="O100" s="33">
        <v>2000000</v>
      </c>
    </row>
    <row r="101" spans="2:15" x14ac:dyDescent="0.4">
      <c r="C101" s="26" t="s">
        <v>98</v>
      </c>
      <c r="D101" s="44">
        <v>4</v>
      </c>
      <c r="E101" s="26">
        <v>0</v>
      </c>
      <c r="F101" s="37"/>
      <c r="G101" s="33"/>
      <c r="H101" s="33"/>
      <c r="I101" s="33"/>
      <c r="J101" s="32">
        <v>8000000</v>
      </c>
      <c r="K101" s="32"/>
      <c r="L101" s="32">
        <v>1000000</v>
      </c>
      <c r="M101" s="32">
        <v>1000000</v>
      </c>
      <c r="N101" s="33">
        <v>6000000</v>
      </c>
      <c r="O101" s="32">
        <v>1000000</v>
      </c>
    </row>
    <row r="102" spans="2:15" x14ac:dyDescent="0.4">
      <c r="C102" s="26" t="s">
        <v>99</v>
      </c>
      <c r="D102" s="44">
        <v>5</v>
      </c>
      <c r="E102" s="26">
        <v>0</v>
      </c>
      <c r="F102" s="37"/>
      <c r="G102" s="33"/>
      <c r="H102" s="33"/>
      <c r="I102" s="33"/>
      <c r="J102" s="32">
        <v>2000000</v>
      </c>
      <c r="K102" s="33"/>
      <c r="L102" s="33"/>
      <c r="M102" s="33"/>
      <c r="N102" s="33"/>
      <c r="O102" s="32">
        <v>2500000</v>
      </c>
    </row>
    <row r="103" spans="2:15" x14ac:dyDescent="0.4">
      <c r="F103" s="37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2:15" x14ac:dyDescent="0.4">
      <c r="B104" s="26" t="s">
        <v>100</v>
      </c>
      <c r="F104" s="37"/>
    </row>
    <row r="105" spans="2:15" x14ac:dyDescent="0.4">
      <c r="C105" s="26" t="s">
        <v>101</v>
      </c>
      <c r="D105" s="26" t="s">
        <v>102</v>
      </c>
      <c r="F105" s="37"/>
      <c r="J105" s="26">
        <v>15</v>
      </c>
      <c r="K105" s="26">
        <v>15</v>
      </c>
      <c r="L105" s="26">
        <v>15</v>
      </c>
      <c r="M105" s="26">
        <v>15</v>
      </c>
      <c r="N105" s="26">
        <v>15</v>
      </c>
      <c r="O105" s="26">
        <v>15</v>
      </c>
    </row>
    <row r="106" spans="2:15" x14ac:dyDescent="0.4">
      <c r="C106" s="26" t="s">
        <v>103</v>
      </c>
      <c r="D106" s="26" t="s">
        <v>102</v>
      </c>
      <c r="F106" s="37"/>
      <c r="J106" s="26">
        <v>5</v>
      </c>
      <c r="K106" s="26">
        <v>10</v>
      </c>
      <c r="L106" s="26">
        <v>20</v>
      </c>
      <c r="M106" s="26">
        <v>20</v>
      </c>
      <c r="N106" s="26">
        <v>20</v>
      </c>
      <c r="O106" s="26">
        <v>20</v>
      </c>
    </row>
    <row r="107" spans="2:15" x14ac:dyDescent="0.4">
      <c r="C107" s="26" t="s">
        <v>104</v>
      </c>
      <c r="D107" s="26" t="s">
        <v>102</v>
      </c>
      <c r="F107" s="37"/>
      <c r="G107" s="45"/>
      <c r="J107" s="26">
        <v>10</v>
      </c>
      <c r="K107" s="26">
        <v>10</v>
      </c>
      <c r="L107" s="26">
        <v>10</v>
      </c>
      <c r="M107" s="26">
        <v>10</v>
      </c>
      <c r="N107" s="26">
        <v>10</v>
      </c>
      <c r="O107" s="26">
        <v>10</v>
      </c>
    </row>
    <row r="108" spans="2:15" x14ac:dyDescent="0.4">
      <c r="C108" s="26" t="s">
        <v>105</v>
      </c>
      <c r="D108" s="26" t="s">
        <v>102</v>
      </c>
      <c r="F108" s="37"/>
      <c r="J108" s="26">
        <v>2</v>
      </c>
      <c r="K108" s="26">
        <v>2</v>
      </c>
      <c r="L108" s="26">
        <v>2</v>
      </c>
      <c r="M108" s="26">
        <v>2</v>
      </c>
      <c r="N108" s="26">
        <v>2</v>
      </c>
      <c r="O108" s="26">
        <v>2</v>
      </c>
    </row>
    <row r="109" spans="2:15" x14ac:dyDescent="0.4">
      <c r="C109" s="26" t="s">
        <v>106</v>
      </c>
      <c r="D109" s="26" t="s">
        <v>102</v>
      </c>
      <c r="F109" s="37"/>
      <c r="J109" s="26">
        <v>2</v>
      </c>
      <c r="K109" s="26">
        <v>2</v>
      </c>
      <c r="L109" s="26">
        <v>2</v>
      </c>
      <c r="M109" s="26">
        <v>2</v>
      </c>
      <c r="N109" s="26">
        <v>2</v>
      </c>
      <c r="O109" s="26">
        <v>2</v>
      </c>
    </row>
    <row r="110" spans="2:15" x14ac:dyDescent="0.4">
      <c r="F110" s="37"/>
    </row>
    <row r="111" spans="2:15" x14ac:dyDescent="0.4">
      <c r="F111" s="37"/>
    </row>
    <row r="112" spans="2:15" x14ac:dyDescent="0.4">
      <c r="F112" s="37"/>
    </row>
    <row r="113" spans="6:6" x14ac:dyDescent="0.4">
      <c r="F11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9253-9FA4-4901-83DE-40293D9E5810}">
  <sheetPr>
    <tabColor theme="7"/>
  </sheetPr>
  <dimension ref="A1:T30"/>
  <sheetViews>
    <sheetView showGridLines="0" workbookViewId="0">
      <selection activeCell="E35" sqref="E35"/>
    </sheetView>
  </sheetViews>
  <sheetFormatPr defaultRowHeight="14.6" x14ac:dyDescent="0.4"/>
  <cols>
    <col min="1" max="1" width="10.15234375" bestFit="1" customWidth="1"/>
    <col min="2" max="2" width="3.15234375" customWidth="1"/>
    <col min="3" max="3" width="35.3828125" customWidth="1"/>
    <col min="5" max="5" width="14.53515625" customWidth="1"/>
    <col min="7" max="9" width="10.53515625" bestFit="1" customWidth="1"/>
    <col min="10" max="15" width="11.15234375" bestFit="1" customWidth="1"/>
    <col min="16" max="16" width="8.84375" bestFit="1" customWidth="1"/>
  </cols>
  <sheetData>
    <row r="1" spans="1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1:20" ht="20.6" x14ac:dyDescent="0.55000000000000004">
      <c r="B3" s="19" t="s">
        <v>131</v>
      </c>
      <c r="C3" s="19"/>
      <c r="D3" s="19"/>
      <c r="E3" s="19"/>
      <c r="F3" s="19"/>
      <c r="G3" s="19"/>
      <c r="H3" s="19"/>
    </row>
    <row r="5" spans="1:20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0" x14ac:dyDescent="0.4">
      <c r="A6" s="21"/>
      <c r="B6" s="22"/>
      <c r="C6" s="23"/>
      <c r="D6" s="23"/>
      <c r="E6" s="23"/>
      <c r="F6" s="24"/>
      <c r="G6" s="25">
        <v>2016</v>
      </c>
      <c r="H6" s="25">
        <v>2017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  <c r="P6" s="21"/>
    </row>
    <row r="7" spans="1:20" x14ac:dyDescent="0.4">
      <c r="A7" s="2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1"/>
    </row>
    <row r="8" spans="1:20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1"/>
    </row>
    <row r="9" spans="1:20" x14ac:dyDescent="0.4">
      <c r="A9" s="21"/>
      <c r="B9" s="27" t="s">
        <v>107</v>
      </c>
      <c r="C9" s="26"/>
      <c r="D9" s="26"/>
      <c r="E9" s="26" t="s">
        <v>50</v>
      </c>
      <c r="F9" s="26"/>
      <c r="G9" s="28">
        <f>SUM(G14:G15)</f>
        <v>0</v>
      </c>
      <c r="H9" s="28">
        <f t="shared" ref="H9:O9" si="0">SUM(H14:H15)</f>
        <v>0</v>
      </c>
      <c r="I9" s="28">
        <f t="shared" si="0"/>
        <v>0</v>
      </c>
      <c r="J9" s="28">
        <f t="shared" si="0"/>
        <v>0</v>
      </c>
      <c r="K9" s="28">
        <f t="shared" si="0"/>
        <v>6500000</v>
      </c>
      <c r="L9" s="28">
        <f t="shared" si="0"/>
        <v>6500000</v>
      </c>
      <c r="M9" s="28">
        <f t="shared" si="0"/>
        <v>6500000</v>
      </c>
      <c r="N9" s="28">
        <f t="shared" si="0"/>
        <v>6500000</v>
      </c>
      <c r="O9" s="28">
        <f t="shared" si="0"/>
        <v>6500000</v>
      </c>
      <c r="P9" s="21"/>
    </row>
    <row r="10" spans="1:20" x14ac:dyDescent="0.4">
      <c r="A10" s="21"/>
      <c r="B10" s="27" t="s">
        <v>108</v>
      </c>
      <c r="C10" s="26"/>
      <c r="D10" s="26"/>
      <c r="E10" s="26" t="s">
        <v>50</v>
      </c>
      <c r="F10" s="26"/>
      <c r="G10" s="28">
        <f t="shared" ref="G10:O10" si="1">SUM(G16:G23)</f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 t="shared" si="1"/>
        <v>44419533.527696788</v>
      </c>
      <c r="L10" s="28">
        <f t="shared" si="1"/>
        <v>44419533.527696788</v>
      </c>
      <c r="M10" s="28">
        <f t="shared" si="1"/>
        <v>44419533.527696788</v>
      </c>
      <c r="N10" s="28">
        <f t="shared" si="1"/>
        <v>44419533.527696788</v>
      </c>
      <c r="O10" s="28">
        <f t="shared" si="1"/>
        <v>44419533.527696788</v>
      </c>
      <c r="P10" s="21"/>
    </row>
    <row r="11" spans="1:20" x14ac:dyDescent="0.4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1"/>
    </row>
    <row r="12" spans="1:20" x14ac:dyDescent="0.4">
      <c r="A12" s="2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1"/>
    </row>
    <row r="13" spans="1:20" x14ac:dyDescent="0.4">
      <c r="A13" s="21"/>
      <c r="B13" s="26" t="s">
        <v>109</v>
      </c>
      <c r="C13" s="26"/>
      <c r="D13" s="29" t="s">
        <v>110</v>
      </c>
      <c r="E13" s="26" t="s">
        <v>111</v>
      </c>
      <c r="F13" s="26"/>
      <c r="G13" s="30"/>
      <c r="H13" s="30"/>
      <c r="I13" s="30"/>
      <c r="J13" s="30"/>
      <c r="K13" s="30"/>
      <c r="L13" s="30"/>
      <c r="M13" s="30"/>
      <c r="N13" s="30"/>
      <c r="O13" s="30"/>
      <c r="P13" s="21"/>
    </row>
    <row r="14" spans="1:20" x14ac:dyDescent="0.4">
      <c r="A14" s="21"/>
      <c r="B14" s="26"/>
      <c r="C14" s="26" t="s">
        <v>112</v>
      </c>
      <c r="D14" s="31">
        <v>1</v>
      </c>
      <c r="E14" s="32">
        <v>1500000</v>
      </c>
      <c r="F14" s="26"/>
      <c r="G14" s="33"/>
      <c r="H14" s="33"/>
      <c r="I14" s="33"/>
      <c r="J14" s="33"/>
      <c r="K14" s="33">
        <f t="shared" ref="K14:O24" si="2">$D14*$E14</f>
        <v>1500000</v>
      </c>
      <c r="L14" s="33">
        <f t="shared" si="2"/>
        <v>1500000</v>
      </c>
      <c r="M14" s="33">
        <f t="shared" si="2"/>
        <v>1500000</v>
      </c>
      <c r="N14" s="33">
        <f t="shared" si="2"/>
        <v>1500000</v>
      </c>
      <c r="O14" s="33">
        <f t="shared" si="2"/>
        <v>1500000</v>
      </c>
      <c r="P14" s="21"/>
    </row>
    <row r="15" spans="1:20" x14ac:dyDescent="0.4">
      <c r="A15" s="21"/>
      <c r="B15" s="26"/>
      <c r="C15" s="26" t="s">
        <v>113</v>
      </c>
      <c r="D15" s="31">
        <v>5</v>
      </c>
      <c r="E15" s="32">
        <v>1000000</v>
      </c>
      <c r="F15" s="26"/>
      <c r="G15" s="33"/>
      <c r="H15" s="33"/>
      <c r="I15" s="33"/>
      <c r="J15" s="33"/>
      <c r="K15" s="33">
        <f t="shared" si="2"/>
        <v>5000000</v>
      </c>
      <c r="L15" s="33">
        <f t="shared" si="2"/>
        <v>5000000</v>
      </c>
      <c r="M15" s="33">
        <f t="shared" si="2"/>
        <v>5000000</v>
      </c>
      <c r="N15" s="33">
        <f t="shared" si="2"/>
        <v>5000000</v>
      </c>
      <c r="O15" s="33">
        <f t="shared" si="2"/>
        <v>5000000</v>
      </c>
      <c r="P15" s="21"/>
    </row>
    <row r="16" spans="1:20" x14ac:dyDescent="0.4">
      <c r="A16" s="21"/>
      <c r="B16" s="26"/>
      <c r="C16" s="26" t="s">
        <v>114</v>
      </c>
      <c r="D16" s="31">
        <v>1</v>
      </c>
      <c r="E16" s="32">
        <v>6377551.0204081638</v>
      </c>
      <c r="F16" s="26"/>
      <c r="G16" s="33"/>
      <c r="H16" s="33"/>
      <c r="I16" s="33"/>
      <c r="J16" s="33"/>
      <c r="K16" s="33">
        <f t="shared" si="2"/>
        <v>6377551.0204081638</v>
      </c>
      <c r="L16" s="33">
        <f t="shared" si="2"/>
        <v>6377551.0204081638</v>
      </c>
      <c r="M16" s="33">
        <f t="shared" si="2"/>
        <v>6377551.0204081638</v>
      </c>
      <c r="N16" s="33">
        <f t="shared" si="2"/>
        <v>6377551.0204081638</v>
      </c>
      <c r="O16" s="33">
        <f t="shared" si="2"/>
        <v>6377551.0204081638</v>
      </c>
      <c r="P16" s="21"/>
    </row>
    <row r="17" spans="1:16" x14ac:dyDescent="0.4">
      <c r="A17" s="21"/>
      <c r="B17" s="26"/>
      <c r="C17" s="26" t="s">
        <v>124</v>
      </c>
      <c r="D17" s="31">
        <v>1</v>
      </c>
      <c r="E17" s="32">
        <v>3500000</v>
      </c>
      <c r="F17" s="26"/>
      <c r="G17" s="33"/>
      <c r="H17" s="33"/>
      <c r="I17" s="33"/>
      <c r="J17" s="33"/>
      <c r="K17" s="33">
        <f t="shared" si="2"/>
        <v>3500000</v>
      </c>
      <c r="L17" s="33">
        <f t="shared" si="2"/>
        <v>3500000</v>
      </c>
      <c r="M17" s="33">
        <f t="shared" si="2"/>
        <v>3500000</v>
      </c>
      <c r="N17" s="33">
        <f t="shared" si="2"/>
        <v>3500000</v>
      </c>
      <c r="O17" s="33">
        <f t="shared" si="2"/>
        <v>3500000</v>
      </c>
      <c r="P17" s="21"/>
    </row>
    <row r="18" spans="1:16" x14ac:dyDescent="0.4">
      <c r="A18" s="21"/>
      <c r="B18" s="26"/>
      <c r="C18" s="26" t="s">
        <v>125</v>
      </c>
      <c r="D18" s="31">
        <v>1</v>
      </c>
      <c r="E18" s="32">
        <v>3500000</v>
      </c>
      <c r="F18" s="26"/>
      <c r="G18" s="33"/>
      <c r="H18" s="33"/>
      <c r="I18" s="33"/>
      <c r="J18" s="33"/>
      <c r="K18" s="33">
        <f t="shared" si="2"/>
        <v>3500000</v>
      </c>
      <c r="L18" s="33">
        <f t="shared" si="2"/>
        <v>3500000</v>
      </c>
      <c r="M18" s="33">
        <f t="shared" si="2"/>
        <v>3500000</v>
      </c>
      <c r="N18" s="33">
        <f t="shared" si="2"/>
        <v>3500000</v>
      </c>
      <c r="O18" s="33">
        <f t="shared" si="2"/>
        <v>3500000</v>
      </c>
      <c r="P18" s="21"/>
    </row>
    <row r="19" spans="1:16" x14ac:dyDescent="0.4">
      <c r="A19" s="21"/>
      <c r="B19" s="26"/>
      <c r="C19" s="26" t="s">
        <v>121</v>
      </c>
      <c r="D19" s="31">
        <v>5</v>
      </c>
      <c r="E19" s="32">
        <v>2466472.3032069998</v>
      </c>
      <c r="F19" s="26"/>
      <c r="G19" s="33"/>
      <c r="H19" s="33"/>
      <c r="I19" s="33"/>
      <c r="J19" s="33"/>
      <c r="K19" s="33">
        <f t="shared" si="2"/>
        <v>12332361.516034998</v>
      </c>
      <c r="L19" s="33">
        <f t="shared" si="2"/>
        <v>12332361.516034998</v>
      </c>
      <c r="M19" s="33">
        <f t="shared" si="2"/>
        <v>12332361.516034998</v>
      </c>
      <c r="N19" s="33">
        <f t="shared" si="2"/>
        <v>12332361.516034998</v>
      </c>
      <c r="O19" s="33">
        <f t="shared" si="2"/>
        <v>12332361.516034998</v>
      </c>
      <c r="P19" s="21"/>
    </row>
    <row r="20" spans="1:16" x14ac:dyDescent="0.4">
      <c r="A20" s="21"/>
      <c r="B20" s="26"/>
      <c r="C20" s="26" t="s">
        <v>123</v>
      </c>
      <c r="D20" s="31">
        <v>2</v>
      </c>
      <c r="E20" s="32">
        <v>2466472.3032069998</v>
      </c>
      <c r="F20" s="26"/>
      <c r="G20" s="33"/>
      <c r="H20" s="33"/>
      <c r="I20" s="33"/>
      <c r="J20" s="33"/>
      <c r="K20" s="33">
        <f t="shared" si="2"/>
        <v>4932944.6064139996</v>
      </c>
      <c r="L20" s="33">
        <f t="shared" si="2"/>
        <v>4932944.6064139996</v>
      </c>
      <c r="M20" s="33">
        <f t="shared" si="2"/>
        <v>4932944.6064139996</v>
      </c>
      <c r="N20" s="33">
        <f t="shared" si="2"/>
        <v>4932944.6064139996</v>
      </c>
      <c r="O20" s="33">
        <f t="shared" si="2"/>
        <v>4932944.6064139996</v>
      </c>
      <c r="P20" s="21"/>
    </row>
    <row r="21" spans="1:16" x14ac:dyDescent="0.4">
      <c r="A21" s="21"/>
      <c r="B21" s="26"/>
      <c r="C21" s="26" t="s">
        <v>115</v>
      </c>
      <c r="D21" s="31">
        <v>1</v>
      </c>
      <c r="E21" s="32">
        <v>2466472.3032069998</v>
      </c>
      <c r="F21" s="26"/>
      <c r="G21" s="33"/>
      <c r="H21" s="33"/>
      <c r="I21" s="33"/>
      <c r="J21" s="33"/>
      <c r="K21" s="33">
        <f t="shared" si="2"/>
        <v>2466472.3032069998</v>
      </c>
      <c r="L21" s="33">
        <f t="shared" si="2"/>
        <v>2466472.3032069998</v>
      </c>
      <c r="M21" s="33">
        <f t="shared" si="2"/>
        <v>2466472.3032069998</v>
      </c>
      <c r="N21" s="33">
        <f t="shared" si="2"/>
        <v>2466472.3032069998</v>
      </c>
      <c r="O21" s="33">
        <f t="shared" si="2"/>
        <v>2466472.3032069998</v>
      </c>
      <c r="P21" s="21"/>
    </row>
    <row r="22" spans="1:16" x14ac:dyDescent="0.4">
      <c r="A22" s="21"/>
      <c r="B22" s="26"/>
      <c r="C22" s="26" t="s">
        <v>126</v>
      </c>
      <c r="D22" s="29">
        <v>6</v>
      </c>
      <c r="E22" s="32">
        <v>1644314.8688046599</v>
      </c>
      <c r="F22" s="26"/>
      <c r="G22" s="33"/>
      <c r="H22" s="33"/>
      <c r="I22" s="33"/>
      <c r="J22" s="33"/>
      <c r="K22" s="33">
        <f t="shared" si="2"/>
        <v>9865889.21282796</v>
      </c>
      <c r="L22" s="33">
        <f t="shared" si="2"/>
        <v>9865889.21282796</v>
      </c>
      <c r="M22" s="33">
        <f t="shared" si="2"/>
        <v>9865889.21282796</v>
      </c>
      <c r="N22" s="33">
        <f t="shared" si="2"/>
        <v>9865889.21282796</v>
      </c>
      <c r="O22" s="33">
        <f t="shared" si="2"/>
        <v>9865889.21282796</v>
      </c>
      <c r="P22" s="21"/>
    </row>
    <row r="23" spans="1:16" x14ac:dyDescent="0.4">
      <c r="A23" s="21"/>
      <c r="B23" s="26"/>
      <c r="C23" s="26" t="s">
        <v>127</v>
      </c>
      <c r="D23" s="29">
        <v>1</v>
      </c>
      <c r="E23" s="32">
        <v>1444314.8688046599</v>
      </c>
      <c r="F23" s="26"/>
      <c r="G23" s="33"/>
      <c r="H23" s="33"/>
      <c r="I23" s="33"/>
      <c r="J23" s="33"/>
      <c r="K23" s="33">
        <f t="shared" si="2"/>
        <v>1444314.8688046599</v>
      </c>
      <c r="L23" s="33">
        <f t="shared" si="2"/>
        <v>1444314.8688046599</v>
      </c>
      <c r="M23" s="33">
        <f t="shared" si="2"/>
        <v>1444314.8688046599</v>
      </c>
      <c r="N23" s="33">
        <f t="shared" si="2"/>
        <v>1444314.8688046599</v>
      </c>
      <c r="O23" s="33">
        <f t="shared" si="2"/>
        <v>1444314.8688046599</v>
      </c>
      <c r="P23" s="21"/>
    </row>
    <row r="24" spans="1:16" x14ac:dyDescent="0.4">
      <c r="A24" s="21"/>
      <c r="B24" s="26"/>
      <c r="C24" s="26" t="s">
        <v>128</v>
      </c>
      <c r="D24" s="31">
        <v>1</v>
      </c>
      <c r="E24" s="32">
        <v>1200000</v>
      </c>
      <c r="F24" s="26"/>
      <c r="G24" s="33"/>
      <c r="H24" s="33"/>
      <c r="I24" s="33"/>
      <c r="J24" s="33"/>
      <c r="K24" s="33">
        <f t="shared" si="2"/>
        <v>1200000</v>
      </c>
      <c r="L24" s="33">
        <f t="shared" si="2"/>
        <v>1200000</v>
      </c>
      <c r="M24" s="33">
        <f t="shared" si="2"/>
        <v>1200000</v>
      </c>
      <c r="N24" s="33">
        <f t="shared" si="2"/>
        <v>1200000</v>
      </c>
      <c r="O24" s="33">
        <f t="shared" si="2"/>
        <v>1200000</v>
      </c>
      <c r="P24" s="21"/>
    </row>
    <row r="25" spans="1:16" x14ac:dyDescent="0.4">
      <c r="A25" s="21"/>
      <c r="B25" s="26"/>
      <c r="C25" s="26" t="s">
        <v>122</v>
      </c>
      <c r="D25" s="31">
        <v>2</v>
      </c>
      <c r="E25" s="32">
        <v>1000000</v>
      </c>
      <c r="F25" s="26"/>
      <c r="G25" s="33"/>
      <c r="H25" s="33"/>
      <c r="I25" s="33"/>
      <c r="J25" s="33"/>
      <c r="K25" s="33">
        <f>$D25*$E25</f>
        <v>2000000</v>
      </c>
      <c r="L25" s="33">
        <f>$D25*$E25</f>
        <v>2000000</v>
      </c>
      <c r="M25" s="33">
        <f>$D25*$E25</f>
        <v>2000000</v>
      </c>
      <c r="N25" s="33">
        <f>$D25*$E25</f>
        <v>2000000</v>
      </c>
      <c r="O25" s="33">
        <f>$D25*$E25</f>
        <v>2000000</v>
      </c>
      <c r="P25" s="21"/>
    </row>
    <row r="26" spans="1:16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6C67-C58D-486C-8981-F0F554C35EBF}">
  <sheetPr>
    <tabColor theme="4"/>
  </sheetPr>
  <dimension ref="A1:BF88"/>
  <sheetViews>
    <sheetView showGridLines="0" tabSelected="1" workbookViewId="0">
      <selection activeCell="V31" sqref="V31"/>
    </sheetView>
  </sheetViews>
  <sheetFormatPr defaultRowHeight="14.6" x14ac:dyDescent="0.4"/>
  <cols>
    <col min="5" max="5" width="11.4609375" bestFit="1" customWidth="1"/>
    <col min="8" max="8" width="9.4609375" customWidth="1"/>
    <col min="9" max="9" width="20.61328125" customWidth="1"/>
    <col min="10" max="10" width="8.69140625" customWidth="1"/>
    <col min="11" max="14" width="9.3046875" bestFit="1" customWidth="1"/>
    <col min="15" max="18" width="11.07421875" bestFit="1" customWidth="1"/>
    <col min="19" max="19" width="12.53515625" bestFit="1" customWidth="1"/>
  </cols>
  <sheetData>
    <row r="1" spans="1:58" s="17" customFormat="1" x14ac:dyDescent="0.4">
      <c r="C1" s="17" t="str">
        <f>Summary!D3</f>
        <v>CK Healthcare Limited</v>
      </c>
      <c r="K1" s="17" t="str" cm="1">
        <f t="array" ref="K1">"Currently running scenario: "&amp;INDEX($BF$1:$BF$3,$BE$1)</f>
        <v>Currently running scenario: Optimistic</v>
      </c>
      <c r="X1" s="17" t="str">
        <f>Summary!K2</f>
        <v>Last Updated: 30-March-2020</v>
      </c>
      <c r="BE1" s="17">
        <v>1</v>
      </c>
      <c r="BF1" s="17" t="s">
        <v>133</v>
      </c>
    </row>
    <row r="2" spans="1:58" x14ac:dyDescent="0.4">
      <c r="BF2" t="s">
        <v>134</v>
      </c>
    </row>
    <row r="3" spans="1:58" ht="20.6" x14ac:dyDescent="0.55000000000000004">
      <c r="B3" s="19" t="s">
        <v>35</v>
      </c>
      <c r="C3" s="19"/>
      <c r="D3" s="19"/>
      <c r="E3" s="19"/>
      <c r="F3" s="19"/>
      <c r="G3" s="19"/>
      <c r="H3" s="19"/>
      <c r="I3" s="19"/>
      <c r="J3" s="19"/>
      <c r="K3" s="19"/>
      <c r="L3" s="19"/>
      <c r="BF3" t="s">
        <v>135</v>
      </c>
    </row>
    <row r="5" spans="1:58" x14ac:dyDescent="0.4">
      <c r="B5" t="s">
        <v>132</v>
      </c>
      <c r="D5" t="s">
        <v>134</v>
      </c>
    </row>
    <row r="7" spans="1:58" x14ac:dyDescent="0.4">
      <c r="A7" s="21"/>
      <c r="B7" s="22"/>
      <c r="C7" s="23"/>
      <c r="D7" s="23"/>
      <c r="E7" s="23"/>
      <c r="F7" s="24"/>
      <c r="G7" s="24"/>
      <c r="H7" s="24"/>
      <c r="I7" s="24"/>
      <c r="J7" s="24"/>
      <c r="K7" s="25">
        <v>2016</v>
      </c>
      <c r="L7" s="25">
        <v>2017</v>
      </c>
      <c r="M7" s="25">
        <v>2018</v>
      </c>
      <c r="N7" s="25">
        <v>2019</v>
      </c>
      <c r="O7" s="25">
        <v>2020</v>
      </c>
      <c r="P7" s="25">
        <v>2021</v>
      </c>
      <c r="Q7" s="25">
        <v>2022</v>
      </c>
      <c r="R7" s="25">
        <v>2023</v>
      </c>
      <c r="S7" s="25">
        <v>2024</v>
      </c>
      <c r="T7" s="21"/>
    </row>
    <row r="8" spans="1:58" x14ac:dyDescent="0.4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1"/>
    </row>
    <row r="9" spans="1:58" x14ac:dyDescent="0.4">
      <c r="B9" s="26" t="s">
        <v>116</v>
      </c>
      <c r="C9" s="26"/>
    </row>
    <row r="10" spans="1:58" x14ac:dyDescent="0.4">
      <c r="B10" s="26"/>
      <c r="C10" s="26" t="s">
        <v>48</v>
      </c>
      <c r="K10" s="48">
        <f>'Model Inputs'!G9</f>
        <v>0</v>
      </c>
      <c r="L10" s="48">
        <f>'Model Inputs'!H9</f>
        <v>0</v>
      </c>
      <c r="M10" s="48">
        <f>'Model Inputs'!I9</f>
        <v>0</v>
      </c>
      <c r="N10" s="48">
        <f>'Model Inputs'!J9</f>
        <v>0</v>
      </c>
      <c r="O10" s="48" cm="1">
        <f t="array" ref="O10">INDEX(O11:O13,$BE$1)</f>
        <v>600000</v>
      </c>
      <c r="P10" s="48" cm="1">
        <f t="array" ref="P10">INDEX(P11:P13,$BE$1)</f>
        <v>720000</v>
      </c>
      <c r="Q10" s="48" cm="1">
        <f t="array" ref="Q10">INDEX(Q11:Q13,$BE$1)</f>
        <v>900000</v>
      </c>
      <c r="R10" s="48" cm="1">
        <f t="array" ref="R10">INDEX(R11:R13,$BE$1)</f>
        <v>1080000</v>
      </c>
      <c r="S10" s="48" cm="1">
        <f t="array" ref="S10">INDEX(S11:S13,$BE$1)</f>
        <v>1200000</v>
      </c>
    </row>
    <row r="11" spans="1:58" x14ac:dyDescent="0.4">
      <c r="E11" t="s">
        <v>133</v>
      </c>
      <c r="G11" t="s">
        <v>120</v>
      </c>
      <c r="I11" s="50">
        <v>1.2</v>
      </c>
      <c r="K11" s="49"/>
      <c r="L11" s="49"/>
      <c r="M11" s="49"/>
      <c r="N11" s="49"/>
      <c r="O11" s="48">
        <f>$I11*O12</f>
        <v>600000</v>
      </c>
      <c r="P11" s="48">
        <f t="shared" ref="P11:S11" si="0">$I11*P12</f>
        <v>720000</v>
      </c>
      <c r="Q11" s="48">
        <f t="shared" si="0"/>
        <v>900000</v>
      </c>
      <c r="R11" s="48">
        <f t="shared" si="0"/>
        <v>1080000</v>
      </c>
      <c r="S11" s="48">
        <f t="shared" si="0"/>
        <v>1200000</v>
      </c>
    </row>
    <row r="12" spans="1:58" x14ac:dyDescent="0.4">
      <c r="E12" t="s">
        <v>134</v>
      </c>
      <c r="G12" t="s">
        <v>120</v>
      </c>
      <c r="I12" s="51" t="s">
        <v>136</v>
      </c>
      <c r="K12" s="49"/>
      <c r="L12" s="49"/>
      <c r="M12" s="49"/>
      <c r="N12" s="49"/>
      <c r="O12" s="48">
        <f>'Model Inputs'!K9</f>
        <v>500000</v>
      </c>
      <c r="P12" s="48">
        <f>'Model Inputs'!L9</f>
        <v>600000</v>
      </c>
      <c r="Q12" s="48">
        <f>'Model Inputs'!M9</f>
        <v>750000</v>
      </c>
      <c r="R12" s="48">
        <f>'Model Inputs'!N9</f>
        <v>900000</v>
      </c>
      <c r="S12" s="48">
        <f>'Model Inputs'!O9</f>
        <v>1000000</v>
      </c>
    </row>
    <row r="13" spans="1:58" x14ac:dyDescent="0.4">
      <c r="E13" t="s">
        <v>135</v>
      </c>
      <c r="G13" t="s">
        <v>120</v>
      </c>
      <c r="I13" s="50">
        <v>0.9</v>
      </c>
      <c r="K13" s="49"/>
      <c r="L13" s="49"/>
      <c r="M13" s="49"/>
      <c r="N13" s="49"/>
      <c r="O13" s="48">
        <f>$I13*O12</f>
        <v>450000</v>
      </c>
      <c r="P13" s="48">
        <f t="shared" ref="P13:S13" si="1">$I13*P12</f>
        <v>540000</v>
      </c>
      <c r="Q13" s="48">
        <f t="shared" si="1"/>
        <v>675000</v>
      </c>
      <c r="R13" s="48">
        <f t="shared" si="1"/>
        <v>810000</v>
      </c>
      <c r="S13" s="48">
        <f t="shared" si="1"/>
        <v>900000</v>
      </c>
    </row>
    <row r="15" spans="1:58" x14ac:dyDescent="0.4">
      <c r="B15" s="26"/>
      <c r="C15" s="26" t="s">
        <v>49</v>
      </c>
      <c r="K15" s="48">
        <f>'Model Inputs'!G10</f>
        <v>0</v>
      </c>
      <c r="L15" s="48">
        <f>'Model Inputs'!H10</f>
        <v>0</v>
      </c>
      <c r="M15" s="48">
        <f>'Model Inputs'!I10</f>
        <v>0</v>
      </c>
      <c r="N15" s="48">
        <f>'Model Inputs'!J10</f>
        <v>0</v>
      </c>
      <c r="O15" s="48" cm="1">
        <f t="array" ref="O15">INDEX(O16:O18,$BE$1)</f>
        <v>1200</v>
      </c>
      <c r="P15" s="48" cm="1">
        <f t="array" ref="P15">INDEX(P16:P18,$BE$1)</f>
        <v>1200</v>
      </c>
      <c r="Q15" s="48" cm="1">
        <f t="array" ref="Q15">INDEX(Q16:Q18,$BE$1)</f>
        <v>1200</v>
      </c>
      <c r="R15" s="48" cm="1">
        <f t="array" ref="R15">INDEX(R16:R18,$BE$1)</f>
        <v>1440</v>
      </c>
      <c r="S15" s="48" cm="1">
        <f t="array" ref="S15">INDEX(S16:S18,$BE$1)</f>
        <v>1440</v>
      </c>
    </row>
    <row r="16" spans="1:58" x14ac:dyDescent="0.4">
      <c r="E16" t="s">
        <v>133</v>
      </c>
      <c r="G16" t="s">
        <v>50</v>
      </c>
      <c r="I16" s="50">
        <v>1.2</v>
      </c>
      <c r="K16" s="49"/>
      <c r="L16" s="49"/>
      <c r="M16" s="49"/>
      <c r="N16" s="49"/>
      <c r="O16" s="48">
        <f>$I16*O17</f>
        <v>1200</v>
      </c>
      <c r="P16" s="48">
        <f t="shared" ref="P16" si="2">$I16*P17</f>
        <v>1200</v>
      </c>
      <c r="Q16" s="48">
        <f t="shared" ref="Q16" si="3">$I16*Q17</f>
        <v>1200</v>
      </c>
      <c r="R16" s="48">
        <f t="shared" ref="R16" si="4">$I16*R17</f>
        <v>1440</v>
      </c>
      <c r="S16" s="48">
        <f t="shared" ref="S16" si="5">$I16*S17</f>
        <v>1440</v>
      </c>
    </row>
    <row r="17" spans="2:19" x14ac:dyDescent="0.4">
      <c r="E17" t="s">
        <v>134</v>
      </c>
      <c r="G17" t="s">
        <v>50</v>
      </c>
      <c r="I17" s="51" t="s">
        <v>136</v>
      </c>
      <c r="K17" s="49"/>
      <c r="L17" s="49"/>
      <c r="M17" s="49"/>
      <c r="N17" s="49"/>
      <c r="O17" s="48">
        <f>'Model Inputs'!K10</f>
        <v>1000</v>
      </c>
      <c r="P17" s="48">
        <f>'Model Inputs'!L10</f>
        <v>1000</v>
      </c>
      <c r="Q17" s="48">
        <f>'Model Inputs'!M10</f>
        <v>1000</v>
      </c>
      <c r="R17" s="48">
        <f>'Model Inputs'!N10</f>
        <v>1200</v>
      </c>
      <c r="S17" s="48">
        <f>'Model Inputs'!O10</f>
        <v>1200</v>
      </c>
    </row>
    <row r="18" spans="2:19" x14ac:dyDescent="0.4">
      <c r="E18" t="s">
        <v>135</v>
      </c>
      <c r="G18" t="s">
        <v>50</v>
      </c>
      <c r="I18" s="50">
        <v>0.9</v>
      </c>
      <c r="K18" s="49"/>
      <c r="L18" s="49"/>
      <c r="M18" s="49"/>
      <c r="N18" s="49"/>
      <c r="O18" s="48">
        <f>$I18*O17</f>
        <v>900</v>
      </c>
      <c r="P18" s="48">
        <f t="shared" ref="P18" si="6">$I18*P17</f>
        <v>900</v>
      </c>
      <c r="Q18" s="48">
        <f t="shared" ref="Q18" si="7">$I18*Q17</f>
        <v>900</v>
      </c>
      <c r="R18" s="48">
        <f t="shared" ref="R18" si="8">$I18*R17</f>
        <v>1080</v>
      </c>
      <c r="S18" s="48">
        <f t="shared" ref="S18" si="9">$I18*S17</f>
        <v>1080</v>
      </c>
    </row>
    <row r="20" spans="2:19" x14ac:dyDescent="0.4">
      <c r="B20" s="26"/>
      <c r="C20" s="26" t="s">
        <v>51</v>
      </c>
      <c r="K20" s="48">
        <f>'Model Inputs'!G11</f>
        <v>0</v>
      </c>
      <c r="L20" s="48">
        <f>'Model Inputs'!H11</f>
        <v>0</v>
      </c>
      <c r="M20" s="48">
        <f>'Model Inputs'!I11</f>
        <v>0</v>
      </c>
      <c r="N20" s="48">
        <f>'Model Inputs'!J11</f>
        <v>0</v>
      </c>
      <c r="O20" s="48" cm="1">
        <f t="array" ref="O20">INDEX(O21:O23,$BE$1)</f>
        <v>360</v>
      </c>
      <c r="P20" s="48" cm="1">
        <f t="array" ref="P20">INDEX(P21:P23,$BE$1)</f>
        <v>360</v>
      </c>
      <c r="Q20" s="48" cm="1">
        <f t="array" ref="Q20">INDEX(Q21:Q23,$BE$1)</f>
        <v>405</v>
      </c>
      <c r="R20" s="48" cm="1">
        <f t="array" ref="R20">INDEX(R21:R23,$BE$1)</f>
        <v>405</v>
      </c>
      <c r="S20" s="48" cm="1">
        <f t="array" ref="S20">INDEX(S21:S23,$BE$1)</f>
        <v>450</v>
      </c>
    </row>
    <row r="21" spans="2:19" x14ac:dyDescent="0.4">
      <c r="E21" t="s">
        <v>133</v>
      </c>
      <c r="G21" t="s">
        <v>50</v>
      </c>
      <c r="I21" s="50">
        <v>0.9</v>
      </c>
      <c r="K21" s="49"/>
      <c r="L21" s="49"/>
      <c r="M21" s="49"/>
      <c r="N21" s="49"/>
      <c r="O21" s="48">
        <f>$I21*O22</f>
        <v>360</v>
      </c>
      <c r="P21" s="48">
        <f t="shared" ref="P21" si="10">$I21*P22</f>
        <v>360</v>
      </c>
      <c r="Q21" s="48">
        <f t="shared" ref="Q21" si="11">$I21*Q22</f>
        <v>405</v>
      </c>
      <c r="R21" s="48">
        <f t="shared" ref="R21" si="12">$I21*R22</f>
        <v>405</v>
      </c>
      <c r="S21" s="48">
        <f t="shared" ref="S21" si="13">$I21*S22</f>
        <v>450</v>
      </c>
    </row>
    <row r="22" spans="2:19" x14ac:dyDescent="0.4">
      <c r="E22" t="s">
        <v>134</v>
      </c>
      <c r="G22" t="s">
        <v>50</v>
      </c>
      <c r="I22" s="51" t="s">
        <v>136</v>
      </c>
      <c r="K22" s="49"/>
      <c r="L22" s="49"/>
      <c r="M22" s="49"/>
      <c r="N22" s="49"/>
      <c r="O22" s="48">
        <f>'Model Inputs'!K11</f>
        <v>400</v>
      </c>
      <c r="P22" s="48">
        <f>'Model Inputs'!L11</f>
        <v>400</v>
      </c>
      <c r="Q22" s="48">
        <f>'Model Inputs'!M11</f>
        <v>450</v>
      </c>
      <c r="R22" s="48">
        <f>'Model Inputs'!N11</f>
        <v>450</v>
      </c>
      <c r="S22" s="48">
        <f>'Model Inputs'!O11</f>
        <v>500</v>
      </c>
    </row>
    <row r="23" spans="2:19" x14ac:dyDescent="0.4">
      <c r="E23" t="s">
        <v>135</v>
      </c>
      <c r="G23" t="s">
        <v>50</v>
      </c>
      <c r="I23" s="50">
        <v>1.1000000000000001</v>
      </c>
      <c r="K23" s="49"/>
      <c r="L23" s="49"/>
      <c r="M23" s="49"/>
      <c r="N23" s="49"/>
      <c r="O23" s="48">
        <f>$I23*O22</f>
        <v>440.00000000000006</v>
      </c>
      <c r="P23" s="48">
        <f t="shared" ref="P23" si="14">$I23*P22</f>
        <v>440.00000000000006</v>
      </c>
      <c r="Q23" s="48">
        <f t="shared" ref="Q23" si="15">$I23*Q22</f>
        <v>495.00000000000006</v>
      </c>
      <c r="R23" s="48">
        <f t="shared" ref="R23" si="16">$I23*R22</f>
        <v>495.00000000000006</v>
      </c>
      <c r="S23" s="48">
        <f t="shared" ref="S23" si="17">$I23*S22</f>
        <v>550</v>
      </c>
    </row>
    <row r="26" spans="2:19" x14ac:dyDescent="0.4">
      <c r="B26" s="26" t="s">
        <v>117</v>
      </c>
      <c r="C26" s="26"/>
    </row>
    <row r="27" spans="2:19" x14ac:dyDescent="0.4">
      <c r="B27" s="26"/>
      <c r="C27" s="26" t="s">
        <v>48</v>
      </c>
      <c r="K27" s="48">
        <f>'Model Inputs'!G14</f>
        <v>0</v>
      </c>
      <c r="L27" s="48">
        <f>'Model Inputs'!H14</f>
        <v>0</v>
      </c>
      <c r="M27" s="48">
        <f>'Model Inputs'!I14</f>
        <v>0</v>
      </c>
      <c r="N27" s="48">
        <f>'Model Inputs'!J14</f>
        <v>0</v>
      </c>
      <c r="O27" s="48" cm="1">
        <f t="array" ref="O27">INDEX(O28:O30,$BE$1)</f>
        <v>960000</v>
      </c>
      <c r="P27" s="48" cm="1">
        <f t="array" ref="P27">INDEX(P28:P30,$BE$1)</f>
        <v>1020000</v>
      </c>
      <c r="Q27" s="48" cm="1">
        <f t="array" ref="Q27">INDEX(Q28:Q30,$BE$1)</f>
        <v>1080000</v>
      </c>
      <c r="R27" s="48" cm="1">
        <f t="array" ref="R27">INDEX(R28:R30,$BE$1)</f>
        <v>1140000</v>
      </c>
      <c r="S27" s="48" cm="1">
        <f t="array" ref="S27">INDEX(S28:S30,$BE$1)</f>
        <v>1260000</v>
      </c>
    </row>
    <row r="28" spans="2:19" x14ac:dyDescent="0.4">
      <c r="E28" t="s">
        <v>133</v>
      </c>
      <c r="G28" t="s">
        <v>120</v>
      </c>
      <c r="I28" s="50">
        <v>1.2</v>
      </c>
      <c r="K28" s="49"/>
      <c r="L28" s="49"/>
      <c r="M28" s="49"/>
      <c r="N28" s="49"/>
      <c r="O28" s="48">
        <f>$I28*O29</f>
        <v>960000</v>
      </c>
      <c r="P28" s="48">
        <f t="shared" ref="P28" si="18">$I28*P29</f>
        <v>1020000</v>
      </c>
      <c r="Q28" s="48">
        <f t="shared" ref="Q28" si="19">$I28*Q29</f>
        <v>1080000</v>
      </c>
      <c r="R28" s="48">
        <f t="shared" ref="R28" si="20">$I28*R29</f>
        <v>1140000</v>
      </c>
      <c r="S28" s="48">
        <f t="shared" ref="S28" si="21">$I28*S29</f>
        <v>1260000</v>
      </c>
    </row>
    <row r="29" spans="2:19" x14ac:dyDescent="0.4">
      <c r="E29" t="s">
        <v>134</v>
      </c>
      <c r="G29" t="s">
        <v>120</v>
      </c>
      <c r="I29" s="51" t="s">
        <v>136</v>
      </c>
      <c r="K29" s="49"/>
      <c r="L29" s="49"/>
      <c r="M29" s="49"/>
      <c r="N29" s="49"/>
      <c r="O29" s="48">
        <f>'Model Inputs'!K14</f>
        <v>800000</v>
      </c>
      <c r="P29" s="48">
        <f>'Model Inputs'!L14</f>
        <v>850000</v>
      </c>
      <c r="Q29" s="48">
        <f>'Model Inputs'!M14</f>
        <v>900000</v>
      </c>
      <c r="R29" s="48">
        <f>'Model Inputs'!N14</f>
        <v>950000</v>
      </c>
      <c r="S29" s="48">
        <f>'Model Inputs'!O14</f>
        <v>1050000</v>
      </c>
    </row>
    <row r="30" spans="2:19" x14ac:dyDescent="0.4">
      <c r="E30" t="s">
        <v>135</v>
      </c>
      <c r="G30" t="s">
        <v>120</v>
      </c>
      <c r="I30" s="50">
        <v>0.9</v>
      </c>
      <c r="K30" s="49"/>
      <c r="L30" s="49"/>
      <c r="M30" s="49"/>
      <c r="N30" s="49"/>
      <c r="O30" s="48">
        <f>$I30*O29</f>
        <v>720000</v>
      </c>
      <c r="P30" s="48">
        <f t="shared" ref="P30" si="22">$I30*P29</f>
        <v>765000</v>
      </c>
      <c r="Q30" s="48">
        <f t="shared" ref="Q30" si="23">$I30*Q29</f>
        <v>810000</v>
      </c>
      <c r="R30" s="48">
        <f t="shared" ref="R30" si="24">$I30*R29</f>
        <v>855000</v>
      </c>
      <c r="S30" s="48">
        <f t="shared" ref="S30" si="25">$I30*S29</f>
        <v>945000</v>
      </c>
    </row>
    <row r="32" spans="2:19" x14ac:dyDescent="0.4">
      <c r="B32" s="26"/>
      <c r="C32" s="26" t="s">
        <v>49</v>
      </c>
      <c r="K32" s="48">
        <f>'Model Inputs'!G15</f>
        <v>0</v>
      </c>
      <c r="L32" s="48">
        <f>'Model Inputs'!H15</f>
        <v>0</v>
      </c>
      <c r="M32" s="48">
        <f>'Model Inputs'!I15</f>
        <v>0</v>
      </c>
      <c r="N32" s="48">
        <f>'Model Inputs'!J15</f>
        <v>0</v>
      </c>
      <c r="O32" s="48" cm="1">
        <f t="array" ref="O32">INDEX(O33:O35,$BE$1)</f>
        <v>600</v>
      </c>
      <c r="P32" s="48" cm="1">
        <f t="array" ref="P32">INDEX(P33:P35,$BE$1)</f>
        <v>600</v>
      </c>
      <c r="Q32" s="48" cm="1">
        <f t="array" ref="Q32">INDEX(Q33:Q35,$BE$1)</f>
        <v>600</v>
      </c>
      <c r="R32" s="48" cm="1">
        <f t="array" ref="R32">INDEX(R33:R35,$BE$1)</f>
        <v>600</v>
      </c>
      <c r="S32" s="48" cm="1">
        <f t="array" ref="S32">INDEX(S33:S35,$BE$1)</f>
        <v>600</v>
      </c>
    </row>
    <row r="33" spans="2:19" x14ac:dyDescent="0.4">
      <c r="E33" t="s">
        <v>133</v>
      </c>
      <c r="G33" t="s">
        <v>50</v>
      </c>
      <c r="I33" s="50">
        <v>1.2</v>
      </c>
      <c r="K33" s="49"/>
      <c r="L33" s="49"/>
      <c r="M33" s="49"/>
      <c r="N33" s="49"/>
      <c r="O33" s="48">
        <f>$I33*O34</f>
        <v>600</v>
      </c>
      <c r="P33" s="48">
        <f t="shared" ref="P33" si="26">$I33*P34</f>
        <v>600</v>
      </c>
      <c r="Q33" s="48">
        <f t="shared" ref="Q33" si="27">$I33*Q34</f>
        <v>600</v>
      </c>
      <c r="R33" s="48">
        <f t="shared" ref="R33" si="28">$I33*R34</f>
        <v>600</v>
      </c>
      <c r="S33" s="48">
        <f t="shared" ref="S33" si="29">$I33*S34</f>
        <v>600</v>
      </c>
    </row>
    <row r="34" spans="2:19" x14ac:dyDescent="0.4">
      <c r="E34" t="s">
        <v>134</v>
      </c>
      <c r="G34" t="s">
        <v>50</v>
      </c>
      <c r="I34" s="51" t="s">
        <v>136</v>
      </c>
      <c r="K34" s="49"/>
      <c r="L34" s="49"/>
      <c r="M34" s="49"/>
      <c r="N34" s="49"/>
      <c r="O34" s="48">
        <f>'Model Inputs'!K15</f>
        <v>500</v>
      </c>
      <c r="P34" s="48">
        <f>'Model Inputs'!L15</f>
        <v>500</v>
      </c>
      <c r="Q34" s="48">
        <f>'Model Inputs'!M15</f>
        <v>500</v>
      </c>
      <c r="R34" s="48">
        <f>'Model Inputs'!N15</f>
        <v>500</v>
      </c>
      <c r="S34" s="48">
        <f>'Model Inputs'!O15</f>
        <v>500</v>
      </c>
    </row>
    <row r="35" spans="2:19" x14ac:dyDescent="0.4">
      <c r="E35" t="s">
        <v>135</v>
      </c>
      <c r="G35" t="s">
        <v>50</v>
      </c>
      <c r="I35" s="50">
        <v>0.9</v>
      </c>
      <c r="K35" s="49"/>
      <c r="L35" s="49"/>
      <c r="M35" s="49"/>
      <c r="N35" s="49"/>
      <c r="O35" s="48">
        <f>$I35*O34</f>
        <v>450</v>
      </c>
      <c r="P35" s="48">
        <f t="shared" ref="P35" si="30">$I35*P34</f>
        <v>450</v>
      </c>
      <c r="Q35" s="48">
        <f t="shared" ref="Q35" si="31">$I35*Q34</f>
        <v>450</v>
      </c>
      <c r="R35" s="48">
        <f t="shared" ref="R35" si="32">$I35*R34</f>
        <v>450</v>
      </c>
      <c r="S35" s="48">
        <f t="shared" ref="S35" si="33">$I35*S34</f>
        <v>450</v>
      </c>
    </row>
    <row r="37" spans="2:19" x14ac:dyDescent="0.4">
      <c r="B37" s="26"/>
      <c r="C37" s="26" t="s">
        <v>51</v>
      </c>
      <c r="K37" s="48">
        <f>'Model Inputs'!G16</f>
        <v>0</v>
      </c>
      <c r="L37" s="48">
        <f>'Model Inputs'!H16</f>
        <v>0</v>
      </c>
      <c r="M37" s="48">
        <f>'Model Inputs'!I16</f>
        <v>0</v>
      </c>
      <c r="N37" s="48">
        <f>'Model Inputs'!J16</f>
        <v>0</v>
      </c>
      <c r="O37" s="48" cm="1">
        <f t="array" ref="O37">INDEX(O38:O40,$BE$1)</f>
        <v>162</v>
      </c>
      <c r="P37" s="48" cm="1">
        <f t="array" ref="P37">INDEX(P38:P40,$BE$1)</f>
        <v>162</v>
      </c>
      <c r="Q37" s="48" cm="1">
        <f t="array" ref="Q37">INDEX(Q38:Q40,$BE$1)</f>
        <v>162</v>
      </c>
      <c r="R37" s="48" cm="1">
        <f t="array" ref="R37">INDEX(R38:R40,$BE$1)</f>
        <v>162</v>
      </c>
      <c r="S37" s="48" cm="1">
        <f t="array" ref="S37">INDEX(S38:S40,$BE$1)</f>
        <v>162</v>
      </c>
    </row>
    <row r="38" spans="2:19" x14ac:dyDescent="0.4">
      <c r="E38" t="s">
        <v>133</v>
      </c>
      <c r="G38" t="s">
        <v>50</v>
      </c>
      <c r="I38" s="50">
        <v>0.9</v>
      </c>
      <c r="K38" s="49"/>
      <c r="L38" s="49"/>
      <c r="M38" s="49"/>
      <c r="N38" s="49"/>
      <c r="O38" s="48">
        <f>$I38*O39</f>
        <v>162</v>
      </c>
      <c r="P38" s="48">
        <f t="shared" ref="P38" si="34">$I38*P39</f>
        <v>162</v>
      </c>
      <c r="Q38" s="48">
        <f t="shared" ref="Q38" si="35">$I38*Q39</f>
        <v>162</v>
      </c>
      <c r="R38" s="48">
        <f t="shared" ref="R38" si="36">$I38*R39</f>
        <v>162</v>
      </c>
      <c r="S38" s="48">
        <f t="shared" ref="S38" si="37">$I38*S39</f>
        <v>162</v>
      </c>
    </row>
    <row r="39" spans="2:19" x14ac:dyDescent="0.4">
      <c r="E39" t="s">
        <v>134</v>
      </c>
      <c r="G39" t="s">
        <v>50</v>
      </c>
      <c r="I39" s="51" t="s">
        <v>136</v>
      </c>
      <c r="K39" s="49"/>
      <c r="L39" s="49"/>
      <c r="M39" s="49"/>
      <c r="N39" s="49"/>
      <c r="O39" s="48">
        <f>'Model Inputs'!K16</f>
        <v>180</v>
      </c>
      <c r="P39" s="48">
        <f>'Model Inputs'!L16</f>
        <v>180</v>
      </c>
      <c r="Q39" s="48">
        <f>'Model Inputs'!M16</f>
        <v>180</v>
      </c>
      <c r="R39" s="48">
        <f>'Model Inputs'!N16</f>
        <v>180</v>
      </c>
      <c r="S39" s="48">
        <f>'Model Inputs'!O16</f>
        <v>180</v>
      </c>
    </row>
    <row r="40" spans="2:19" x14ac:dyDescent="0.4">
      <c r="E40" t="s">
        <v>135</v>
      </c>
      <c r="G40" t="s">
        <v>50</v>
      </c>
      <c r="I40" s="50">
        <v>1.1000000000000001</v>
      </c>
      <c r="K40" s="49"/>
      <c r="L40" s="49"/>
      <c r="M40" s="49"/>
      <c r="N40" s="49"/>
      <c r="O40" s="48">
        <f>$I40*O39</f>
        <v>198.00000000000003</v>
      </c>
      <c r="P40" s="48">
        <f t="shared" ref="P40" si="38">$I40*P39</f>
        <v>198.00000000000003</v>
      </c>
      <c r="Q40" s="48">
        <f t="shared" ref="Q40" si="39">$I40*Q39</f>
        <v>198.00000000000003</v>
      </c>
      <c r="R40" s="48">
        <f t="shared" ref="R40" si="40">$I40*R39</f>
        <v>198.00000000000003</v>
      </c>
      <c r="S40" s="48">
        <f t="shared" ref="S40" si="41">$I40*S39</f>
        <v>198.00000000000003</v>
      </c>
    </row>
    <row r="43" spans="2:19" x14ac:dyDescent="0.4">
      <c r="B43" s="26" t="s">
        <v>118</v>
      </c>
      <c r="C43" s="26"/>
    </row>
    <row r="44" spans="2:19" x14ac:dyDescent="0.4">
      <c r="B44" s="26"/>
      <c r="C44" s="26" t="s">
        <v>48</v>
      </c>
      <c r="K44" s="48">
        <f>'Model Inputs'!G19</f>
        <v>0</v>
      </c>
      <c r="L44" s="48">
        <f>'Model Inputs'!H19</f>
        <v>0</v>
      </c>
      <c r="M44" s="48">
        <f>'Model Inputs'!I19</f>
        <v>0</v>
      </c>
      <c r="N44" s="48">
        <f>'Model Inputs'!J19</f>
        <v>0</v>
      </c>
      <c r="O44" s="48" cm="1">
        <f t="array" ref="O44">INDEX(O45:O47,$BE$1)</f>
        <v>1200000</v>
      </c>
      <c r="P44" s="48" cm="1">
        <f t="array" ref="P44">INDEX(P45:P47,$BE$1)</f>
        <v>1800000</v>
      </c>
      <c r="Q44" s="48" cm="1">
        <f t="array" ref="Q44">INDEX(Q45:Q47,$BE$1)</f>
        <v>2640000</v>
      </c>
      <c r="R44" s="48" cm="1">
        <f t="array" ref="R44">INDEX(R45:R47,$BE$1)</f>
        <v>3360000</v>
      </c>
      <c r="S44" s="48" cm="1">
        <f t="array" ref="S44">INDEX(S45:S47,$BE$1)</f>
        <v>4800000</v>
      </c>
    </row>
    <row r="45" spans="2:19" x14ac:dyDescent="0.4">
      <c r="E45" t="s">
        <v>133</v>
      </c>
      <c r="G45" t="s">
        <v>120</v>
      </c>
      <c r="I45" s="50">
        <v>1.2</v>
      </c>
      <c r="K45" s="49"/>
      <c r="L45" s="49"/>
      <c r="M45" s="49"/>
      <c r="N45" s="49"/>
      <c r="O45" s="48">
        <f>$I45*O46</f>
        <v>1200000</v>
      </c>
      <c r="P45" s="48">
        <f t="shared" ref="P45" si="42">$I45*P46</f>
        <v>1800000</v>
      </c>
      <c r="Q45" s="48">
        <f t="shared" ref="Q45" si="43">$I45*Q46</f>
        <v>2640000</v>
      </c>
      <c r="R45" s="48">
        <f t="shared" ref="R45" si="44">$I45*R46</f>
        <v>3360000</v>
      </c>
      <c r="S45" s="48">
        <f t="shared" ref="S45" si="45">$I45*S46</f>
        <v>4800000</v>
      </c>
    </row>
    <row r="46" spans="2:19" x14ac:dyDescent="0.4">
      <c r="E46" t="s">
        <v>134</v>
      </c>
      <c r="G46" t="s">
        <v>120</v>
      </c>
      <c r="I46" s="51" t="s">
        <v>136</v>
      </c>
      <c r="K46" s="49"/>
      <c r="L46" s="49"/>
      <c r="M46" s="49"/>
      <c r="N46" s="49"/>
      <c r="O46" s="48">
        <f>'Model Inputs'!K19</f>
        <v>1000000</v>
      </c>
      <c r="P46" s="48">
        <f>'Model Inputs'!L19</f>
        <v>1500000</v>
      </c>
      <c r="Q46" s="48">
        <f>'Model Inputs'!M19</f>
        <v>2200000</v>
      </c>
      <c r="R46" s="48">
        <f>'Model Inputs'!N19</f>
        <v>2800000</v>
      </c>
      <c r="S46" s="48">
        <f>'Model Inputs'!O19</f>
        <v>4000000</v>
      </c>
    </row>
    <row r="47" spans="2:19" x14ac:dyDescent="0.4">
      <c r="E47" t="s">
        <v>135</v>
      </c>
      <c r="G47" t="s">
        <v>120</v>
      </c>
      <c r="I47" s="50">
        <v>0.9</v>
      </c>
      <c r="K47" s="49"/>
      <c r="L47" s="49"/>
      <c r="M47" s="49"/>
      <c r="N47" s="49"/>
      <c r="O47" s="48">
        <f>$I47*O46</f>
        <v>900000</v>
      </c>
      <c r="P47" s="48">
        <f t="shared" ref="P47" si="46">$I47*P46</f>
        <v>1350000</v>
      </c>
      <c r="Q47" s="48">
        <f t="shared" ref="Q47" si="47">$I47*Q46</f>
        <v>1980000</v>
      </c>
      <c r="R47" s="48">
        <f t="shared" ref="R47" si="48">$I47*R46</f>
        <v>2520000</v>
      </c>
      <c r="S47" s="48">
        <f t="shared" ref="S47" si="49">$I47*S46</f>
        <v>3600000</v>
      </c>
    </row>
    <row r="49" spans="2:19" x14ac:dyDescent="0.4">
      <c r="B49" s="26"/>
      <c r="C49" s="26" t="s">
        <v>49</v>
      </c>
      <c r="K49" s="48">
        <f>'Model Inputs'!G20</f>
        <v>0</v>
      </c>
      <c r="L49" s="48">
        <f>'Model Inputs'!H20</f>
        <v>0</v>
      </c>
      <c r="M49" s="48">
        <f>'Model Inputs'!I20</f>
        <v>0</v>
      </c>
      <c r="N49" s="48">
        <f>'Model Inputs'!J20</f>
        <v>0</v>
      </c>
      <c r="O49" s="48" cm="1">
        <f t="array" ref="O49">INDEX(O50:O52,$BE$1)</f>
        <v>24</v>
      </c>
      <c r="P49" s="48" cm="1">
        <f t="array" ref="P49">INDEX(P50:P52,$BE$1)</f>
        <v>24</v>
      </c>
      <c r="Q49" s="48" cm="1">
        <f t="array" ref="Q49">INDEX(Q50:Q52,$BE$1)</f>
        <v>24</v>
      </c>
      <c r="R49" s="48" cm="1">
        <f t="array" ref="R49">INDEX(R50:R52,$BE$1)</f>
        <v>24</v>
      </c>
      <c r="S49" s="48" cm="1">
        <f t="array" ref="S49">INDEX(S50:S52,$BE$1)</f>
        <v>24</v>
      </c>
    </row>
    <row r="50" spans="2:19" x14ac:dyDescent="0.4">
      <c r="E50" t="s">
        <v>133</v>
      </c>
      <c r="G50" t="s">
        <v>50</v>
      </c>
      <c r="I50" s="50">
        <v>1.2</v>
      </c>
      <c r="K50" s="49"/>
      <c r="L50" s="49"/>
      <c r="M50" s="49"/>
      <c r="N50" s="49"/>
      <c r="O50" s="48">
        <f>$I50*O51</f>
        <v>24</v>
      </c>
      <c r="P50" s="48">
        <f t="shared" ref="P50" si="50">$I50*P51</f>
        <v>24</v>
      </c>
      <c r="Q50" s="48">
        <f t="shared" ref="Q50" si="51">$I50*Q51</f>
        <v>24</v>
      </c>
      <c r="R50" s="48">
        <f t="shared" ref="R50" si="52">$I50*R51</f>
        <v>24</v>
      </c>
      <c r="S50" s="48">
        <f t="shared" ref="S50" si="53">$I50*S51</f>
        <v>24</v>
      </c>
    </row>
    <row r="51" spans="2:19" x14ac:dyDescent="0.4">
      <c r="E51" t="s">
        <v>134</v>
      </c>
      <c r="G51" t="s">
        <v>50</v>
      </c>
      <c r="I51" s="51" t="s">
        <v>136</v>
      </c>
      <c r="K51" s="49"/>
      <c r="L51" s="49"/>
      <c r="M51" s="49"/>
      <c r="N51" s="49"/>
      <c r="O51" s="48">
        <f>'Model Inputs'!K20</f>
        <v>20</v>
      </c>
      <c r="P51" s="48">
        <f>'Model Inputs'!L20</f>
        <v>20</v>
      </c>
      <c r="Q51" s="48">
        <f>'Model Inputs'!M20</f>
        <v>20</v>
      </c>
      <c r="R51" s="48">
        <f>'Model Inputs'!N20</f>
        <v>20</v>
      </c>
      <c r="S51" s="48">
        <f>'Model Inputs'!O20</f>
        <v>20</v>
      </c>
    </row>
    <row r="52" spans="2:19" x14ac:dyDescent="0.4">
      <c r="E52" t="s">
        <v>135</v>
      </c>
      <c r="G52" t="s">
        <v>50</v>
      </c>
      <c r="I52" s="50">
        <v>0.9</v>
      </c>
      <c r="K52" s="49"/>
      <c r="L52" s="49"/>
      <c r="M52" s="49"/>
      <c r="N52" s="49"/>
      <c r="O52" s="48">
        <f>$I52*O51</f>
        <v>18</v>
      </c>
      <c r="P52" s="48">
        <f t="shared" ref="P52" si="54">$I52*P51</f>
        <v>18</v>
      </c>
      <c r="Q52" s="48">
        <f t="shared" ref="Q52" si="55">$I52*Q51</f>
        <v>18</v>
      </c>
      <c r="R52" s="48">
        <f t="shared" ref="R52" si="56">$I52*R51</f>
        <v>18</v>
      </c>
      <c r="S52" s="48">
        <f t="shared" ref="S52" si="57">$I52*S51</f>
        <v>18</v>
      </c>
    </row>
    <row r="54" spans="2:19" x14ac:dyDescent="0.4">
      <c r="B54" s="26"/>
      <c r="C54" s="26" t="s">
        <v>51</v>
      </c>
      <c r="K54" s="48">
        <f>'Model Inputs'!G21</f>
        <v>0</v>
      </c>
      <c r="L54" s="48">
        <f>'Model Inputs'!H21</f>
        <v>0</v>
      </c>
      <c r="M54" s="48">
        <f>'Model Inputs'!I21</f>
        <v>0</v>
      </c>
      <c r="N54" s="48">
        <f>'Model Inputs'!J21</f>
        <v>0</v>
      </c>
      <c r="O54" s="48" cm="1">
        <f t="array" ref="O54">INDEX(O55:O57,$BE$1)</f>
        <v>9</v>
      </c>
      <c r="P54" s="48" cm="1">
        <f t="array" ref="P54">INDEX(P55:P57,$BE$1)</f>
        <v>9</v>
      </c>
      <c r="Q54" s="48" cm="1">
        <f t="array" ref="Q54">INDEX(Q55:Q57,$BE$1)</f>
        <v>9</v>
      </c>
      <c r="R54" s="48" cm="1">
        <f t="array" ref="R54">INDEX(R55:R57,$BE$1)</f>
        <v>9</v>
      </c>
      <c r="S54" s="48" cm="1">
        <f t="array" ref="S54">INDEX(S55:S57,$BE$1)</f>
        <v>9</v>
      </c>
    </row>
    <row r="55" spans="2:19" x14ac:dyDescent="0.4">
      <c r="E55" t="s">
        <v>133</v>
      </c>
      <c r="G55" t="s">
        <v>50</v>
      </c>
      <c r="I55" s="50">
        <v>0.9</v>
      </c>
      <c r="K55" s="49"/>
      <c r="L55" s="49"/>
      <c r="M55" s="49"/>
      <c r="N55" s="49"/>
      <c r="O55" s="48">
        <f>$I55*O56</f>
        <v>9</v>
      </c>
      <c r="P55" s="48">
        <f t="shared" ref="P55" si="58">$I55*P56</f>
        <v>9</v>
      </c>
      <c r="Q55" s="48">
        <f t="shared" ref="Q55" si="59">$I55*Q56</f>
        <v>9</v>
      </c>
      <c r="R55" s="48">
        <f t="shared" ref="R55" si="60">$I55*R56</f>
        <v>9</v>
      </c>
      <c r="S55" s="48">
        <f t="shared" ref="S55" si="61">$I55*S56</f>
        <v>9</v>
      </c>
    </row>
    <row r="56" spans="2:19" x14ac:dyDescent="0.4">
      <c r="E56" t="s">
        <v>134</v>
      </c>
      <c r="G56" t="s">
        <v>50</v>
      </c>
      <c r="I56" s="51" t="s">
        <v>136</v>
      </c>
      <c r="K56" s="49"/>
      <c r="L56" s="49"/>
      <c r="M56" s="49"/>
      <c r="N56" s="49"/>
      <c r="O56" s="48">
        <f>'Model Inputs'!K21</f>
        <v>10</v>
      </c>
      <c r="P56" s="48">
        <f>'Model Inputs'!L21</f>
        <v>10</v>
      </c>
      <c r="Q56" s="48">
        <f>'Model Inputs'!M21</f>
        <v>10</v>
      </c>
      <c r="R56" s="48">
        <f>'Model Inputs'!N21</f>
        <v>10</v>
      </c>
      <c r="S56" s="48">
        <f>'Model Inputs'!O21</f>
        <v>10</v>
      </c>
    </row>
    <row r="57" spans="2:19" x14ac:dyDescent="0.4">
      <c r="E57" t="s">
        <v>135</v>
      </c>
      <c r="G57" t="s">
        <v>50</v>
      </c>
      <c r="I57" s="50">
        <v>1.1000000000000001</v>
      </c>
      <c r="K57" s="49"/>
      <c r="L57" s="49"/>
      <c r="M57" s="49"/>
      <c r="N57" s="49"/>
      <c r="O57" s="48">
        <f>$I57*O56</f>
        <v>11</v>
      </c>
      <c r="P57" s="48">
        <f t="shared" ref="P57" si="62">$I57*P56</f>
        <v>11</v>
      </c>
      <c r="Q57" s="48">
        <f t="shared" ref="Q57" si="63">$I57*Q56</f>
        <v>11</v>
      </c>
      <c r="R57" s="48">
        <f t="shared" ref="R57" si="64">$I57*R56</f>
        <v>11</v>
      </c>
      <c r="S57" s="48">
        <f t="shared" ref="S57" si="65">$I57*S56</f>
        <v>11</v>
      </c>
    </row>
    <row r="60" spans="2:19" x14ac:dyDescent="0.4">
      <c r="B60" s="26" t="s">
        <v>119</v>
      </c>
      <c r="C60" s="26"/>
    </row>
    <row r="61" spans="2:19" x14ac:dyDescent="0.4">
      <c r="B61" s="26"/>
      <c r="C61" s="26" t="s">
        <v>48</v>
      </c>
      <c r="K61" s="48">
        <f>'Model Inputs'!G24</f>
        <v>0</v>
      </c>
      <c r="L61" s="48">
        <f>'Model Inputs'!H24</f>
        <v>0</v>
      </c>
      <c r="M61" s="48">
        <f>'Model Inputs'!I24</f>
        <v>0</v>
      </c>
      <c r="N61" s="48">
        <f>'Model Inputs'!J24</f>
        <v>0</v>
      </c>
      <c r="O61" s="48" cm="1">
        <f t="array" ref="O61">INDEX(O62:O64,$BE$1)</f>
        <v>1200000</v>
      </c>
      <c r="P61" s="48" cm="1">
        <f t="array" ref="P61">INDEX(P62:P64,$BE$1)</f>
        <v>1800000</v>
      </c>
      <c r="Q61" s="48" cm="1">
        <f t="array" ref="Q61">INDEX(Q62:Q64,$BE$1)</f>
        <v>2640000</v>
      </c>
      <c r="R61" s="48" cm="1">
        <f t="array" ref="R61">INDEX(R62:R64,$BE$1)</f>
        <v>3360000</v>
      </c>
      <c r="S61" s="48" cm="1">
        <f t="array" ref="S61">INDEX(S62:S64,$BE$1)</f>
        <v>4800000</v>
      </c>
    </row>
    <row r="62" spans="2:19" x14ac:dyDescent="0.4">
      <c r="E62" t="s">
        <v>133</v>
      </c>
      <c r="G62" t="s">
        <v>120</v>
      </c>
      <c r="I62" s="50">
        <v>1.2</v>
      </c>
      <c r="K62" s="49"/>
      <c r="L62" s="49"/>
      <c r="M62" s="49"/>
      <c r="N62" s="49"/>
      <c r="O62" s="48">
        <f>$I62*O63</f>
        <v>1200000</v>
      </c>
      <c r="P62" s="48">
        <f t="shared" ref="P62" si="66">$I62*P63</f>
        <v>1800000</v>
      </c>
      <c r="Q62" s="48">
        <f t="shared" ref="Q62" si="67">$I62*Q63</f>
        <v>2640000</v>
      </c>
      <c r="R62" s="48">
        <f t="shared" ref="R62" si="68">$I62*R63</f>
        <v>3360000</v>
      </c>
      <c r="S62" s="48">
        <f t="shared" ref="S62" si="69">$I62*S63</f>
        <v>4800000</v>
      </c>
    </row>
    <row r="63" spans="2:19" x14ac:dyDescent="0.4">
      <c r="E63" t="s">
        <v>134</v>
      </c>
      <c r="G63" t="s">
        <v>120</v>
      </c>
      <c r="I63" s="51" t="s">
        <v>136</v>
      </c>
      <c r="K63" s="49"/>
      <c r="L63" s="49"/>
      <c r="M63" s="49"/>
      <c r="N63" s="49"/>
      <c r="O63" s="48">
        <f>'Model Inputs'!K24</f>
        <v>1000000</v>
      </c>
      <c r="P63" s="48">
        <f>'Model Inputs'!L24</f>
        <v>1500000</v>
      </c>
      <c r="Q63" s="48">
        <f>'Model Inputs'!M24</f>
        <v>2200000</v>
      </c>
      <c r="R63" s="48">
        <f>'Model Inputs'!N24</f>
        <v>2800000</v>
      </c>
      <c r="S63" s="48">
        <f>'Model Inputs'!O24</f>
        <v>4000000</v>
      </c>
    </row>
    <row r="64" spans="2:19" x14ac:dyDescent="0.4">
      <c r="E64" t="s">
        <v>135</v>
      </c>
      <c r="G64" t="s">
        <v>120</v>
      </c>
      <c r="I64" s="50">
        <v>0.9</v>
      </c>
      <c r="K64" s="49"/>
      <c r="L64" s="49"/>
      <c r="M64" s="49"/>
      <c r="N64" s="49"/>
      <c r="O64" s="48">
        <f>$I64*O63</f>
        <v>900000</v>
      </c>
      <c r="P64" s="48">
        <f t="shared" ref="P64" si="70">$I64*P63</f>
        <v>1350000</v>
      </c>
      <c r="Q64" s="48">
        <f t="shared" ref="Q64" si="71">$I64*Q63</f>
        <v>1980000</v>
      </c>
      <c r="R64" s="48">
        <f t="shared" ref="R64" si="72">$I64*R63</f>
        <v>2520000</v>
      </c>
      <c r="S64" s="48">
        <f t="shared" ref="S64" si="73">$I64*S63</f>
        <v>3600000</v>
      </c>
    </row>
    <row r="66" spans="2:19" x14ac:dyDescent="0.4">
      <c r="B66" s="26"/>
      <c r="C66" s="26" t="s">
        <v>49</v>
      </c>
      <c r="K66" s="48">
        <f>'Model Inputs'!G25</f>
        <v>0</v>
      </c>
      <c r="L66" s="48">
        <f>'Model Inputs'!H25</f>
        <v>0</v>
      </c>
      <c r="M66" s="48">
        <f>'Model Inputs'!I25</f>
        <v>0</v>
      </c>
      <c r="N66" s="48">
        <f>'Model Inputs'!J25</f>
        <v>0</v>
      </c>
      <c r="O66" s="48" cm="1">
        <f t="array" ref="O66">INDEX(O67:O69,$BE$1)</f>
        <v>12</v>
      </c>
      <c r="P66" s="48" cm="1">
        <f t="array" ref="P66">INDEX(P67:P69,$BE$1)</f>
        <v>12</v>
      </c>
      <c r="Q66" s="48" cm="1">
        <f t="array" ref="Q66">INDEX(Q67:Q69,$BE$1)</f>
        <v>12</v>
      </c>
      <c r="R66" s="48" cm="1">
        <f t="array" ref="R66">INDEX(R67:R69,$BE$1)</f>
        <v>12</v>
      </c>
      <c r="S66" s="48" cm="1">
        <f t="array" ref="S66">INDEX(S67:S69,$BE$1)</f>
        <v>12</v>
      </c>
    </row>
    <row r="67" spans="2:19" x14ac:dyDescent="0.4">
      <c r="E67" t="s">
        <v>133</v>
      </c>
      <c r="G67" t="s">
        <v>50</v>
      </c>
      <c r="I67" s="50">
        <v>1.2</v>
      </c>
      <c r="K67" s="49"/>
      <c r="L67" s="49"/>
      <c r="M67" s="49"/>
      <c r="N67" s="49"/>
      <c r="O67" s="48">
        <f>$I67*O68</f>
        <v>12</v>
      </c>
      <c r="P67" s="48">
        <f t="shared" ref="P67" si="74">$I67*P68</f>
        <v>12</v>
      </c>
      <c r="Q67" s="48">
        <f t="shared" ref="Q67" si="75">$I67*Q68</f>
        <v>12</v>
      </c>
      <c r="R67" s="48">
        <f t="shared" ref="R67" si="76">$I67*R68</f>
        <v>12</v>
      </c>
      <c r="S67" s="48">
        <f t="shared" ref="S67" si="77">$I67*S68</f>
        <v>12</v>
      </c>
    </row>
    <row r="68" spans="2:19" x14ac:dyDescent="0.4">
      <c r="E68" t="s">
        <v>134</v>
      </c>
      <c r="G68" t="s">
        <v>50</v>
      </c>
      <c r="I68" s="51" t="s">
        <v>136</v>
      </c>
      <c r="K68" s="49"/>
      <c r="L68" s="49"/>
      <c r="M68" s="49"/>
      <c r="N68" s="49"/>
      <c r="O68" s="48">
        <f>'Model Inputs'!K25</f>
        <v>10</v>
      </c>
      <c r="P68" s="48">
        <f>'Model Inputs'!L25</f>
        <v>10</v>
      </c>
      <c r="Q68" s="48">
        <f>'Model Inputs'!M25</f>
        <v>10</v>
      </c>
      <c r="R68" s="48">
        <f>'Model Inputs'!N25</f>
        <v>10</v>
      </c>
      <c r="S68" s="48">
        <f>'Model Inputs'!O25</f>
        <v>10</v>
      </c>
    </row>
    <row r="69" spans="2:19" x14ac:dyDescent="0.4">
      <c r="E69" t="s">
        <v>135</v>
      </c>
      <c r="G69" t="s">
        <v>50</v>
      </c>
      <c r="I69" s="50">
        <v>0.9</v>
      </c>
      <c r="K69" s="49"/>
      <c r="L69" s="49"/>
      <c r="M69" s="49"/>
      <c r="N69" s="49"/>
      <c r="O69" s="48">
        <f>$I69*O68</f>
        <v>9</v>
      </c>
      <c r="P69" s="48">
        <f t="shared" ref="P69" si="78">$I69*P68</f>
        <v>9</v>
      </c>
      <c r="Q69" s="48">
        <f t="shared" ref="Q69" si="79">$I69*Q68</f>
        <v>9</v>
      </c>
      <c r="R69" s="48">
        <f t="shared" ref="R69" si="80">$I69*R68</f>
        <v>9</v>
      </c>
      <c r="S69" s="48">
        <f t="shared" ref="S69" si="81">$I69*S68</f>
        <v>9</v>
      </c>
    </row>
    <row r="71" spans="2:19" x14ac:dyDescent="0.4">
      <c r="B71" s="26"/>
      <c r="C71" s="26" t="s">
        <v>51</v>
      </c>
      <c r="K71" s="48">
        <f>'Model Inputs'!G26</f>
        <v>0</v>
      </c>
      <c r="L71" s="48">
        <f>'Model Inputs'!H26</f>
        <v>0</v>
      </c>
      <c r="M71" s="48">
        <f>'Model Inputs'!I26</f>
        <v>0</v>
      </c>
      <c r="N71" s="48">
        <f>'Model Inputs'!J26</f>
        <v>0</v>
      </c>
      <c r="O71" s="48" cm="1">
        <f t="array" ref="O71">INDEX(O72:O74,$BE$1)</f>
        <v>5.4</v>
      </c>
      <c r="P71" s="48" cm="1">
        <f t="array" ref="P71">INDEX(P72:P74,$BE$1)</f>
        <v>5.4</v>
      </c>
      <c r="Q71" s="48" cm="1">
        <f t="array" ref="Q71">INDEX(Q72:Q74,$BE$1)</f>
        <v>5.4</v>
      </c>
      <c r="R71" s="48" cm="1">
        <f t="array" ref="R71">INDEX(R72:R74,$BE$1)</f>
        <v>5.4</v>
      </c>
      <c r="S71" s="48" cm="1">
        <f t="array" ref="S71">INDEX(S72:S74,$BE$1)</f>
        <v>5.4</v>
      </c>
    </row>
    <row r="72" spans="2:19" x14ac:dyDescent="0.4">
      <c r="E72" t="s">
        <v>133</v>
      </c>
      <c r="G72" t="s">
        <v>50</v>
      </c>
      <c r="I72" s="50">
        <v>0.9</v>
      </c>
      <c r="K72" s="49"/>
      <c r="L72" s="49"/>
      <c r="M72" s="49"/>
      <c r="N72" s="49"/>
      <c r="O72" s="48">
        <f>$I72*O73</f>
        <v>5.4</v>
      </c>
      <c r="P72" s="48">
        <f t="shared" ref="P72" si="82">$I72*P73</f>
        <v>5.4</v>
      </c>
      <c r="Q72" s="48">
        <f t="shared" ref="Q72" si="83">$I72*Q73</f>
        <v>5.4</v>
      </c>
      <c r="R72" s="48">
        <f t="shared" ref="R72" si="84">$I72*R73</f>
        <v>5.4</v>
      </c>
      <c r="S72" s="48">
        <f t="shared" ref="S72" si="85">$I72*S73</f>
        <v>5.4</v>
      </c>
    </row>
    <row r="73" spans="2:19" x14ac:dyDescent="0.4">
      <c r="E73" t="s">
        <v>134</v>
      </c>
      <c r="G73" t="s">
        <v>50</v>
      </c>
      <c r="I73" s="51" t="s">
        <v>136</v>
      </c>
      <c r="K73" s="49"/>
      <c r="L73" s="49"/>
      <c r="M73" s="49"/>
      <c r="N73" s="49"/>
      <c r="O73" s="48">
        <f>'Model Inputs'!K26</f>
        <v>6</v>
      </c>
      <c r="P73" s="48">
        <f>'Model Inputs'!L26</f>
        <v>6</v>
      </c>
      <c r="Q73" s="48">
        <f>'Model Inputs'!M26</f>
        <v>6</v>
      </c>
      <c r="R73" s="48">
        <f>'Model Inputs'!N26</f>
        <v>6</v>
      </c>
      <c r="S73" s="48">
        <f>'Model Inputs'!O26</f>
        <v>6</v>
      </c>
    </row>
    <row r="74" spans="2:19" x14ac:dyDescent="0.4">
      <c r="E74" t="s">
        <v>135</v>
      </c>
      <c r="G74" t="s">
        <v>50</v>
      </c>
      <c r="I74" s="50">
        <v>1.1000000000000001</v>
      </c>
      <c r="K74" s="49"/>
      <c r="L74" s="49"/>
      <c r="M74" s="49"/>
      <c r="N74" s="49"/>
      <c r="O74" s="48">
        <f>$I74*O73</f>
        <v>6.6000000000000005</v>
      </c>
      <c r="P74" s="48">
        <f t="shared" ref="P74" si="86">$I74*P73</f>
        <v>6.6000000000000005</v>
      </c>
      <c r="Q74" s="48">
        <f t="shared" ref="Q74" si="87">$I74*Q73</f>
        <v>6.6000000000000005</v>
      </c>
      <c r="R74" s="48">
        <f t="shared" ref="R74" si="88">$I74*R73</f>
        <v>6.6000000000000005</v>
      </c>
      <c r="S74" s="48">
        <f t="shared" ref="S74" si="89">$I74*S73</f>
        <v>6.6000000000000005</v>
      </c>
    </row>
    <row r="77" spans="2:19" x14ac:dyDescent="0.4">
      <c r="B77" s="26" t="s">
        <v>52</v>
      </c>
      <c r="C77" s="26"/>
    </row>
    <row r="78" spans="2:19" x14ac:dyDescent="0.4">
      <c r="B78" s="26"/>
      <c r="C78" s="26" t="s">
        <v>137</v>
      </c>
      <c r="K78" s="48">
        <f>'Model Inputs'!G47</f>
        <v>0</v>
      </c>
      <c r="L78" s="48">
        <f>'Model Inputs'!H47</f>
        <v>0</v>
      </c>
      <c r="M78" s="48">
        <f>'Model Inputs'!I47</f>
        <v>0</v>
      </c>
      <c r="N78" s="48">
        <f>'Model Inputs'!J47</f>
        <v>0</v>
      </c>
      <c r="O78" s="48" cm="1">
        <f t="array" ref="O78">INDEX(O79:O81,$BE$1)</f>
        <v>63467580.174927108</v>
      </c>
      <c r="P78" s="48" cm="1">
        <f t="array" ref="P78">INDEX(P79:P81,$BE$1)</f>
        <v>63467580.174927108</v>
      </c>
      <c r="Q78" s="48" cm="1">
        <f t="array" ref="Q78">INDEX(Q79:Q81,$BE$1)</f>
        <v>63467580.174927108</v>
      </c>
      <c r="R78" s="48" cm="1">
        <f t="array" ref="R78">INDEX(R79:R81,$BE$1)</f>
        <v>63467580.174927108</v>
      </c>
      <c r="S78" s="48" cm="1">
        <f t="array" ref="S78">INDEX(S79:S81,$BE$1)</f>
        <v>63467580.174927108</v>
      </c>
    </row>
    <row r="79" spans="2:19" x14ac:dyDescent="0.4">
      <c r="E79" t="s">
        <v>133</v>
      </c>
      <c r="G79" t="s">
        <v>50</v>
      </c>
      <c r="I79" s="50">
        <v>0.9</v>
      </c>
      <c r="K79" s="49"/>
      <c r="L79" s="49"/>
      <c r="M79" s="49"/>
      <c r="N79" s="49"/>
      <c r="O79" s="48">
        <f>$I79*O80</f>
        <v>63467580.174927108</v>
      </c>
      <c r="P79" s="48">
        <f t="shared" ref="P79" si="90">$I79*P80</f>
        <v>63467580.174927108</v>
      </c>
      <c r="Q79" s="48">
        <f t="shared" ref="Q79" si="91">$I79*Q80</f>
        <v>63467580.174927108</v>
      </c>
      <c r="R79" s="48">
        <f t="shared" ref="R79" si="92">$I79*R80</f>
        <v>63467580.174927108</v>
      </c>
      <c r="S79" s="48">
        <f t="shared" ref="S79" si="93">$I79*S80</f>
        <v>63467580.174927108</v>
      </c>
    </row>
    <row r="80" spans="2:19" x14ac:dyDescent="0.4">
      <c r="E80" t="s">
        <v>134</v>
      </c>
      <c r="G80" t="s">
        <v>50</v>
      </c>
      <c r="I80" s="51" t="s">
        <v>136</v>
      </c>
      <c r="K80" s="49"/>
      <c r="L80" s="49"/>
      <c r="M80" s="49"/>
      <c r="N80" s="49"/>
      <c r="O80" s="48">
        <f>'Model Inputs'!K47</f>
        <v>70519533.527696788</v>
      </c>
      <c r="P80" s="48">
        <f>'Model Inputs'!L47</f>
        <v>70519533.527696788</v>
      </c>
      <c r="Q80" s="48">
        <f>'Model Inputs'!M47</f>
        <v>70519533.527696788</v>
      </c>
      <c r="R80" s="48">
        <f>'Model Inputs'!N47</f>
        <v>70519533.527696788</v>
      </c>
      <c r="S80" s="48">
        <f>'Model Inputs'!O47</f>
        <v>70519533.527696788</v>
      </c>
    </row>
    <row r="81" spans="2:19" x14ac:dyDescent="0.4">
      <c r="E81" t="s">
        <v>135</v>
      </c>
      <c r="G81" t="s">
        <v>50</v>
      </c>
      <c r="I81" s="50">
        <v>1.1000000000000001</v>
      </c>
      <c r="K81" s="49"/>
      <c r="L81" s="49"/>
      <c r="M81" s="49"/>
      <c r="N81" s="49"/>
      <c r="O81" s="48">
        <f>$I81*O80</f>
        <v>77571486.880466476</v>
      </c>
      <c r="P81" s="48">
        <f t="shared" ref="P81" si="94">$I81*P80</f>
        <v>77571486.880466476</v>
      </c>
      <c r="Q81" s="48">
        <f t="shared" ref="Q81" si="95">$I81*Q80</f>
        <v>77571486.880466476</v>
      </c>
      <c r="R81" s="48">
        <f t="shared" ref="R81" si="96">$I81*R80</f>
        <v>77571486.880466476</v>
      </c>
      <c r="S81" s="48">
        <f t="shared" ref="S81" si="97">$I81*S80</f>
        <v>77571486.880466476</v>
      </c>
    </row>
    <row r="84" spans="2:19" x14ac:dyDescent="0.4">
      <c r="B84" s="26" t="s">
        <v>69</v>
      </c>
      <c r="C84" s="26"/>
    </row>
    <row r="85" spans="2:19" x14ac:dyDescent="0.4">
      <c r="B85" s="26"/>
      <c r="C85" s="26" t="s">
        <v>69</v>
      </c>
      <c r="K85" s="48">
        <f>'Model Inputs'!G54</f>
        <v>0</v>
      </c>
      <c r="L85" s="48">
        <f>'Model Inputs'!H54</f>
        <v>0</v>
      </c>
      <c r="M85" s="48">
        <f>'Model Inputs'!I54</f>
        <v>0</v>
      </c>
      <c r="N85" s="48">
        <f>'Model Inputs'!J54</f>
        <v>0</v>
      </c>
      <c r="O85" s="48" cm="1">
        <f t="array" ref="O85">INDEX(O86:O88,$BE$1)</f>
        <v>1980000</v>
      </c>
      <c r="P85" s="48" cm="1">
        <f t="array" ref="P85">INDEX(P86:P88,$BE$1)</f>
        <v>1980000</v>
      </c>
      <c r="Q85" s="48" cm="1">
        <f t="array" ref="Q85">INDEX(Q86:Q88,$BE$1)</f>
        <v>1980000</v>
      </c>
      <c r="R85" s="48" cm="1">
        <f t="array" ref="R85">INDEX(R86:R88,$BE$1)</f>
        <v>1980000</v>
      </c>
      <c r="S85" s="48" cm="1">
        <f t="array" ref="S85">INDEX(S86:S88,$BE$1)</f>
        <v>1980000</v>
      </c>
    </row>
    <row r="86" spans="2:19" x14ac:dyDescent="0.4">
      <c r="E86" t="s">
        <v>133</v>
      </c>
      <c r="G86" t="s">
        <v>50</v>
      </c>
      <c r="I86" s="50">
        <v>0.9</v>
      </c>
      <c r="K86" s="49"/>
      <c r="L86" s="49"/>
      <c r="M86" s="49"/>
      <c r="N86" s="49"/>
      <c r="O86" s="48">
        <f>$I86*O87</f>
        <v>1980000</v>
      </c>
      <c r="P86" s="48">
        <f t="shared" ref="P86" si="98">$I86*P87</f>
        <v>1980000</v>
      </c>
      <c r="Q86" s="48">
        <f t="shared" ref="Q86" si="99">$I86*Q87</f>
        <v>1980000</v>
      </c>
      <c r="R86" s="48">
        <f t="shared" ref="R86" si="100">$I86*R87</f>
        <v>1980000</v>
      </c>
      <c r="S86" s="48">
        <f t="shared" ref="S86" si="101">$I86*S87</f>
        <v>1980000</v>
      </c>
    </row>
    <row r="87" spans="2:19" x14ac:dyDescent="0.4">
      <c r="E87" t="s">
        <v>134</v>
      </c>
      <c r="G87" t="s">
        <v>50</v>
      </c>
      <c r="I87" s="51" t="s">
        <v>136</v>
      </c>
      <c r="K87" s="49"/>
      <c r="L87" s="49"/>
      <c r="M87" s="49"/>
      <c r="N87" s="49"/>
      <c r="O87" s="48">
        <f>'Model Inputs'!K54</f>
        <v>2200000</v>
      </c>
      <c r="P87" s="48">
        <f>'Model Inputs'!L54</f>
        <v>2200000</v>
      </c>
      <c r="Q87" s="48">
        <f>'Model Inputs'!M54</f>
        <v>2200000</v>
      </c>
      <c r="R87" s="48">
        <f>'Model Inputs'!N54</f>
        <v>2200000</v>
      </c>
      <c r="S87" s="48">
        <f>'Model Inputs'!O54</f>
        <v>2200000</v>
      </c>
    </row>
    <row r="88" spans="2:19" x14ac:dyDescent="0.4">
      <c r="E88" t="s">
        <v>135</v>
      </c>
      <c r="G88" t="s">
        <v>50</v>
      </c>
      <c r="I88" s="50">
        <v>1.1000000000000001</v>
      </c>
      <c r="K88" s="49"/>
      <c r="L88" s="49"/>
      <c r="M88" s="49"/>
      <c r="N88" s="49"/>
      <c r="O88" s="48">
        <f>$I88*O87</f>
        <v>2420000</v>
      </c>
      <c r="P88" s="48">
        <f t="shared" ref="P88" si="102">$I88*P87</f>
        <v>2420000</v>
      </c>
      <c r="Q88" s="48">
        <f t="shared" ref="Q88" si="103">$I88*Q87</f>
        <v>2420000</v>
      </c>
      <c r="R88" s="48">
        <f t="shared" ref="R88" si="104">$I88*R87</f>
        <v>2420000</v>
      </c>
      <c r="S88" s="48">
        <f t="shared" ref="S88" si="105">$I88*S87</f>
        <v>2420000</v>
      </c>
    </row>
  </sheetData>
  <dataValidations count="1">
    <dataValidation type="list" allowBlank="1" showInputMessage="1" showErrorMessage="1" sqref="D5" xr:uid="{3C3BF844-CBD5-422A-A0B4-92F18AF9668D}">
      <formula1>"Optimistic,Conservative,Pessimistic"</formula1>
    </dataValidation>
  </dataValidations>
  <pageMargins left="0.7" right="0.7" top="0.75" bottom="0.75" header="0.3" footer="0.3"/>
  <pageSetup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2</xdr:col>
                    <xdr:colOff>337457</xdr:colOff>
                    <xdr:row>3</xdr:row>
                    <xdr:rowOff>179614</xdr:rowOff>
                  </from>
                  <to>
                    <xdr:col>4</xdr:col>
                    <xdr:colOff>261257</xdr:colOff>
                    <xdr:row>5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DE65-F3F6-47D1-84DF-C847A82527D3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48BD-B3EE-4CC4-81AE-F2BDCD51EE4A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DFC-9B24-4B13-AD64-F828BBAB2C33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C639-5CBE-48AC-8F2B-DA93346A0615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403A-8C70-4D1C-A80A-E064149D4785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8894-9E2F-4B23-87DA-7E3A03958AD8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AFA7-7655-4EF7-B7BC-DDB094E3136E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E3BB-53DF-4441-A8FE-3D3F99F571B5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6FA8-D157-4717-A4E3-C3CBA38FC487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E133-916B-4E90-9A81-0926DB73ADC5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B567-E4C5-4A41-93EA-C1C48FB10ECA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260B-F41B-4C5A-AE1D-09703B7BA031}">
  <sheetPr>
    <tabColor theme="4"/>
  </sheetPr>
  <dimension ref="B1:T3"/>
  <sheetViews>
    <sheetView workbookViewId="0">
      <selection activeCell="B3" sqref="B3:H3"/>
    </sheetView>
  </sheetViews>
  <sheetFormatPr defaultRowHeight="14.6" x14ac:dyDescent="0.4"/>
  <sheetData>
    <row r="1" spans="2:20" s="17" customFormat="1" x14ac:dyDescent="0.4">
      <c r="C1" s="17" t="str">
        <f>Summary!D3</f>
        <v>CK Healthcare Limited</v>
      </c>
      <c r="T1" s="17" t="str">
        <f>Summary!K2</f>
        <v>Last Updated: 30-March-2020</v>
      </c>
    </row>
    <row r="3" spans="2:20" ht="20.6" x14ac:dyDescent="0.55000000000000004">
      <c r="B3" s="19"/>
      <c r="C3" s="19"/>
      <c r="D3" s="19"/>
      <c r="E3" s="19"/>
      <c r="F3" s="19"/>
      <c r="G3" s="19"/>
      <c r="H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Table of Content</vt:lpstr>
      <vt:lpstr>Model Inputs</vt:lpstr>
      <vt:lpstr>Directors and Staff Costs</vt:lpstr>
      <vt:lpstr>Scenarios</vt:lpstr>
      <vt:lpstr>Revenue</vt:lpstr>
      <vt:lpstr>Cost of Sales</vt:lpstr>
      <vt:lpstr>Working Capital</vt:lpstr>
      <vt:lpstr>Depreciation</vt:lpstr>
      <vt:lpstr>Debt</vt:lpstr>
      <vt:lpstr>Equity</vt:lpstr>
      <vt:lpstr>Tax</vt:lpstr>
      <vt:lpstr>Income Statement</vt:lpstr>
      <vt:lpstr>Balance Sheet</vt:lpstr>
      <vt:lpstr>Cashflow</vt:lpstr>
      <vt:lpstr>DCF Valuation</vt:lpstr>
      <vt:lpstr>Financial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Olafusi</dc:creator>
  <cp:lastModifiedBy>Michael Olafusi</cp:lastModifiedBy>
  <dcterms:created xsi:type="dcterms:W3CDTF">2020-03-30T14:28:56Z</dcterms:created>
  <dcterms:modified xsi:type="dcterms:W3CDTF">2020-03-31T14:41:42Z</dcterms:modified>
</cp:coreProperties>
</file>