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Yas Suttakulpi\Downloads\"/>
    </mc:Choice>
  </mc:AlternateContent>
  <bookViews>
    <workbookView xWindow="0" yWindow="0" windowWidth="15345" windowHeight="4275" activeTab="1"/>
  </bookViews>
  <sheets>
    <sheet name="Net Worth Projection" sheetId="1" r:id="rId1"/>
    <sheet name="Risk Assessment and Management" sheetId="2" r:id="rId2"/>
  </sheets>
  <definedNames>
    <definedName name="_xlnm._FilterDatabase" localSheetId="0" hidden="1">'Net Worth Projection'!$F$3:$L$3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E5" i="2"/>
  <c r="G42" i="1" l="1"/>
  <c r="G43" i="1"/>
  <c r="G46" i="1"/>
  <c r="G47" i="1"/>
  <c r="G50" i="1"/>
  <c r="G51" i="1"/>
  <c r="G54" i="1"/>
  <c r="G55" i="1"/>
  <c r="G58" i="1"/>
  <c r="G59" i="1"/>
  <c r="G62" i="1"/>
  <c r="G63" i="1"/>
  <c r="G66" i="1"/>
  <c r="G67" i="1"/>
  <c r="G70" i="1"/>
  <c r="G71" i="1"/>
  <c r="G7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B15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B10" i="1"/>
  <c r="B27" i="1"/>
  <c r="H4" i="1" s="1"/>
  <c r="I4" i="1" s="1"/>
  <c r="B20" i="1"/>
  <c r="G4" i="1" s="1"/>
  <c r="G73" i="1" l="1"/>
  <c r="G69" i="1"/>
  <c r="G65" i="1"/>
  <c r="G61" i="1"/>
  <c r="G57" i="1"/>
  <c r="G53" i="1"/>
  <c r="G49" i="1"/>
  <c r="G45" i="1"/>
  <c r="G41" i="1"/>
  <c r="G72" i="1"/>
  <c r="G68" i="1"/>
  <c r="G64" i="1"/>
  <c r="G60" i="1"/>
  <c r="G56" i="1"/>
  <c r="G52" i="1"/>
  <c r="G48" i="1"/>
  <c r="G44" i="1"/>
  <c r="G40" i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I74" i="1" s="1"/>
  <c r="J4" i="1"/>
  <c r="L4" i="1" s="1"/>
  <c r="I5" i="1" l="1"/>
  <c r="J5" i="1" s="1"/>
  <c r="I56" i="1"/>
  <c r="I48" i="1"/>
  <c r="I39" i="1"/>
  <c r="I57" i="1"/>
  <c r="I36" i="1"/>
  <c r="I37" i="1"/>
  <c r="I63" i="1"/>
  <c r="I69" i="1"/>
  <c r="I44" i="1"/>
  <c r="I53" i="1"/>
  <c r="I40" i="1"/>
  <c r="I47" i="1"/>
  <c r="I60" i="1"/>
  <c r="I61" i="1"/>
  <c r="I42" i="1"/>
  <c r="I65" i="1"/>
  <c r="I43" i="1"/>
  <c r="I38" i="1"/>
  <c r="I58" i="1"/>
  <c r="I73" i="1"/>
  <c r="I59" i="1"/>
  <c r="I71" i="1"/>
  <c r="I54" i="1"/>
  <c r="I66" i="1"/>
  <c r="I67" i="1"/>
  <c r="I62" i="1"/>
  <c r="I41" i="1"/>
  <c r="I72" i="1"/>
  <c r="I70" i="1"/>
  <c r="I49" i="1"/>
  <c r="I51" i="1"/>
  <c r="I45" i="1"/>
  <c r="I6" i="1"/>
  <c r="I50" i="1"/>
  <c r="I52" i="1"/>
  <c r="I64" i="1"/>
  <c r="I46" i="1"/>
  <c r="I55" i="1"/>
  <c r="I68" i="1"/>
  <c r="I35" i="1"/>
  <c r="L5" i="1" l="1"/>
  <c r="M5" i="1" s="1"/>
  <c r="J6" i="1"/>
  <c r="I7" i="1"/>
  <c r="J7" i="1" l="1"/>
  <c r="L7" i="1" s="1"/>
  <c r="L6" i="1"/>
  <c r="M6" i="1" s="1"/>
  <c r="I8" i="1"/>
  <c r="M7" i="1" l="1"/>
  <c r="J8" i="1"/>
  <c r="L8" i="1" s="1"/>
  <c r="M8" i="1" s="1"/>
  <c r="I9" i="1"/>
  <c r="J9" i="1" l="1"/>
  <c r="L9" i="1" s="1"/>
  <c r="M9" i="1" s="1"/>
  <c r="I10" i="1"/>
  <c r="J10" i="1" l="1"/>
  <c r="L10" i="1" s="1"/>
  <c r="M10" i="1" s="1"/>
  <c r="I11" i="1"/>
  <c r="J11" i="1" l="1"/>
  <c r="L11" i="1" s="1"/>
  <c r="M11" i="1" s="1"/>
  <c r="I12" i="1"/>
  <c r="J12" i="1" l="1"/>
  <c r="L12" i="1" s="1"/>
  <c r="M12" i="1" s="1"/>
  <c r="I13" i="1"/>
  <c r="J13" i="1" l="1"/>
  <c r="L13" i="1" s="1"/>
  <c r="M13" i="1" s="1"/>
  <c r="I14" i="1"/>
  <c r="J14" i="1" l="1"/>
  <c r="L14" i="1" s="1"/>
  <c r="M14" i="1" s="1"/>
  <c r="I15" i="1"/>
  <c r="J15" i="1" s="1"/>
  <c r="L15" i="1" l="1"/>
  <c r="M15" i="1" s="1"/>
  <c r="I16" i="1"/>
  <c r="J16" i="1" s="1"/>
  <c r="L16" i="1" l="1"/>
  <c r="M16" i="1" s="1"/>
  <c r="I17" i="1"/>
  <c r="J17" i="1" s="1"/>
  <c r="L17" i="1" l="1"/>
  <c r="M17" i="1" s="1"/>
  <c r="I18" i="1"/>
  <c r="J18" i="1" s="1"/>
  <c r="L18" i="1" l="1"/>
  <c r="M18" i="1" s="1"/>
  <c r="I19" i="1"/>
  <c r="J19" i="1" s="1"/>
  <c r="L19" i="1" l="1"/>
  <c r="M19" i="1" s="1"/>
  <c r="I20" i="1"/>
  <c r="J20" i="1" s="1"/>
  <c r="L20" i="1" l="1"/>
  <c r="M20" i="1" s="1"/>
  <c r="I21" i="1"/>
  <c r="J21" i="1" s="1"/>
  <c r="L21" i="1" l="1"/>
  <c r="M21" i="1" s="1"/>
  <c r="I22" i="1"/>
  <c r="J22" i="1" s="1"/>
  <c r="L22" i="1" l="1"/>
  <c r="M22" i="1" s="1"/>
  <c r="I23" i="1"/>
  <c r="J23" i="1" s="1"/>
  <c r="L23" i="1" l="1"/>
  <c r="M23" i="1" s="1"/>
  <c r="I24" i="1"/>
  <c r="J24" i="1" s="1"/>
  <c r="L24" i="1" l="1"/>
  <c r="M24" i="1" s="1"/>
  <c r="I25" i="1"/>
  <c r="J25" i="1" s="1"/>
  <c r="L25" i="1" l="1"/>
  <c r="M25" i="1" s="1"/>
  <c r="I26" i="1"/>
  <c r="J26" i="1" s="1"/>
  <c r="L26" i="1" l="1"/>
  <c r="M26" i="1" s="1"/>
  <c r="I27" i="1"/>
  <c r="J27" i="1" s="1"/>
  <c r="L27" i="1" l="1"/>
  <c r="M27" i="1" s="1"/>
  <c r="I28" i="1"/>
  <c r="J28" i="1" s="1"/>
  <c r="L28" i="1" l="1"/>
  <c r="M28" i="1" s="1"/>
  <c r="I29" i="1"/>
  <c r="J29" i="1" s="1"/>
  <c r="L29" i="1" l="1"/>
  <c r="M29" i="1" s="1"/>
  <c r="I30" i="1"/>
  <c r="J30" i="1" s="1"/>
  <c r="L30" i="1" l="1"/>
  <c r="M30" i="1" s="1"/>
  <c r="I31" i="1"/>
  <c r="J31" i="1" s="1"/>
  <c r="L31" i="1" l="1"/>
  <c r="M31" i="1" s="1"/>
  <c r="I32" i="1"/>
  <c r="J32" i="1" s="1"/>
  <c r="L32" i="1" l="1"/>
  <c r="M32" i="1" s="1"/>
  <c r="I34" i="1"/>
  <c r="I33" i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L33" i="1" l="1"/>
  <c r="M33" i="1" s="1"/>
  <c r="L34" i="1" l="1"/>
  <c r="M34" i="1" s="1"/>
  <c r="L35" i="1"/>
  <c r="M35" i="1" s="1"/>
  <c r="L36" i="1" l="1"/>
  <c r="M36" i="1" s="1"/>
  <c r="L37" i="1" l="1"/>
  <c r="M37" i="1" s="1"/>
  <c r="L38" i="1" l="1"/>
  <c r="M38" i="1" s="1"/>
  <c r="L39" i="1" l="1"/>
  <c r="M39" i="1" s="1"/>
  <c r="L40" i="1" l="1"/>
  <c r="M40" i="1" s="1"/>
  <c r="L41" i="1" l="1"/>
  <c r="M41" i="1" s="1"/>
  <c r="L42" i="1" l="1"/>
  <c r="M42" i="1" s="1"/>
  <c r="L43" i="1" l="1"/>
  <c r="M43" i="1" s="1"/>
  <c r="L44" i="1" l="1"/>
  <c r="M44" i="1" s="1"/>
  <c r="L45" i="1" l="1"/>
  <c r="M45" i="1" s="1"/>
  <c r="L46" i="1" l="1"/>
  <c r="M46" i="1" s="1"/>
  <c r="L47" i="1" l="1"/>
  <c r="M47" i="1" s="1"/>
  <c r="L48" i="1" l="1"/>
  <c r="M48" i="1" s="1"/>
  <c r="L49" i="1" l="1"/>
  <c r="M49" i="1" s="1"/>
  <c r="L50" i="1" l="1"/>
  <c r="M50" i="1" s="1"/>
  <c r="L51" i="1" l="1"/>
  <c r="M51" i="1" s="1"/>
  <c r="L52" i="1" l="1"/>
  <c r="M52" i="1" s="1"/>
  <c r="L53" i="1" l="1"/>
  <c r="M53" i="1" s="1"/>
  <c r="L54" i="1" l="1"/>
  <c r="M54" i="1" s="1"/>
  <c r="L55" i="1" l="1"/>
  <c r="M55" i="1" s="1"/>
  <c r="L56" i="1" l="1"/>
  <c r="M56" i="1" s="1"/>
  <c r="L57" i="1" l="1"/>
  <c r="M57" i="1" s="1"/>
  <c r="L58" i="1" l="1"/>
  <c r="M58" i="1" s="1"/>
  <c r="L59" i="1" l="1"/>
  <c r="M59" i="1" s="1"/>
  <c r="L60" i="1" l="1"/>
  <c r="M60" i="1" s="1"/>
  <c r="L61" i="1" l="1"/>
  <c r="M61" i="1" s="1"/>
  <c r="L62" i="1" l="1"/>
  <c r="M62" i="1" s="1"/>
  <c r="L63" i="1" l="1"/>
  <c r="M63" i="1" s="1"/>
  <c r="L64" i="1" l="1"/>
  <c r="M64" i="1" s="1"/>
  <c r="L65" i="1" l="1"/>
  <c r="M65" i="1" s="1"/>
  <c r="L66" i="1" l="1"/>
  <c r="M66" i="1" s="1"/>
  <c r="L67" i="1" l="1"/>
  <c r="M67" i="1" s="1"/>
  <c r="L68" i="1" l="1"/>
  <c r="M68" i="1" s="1"/>
  <c r="L69" i="1" l="1"/>
  <c r="M69" i="1" s="1"/>
  <c r="L70" i="1" l="1"/>
  <c r="M70" i="1" s="1"/>
  <c r="L71" i="1" l="1"/>
  <c r="M71" i="1" s="1"/>
  <c r="L72" i="1" l="1"/>
  <c r="M72" i="1" s="1"/>
  <c r="L74" i="1" l="1"/>
  <c r="L73" i="1"/>
  <c r="M73" i="1" s="1"/>
  <c r="M74" i="1" l="1"/>
</calcChain>
</file>

<file path=xl/sharedStrings.xml><?xml version="1.0" encoding="utf-8"?>
<sst xmlns="http://schemas.openxmlformats.org/spreadsheetml/2006/main" count="85" uniqueCount="69">
  <si>
    <t>อายุปัจจุบัน</t>
  </si>
  <si>
    <t>สินทรัพย์</t>
  </si>
  <si>
    <t>หนี้สิน</t>
  </si>
  <si>
    <t>รายได้ต่อเดือน</t>
  </si>
  <si>
    <t>รายจ่ายต่อเดือน</t>
  </si>
  <si>
    <t>รายได้ประจำ</t>
  </si>
  <si>
    <t>รายได้เสริม</t>
  </si>
  <si>
    <t>รายจ่ายประจำ</t>
  </si>
  <si>
    <t>เงินสด เงินฝาก</t>
  </si>
  <si>
    <t>บ้าน/คอนโด</t>
  </si>
  <si>
    <t>รถ</t>
  </si>
  <si>
    <t>เงินลงทุน</t>
  </si>
  <si>
    <t>รวม</t>
  </si>
  <si>
    <t>รายจ่ายเพือการผ่อนชำระบ้านและรถ</t>
  </si>
  <si>
    <t>อายุ</t>
  </si>
  <si>
    <t>ข้อสมมติอื่น ๆ</t>
  </si>
  <si>
    <t>ผลตอบแทนจากการลงทุนต่อปี</t>
  </si>
  <si>
    <t>รายได้ต่อปี</t>
  </si>
  <si>
    <t>รายจ่ายเผื่อฉุกเฉิน</t>
  </si>
  <si>
    <t>อัตราภาษีเงินได้บุคคลธรรมดา</t>
  </si>
  <si>
    <t>อัตราการเจริญเติบโตของรายได้ต่อปี</t>
  </si>
  <si>
    <t>รายจ่ายเพื่อการลงทุน</t>
  </si>
  <si>
    <t>เกษียณอายุ</t>
  </si>
  <si>
    <t>อัตราเงินเฟ้อ (หรือของรายจ่ายประจำ)</t>
  </si>
  <si>
    <t>ผลตอบแทนของเงินฝากต่อปี</t>
  </si>
  <si>
    <t>เงินออม</t>
  </si>
  <si>
    <t>ค่าใช้จ่ายประจำต่อปี</t>
  </si>
  <si>
    <t>สินทรัพย์ - หนี้สิน (Net Worth)</t>
  </si>
  <si>
    <t>Simple Net Worth Projection - without Insurance</t>
  </si>
  <si>
    <t>ระดับอายุที่ Net Worth ติดลบ</t>
  </si>
  <si>
    <t>การประเมินความเสี่ยงและการจัดการความเสี่ยงส่วนบุคคล</t>
  </si>
  <si>
    <t>ความเสี่ยง</t>
  </si>
  <si>
    <t>โอกาสที่จะเกิด (1 โอกาสน้อย 5 โอกาสมาก)</t>
  </si>
  <si>
    <t>ความรุนแรง (1 รุนแรงน้อย 5 รุนแรงมาก)</t>
  </si>
  <si>
    <t>H1</t>
  </si>
  <si>
    <t>H2</t>
  </si>
  <si>
    <t>H3</t>
  </si>
  <si>
    <t>C1</t>
  </si>
  <si>
    <t>C2</t>
  </si>
  <si>
    <t>C3</t>
  </si>
  <si>
    <t>D1</t>
  </si>
  <si>
    <t>D2</t>
  </si>
  <si>
    <t>D3</t>
  </si>
  <si>
    <t>F1</t>
  </si>
  <si>
    <t>F2</t>
  </si>
  <si>
    <t>F3</t>
  </si>
  <si>
    <t>P1</t>
  </si>
  <si>
    <t>P2</t>
  </si>
  <si>
    <t>P3</t>
  </si>
  <si>
    <t>L1</t>
  </si>
  <si>
    <t>L2</t>
  </si>
  <si>
    <t>L3</t>
  </si>
  <si>
    <t>การประเมินความเสี่ยงก่อนการจัดการความเสี่ยง</t>
  </si>
  <si>
    <t>การประเมินความเสี่ยงหลังการจัดการความเสี่ยง</t>
  </si>
  <si>
    <t>วิธีการจัดการความเสี่ยง + งบประมาณที่ใช้</t>
  </si>
  <si>
    <t>กลยุทธ์</t>
  </si>
  <si>
    <t>งบประมาณ</t>
  </si>
  <si>
    <t>รหัสความเสี่ยง</t>
  </si>
  <si>
    <t>ลำดับความสำคัญ (โอกาส x ความรุนแรง)</t>
  </si>
  <si>
    <t>รับ (Retain)</t>
  </si>
  <si>
    <t>ลด (Mitigate)</t>
  </si>
  <si>
    <t>เลี่ยง (Avoid)</t>
  </si>
  <si>
    <t>โอน (Transfer)</t>
  </si>
  <si>
    <t>เป็นมะเร็งปอด</t>
  </si>
  <si>
    <t>เกิดเมื่อไหร่ (อีกประมาณกี่ปี)</t>
  </si>
  <si>
    <t>ไม่สูบบุหรี่</t>
  </si>
  <si>
    <t>เลี่ยงสถานที่ที่มีการสูบบุหรี่</t>
  </si>
  <si>
    <t>ซื้อประกันมะเร็ง</t>
  </si>
  <si>
    <t>เบี้ยประกันปีละ 20000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</si>
</sst>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indent="2"/>
    </xf>
    <xf numFmtId="10" fontId="0" fillId="0" borderId="0" xfId="0" applyNumberFormat="1"/>
    <xf numFmtId="9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0" applyNumberFormat="1"/>
    <xf numFmtId="43" fontId="0" fillId="0" borderId="0" xfId="0" applyNumberFormat="1"/>
    <xf numFmtId="0" fontId="0" fillId="4" borderId="0" xfId="0" applyFill="1" applyAlignment="1">
      <alignment horizontal="left" indent="2"/>
    </xf>
    <xf numFmtId="164" fontId="0" fillId="4" borderId="0" xfId="1" applyNumberFormat="1" applyFont="1" applyFill="1"/>
    <xf numFmtId="0" fontId="0" fillId="5" borderId="0" xfId="0" applyFill="1" applyAlignment="1">
      <alignment horizontal="left" indent="2"/>
    </xf>
    <xf numFmtId="164" fontId="0" fillId="5" borderId="0" xfId="1" applyNumberFormat="1" applyFont="1" applyFill="1"/>
    <xf numFmtId="0" fontId="3" fillId="0" borderId="0" xfId="0" applyFont="1"/>
    <xf numFmtId="0" fontId="0" fillId="6" borderId="0" xfId="0" applyFill="1"/>
    <xf numFmtId="0" fontId="0" fillId="0" borderId="1" xfId="0" applyBorder="1"/>
    <xf numFmtId="164" fontId="0" fillId="0" borderId="1" xfId="1" applyNumberFormat="1" applyFont="1" applyBorder="1"/>
    <xf numFmtId="0" fontId="0" fillId="0" borderId="2" xfId="0" applyFill="1" applyBorder="1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สินทรัพย์ - หนี้สิน</a:t>
            </a:r>
            <a:r>
              <a:rPr lang="en-US"/>
              <a:t> (Net Worth)</a:t>
            </a:r>
          </a:p>
          <a:p>
            <a:pPr>
              <a:defRPr/>
            </a:pPr>
            <a:r>
              <a:rPr lang="th-TH"/>
              <a:t>ณ ระดับอายุต่าง ๆ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'Net Worth Projection'!$F$4:$F$74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'Net Worth Projection'!$J$4:$J$74</c:f>
              <c:numCache>
                <c:formatCode>_(* #,##0_);_(* \(#,##0\);_(* "-"??_);_(@_)</c:formatCode>
                <c:ptCount val="71"/>
                <c:pt idx="0">
                  <c:v>3200000</c:v>
                </c:pt>
                <c:pt idx="1">
                  <c:v>3324480</c:v>
                </c:pt>
                <c:pt idx="2">
                  <c:v>3474822.4</c:v>
                </c:pt>
                <c:pt idx="3">
                  <c:v>3652464.8960000002</c:v>
                </c:pt>
                <c:pt idx="4">
                  <c:v>3858902.6918400005</c:v>
                </c:pt>
                <c:pt idx="5">
                  <c:v>4095690.7995136008</c:v>
                </c:pt>
                <c:pt idx="6">
                  <c:v>4364446.4314941447</c:v>
                </c:pt>
                <c:pt idx="7">
                  <c:v>4666851.4887539111</c:v>
                </c:pt>
                <c:pt idx="8">
                  <c:v>5004655.1483040676</c:v>
                </c:pt>
                <c:pt idx="9">
                  <c:v>5379676.5542362304</c:v>
                </c:pt>
                <c:pt idx="10">
                  <c:v>5793807.6164056798</c:v>
                </c:pt>
                <c:pt idx="11">
                  <c:v>6249015.921061907</c:v>
                </c:pt>
                <c:pt idx="12">
                  <c:v>6747347.7579043834</c:v>
                </c:pt>
                <c:pt idx="13">
                  <c:v>7290931.2682205588</c:v>
                </c:pt>
                <c:pt idx="14">
                  <c:v>7881979.7189493813</c:v>
                </c:pt>
                <c:pt idx="15">
                  <c:v>8522794.9077073578</c:v>
                </c:pt>
                <c:pt idx="16">
                  <c:v>9215770.7040156536</c:v>
                </c:pt>
                <c:pt idx="17">
                  <c:v>9963396.7321762796</c:v>
                </c:pt>
                <c:pt idx="18">
                  <c:v>10768262.201463332</c:v>
                </c:pt>
                <c:pt idx="19">
                  <c:v>11633059.889521867</c:v>
                </c:pt>
                <c:pt idx="20">
                  <c:v>12560590.285102744</c:v>
                </c:pt>
                <c:pt idx="21">
                  <c:v>13553765.896506855</c:v>
                </c:pt>
                <c:pt idx="22">
                  <c:v>14615615.73236713</c:v>
                </c:pt>
                <c:pt idx="23">
                  <c:v>15749289.961661816</c:v>
                </c:pt>
                <c:pt idx="24">
                  <c:v>16958064.760128289</c:v>
                </c:pt>
                <c:pt idx="25">
                  <c:v>18245347.350533422</c:v>
                </c:pt>
                <c:pt idx="26">
                  <c:v>19614681.244554762</c:v>
                </c:pt>
                <c:pt idx="27">
                  <c:v>21069751.694336955</c:v>
                </c:pt>
                <c:pt idx="28">
                  <c:v>22614391.362110436</c:v>
                </c:pt>
                <c:pt idx="29">
                  <c:v>24252586.216594856</c:v>
                </c:pt>
                <c:pt idx="30">
                  <c:v>25988481.665258653</c:v>
                </c:pt>
                <c:pt idx="31">
                  <c:v>24912001.665258653</c:v>
                </c:pt>
                <c:pt idx="32">
                  <c:v>23825441.665258653</c:v>
                </c:pt>
                <c:pt idx="33">
                  <c:v>22728801.665258653</c:v>
                </c:pt>
                <c:pt idx="34">
                  <c:v>21622081.665258653</c:v>
                </c:pt>
                <c:pt idx="35">
                  <c:v>20505281.665258653</c:v>
                </c:pt>
                <c:pt idx="36">
                  <c:v>19378401.665258653</c:v>
                </c:pt>
                <c:pt idx="37">
                  <c:v>18241441.665258653</c:v>
                </c:pt>
                <c:pt idx="38">
                  <c:v>17094401.665258653</c:v>
                </c:pt>
                <c:pt idx="39">
                  <c:v>15937281.665258653</c:v>
                </c:pt>
                <c:pt idx="40">
                  <c:v>14770081.665258653</c:v>
                </c:pt>
                <c:pt idx="41">
                  <c:v>13592801.665258653</c:v>
                </c:pt>
                <c:pt idx="42">
                  <c:v>12405441.665258653</c:v>
                </c:pt>
                <c:pt idx="43">
                  <c:v>11208001.665258653</c:v>
                </c:pt>
                <c:pt idx="44">
                  <c:v>10000481.665258653</c:v>
                </c:pt>
                <c:pt idx="45">
                  <c:v>8782881.6652586535</c:v>
                </c:pt>
                <c:pt idx="46">
                  <c:v>7555201.6652586535</c:v>
                </c:pt>
                <c:pt idx="47">
                  <c:v>6317441.6652586535</c:v>
                </c:pt>
                <c:pt idx="48">
                  <c:v>5069601.6652586535</c:v>
                </c:pt>
                <c:pt idx="49">
                  <c:v>3811681.6652586535</c:v>
                </c:pt>
                <c:pt idx="50">
                  <c:v>2543681.6652586535</c:v>
                </c:pt>
                <c:pt idx="51">
                  <c:v>1265601.6652586535</c:v>
                </c:pt>
                <c:pt idx="52">
                  <c:v>-22558.334741346538</c:v>
                </c:pt>
                <c:pt idx="53">
                  <c:v>-1320798.3347413465</c:v>
                </c:pt>
                <c:pt idx="54">
                  <c:v>-2629118.3347413465</c:v>
                </c:pt>
                <c:pt idx="55">
                  <c:v>-3947518.3347413465</c:v>
                </c:pt>
                <c:pt idx="56">
                  <c:v>-5275998.3347413465</c:v>
                </c:pt>
                <c:pt idx="57">
                  <c:v>-6614558.3347413465</c:v>
                </c:pt>
                <c:pt idx="58">
                  <c:v>-7963198.3347413465</c:v>
                </c:pt>
                <c:pt idx="59">
                  <c:v>-9321918.3347413465</c:v>
                </c:pt>
                <c:pt idx="60">
                  <c:v>-10690718.334741347</c:v>
                </c:pt>
                <c:pt idx="61">
                  <c:v>-12069598.334741347</c:v>
                </c:pt>
                <c:pt idx="62">
                  <c:v>-13458558.334741347</c:v>
                </c:pt>
                <c:pt idx="63">
                  <c:v>-14857598.334741347</c:v>
                </c:pt>
                <c:pt idx="64">
                  <c:v>-16266718.334741347</c:v>
                </c:pt>
                <c:pt idx="65">
                  <c:v>-17685918.334741347</c:v>
                </c:pt>
                <c:pt idx="66">
                  <c:v>-19115198.334741347</c:v>
                </c:pt>
                <c:pt idx="67">
                  <c:v>-20554558.334741347</c:v>
                </c:pt>
                <c:pt idx="68">
                  <c:v>-22003998.334741347</c:v>
                </c:pt>
                <c:pt idx="69">
                  <c:v>-23463518.334741347</c:v>
                </c:pt>
                <c:pt idx="70">
                  <c:v>-24933118.334741347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2-4409-9021-9B450E88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8103888"/>
        <c:axId val="1028104304"/>
      </c:lineChart>
      <c:catAx>
        <c:axId val="102810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104304"/>
        <c:crosses val="autoZero"/>
        <c:auto val="1"/>
        <c:lblAlgn val="ctr"/>
        <c:lblOffset val="100"/>
        <c:noMultiLvlLbl val="0"/>
      </c:catAx>
      <c:valAx>
        <c:axId val="10281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10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530679</xdr:colOff>
      <xdr:row>1</xdr:row>
      <xdr:rowOff>176892</xdr:rowOff>
    </xdr:from>
    <xdr:to>
      <xdr:col>28</xdr:col>
      <xdr:colOff>59531</xdr:colOff>
      <xdr:row>32</xdr:row>
      <xdr:rowOff>35718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="60" zoomScaleNormal="60" workbookViewId="0">
      <selection activeCell="B8" sqref="B8"/>
    </sheetView>
  </sheetViews>
  <sheetFormatPr defaultRowHeight="15" x14ac:dyDescent="0.25"/>
  <cols>
    <col min="1" max="1" width="54.5703125" customWidth="1"/>
    <col min="2" max="2" width="14.140625" customWidth="1"/>
    <col min="3" max="3" width="2.7109375" customWidth="1"/>
    <col min="4" max="4" width="2.7109375" style="16" customWidth="1"/>
    <col min="5" max="5" width="2.7109375" customWidth="1"/>
    <col min="6" max="11" width="12.7109375" customWidth="1"/>
    <col min="12" max="12" width="14.7109375" customWidth="1"/>
    <col min="13" max="13" width="12.7109375" customWidth="1"/>
    <col min="14" max="14" width="11.5703125" bestFit="1" customWidth="1"/>
  </cols>
  <sheetData>
    <row r="1" spans="1:14" ht="33.75" x14ac:dyDescent="0.5">
      <c r="A1" s="15" t="s">
        <v>28</v>
      </c>
      <c r="D1" s="20"/>
    </row>
    <row r="3" spans="1:14" ht="50.25" customHeight="1" x14ac:dyDescent="0.25">
      <c r="A3" t="s">
        <v>0</v>
      </c>
      <c r="B3">
        <v>30</v>
      </c>
      <c r="F3" s="21" t="s">
        <v>14</v>
      </c>
      <c r="G3" s="21" t="s">
        <v>17</v>
      </c>
      <c r="H3" s="21" t="s">
        <v>26</v>
      </c>
      <c r="I3" s="21" t="s">
        <v>25</v>
      </c>
      <c r="J3" s="21" t="s">
        <v>1</v>
      </c>
      <c r="K3" s="21" t="s">
        <v>2</v>
      </c>
      <c r="L3" s="21" t="s">
        <v>27</v>
      </c>
      <c r="M3" s="21" t="s">
        <v>29</v>
      </c>
    </row>
    <row r="4" spans="1:14" x14ac:dyDescent="0.25">
      <c r="F4" s="17">
        <f>B3</f>
        <v>30</v>
      </c>
      <c r="G4" s="18">
        <f>B20*12</f>
        <v>1080000</v>
      </c>
      <c r="H4" s="18">
        <f>B27*12</f>
        <v>1080000</v>
      </c>
      <c r="I4" s="18">
        <f>(G4-H4)*(1-$B$35)</f>
        <v>0</v>
      </c>
      <c r="J4" s="18">
        <f>B10+I4</f>
        <v>3200000</v>
      </c>
      <c r="K4" s="18">
        <f>B15</f>
        <v>1200000</v>
      </c>
      <c r="L4" s="18">
        <f>J4-K4</f>
        <v>2000000</v>
      </c>
      <c r="M4" s="17">
        <v>0</v>
      </c>
    </row>
    <row r="5" spans="1:14" x14ac:dyDescent="0.25">
      <c r="A5" t="s">
        <v>1</v>
      </c>
      <c r="F5" s="17">
        <f>F4+1</f>
        <v>31</v>
      </c>
      <c r="G5" s="18">
        <f>IF(F5&gt;$B$30,0,G4*(1+$B$31))</f>
        <v>1123200</v>
      </c>
      <c r="H5" s="18">
        <f>H4+(($B$23+$B$26)*12)*($B$32)</f>
        <v>1092600</v>
      </c>
      <c r="I5" s="18">
        <f t="shared" ref="I5:I68" si="0">(G5-H5)*(1-$B$35)</f>
        <v>24480</v>
      </c>
      <c r="J5" s="18">
        <f xml:space="preserve"> J4 +
I5 +
$B$6*($B$33) +
$B$24 +
($B$9+$B$25*12)*($B$34)</f>
        <v>3324480</v>
      </c>
      <c r="K5" s="18">
        <f>MAX(K4-$B$24,0)</f>
        <v>1155000</v>
      </c>
      <c r="L5" s="18">
        <f t="shared" ref="L5:L68" si="1">J5-K5</f>
        <v>2169480</v>
      </c>
      <c r="M5" s="17">
        <f>(IF(L5*L4&gt;0,0,1)*F5)</f>
        <v>0</v>
      </c>
      <c r="N5" s="9"/>
    </row>
    <row r="6" spans="1:14" x14ac:dyDescent="0.25">
      <c r="A6" s="1" t="s">
        <v>8</v>
      </c>
      <c r="B6" s="7">
        <v>300000</v>
      </c>
      <c r="F6" s="17">
        <f t="shared" ref="F6:F69" si="2">F5+1</f>
        <v>32</v>
      </c>
      <c r="G6" s="18">
        <f>IF(F6&gt;$B$30,0,G5*(1+$B$31))</f>
        <v>1168128</v>
      </c>
      <c r="H6" s="18">
        <f t="shared" ref="H6:H69" si="3">H5+(($B$23+$B$26)*12)*($B$32)</f>
        <v>1105200</v>
      </c>
      <c r="I6" s="18">
        <f t="shared" si="0"/>
        <v>50342.400000000001</v>
      </c>
      <c r="J6" s="18">
        <f t="shared" ref="J6:J69" si="4" xml:space="preserve"> J5 +
I6 +
$B$6*($B$33) +
$B$24 +
($B$9+$B$25*12)*($B$34)</f>
        <v>3474822.4</v>
      </c>
      <c r="K6" s="18">
        <f t="shared" ref="K6:K69" si="5">MAX(K5-$B$24,0)</f>
        <v>1110000</v>
      </c>
      <c r="L6" s="18">
        <f t="shared" si="1"/>
        <v>2364822.4</v>
      </c>
      <c r="M6" s="17">
        <f t="shared" ref="M6:M69" si="6">(IF(L6*L5&gt;0,0,1)*F6)</f>
        <v>0</v>
      </c>
      <c r="N6" s="9"/>
    </row>
    <row r="7" spans="1:14" x14ac:dyDescent="0.25">
      <c r="A7" s="1" t="s">
        <v>9</v>
      </c>
      <c r="B7" s="7">
        <v>2000000</v>
      </c>
      <c r="F7" s="17">
        <f t="shared" si="2"/>
        <v>33</v>
      </c>
      <c r="G7" s="18">
        <f t="shared" ref="G7:G70" si="7">IF(F7&gt;$B$30,0,G6*(1+$B$31))</f>
        <v>1214853.1200000001</v>
      </c>
      <c r="H7" s="18">
        <f t="shared" si="3"/>
        <v>1117800</v>
      </c>
      <c r="I7" s="18">
        <f t="shared" si="0"/>
        <v>77642.496000000086</v>
      </c>
      <c r="J7" s="18">
        <f t="shared" si="4"/>
        <v>3652464.8960000002</v>
      </c>
      <c r="K7" s="18">
        <f t="shared" si="5"/>
        <v>1065000</v>
      </c>
      <c r="L7" s="18">
        <f t="shared" si="1"/>
        <v>2587464.8960000002</v>
      </c>
      <c r="M7" s="17">
        <f t="shared" si="6"/>
        <v>0</v>
      </c>
      <c r="N7" s="9"/>
    </row>
    <row r="8" spans="1:14" x14ac:dyDescent="0.25">
      <c r="A8" s="1" t="s">
        <v>10</v>
      </c>
      <c r="B8" s="7">
        <v>500000</v>
      </c>
      <c r="F8" s="17">
        <f t="shared" si="2"/>
        <v>34</v>
      </c>
      <c r="G8" s="18">
        <f t="shared" si="7"/>
        <v>1263447.2448000002</v>
      </c>
      <c r="H8" s="18">
        <f t="shared" si="3"/>
        <v>1130400</v>
      </c>
      <c r="I8" s="18">
        <f t="shared" si="0"/>
        <v>106437.79584000018</v>
      </c>
      <c r="J8" s="18">
        <f t="shared" si="4"/>
        <v>3858902.6918400005</v>
      </c>
      <c r="K8" s="18">
        <f t="shared" si="5"/>
        <v>1020000</v>
      </c>
      <c r="L8" s="18">
        <f t="shared" si="1"/>
        <v>2838902.6918400005</v>
      </c>
      <c r="M8" s="17">
        <f t="shared" si="6"/>
        <v>0</v>
      </c>
      <c r="N8" s="9"/>
    </row>
    <row r="9" spans="1:14" x14ac:dyDescent="0.25">
      <c r="A9" s="1" t="s">
        <v>11</v>
      </c>
      <c r="B9" s="7">
        <v>400000</v>
      </c>
      <c r="F9" s="17">
        <f t="shared" si="2"/>
        <v>35</v>
      </c>
      <c r="G9" s="18">
        <f t="shared" si="7"/>
        <v>1313985.1345920002</v>
      </c>
      <c r="H9" s="18">
        <f t="shared" si="3"/>
        <v>1143000</v>
      </c>
      <c r="I9" s="18">
        <f t="shared" si="0"/>
        <v>136788.10767360014</v>
      </c>
      <c r="J9" s="18">
        <f t="shared" si="4"/>
        <v>4095690.7995136008</v>
      </c>
      <c r="K9" s="18">
        <f t="shared" si="5"/>
        <v>975000</v>
      </c>
      <c r="L9" s="18">
        <f t="shared" si="1"/>
        <v>3120690.7995136008</v>
      </c>
      <c r="M9" s="17">
        <f t="shared" si="6"/>
        <v>0</v>
      </c>
      <c r="N9" s="9"/>
    </row>
    <row r="10" spans="1:14" x14ac:dyDescent="0.25">
      <c r="A10" s="1" t="s">
        <v>12</v>
      </c>
      <c r="B10" s="7">
        <f>SUM(B6:B9)</f>
        <v>3200000</v>
      </c>
      <c r="F10" s="17">
        <f t="shared" si="2"/>
        <v>36</v>
      </c>
      <c r="G10" s="18">
        <f t="shared" si="7"/>
        <v>1366544.5399756802</v>
      </c>
      <c r="H10" s="18">
        <f t="shared" si="3"/>
        <v>1155600</v>
      </c>
      <c r="I10" s="18">
        <f t="shared" si="0"/>
        <v>168755.63198054416</v>
      </c>
      <c r="J10" s="18">
        <f t="shared" si="4"/>
        <v>4364446.4314941447</v>
      </c>
      <c r="K10" s="18">
        <f t="shared" si="5"/>
        <v>930000</v>
      </c>
      <c r="L10" s="18">
        <f t="shared" si="1"/>
        <v>3434446.4314941447</v>
      </c>
      <c r="M10" s="17">
        <f t="shared" si="6"/>
        <v>0</v>
      </c>
      <c r="N10" s="9"/>
    </row>
    <row r="11" spans="1:14" x14ac:dyDescent="0.25">
      <c r="B11" s="7"/>
      <c r="F11" s="17">
        <f t="shared" si="2"/>
        <v>37</v>
      </c>
      <c r="G11" s="18">
        <f t="shared" si="7"/>
        <v>1421206.3215747075</v>
      </c>
      <c r="H11" s="18">
        <f t="shared" si="3"/>
        <v>1168200</v>
      </c>
      <c r="I11" s="18">
        <f t="shared" si="0"/>
        <v>202405.05725976604</v>
      </c>
      <c r="J11" s="18">
        <f t="shared" si="4"/>
        <v>4666851.4887539111</v>
      </c>
      <c r="K11" s="18">
        <f t="shared" si="5"/>
        <v>885000</v>
      </c>
      <c r="L11" s="18">
        <f t="shared" si="1"/>
        <v>3781851.4887539111</v>
      </c>
      <c r="M11" s="17">
        <f t="shared" si="6"/>
        <v>0</v>
      </c>
      <c r="N11" s="9"/>
    </row>
    <row r="12" spans="1:14" x14ac:dyDescent="0.25">
      <c r="A12" t="s">
        <v>2</v>
      </c>
      <c r="B12" s="7"/>
      <c r="F12" s="17">
        <f t="shared" si="2"/>
        <v>38</v>
      </c>
      <c r="G12" s="18">
        <f t="shared" si="7"/>
        <v>1478054.5744376958</v>
      </c>
      <c r="H12" s="18">
        <f t="shared" si="3"/>
        <v>1180800</v>
      </c>
      <c r="I12" s="18">
        <f t="shared" si="0"/>
        <v>237803.65955015665</v>
      </c>
      <c r="J12" s="18">
        <f t="shared" si="4"/>
        <v>5004655.1483040676</v>
      </c>
      <c r="K12" s="18">
        <f t="shared" si="5"/>
        <v>840000</v>
      </c>
      <c r="L12" s="18">
        <f t="shared" si="1"/>
        <v>4164655.1483040676</v>
      </c>
      <c r="M12" s="17">
        <f t="shared" si="6"/>
        <v>0</v>
      </c>
      <c r="N12" s="9"/>
    </row>
    <row r="13" spans="1:14" x14ac:dyDescent="0.25">
      <c r="A13" s="1" t="s">
        <v>9</v>
      </c>
      <c r="B13" s="7">
        <v>1000000</v>
      </c>
      <c r="F13" s="17">
        <f t="shared" si="2"/>
        <v>39</v>
      </c>
      <c r="G13" s="18">
        <f t="shared" si="7"/>
        <v>1537176.7574152036</v>
      </c>
      <c r="H13" s="18">
        <f t="shared" si="3"/>
        <v>1193400</v>
      </c>
      <c r="I13" s="18">
        <f t="shared" si="0"/>
        <v>275021.40593216289</v>
      </c>
      <c r="J13" s="18">
        <f t="shared" si="4"/>
        <v>5379676.5542362304</v>
      </c>
      <c r="K13" s="18">
        <f t="shared" si="5"/>
        <v>795000</v>
      </c>
      <c r="L13" s="18">
        <f t="shared" si="1"/>
        <v>4584676.5542362304</v>
      </c>
      <c r="M13" s="17">
        <f t="shared" si="6"/>
        <v>0</v>
      </c>
      <c r="N13" s="9"/>
    </row>
    <row r="14" spans="1:14" x14ac:dyDescent="0.25">
      <c r="A14" s="1" t="s">
        <v>10</v>
      </c>
      <c r="B14" s="7">
        <v>200000</v>
      </c>
      <c r="F14" s="17">
        <f t="shared" si="2"/>
        <v>40</v>
      </c>
      <c r="G14" s="18">
        <f t="shared" si="7"/>
        <v>1598663.8277118118</v>
      </c>
      <c r="H14" s="18">
        <f t="shared" si="3"/>
        <v>1206000</v>
      </c>
      <c r="I14" s="18">
        <f t="shared" si="0"/>
        <v>314131.0621694494</v>
      </c>
      <c r="J14" s="18">
        <f t="shared" si="4"/>
        <v>5793807.6164056798</v>
      </c>
      <c r="K14" s="18">
        <f t="shared" si="5"/>
        <v>750000</v>
      </c>
      <c r="L14" s="18">
        <f t="shared" si="1"/>
        <v>5043807.6164056798</v>
      </c>
      <c r="M14" s="17">
        <f t="shared" si="6"/>
        <v>0</v>
      </c>
      <c r="N14" s="9"/>
    </row>
    <row r="15" spans="1:14" x14ac:dyDescent="0.25">
      <c r="A15" s="1" t="s">
        <v>12</v>
      </c>
      <c r="B15" s="7">
        <f>SUM(B13:B14)</f>
        <v>1200000</v>
      </c>
      <c r="F15" s="17">
        <f t="shared" si="2"/>
        <v>41</v>
      </c>
      <c r="G15" s="18">
        <f t="shared" si="7"/>
        <v>1662610.3808202844</v>
      </c>
      <c r="H15" s="18">
        <f t="shared" si="3"/>
        <v>1218600</v>
      </c>
      <c r="I15" s="18">
        <f t="shared" si="0"/>
        <v>355208.30465622753</v>
      </c>
      <c r="J15" s="18">
        <f t="shared" si="4"/>
        <v>6249015.921061907</v>
      </c>
      <c r="K15" s="18">
        <f t="shared" si="5"/>
        <v>705000</v>
      </c>
      <c r="L15" s="18">
        <f t="shared" si="1"/>
        <v>5544015.921061907</v>
      </c>
      <c r="M15" s="17">
        <f t="shared" si="6"/>
        <v>0</v>
      </c>
      <c r="N15" s="9"/>
    </row>
    <row r="16" spans="1:14" x14ac:dyDescent="0.25">
      <c r="B16" s="7"/>
      <c r="F16" s="17">
        <f t="shared" si="2"/>
        <v>42</v>
      </c>
      <c r="G16" s="18">
        <f t="shared" si="7"/>
        <v>1729114.7960530957</v>
      </c>
      <c r="H16" s="18">
        <f t="shared" si="3"/>
        <v>1231200</v>
      </c>
      <c r="I16" s="18">
        <f t="shared" si="0"/>
        <v>398331.83684247662</v>
      </c>
      <c r="J16" s="18">
        <f t="shared" si="4"/>
        <v>6747347.7579043834</v>
      </c>
      <c r="K16" s="18">
        <f t="shared" si="5"/>
        <v>660000</v>
      </c>
      <c r="L16" s="18">
        <f t="shared" si="1"/>
        <v>6087347.7579043834</v>
      </c>
      <c r="M16" s="17">
        <f t="shared" si="6"/>
        <v>0</v>
      </c>
      <c r="N16" s="9"/>
    </row>
    <row r="17" spans="1:15" x14ac:dyDescent="0.25">
      <c r="A17" t="s">
        <v>3</v>
      </c>
      <c r="B17" s="7"/>
      <c r="F17" s="17">
        <f t="shared" si="2"/>
        <v>43</v>
      </c>
      <c r="G17" s="18">
        <f t="shared" si="7"/>
        <v>1798279.3878952197</v>
      </c>
      <c r="H17" s="18">
        <f t="shared" si="3"/>
        <v>1243800</v>
      </c>
      <c r="I17" s="18">
        <f t="shared" si="0"/>
        <v>443583.51031617582</v>
      </c>
      <c r="J17" s="18">
        <f t="shared" si="4"/>
        <v>7290931.2682205588</v>
      </c>
      <c r="K17" s="18">
        <f t="shared" si="5"/>
        <v>615000</v>
      </c>
      <c r="L17" s="18">
        <f t="shared" si="1"/>
        <v>6675931.2682205588</v>
      </c>
      <c r="M17" s="17">
        <f t="shared" si="6"/>
        <v>0</v>
      </c>
      <c r="N17" s="9"/>
    </row>
    <row r="18" spans="1:15" x14ac:dyDescent="0.25">
      <c r="A18" s="1" t="s">
        <v>5</v>
      </c>
      <c r="B18" s="7">
        <v>70000</v>
      </c>
      <c r="F18" s="17">
        <f t="shared" si="2"/>
        <v>44</v>
      </c>
      <c r="G18" s="18">
        <f t="shared" si="7"/>
        <v>1870210.5634110286</v>
      </c>
      <c r="H18" s="18">
        <f t="shared" si="3"/>
        <v>1256400</v>
      </c>
      <c r="I18" s="18">
        <f t="shared" si="0"/>
        <v>491048.45072882291</v>
      </c>
      <c r="J18" s="18">
        <f t="shared" si="4"/>
        <v>7881979.7189493813</v>
      </c>
      <c r="K18" s="18">
        <f t="shared" si="5"/>
        <v>570000</v>
      </c>
      <c r="L18" s="18">
        <f t="shared" si="1"/>
        <v>7311979.7189493813</v>
      </c>
      <c r="M18" s="17">
        <f t="shared" si="6"/>
        <v>0</v>
      </c>
      <c r="N18" s="9"/>
    </row>
    <row r="19" spans="1:15" x14ac:dyDescent="0.25">
      <c r="A19" s="1" t="s">
        <v>6</v>
      </c>
      <c r="B19" s="7">
        <v>20000</v>
      </c>
      <c r="F19" s="17">
        <f t="shared" si="2"/>
        <v>45</v>
      </c>
      <c r="G19" s="18">
        <f t="shared" si="7"/>
        <v>1945018.9859474697</v>
      </c>
      <c r="H19" s="18">
        <f t="shared" si="3"/>
        <v>1269000</v>
      </c>
      <c r="I19" s="18">
        <f t="shared" si="0"/>
        <v>540815.18875797582</v>
      </c>
      <c r="J19" s="18">
        <f t="shared" si="4"/>
        <v>8522794.9077073578</v>
      </c>
      <c r="K19" s="18">
        <f t="shared" si="5"/>
        <v>525000</v>
      </c>
      <c r="L19" s="18">
        <f t="shared" si="1"/>
        <v>7997794.9077073578</v>
      </c>
      <c r="M19" s="17">
        <f t="shared" si="6"/>
        <v>0</v>
      </c>
      <c r="N19" s="9"/>
    </row>
    <row r="20" spans="1:15" x14ac:dyDescent="0.25">
      <c r="A20" s="1" t="s">
        <v>12</v>
      </c>
      <c r="B20" s="7">
        <f>SUM(B18:B19)</f>
        <v>90000</v>
      </c>
      <c r="F20" s="17">
        <f t="shared" si="2"/>
        <v>46</v>
      </c>
      <c r="G20" s="18">
        <f t="shared" si="7"/>
        <v>2022819.7453853686</v>
      </c>
      <c r="H20" s="18">
        <f t="shared" si="3"/>
        <v>1281600</v>
      </c>
      <c r="I20" s="18">
        <f t="shared" si="0"/>
        <v>592975.79630829487</v>
      </c>
      <c r="J20" s="18">
        <f t="shared" si="4"/>
        <v>9215770.7040156536</v>
      </c>
      <c r="K20" s="18">
        <f t="shared" si="5"/>
        <v>480000</v>
      </c>
      <c r="L20" s="18">
        <f t="shared" si="1"/>
        <v>8735770.7040156536</v>
      </c>
      <c r="M20" s="17">
        <f t="shared" si="6"/>
        <v>0</v>
      </c>
      <c r="N20" s="9"/>
    </row>
    <row r="21" spans="1:15" x14ac:dyDescent="0.25">
      <c r="B21" s="7"/>
      <c r="F21" s="17">
        <f t="shared" si="2"/>
        <v>47</v>
      </c>
      <c r="G21" s="18">
        <f t="shared" si="7"/>
        <v>2103732.5352007835</v>
      </c>
      <c r="H21" s="18">
        <f t="shared" si="3"/>
        <v>1294200</v>
      </c>
      <c r="I21" s="18">
        <f t="shared" si="0"/>
        <v>647626.02816062688</v>
      </c>
      <c r="J21" s="18">
        <f t="shared" si="4"/>
        <v>9963396.7321762796</v>
      </c>
      <c r="K21" s="18">
        <f t="shared" si="5"/>
        <v>435000</v>
      </c>
      <c r="L21" s="18">
        <f t="shared" si="1"/>
        <v>9528396.7321762796</v>
      </c>
      <c r="M21" s="17">
        <f t="shared" si="6"/>
        <v>0</v>
      </c>
      <c r="N21" s="9"/>
    </row>
    <row r="22" spans="1:15" x14ac:dyDescent="0.25">
      <c r="A22" s="2" t="s">
        <v>4</v>
      </c>
      <c r="B22" s="7"/>
      <c r="F22" s="17">
        <f t="shared" si="2"/>
        <v>48</v>
      </c>
      <c r="G22" s="18">
        <f t="shared" si="7"/>
        <v>2187881.836608815</v>
      </c>
      <c r="H22" s="18">
        <f t="shared" si="3"/>
        <v>1306800</v>
      </c>
      <c r="I22" s="18">
        <f t="shared" si="0"/>
        <v>704865.46928705205</v>
      </c>
      <c r="J22" s="18">
        <f t="shared" si="4"/>
        <v>10768262.201463332</v>
      </c>
      <c r="K22" s="18">
        <f t="shared" si="5"/>
        <v>390000</v>
      </c>
      <c r="L22" s="18">
        <f t="shared" si="1"/>
        <v>10378262.201463332</v>
      </c>
      <c r="M22" s="17">
        <f t="shared" si="6"/>
        <v>0</v>
      </c>
      <c r="N22" s="9"/>
    </row>
    <row r="23" spans="1:15" x14ac:dyDescent="0.25">
      <c r="A23" s="1" t="s">
        <v>7</v>
      </c>
      <c r="B23" s="7">
        <v>30000</v>
      </c>
      <c r="F23" s="17">
        <f t="shared" si="2"/>
        <v>49</v>
      </c>
      <c r="G23" s="18">
        <f t="shared" si="7"/>
        <v>2275397.1100731678</v>
      </c>
      <c r="H23" s="18">
        <f t="shared" si="3"/>
        <v>1319400</v>
      </c>
      <c r="I23" s="18">
        <f t="shared" si="0"/>
        <v>764797.68805853429</v>
      </c>
      <c r="J23" s="18">
        <f t="shared" si="4"/>
        <v>11633059.889521867</v>
      </c>
      <c r="K23" s="18">
        <f t="shared" si="5"/>
        <v>345000</v>
      </c>
      <c r="L23" s="18">
        <f t="shared" si="1"/>
        <v>11288059.889521867</v>
      </c>
      <c r="M23" s="17">
        <f t="shared" si="6"/>
        <v>0</v>
      </c>
      <c r="N23" s="9"/>
    </row>
    <row r="24" spans="1:15" x14ac:dyDescent="0.25">
      <c r="A24" s="3" t="s">
        <v>13</v>
      </c>
      <c r="B24" s="8">
        <v>45000</v>
      </c>
      <c r="F24" s="17">
        <f t="shared" si="2"/>
        <v>50</v>
      </c>
      <c r="G24" s="18">
        <f t="shared" si="7"/>
        <v>2366412.9944760948</v>
      </c>
      <c r="H24" s="18">
        <f t="shared" si="3"/>
        <v>1332000</v>
      </c>
      <c r="I24" s="18">
        <f t="shared" si="0"/>
        <v>827530.39558087592</v>
      </c>
      <c r="J24" s="18">
        <f t="shared" si="4"/>
        <v>12560590.285102744</v>
      </c>
      <c r="K24" s="18">
        <f t="shared" si="5"/>
        <v>300000</v>
      </c>
      <c r="L24" s="18">
        <f t="shared" si="1"/>
        <v>12260590.285102744</v>
      </c>
      <c r="M24" s="17">
        <f t="shared" si="6"/>
        <v>0</v>
      </c>
      <c r="N24" s="9"/>
    </row>
    <row r="25" spans="1:15" x14ac:dyDescent="0.25">
      <c r="A25" s="11" t="s">
        <v>21</v>
      </c>
      <c r="B25" s="12">
        <v>10000</v>
      </c>
      <c r="F25" s="17">
        <f t="shared" si="2"/>
        <v>51</v>
      </c>
      <c r="G25" s="18">
        <f t="shared" si="7"/>
        <v>2461069.5142551386</v>
      </c>
      <c r="H25" s="18">
        <f t="shared" si="3"/>
        <v>1344600</v>
      </c>
      <c r="I25" s="18">
        <f t="shared" si="0"/>
        <v>893175.61140411091</v>
      </c>
      <c r="J25" s="18">
        <f t="shared" si="4"/>
        <v>13553765.896506855</v>
      </c>
      <c r="K25" s="18">
        <f t="shared" si="5"/>
        <v>255000</v>
      </c>
      <c r="L25" s="18">
        <f t="shared" si="1"/>
        <v>13298765.896506855</v>
      </c>
      <c r="M25" s="17">
        <f t="shared" si="6"/>
        <v>0</v>
      </c>
      <c r="N25" s="9"/>
    </row>
    <row r="26" spans="1:15" x14ac:dyDescent="0.25">
      <c r="A26" s="13" t="s">
        <v>18</v>
      </c>
      <c r="B26" s="14">
        <v>5000</v>
      </c>
      <c r="F26" s="17">
        <f t="shared" si="2"/>
        <v>52</v>
      </c>
      <c r="G26" s="18">
        <f t="shared" si="7"/>
        <v>2559512.2948253443</v>
      </c>
      <c r="H26" s="18">
        <f t="shared" si="3"/>
        <v>1357200</v>
      </c>
      <c r="I26" s="18">
        <f t="shared" si="0"/>
        <v>961849.83586027555</v>
      </c>
      <c r="J26" s="18">
        <f t="shared" si="4"/>
        <v>14615615.73236713</v>
      </c>
      <c r="K26" s="18">
        <f t="shared" si="5"/>
        <v>210000</v>
      </c>
      <c r="L26" s="18">
        <f t="shared" si="1"/>
        <v>14405615.73236713</v>
      </c>
      <c r="M26" s="17">
        <f t="shared" si="6"/>
        <v>0</v>
      </c>
      <c r="N26" s="9"/>
    </row>
    <row r="27" spans="1:15" x14ac:dyDescent="0.25">
      <c r="A27" s="1" t="s">
        <v>12</v>
      </c>
      <c r="B27" s="7">
        <f>SUM(B23:B26)</f>
        <v>90000</v>
      </c>
      <c r="F27" s="17">
        <f t="shared" si="2"/>
        <v>53</v>
      </c>
      <c r="G27" s="18">
        <f t="shared" si="7"/>
        <v>2661892.786618358</v>
      </c>
      <c r="H27" s="18">
        <f t="shared" si="3"/>
        <v>1369800</v>
      </c>
      <c r="I27" s="18">
        <f t="shared" si="0"/>
        <v>1033674.2292946865</v>
      </c>
      <c r="J27" s="18">
        <f t="shared" si="4"/>
        <v>15749289.961661816</v>
      </c>
      <c r="K27" s="18">
        <f t="shared" si="5"/>
        <v>165000</v>
      </c>
      <c r="L27" s="18">
        <f t="shared" si="1"/>
        <v>15584289.961661816</v>
      </c>
      <c r="M27" s="17">
        <f t="shared" si="6"/>
        <v>0</v>
      </c>
      <c r="N27" s="9"/>
    </row>
    <row r="28" spans="1:15" x14ac:dyDescent="0.25">
      <c r="F28" s="17">
        <f t="shared" si="2"/>
        <v>54</v>
      </c>
      <c r="G28" s="18">
        <f t="shared" si="7"/>
        <v>2768368.4980830923</v>
      </c>
      <c r="H28" s="18">
        <f t="shared" si="3"/>
        <v>1382400</v>
      </c>
      <c r="I28" s="18">
        <f t="shared" si="0"/>
        <v>1108774.7984664738</v>
      </c>
      <c r="J28" s="18">
        <f t="shared" si="4"/>
        <v>16958064.760128289</v>
      </c>
      <c r="K28" s="18">
        <f t="shared" si="5"/>
        <v>120000</v>
      </c>
      <c r="L28" s="18">
        <f t="shared" si="1"/>
        <v>16838064.760128289</v>
      </c>
      <c r="M28" s="17">
        <f t="shared" si="6"/>
        <v>0</v>
      </c>
      <c r="N28" s="9"/>
    </row>
    <row r="29" spans="1:15" x14ac:dyDescent="0.25">
      <c r="A29" t="s">
        <v>15</v>
      </c>
      <c r="F29" s="17">
        <f t="shared" si="2"/>
        <v>55</v>
      </c>
      <c r="G29" s="18">
        <f t="shared" si="7"/>
        <v>2879103.2380064162</v>
      </c>
      <c r="H29" s="18">
        <f t="shared" si="3"/>
        <v>1395000</v>
      </c>
      <c r="I29" s="18">
        <f t="shared" si="0"/>
        <v>1187282.5904051331</v>
      </c>
      <c r="J29" s="18">
        <f t="shared" si="4"/>
        <v>18245347.350533422</v>
      </c>
      <c r="K29" s="18">
        <f t="shared" si="5"/>
        <v>75000</v>
      </c>
      <c r="L29" s="18">
        <f t="shared" si="1"/>
        <v>18170347.350533422</v>
      </c>
      <c r="M29" s="17">
        <f t="shared" si="6"/>
        <v>0</v>
      </c>
      <c r="N29" s="9"/>
      <c r="O29" s="5"/>
    </row>
    <row r="30" spans="1:15" x14ac:dyDescent="0.25">
      <c r="A30" s="1" t="s">
        <v>22</v>
      </c>
      <c r="B30">
        <v>60</v>
      </c>
      <c r="F30" s="17">
        <f t="shared" si="2"/>
        <v>56</v>
      </c>
      <c r="G30" s="18">
        <f t="shared" si="7"/>
        <v>2994267.3675266728</v>
      </c>
      <c r="H30" s="18">
        <f t="shared" si="3"/>
        <v>1407600</v>
      </c>
      <c r="I30" s="18">
        <f t="shared" si="0"/>
        <v>1269333.8940213383</v>
      </c>
      <c r="J30" s="18">
        <f t="shared" si="4"/>
        <v>19614681.244554762</v>
      </c>
      <c r="K30" s="18">
        <f t="shared" si="5"/>
        <v>30000</v>
      </c>
      <c r="L30" s="18">
        <f t="shared" si="1"/>
        <v>19584681.244554762</v>
      </c>
      <c r="M30" s="17">
        <f t="shared" si="6"/>
        <v>0</v>
      </c>
      <c r="N30" s="9"/>
      <c r="O30" s="5"/>
    </row>
    <row r="31" spans="1:15" x14ac:dyDescent="0.25">
      <c r="A31" s="1" t="s">
        <v>20</v>
      </c>
      <c r="B31" s="6">
        <v>0.04</v>
      </c>
      <c r="F31" s="17">
        <f t="shared" si="2"/>
        <v>57</v>
      </c>
      <c r="G31" s="18">
        <f t="shared" si="7"/>
        <v>3114038.06222774</v>
      </c>
      <c r="H31" s="18">
        <f t="shared" si="3"/>
        <v>1420200</v>
      </c>
      <c r="I31" s="18">
        <f t="shared" si="0"/>
        <v>1355070.449782192</v>
      </c>
      <c r="J31" s="18">
        <f t="shared" si="4"/>
        <v>21069751.694336955</v>
      </c>
      <c r="K31" s="18">
        <f t="shared" si="5"/>
        <v>0</v>
      </c>
      <c r="L31" s="18">
        <f t="shared" si="1"/>
        <v>21069751.694336955</v>
      </c>
      <c r="M31" s="17">
        <f t="shared" si="6"/>
        <v>0</v>
      </c>
      <c r="N31" s="9"/>
      <c r="O31" s="5"/>
    </row>
    <row r="32" spans="1:15" x14ac:dyDescent="0.25">
      <c r="A32" s="1" t="s">
        <v>23</v>
      </c>
      <c r="B32" s="6">
        <v>0.03</v>
      </c>
      <c r="F32" s="17">
        <f t="shared" si="2"/>
        <v>58</v>
      </c>
      <c r="G32" s="18">
        <f t="shared" si="7"/>
        <v>3238599.5847168495</v>
      </c>
      <c r="H32" s="18">
        <f t="shared" si="3"/>
        <v>1432800</v>
      </c>
      <c r="I32" s="18">
        <f t="shared" si="0"/>
        <v>1444639.6677734796</v>
      </c>
      <c r="J32" s="18">
        <f t="shared" si="4"/>
        <v>22614391.362110436</v>
      </c>
      <c r="K32" s="18">
        <f t="shared" si="5"/>
        <v>0</v>
      </c>
      <c r="L32" s="18">
        <f t="shared" si="1"/>
        <v>22614391.362110436</v>
      </c>
      <c r="M32" s="17">
        <f t="shared" si="6"/>
        <v>0</v>
      </c>
      <c r="N32" s="9"/>
      <c r="O32" s="5"/>
    </row>
    <row r="33" spans="1:15" x14ac:dyDescent="0.25">
      <c r="A33" s="1" t="s">
        <v>24</v>
      </c>
      <c r="B33" s="4">
        <v>0.01</v>
      </c>
      <c r="F33" s="17">
        <f t="shared" si="2"/>
        <v>59</v>
      </c>
      <c r="G33" s="18">
        <f t="shared" si="7"/>
        <v>3368143.5681055235</v>
      </c>
      <c r="H33" s="18">
        <f t="shared" si="3"/>
        <v>1445400</v>
      </c>
      <c r="I33" s="18">
        <f t="shared" si="0"/>
        <v>1538194.8544844189</v>
      </c>
      <c r="J33" s="18">
        <f t="shared" si="4"/>
        <v>24252586.216594856</v>
      </c>
      <c r="K33" s="18">
        <f t="shared" si="5"/>
        <v>0</v>
      </c>
      <c r="L33" s="18">
        <f t="shared" si="1"/>
        <v>24252586.216594856</v>
      </c>
      <c r="M33" s="17">
        <f t="shared" si="6"/>
        <v>0</v>
      </c>
      <c r="N33" s="9"/>
      <c r="O33" s="5"/>
    </row>
    <row r="34" spans="1:15" x14ac:dyDescent="0.25">
      <c r="A34" s="1" t="s">
        <v>16</v>
      </c>
      <c r="B34" s="6">
        <v>0.1</v>
      </c>
      <c r="F34" s="17">
        <f t="shared" si="2"/>
        <v>60</v>
      </c>
      <c r="G34" s="18">
        <f t="shared" si="7"/>
        <v>3502869.3108297447</v>
      </c>
      <c r="H34" s="18">
        <f t="shared" si="3"/>
        <v>1458000</v>
      </c>
      <c r="I34" s="18">
        <f t="shared" si="0"/>
        <v>1635895.4486637958</v>
      </c>
      <c r="J34" s="18">
        <f t="shared" si="4"/>
        <v>25988481.665258653</v>
      </c>
      <c r="K34" s="18">
        <f t="shared" si="5"/>
        <v>0</v>
      </c>
      <c r="L34" s="18">
        <f t="shared" si="1"/>
        <v>25988481.665258653</v>
      </c>
      <c r="M34" s="17">
        <f t="shared" si="6"/>
        <v>0</v>
      </c>
      <c r="N34" s="9"/>
      <c r="O34" s="5"/>
    </row>
    <row r="35" spans="1:15" x14ac:dyDescent="0.25">
      <c r="A35" s="1" t="s">
        <v>19</v>
      </c>
      <c r="B35" s="6">
        <v>0.2</v>
      </c>
      <c r="F35" s="17">
        <f>F34+1</f>
        <v>61</v>
      </c>
      <c r="G35" s="18">
        <f t="shared" si="7"/>
        <v>0</v>
      </c>
      <c r="H35" s="18">
        <f t="shared" si="3"/>
        <v>1470600</v>
      </c>
      <c r="I35" s="18">
        <f t="shared" si="0"/>
        <v>-1176480</v>
      </c>
      <c r="J35" s="18">
        <f t="shared" si="4"/>
        <v>24912001.665258653</v>
      </c>
      <c r="K35" s="18">
        <f t="shared" si="5"/>
        <v>0</v>
      </c>
      <c r="L35" s="18">
        <f t="shared" si="1"/>
        <v>24912001.665258653</v>
      </c>
      <c r="M35" s="17">
        <f t="shared" si="6"/>
        <v>0</v>
      </c>
      <c r="O35" s="5"/>
    </row>
    <row r="36" spans="1:15" x14ac:dyDescent="0.25">
      <c r="F36" s="17">
        <f t="shared" si="2"/>
        <v>62</v>
      </c>
      <c r="G36" s="18">
        <f t="shared" si="7"/>
        <v>0</v>
      </c>
      <c r="H36" s="18">
        <f t="shared" si="3"/>
        <v>1483200</v>
      </c>
      <c r="I36" s="18">
        <f t="shared" si="0"/>
        <v>-1186560</v>
      </c>
      <c r="J36" s="18">
        <f t="shared" si="4"/>
        <v>23825441.665258653</v>
      </c>
      <c r="K36" s="18">
        <f t="shared" si="5"/>
        <v>0</v>
      </c>
      <c r="L36" s="18">
        <f t="shared" si="1"/>
        <v>23825441.665258653</v>
      </c>
      <c r="M36" s="17">
        <f t="shared" si="6"/>
        <v>0</v>
      </c>
      <c r="O36" s="5"/>
    </row>
    <row r="37" spans="1:15" x14ac:dyDescent="0.25">
      <c r="F37" s="17">
        <f t="shared" si="2"/>
        <v>63</v>
      </c>
      <c r="G37" s="18">
        <f t="shared" si="7"/>
        <v>0</v>
      </c>
      <c r="H37" s="18">
        <f t="shared" si="3"/>
        <v>1495800</v>
      </c>
      <c r="I37" s="18">
        <f t="shared" si="0"/>
        <v>-1196640</v>
      </c>
      <c r="J37" s="18">
        <f t="shared" si="4"/>
        <v>22728801.665258653</v>
      </c>
      <c r="K37" s="18">
        <f t="shared" si="5"/>
        <v>0</v>
      </c>
      <c r="L37" s="18">
        <f t="shared" si="1"/>
        <v>22728801.665258653</v>
      </c>
      <c r="M37" s="17">
        <f t="shared" si="6"/>
        <v>0</v>
      </c>
      <c r="O37" s="5"/>
    </row>
    <row r="38" spans="1:15" x14ac:dyDescent="0.25">
      <c r="F38" s="17">
        <f t="shared" si="2"/>
        <v>64</v>
      </c>
      <c r="G38" s="18">
        <f t="shared" si="7"/>
        <v>0</v>
      </c>
      <c r="H38" s="18">
        <f t="shared" si="3"/>
        <v>1508400</v>
      </c>
      <c r="I38" s="18">
        <f t="shared" si="0"/>
        <v>-1206720</v>
      </c>
      <c r="J38" s="18">
        <f t="shared" si="4"/>
        <v>21622081.665258653</v>
      </c>
      <c r="K38" s="18">
        <f t="shared" si="5"/>
        <v>0</v>
      </c>
      <c r="L38" s="18">
        <f t="shared" si="1"/>
        <v>21622081.665258653</v>
      </c>
      <c r="M38" s="17">
        <f t="shared" si="6"/>
        <v>0</v>
      </c>
      <c r="O38" s="5"/>
    </row>
    <row r="39" spans="1:15" x14ac:dyDescent="0.25">
      <c r="F39" s="17">
        <f t="shared" si="2"/>
        <v>65</v>
      </c>
      <c r="G39" s="18">
        <f t="shared" si="7"/>
        <v>0</v>
      </c>
      <c r="H39" s="18">
        <f t="shared" si="3"/>
        <v>1521000</v>
      </c>
      <c r="I39" s="18">
        <f t="shared" si="0"/>
        <v>-1216800</v>
      </c>
      <c r="J39" s="18">
        <f t="shared" si="4"/>
        <v>20505281.665258653</v>
      </c>
      <c r="K39" s="18">
        <f t="shared" si="5"/>
        <v>0</v>
      </c>
      <c r="L39" s="18">
        <f t="shared" si="1"/>
        <v>20505281.665258653</v>
      </c>
      <c r="M39" s="17">
        <f t="shared" si="6"/>
        <v>0</v>
      </c>
      <c r="O39" s="5"/>
    </row>
    <row r="40" spans="1:15" x14ac:dyDescent="0.25">
      <c r="F40" s="17">
        <f t="shared" si="2"/>
        <v>66</v>
      </c>
      <c r="G40" s="18">
        <f t="shared" si="7"/>
        <v>0</v>
      </c>
      <c r="H40" s="18">
        <f t="shared" si="3"/>
        <v>1533600</v>
      </c>
      <c r="I40" s="18">
        <f t="shared" si="0"/>
        <v>-1226880</v>
      </c>
      <c r="J40" s="18">
        <f t="shared" si="4"/>
        <v>19378401.665258653</v>
      </c>
      <c r="K40" s="18">
        <f t="shared" si="5"/>
        <v>0</v>
      </c>
      <c r="L40" s="18">
        <f t="shared" si="1"/>
        <v>19378401.665258653</v>
      </c>
      <c r="M40" s="17">
        <f t="shared" si="6"/>
        <v>0</v>
      </c>
    </row>
    <row r="41" spans="1:15" x14ac:dyDescent="0.25">
      <c r="F41" s="17">
        <f t="shared" si="2"/>
        <v>67</v>
      </c>
      <c r="G41" s="18">
        <f t="shared" si="7"/>
        <v>0</v>
      </c>
      <c r="H41" s="18">
        <f t="shared" si="3"/>
        <v>1546200</v>
      </c>
      <c r="I41" s="18">
        <f t="shared" si="0"/>
        <v>-1236960</v>
      </c>
      <c r="J41" s="18">
        <f t="shared" si="4"/>
        <v>18241441.665258653</v>
      </c>
      <c r="K41" s="18">
        <f t="shared" si="5"/>
        <v>0</v>
      </c>
      <c r="L41" s="18">
        <f t="shared" si="1"/>
        <v>18241441.665258653</v>
      </c>
      <c r="M41" s="17">
        <f t="shared" si="6"/>
        <v>0</v>
      </c>
    </row>
    <row r="42" spans="1:15" x14ac:dyDescent="0.25">
      <c r="F42" s="17">
        <f t="shared" si="2"/>
        <v>68</v>
      </c>
      <c r="G42" s="18">
        <f t="shared" si="7"/>
        <v>0</v>
      </c>
      <c r="H42" s="18">
        <f t="shared" si="3"/>
        <v>1558800</v>
      </c>
      <c r="I42" s="18">
        <f t="shared" si="0"/>
        <v>-1247040</v>
      </c>
      <c r="J42" s="18">
        <f t="shared" si="4"/>
        <v>17094401.665258653</v>
      </c>
      <c r="K42" s="18">
        <f t="shared" si="5"/>
        <v>0</v>
      </c>
      <c r="L42" s="18">
        <f t="shared" si="1"/>
        <v>17094401.665258653</v>
      </c>
      <c r="M42" s="17">
        <f t="shared" si="6"/>
        <v>0</v>
      </c>
    </row>
    <row r="43" spans="1:15" x14ac:dyDescent="0.25">
      <c r="F43" s="17">
        <f t="shared" si="2"/>
        <v>69</v>
      </c>
      <c r="G43" s="18">
        <f t="shared" si="7"/>
        <v>0</v>
      </c>
      <c r="H43" s="18">
        <f t="shared" si="3"/>
        <v>1571400</v>
      </c>
      <c r="I43" s="18">
        <f t="shared" si="0"/>
        <v>-1257120</v>
      </c>
      <c r="J43" s="18">
        <f t="shared" si="4"/>
        <v>15937281.665258653</v>
      </c>
      <c r="K43" s="18">
        <f t="shared" si="5"/>
        <v>0</v>
      </c>
      <c r="L43" s="18">
        <f t="shared" si="1"/>
        <v>15937281.665258653</v>
      </c>
      <c r="M43" s="17">
        <f t="shared" si="6"/>
        <v>0</v>
      </c>
    </row>
    <row r="44" spans="1:15" x14ac:dyDescent="0.25">
      <c r="F44" s="17">
        <f t="shared" si="2"/>
        <v>70</v>
      </c>
      <c r="G44" s="18">
        <f t="shared" si="7"/>
        <v>0</v>
      </c>
      <c r="H44" s="18">
        <f t="shared" si="3"/>
        <v>1584000</v>
      </c>
      <c r="I44" s="18">
        <f t="shared" si="0"/>
        <v>-1267200</v>
      </c>
      <c r="J44" s="18">
        <f t="shared" si="4"/>
        <v>14770081.665258653</v>
      </c>
      <c r="K44" s="18">
        <f t="shared" si="5"/>
        <v>0</v>
      </c>
      <c r="L44" s="18">
        <f t="shared" si="1"/>
        <v>14770081.665258653</v>
      </c>
      <c r="M44" s="17">
        <f t="shared" si="6"/>
        <v>0</v>
      </c>
    </row>
    <row r="45" spans="1:15" x14ac:dyDescent="0.25">
      <c r="F45" s="17">
        <f t="shared" si="2"/>
        <v>71</v>
      </c>
      <c r="G45" s="18">
        <f t="shared" si="7"/>
        <v>0</v>
      </c>
      <c r="H45" s="18">
        <f t="shared" si="3"/>
        <v>1596600</v>
      </c>
      <c r="I45" s="18">
        <f t="shared" si="0"/>
        <v>-1277280</v>
      </c>
      <c r="J45" s="18">
        <f t="shared" si="4"/>
        <v>13592801.665258653</v>
      </c>
      <c r="K45" s="18">
        <f t="shared" si="5"/>
        <v>0</v>
      </c>
      <c r="L45" s="18">
        <f t="shared" si="1"/>
        <v>13592801.665258653</v>
      </c>
      <c r="M45" s="17">
        <f t="shared" si="6"/>
        <v>0</v>
      </c>
    </row>
    <row r="46" spans="1:15" x14ac:dyDescent="0.25">
      <c r="F46" s="17">
        <f t="shared" si="2"/>
        <v>72</v>
      </c>
      <c r="G46" s="18">
        <f t="shared" si="7"/>
        <v>0</v>
      </c>
      <c r="H46" s="18">
        <f t="shared" si="3"/>
        <v>1609200</v>
      </c>
      <c r="I46" s="18">
        <f t="shared" si="0"/>
        <v>-1287360</v>
      </c>
      <c r="J46" s="18">
        <f t="shared" si="4"/>
        <v>12405441.665258653</v>
      </c>
      <c r="K46" s="18">
        <f t="shared" si="5"/>
        <v>0</v>
      </c>
      <c r="L46" s="18">
        <f t="shared" si="1"/>
        <v>12405441.665258653</v>
      </c>
      <c r="M46" s="17">
        <f t="shared" si="6"/>
        <v>0</v>
      </c>
    </row>
    <row r="47" spans="1:15" x14ac:dyDescent="0.25">
      <c r="F47" s="17">
        <f t="shared" si="2"/>
        <v>73</v>
      </c>
      <c r="G47" s="18">
        <f t="shared" si="7"/>
        <v>0</v>
      </c>
      <c r="H47" s="18">
        <f t="shared" si="3"/>
        <v>1621800</v>
      </c>
      <c r="I47" s="18">
        <f t="shared" si="0"/>
        <v>-1297440</v>
      </c>
      <c r="J47" s="18">
        <f t="shared" si="4"/>
        <v>11208001.665258653</v>
      </c>
      <c r="K47" s="18">
        <f t="shared" si="5"/>
        <v>0</v>
      </c>
      <c r="L47" s="18">
        <f t="shared" si="1"/>
        <v>11208001.665258653</v>
      </c>
      <c r="M47" s="17">
        <f t="shared" si="6"/>
        <v>0</v>
      </c>
    </row>
    <row r="48" spans="1:15" x14ac:dyDescent="0.25">
      <c r="F48" s="17">
        <f t="shared" si="2"/>
        <v>74</v>
      </c>
      <c r="G48" s="18">
        <f t="shared" si="7"/>
        <v>0</v>
      </c>
      <c r="H48" s="18">
        <f t="shared" si="3"/>
        <v>1634400</v>
      </c>
      <c r="I48" s="18">
        <f t="shared" si="0"/>
        <v>-1307520</v>
      </c>
      <c r="J48" s="18">
        <f t="shared" si="4"/>
        <v>10000481.665258653</v>
      </c>
      <c r="K48" s="18">
        <f t="shared" si="5"/>
        <v>0</v>
      </c>
      <c r="L48" s="18">
        <f t="shared" si="1"/>
        <v>10000481.665258653</v>
      </c>
      <c r="M48" s="17">
        <f t="shared" si="6"/>
        <v>0</v>
      </c>
    </row>
    <row r="49" spans="6:14" x14ac:dyDescent="0.25">
      <c r="F49" s="17">
        <f t="shared" si="2"/>
        <v>75</v>
      </c>
      <c r="G49" s="18">
        <f t="shared" si="7"/>
        <v>0</v>
      </c>
      <c r="H49" s="18">
        <f t="shared" si="3"/>
        <v>1647000</v>
      </c>
      <c r="I49" s="18">
        <f t="shared" si="0"/>
        <v>-1317600</v>
      </c>
      <c r="J49" s="18">
        <f t="shared" si="4"/>
        <v>8782881.6652586535</v>
      </c>
      <c r="K49" s="18">
        <f t="shared" si="5"/>
        <v>0</v>
      </c>
      <c r="L49" s="18">
        <f t="shared" si="1"/>
        <v>8782881.6652586535</v>
      </c>
      <c r="M49" s="17">
        <f t="shared" si="6"/>
        <v>0</v>
      </c>
    </row>
    <row r="50" spans="6:14" x14ac:dyDescent="0.25">
      <c r="F50" s="17">
        <f t="shared" si="2"/>
        <v>76</v>
      </c>
      <c r="G50" s="18">
        <f t="shared" si="7"/>
        <v>0</v>
      </c>
      <c r="H50" s="18">
        <f t="shared" si="3"/>
        <v>1659600</v>
      </c>
      <c r="I50" s="18">
        <f t="shared" si="0"/>
        <v>-1327680</v>
      </c>
      <c r="J50" s="18">
        <f t="shared" si="4"/>
        <v>7555201.6652586535</v>
      </c>
      <c r="K50" s="18">
        <f t="shared" si="5"/>
        <v>0</v>
      </c>
      <c r="L50" s="18">
        <f t="shared" si="1"/>
        <v>7555201.6652586535</v>
      </c>
      <c r="M50" s="17">
        <f t="shared" si="6"/>
        <v>0</v>
      </c>
    </row>
    <row r="51" spans="6:14" x14ac:dyDescent="0.25">
      <c r="F51" s="17">
        <f t="shared" si="2"/>
        <v>77</v>
      </c>
      <c r="G51" s="18">
        <f t="shared" si="7"/>
        <v>0</v>
      </c>
      <c r="H51" s="18">
        <f t="shared" si="3"/>
        <v>1672200</v>
      </c>
      <c r="I51" s="18">
        <f t="shared" si="0"/>
        <v>-1337760</v>
      </c>
      <c r="J51" s="18">
        <f t="shared" si="4"/>
        <v>6317441.6652586535</v>
      </c>
      <c r="K51" s="18">
        <f t="shared" si="5"/>
        <v>0</v>
      </c>
      <c r="L51" s="18">
        <f t="shared" si="1"/>
        <v>6317441.6652586535</v>
      </c>
      <c r="M51" s="17">
        <f t="shared" si="6"/>
        <v>0</v>
      </c>
      <c r="N51" s="10"/>
    </row>
    <row r="52" spans="6:14" x14ac:dyDescent="0.25">
      <c r="F52" s="17">
        <f t="shared" si="2"/>
        <v>78</v>
      </c>
      <c r="G52" s="18">
        <f t="shared" si="7"/>
        <v>0</v>
      </c>
      <c r="H52" s="18">
        <f t="shared" si="3"/>
        <v>1684800</v>
      </c>
      <c r="I52" s="18">
        <f t="shared" si="0"/>
        <v>-1347840</v>
      </c>
      <c r="J52" s="18">
        <f t="shared" si="4"/>
        <v>5069601.6652586535</v>
      </c>
      <c r="K52" s="18">
        <f t="shared" si="5"/>
        <v>0</v>
      </c>
      <c r="L52" s="18">
        <f t="shared" si="1"/>
        <v>5069601.6652586535</v>
      </c>
      <c r="M52" s="17">
        <f t="shared" si="6"/>
        <v>0</v>
      </c>
    </row>
    <row r="53" spans="6:14" x14ac:dyDescent="0.25">
      <c r="F53" s="17">
        <f t="shared" si="2"/>
        <v>79</v>
      </c>
      <c r="G53" s="18">
        <f t="shared" si="7"/>
        <v>0</v>
      </c>
      <c r="H53" s="18">
        <f t="shared" si="3"/>
        <v>1697400</v>
      </c>
      <c r="I53" s="18">
        <f t="shared" si="0"/>
        <v>-1357920</v>
      </c>
      <c r="J53" s="18">
        <f t="shared" si="4"/>
        <v>3811681.6652586535</v>
      </c>
      <c r="K53" s="18">
        <f t="shared" si="5"/>
        <v>0</v>
      </c>
      <c r="L53" s="18">
        <f t="shared" si="1"/>
        <v>3811681.6652586535</v>
      </c>
      <c r="M53" s="17">
        <f t="shared" si="6"/>
        <v>0</v>
      </c>
    </row>
    <row r="54" spans="6:14" x14ac:dyDescent="0.25">
      <c r="F54" s="17">
        <f t="shared" si="2"/>
        <v>80</v>
      </c>
      <c r="G54" s="18">
        <f t="shared" si="7"/>
        <v>0</v>
      </c>
      <c r="H54" s="18">
        <f t="shared" si="3"/>
        <v>1710000</v>
      </c>
      <c r="I54" s="18">
        <f t="shared" si="0"/>
        <v>-1368000</v>
      </c>
      <c r="J54" s="18">
        <f t="shared" si="4"/>
        <v>2543681.6652586535</v>
      </c>
      <c r="K54" s="18">
        <f t="shared" si="5"/>
        <v>0</v>
      </c>
      <c r="L54" s="18">
        <f t="shared" si="1"/>
        <v>2543681.6652586535</v>
      </c>
      <c r="M54" s="17">
        <f t="shared" si="6"/>
        <v>0</v>
      </c>
    </row>
    <row r="55" spans="6:14" x14ac:dyDescent="0.25">
      <c r="F55" s="17">
        <f t="shared" si="2"/>
        <v>81</v>
      </c>
      <c r="G55" s="18">
        <f t="shared" si="7"/>
        <v>0</v>
      </c>
      <c r="H55" s="18">
        <f t="shared" si="3"/>
        <v>1722600</v>
      </c>
      <c r="I55" s="18">
        <f t="shared" si="0"/>
        <v>-1378080</v>
      </c>
      <c r="J55" s="18">
        <f t="shared" si="4"/>
        <v>1265601.6652586535</v>
      </c>
      <c r="K55" s="18">
        <f t="shared" si="5"/>
        <v>0</v>
      </c>
      <c r="L55" s="18">
        <f t="shared" si="1"/>
        <v>1265601.6652586535</v>
      </c>
      <c r="M55" s="17">
        <f t="shared" si="6"/>
        <v>0</v>
      </c>
    </row>
    <row r="56" spans="6:14" x14ac:dyDescent="0.25">
      <c r="F56" s="17">
        <f t="shared" si="2"/>
        <v>82</v>
      </c>
      <c r="G56" s="18">
        <f t="shared" si="7"/>
        <v>0</v>
      </c>
      <c r="H56" s="18">
        <f t="shared" si="3"/>
        <v>1735200</v>
      </c>
      <c r="I56" s="18">
        <f t="shared" si="0"/>
        <v>-1388160</v>
      </c>
      <c r="J56" s="18">
        <f t="shared" si="4"/>
        <v>-22558.334741346538</v>
      </c>
      <c r="K56" s="18">
        <f t="shared" si="5"/>
        <v>0</v>
      </c>
      <c r="L56" s="18">
        <f t="shared" si="1"/>
        <v>-22558.334741346538</v>
      </c>
      <c r="M56" s="17">
        <f t="shared" si="6"/>
        <v>82</v>
      </c>
    </row>
    <row r="57" spans="6:14" x14ac:dyDescent="0.25">
      <c r="F57" s="17">
        <f t="shared" si="2"/>
        <v>83</v>
      </c>
      <c r="G57" s="18">
        <f t="shared" si="7"/>
        <v>0</v>
      </c>
      <c r="H57" s="18">
        <f t="shared" si="3"/>
        <v>1747800</v>
      </c>
      <c r="I57" s="18">
        <f t="shared" si="0"/>
        <v>-1398240</v>
      </c>
      <c r="J57" s="18">
        <f t="shared" si="4"/>
        <v>-1320798.3347413465</v>
      </c>
      <c r="K57" s="18">
        <f t="shared" si="5"/>
        <v>0</v>
      </c>
      <c r="L57" s="18">
        <f t="shared" si="1"/>
        <v>-1320798.3347413465</v>
      </c>
      <c r="M57" s="17">
        <f t="shared" si="6"/>
        <v>0</v>
      </c>
    </row>
    <row r="58" spans="6:14" x14ac:dyDescent="0.25">
      <c r="F58" s="17">
        <f t="shared" si="2"/>
        <v>84</v>
      </c>
      <c r="G58" s="18">
        <f t="shared" si="7"/>
        <v>0</v>
      </c>
      <c r="H58" s="18">
        <f t="shared" si="3"/>
        <v>1760400</v>
      </c>
      <c r="I58" s="18">
        <f t="shared" si="0"/>
        <v>-1408320</v>
      </c>
      <c r="J58" s="18">
        <f t="shared" si="4"/>
        <v>-2629118.3347413465</v>
      </c>
      <c r="K58" s="18">
        <f t="shared" si="5"/>
        <v>0</v>
      </c>
      <c r="L58" s="18">
        <f t="shared" si="1"/>
        <v>-2629118.3347413465</v>
      </c>
      <c r="M58" s="17">
        <f t="shared" si="6"/>
        <v>0</v>
      </c>
    </row>
    <row r="59" spans="6:14" x14ac:dyDescent="0.25">
      <c r="F59" s="17">
        <f t="shared" si="2"/>
        <v>85</v>
      </c>
      <c r="G59" s="18">
        <f t="shared" si="7"/>
        <v>0</v>
      </c>
      <c r="H59" s="18">
        <f t="shared" si="3"/>
        <v>1773000</v>
      </c>
      <c r="I59" s="18">
        <f t="shared" si="0"/>
        <v>-1418400</v>
      </c>
      <c r="J59" s="18">
        <f t="shared" si="4"/>
        <v>-3947518.3347413465</v>
      </c>
      <c r="K59" s="18">
        <f t="shared" si="5"/>
        <v>0</v>
      </c>
      <c r="L59" s="18">
        <f t="shared" si="1"/>
        <v>-3947518.3347413465</v>
      </c>
      <c r="M59" s="17">
        <f t="shared" si="6"/>
        <v>0</v>
      </c>
    </row>
    <row r="60" spans="6:14" x14ac:dyDescent="0.25">
      <c r="F60" s="17">
        <f t="shared" si="2"/>
        <v>86</v>
      </c>
      <c r="G60" s="18">
        <f t="shared" si="7"/>
        <v>0</v>
      </c>
      <c r="H60" s="18">
        <f t="shared" si="3"/>
        <v>1785600</v>
      </c>
      <c r="I60" s="18">
        <f t="shared" si="0"/>
        <v>-1428480</v>
      </c>
      <c r="J60" s="18">
        <f t="shared" si="4"/>
        <v>-5275998.3347413465</v>
      </c>
      <c r="K60" s="18">
        <f t="shared" si="5"/>
        <v>0</v>
      </c>
      <c r="L60" s="18">
        <f t="shared" si="1"/>
        <v>-5275998.3347413465</v>
      </c>
      <c r="M60" s="17">
        <f t="shared" si="6"/>
        <v>0</v>
      </c>
    </row>
    <row r="61" spans="6:14" x14ac:dyDescent="0.25">
      <c r="F61" s="17">
        <f t="shared" si="2"/>
        <v>87</v>
      </c>
      <c r="G61" s="18">
        <f t="shared" si="7"/>
        <v>0</v>
      </c>
      <c r="H61" s="18">
        <f t="shared" si="3"/>
        <v>1798200</v>
      </c>
      <c r="I61" s="18">
        <f t="shared" si="0"/>
        <v>-1438560</v>
      </c>
      <c r="J61" s="18">
        <f t="shared" si="4"/>
        <v>-6614558.3347413465</v>
      </c>
      <c r="K61" s="18">
        <f t="shared" si="5"/>
        <v>0</v>
      </c>
      <c r="L61" s="18">
        <f t="shared" si="1"/>
        <v>-6614558.3347413465</v>
      </c>
      <c r="M61" s="17">
        <f t="shared" si="6"/>
        <v>0</v>
      </c>
    </row>
    <row r="62" spans="6:14" x14ac:dyDescent="0.25">
      <c r="F62" s="17">
        <f t="shared" si="2"/>
        <v>88</v>
      </c>
      <c r="G62" s="18">
        <f t="shared" si="7"/>
        <v>0</v>
      </c>
      <c r="H62" s="18">
        <f t="shared" si="3"/>
        <v>1810800</v>
      </c>
      <c r="I62" s="18">
        <f t="shared" si="0"/>
        <v>-1448640</v>
      </c>
      <c r="J62" s="18">
        <f t="shared" si="4"/>
        <v>-7963198.3347413465</v>
      </c>
      <c r="K62" s="18">
        <f t="shared" si="5"/>
        <v>0</v>
      </c>
      <c r="L62" s="18">
        <f t="shared" si="1"/>
        <v>-7963198.3347413465</v>
      </c>
      <c r="M62" s="17">
        <f t="shared" si="6"/>
        <v>0</v>
      </c>
    </row>
    <row r="63" spans="6:14" x14ac:dyDescent="0.25">
      <c r="F63" s="17">
        <f t="shared" si="2"/>
        <v>89</v>
      </c>
      <c r="G63" s="18">
        <f t="shared" si="7"/>
        <v>0</v>
      </c>
      <c r="H63" s="18">
        <f t="shared" si="3"/>
        <v>1823400</v>
      </c>
      <c r="I63" s="18">
        <f t="shared" si="0"/>
        <v>-1458720</v>
      </c>
      <c r="J63" s="18">
        <f t="shared" si="4"/>
        <v>-9321918.3347413465</v>
      </c>
      <c r="K63" s="18">
        <f t="shared" si="5"/>
        <v>0</v>
      </c>
      <c r="L63" s="18">
        <f t="shared" si="1"/>
        <v>-9321918.3347413465</v>
      </c>
      <c r="M63" s="17">
        <f t="shared" si="6"/>
        <v>0</v>
      </c>
    </row>
    <row r="64" spans="6:14" x14ac:dyDescent="0.25">
      <c r="F64" s="17">
        <f t="shared" si="2"/>
        <v>90</v>
      </c>
      <c r="G64" s="18">
        <f t="shared" si="7"/>
        <v>0</v>
      </c>
      <c r="H64" s="18">
        <f t="shared" si="3"/>
        <v>1836000</v>
      </c>
      <c r="I64" s="18">
        <f t="shared" si="0"/>
        <v>-1468800</v>
      </c>
      <c r="J64" s="18">
        <f t="shared" si="4"/>
        <v>-10690718.334741347</v>
      </c>
      <c r="K64" s="18">
        <f t="shared" si="5"/>
        <v>0</v>
      </c>
      <c r="L64" s="18">
        <f t="shared" si="1"/>
        <v>-10690718.334741347</v>
      </c>
      <c r="M64" s="17">
        <f t="shared" si="6"/>
        <v>0</v>
      </c>
    </row>
    <row r="65" spans="6:13" x14ac:dyDescent="0.25">
      <c r="F65" s="17">
        <f t="shared" si="2"/>
        <v>91</v>
      </c>
      <c r="G65" s="18">
        <f t="shared" si="7"/>
        <v>0</v>
      </c>
      <c r="H65" s="18">
        <f t="shared" si="3"/>
        <v>1848600</v>
      </c>
      <c r="I65" s="18">
        <f t="shared" si="0"/>
        <v>-1478880</v>
      </c>
      <c r="J65" s="18">
        <f t="shared" si="4"/>
        <v>-12069598.334741347</v>
      </c>
      <c r="K65" s="18">
        <f t="shared" si="5"/>
        <v>0</v>
      </c>
      <c r="L65" s="18">
        <f t="shared" si="1"/>
        <v>-12069598.334741347</v>
      </c>
      <c r="M65" s="17">
        <f t="shared" si="6"/>
        <v>0</v>
      </c>
    </row>
    <row r="66" spans="6:13" x14ac:dyDescent="0.25">
      <c r="F66" s="17">
        <f t="shared" si="2"/>
        <v>92</v>
      </c>
      <c r="G66" s="18">
        <f t="shared" si="7"/>
        <v>0</v>
      </c>
      <c r="H66" s="18">
        <f t="shared" si="3"/>
        <v>1861200</v>
      </c>
      <c r="I66" s="18">
        <f t="shared" si="0"/>
        <v>-1488960</v>
      </c>
      <c r="J66" s="18">
        <f t="shared" si="4"/>
        <v>-13458558.334741347</v>
      </c>
      <c r="K66" s="18">
        <f t="shared" si="5"/>
        <v>0</v>
      </c>
      <c r="L66" s="18">
        <f t="shared" si="1"/>
        <v>-13458558.334741347</v>
      </c>
      <c r="M66" s="17">
        <f t="shared" si="6"/>
        <v>0</v>
      </c>
    </row>
    <row r="67" spans="6:13" x14ac:dyDescent="0.25">
      <c r="F67" s="17">
        <f t="shared" si="2"/>
        <v>93</v>
      </c>
      <c r="G67" s="18">
        <f t="shared" si="7"/>
        <v>0</v>
      </c>
      <c r="H67" s="18">
        <f t="shared" si="3"/>
        <v>1873800</v>
      </c>
      <c r="I67" s="18">
        <f t="shared" si="0"/>
        <v>-1499040</v>
      </c>
      <c r="J67" s="18">
        <f t="shared" si="4"/>
        <v>-14857598.334741347</v>
      </c>
      <c r="K67" s="18">
        <f t="shared" si="5"/>
        <v>0</v>
      </c>
      <c r="L67" s="18">
        <f t="shared" si="1"/>
        <v>-14857598.334741347</v>
      </c>
      <c r="M67" s="17">
        <f t="shared" si="6"/>
        <v>0</v>
      </c>
    </row>
    <row r="68" spans="6:13" x14ac:dyDescent="0.25">
      <c r="F68" s="17">
        <f t="shared" si="2"/>
        <v>94</v>
      </c>
      <c r="G68" s="18">
        <f t="shared" si="7"/>
        <v>0</v>
      </c>
      <c r="H68" s="18">
        <f t="shared" si="3"/>
        <v>1886400</v>
      </c>
      <c r="I68" s="18">
        <f t="shared" si="0"/>
        <v>-1509120</v>
      </c>
      <c r="J68" s="18">
        <f t="shared" si="4"/>
        <v>-16266718.334741347</v>
      </c>
      <c r="K68" s="18">
        <f t="shared" si="5"/>
        <v>0</v>
      </c>
      <c r="L68" s="18">
        <f t="shared" si="1"/>
        <v>-16266718.334741347</v>
      </c>
      <c r="M68" s="17">
        <f t="shared" si="6"/>
        <v>0</v>
      </c>
    </row>
    <row r="69" spans="6:13" x14ac:dyDescent="0.25">
      <c r="F69" s="17">
        <f t="shared" si="2"/>
        <v>95</v>
      </c>
      <c r="G69" s="18">
        <f t="shared" si="7"/>
        <v>0</v>
      </c>
      <c r="H69" s="18">
        <f t="shared" si="3"/>
        <v>1899000</v>
      </c>
      <c r="I69" s="18">
        <f t="shared" ref="I69:I74" si="8">(G69-H69)*(1-$B$35)</f>
        <v>-1519200</v>
      </c>
      <c r="J69" s="18">
        <f t="shared" si="4"/>
        <v>-17685918.334741347</v>
      </c>
      <c r="K69" s="18">
        <f t="shared" si="5"/>
        <v>0</v>
      </c>
      <c r="L69" s="18">
        <f t="shared" ref="L69:L74" si="9">J69-K69</f>
        <v>-17685918.334741347</v>
      </c>
      <c r="M69" s="17">
        <f t="shared" si="6"/>
        <v>0</v>
      </c>
    </row>
    <row r="70" spans="6:13" x14ac:dyDescent="0.25">
      <c r="F70" s="17">
        <f t="shared" ref="F70:F74" si="10">F69+1</f>
        <v>96</v>
      </c>
      <c r="G70" s="18">
        <f t="shared" si="7"/>
        <v>0</v>
      </c>
      <c r="H70" s="18">
        <f t="shared" ref="H70:H74" si="11">H69+(($B$23+$B$26)*12)*($B$32)</f>
        <v>1911600</v>
      </c>
      <c r="I70" s="18">
        <f t="shared" si="8"/>
        <v>-1529280</v>
      </c>
      <c r="J70" s="18">
        <f t="shared" ref="J70:J74" si="12" xml:space="preserve"> J69 +
I70 +
$B$6*($B$33) +
$B$24 +
($B$9+$B$25*12)*($B$34)</f>
        <v>-19115198.334741347</v>
      </c>
      <c r="K70" s="18">
        <f t="shared" ref="K70:K74" si="13">MAX(K69-$B$24,0)</f>
        <v>0</v>
      </c>
      <c r="L70" s="18">
        <f t="shared" si="9"/>
        <v>-19115198.334741347</v>
      </c>
      <c r="M70" s="17">
        <f t="shared" ref="M70:M74" si="14">(IF(L70*L69&gt;0,0,1)*F70)</f>
        <v>0</v>
      </c>
    </row>
    <row r="71" spans="6:13" x14ac:dyDescent="0.25">
      <c r="F71" s="17">
        <f t="shared" si="10"/>
        <v>97</v>
      </c>
      <c r="G71" s="18">
        <f t="shared" ref="G71:G74" si="15">IF(F71&gt;$B$30,0,G70*(1+$B$31))</f>
        <v>0</v>
      </c>
      <c r="H71" s="18">
        <f t="shared" si="11"/>
        <v>1924200</v>
      </c>
      <c r="I71" s="18">
        <f t="shared" si="8"/>
        <v>-1539360</v>
      </c>
      <c r="J71" s="18">
        <f t="shared" si="12"/>
        <v>-20554558.334741347</v>
      </c>
      <c r="K71" s="18">
        <f t="shared" si="13"/>
        <v>0</v>
      </c>
      <c r="L71" s="18">
        <f t="shared" si="9"/>
        <v>-20554558.334741347</v>
      </c>
      <c r="M71" s="17">
        <f t="shared" si="14"/>
        <v>0</v>
      </c>
    </row>
    <row r="72" spans="6:13" x14ac:dyDescent="0.25">
      <c r="F72" s="17">
        <f t="shared" si="10"/>
        <v>98</v>
      </c>
      <c r="G72" s="18">
        <f t="shared" si="15"/>
        <v>0</v>
      </c>
      <c r="H72" s="18">
        <f t="shared" si="11"/>
        <v>1936800</v>
      </c>
      <c r="I72" s="18">
        <f t="shared" si="8"/>
        <v>-1549440</v>
      </c>
      <c r="J72" s="18">
        <f t="shared" si="12"/>
        <v>-22003998.334741347</v>
      </c>
      <c r="K72" s="18">
        <f t="shared" si="13"/>
        <v>0</v>
      </c>
      <c r="L72" s="18">
        <f t="shared" si="9"/>
        <v>-22003998.334741347</v>
      </c>
      <c r="M72" s="17">
        <f t="shared" si="14"/>
        <v>0</v>
      </c>
    </row>
    <row r="73" spans="6:13" x14ac:dyDescent="0.25">
      <c r="F73" s="17">
        <f t="shared" si="10"/>
        <v>99</v>
      </c>
      <c r="G73" s="18">
        <f t="shared" si="15"/>
        <v>0</v>
      </c>
      <c r="H73" s="18">
        <f t="shared" si="11"/>
        <v>1949400</v>
      </c>
      <c r="I73" s="18">
        <f t="shared" si="8"/>
        <v>-1559520</v>
      </c>
      <c r="J73" s="18">
        <f t="shared" si="12"/>
        <v>-23463518.334741347</v>
      </c>
      <c r="K73" s="18">
        <f t="shared" si="13"/>
        <v>0</v>
      </c>
      <c r="L73" s="18">
        <f t="shared" si="9"/>
        <v>-23463518.334741347</v>
      </c>
      <c r="M73" s="17">
        <f t="shared" si="14"/>
        <v>0</v>
      </c>
    </row>
    <row r="74" spans="6:13" x14ac:dyDescent="0.25">
      <c r="F74" s="17">
        <f t="shared" si="10"/>
        <v>100</v>
      </c>
      <c r="G74" s="18">
        <f t="shared" si="15"/>
        <v>0</v>
      </c>
      <c r="H74" s="18">
        <f t="shared" si="11"/>
        <v>1962000</v>
      </c>
      <c r="I74" s="18">
        <f t="shared" si="8"/>
        <v>-1569600</v>
      </c>
      <c r="J74" s="18">
        <f t="shared" si="12"/>
        <v>-24933118.334741347</v>
      </c>
      <c r="K74" s="18">
        <f t="shared" si="13"/>
        <v>0</v>
      </c>
      <c r="L74" s="18">
        <f t="shared" si="9"/>
        <v>-24933118.334741347</v>
      </c>
      <c r="M74" s="17">
        <f t="shared" si="14"/>
        <v>0</v>
      </c>
    </row>
    <row r="75" spans="6:13" x14ac:dyDescent="0.25">
      <c r="M75" s="19"/>
    </row>
    <row r="77" spans="6:13" x14ac:dyDescent="0.25">
      <c r="H77" s="10"/>
    </row>
  </sheetData>
  <conditionalFormatting sqref="L1:L1048576 M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{AAB7F4ED-862E-46A2-8C07-E1259A224468}</x14:id>
        </ext>
      </extLst>
    </cfRule>
  </conditionalFormatting>
  <conditionalFormatting sqref="M4:M75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B7F4ED-862E-46A2-8C07-E1259A2244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L1:L1048576 M3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/>
  </sheetViews>
  <sheetFormatPr defaultColWidth="14.28515625" defaultRowHeight="57.75" customHeight="1" x14ac:dyDescent="0.25"/>
  <cols>
    <col min="1" max="1" width="14.28515625" style="23"/>
    <col min="2" max="2" width="31.85546875" style="23" customWidth="1"/>
    <col min="3" max="14" width="14.28515625" style="23"/>
    <col min="15" max="17" width="16.5703125" style="23" customWidth="1"/>
    <col min="18" max="16384" width="14.28515625" style="23"/>
  </cols>
  <sheetData>
    <row r="1" spans="1:17" s="31" customFormat="1" ht="23.25" x14ac:dyDescent="0.25">
      <c r="A1" s="25" t="s">
        <v>30</v>
      </c>
    </row>
    <row r="2" spans="1:17" ht="30" customHeight="1" x14ac:dyDescent="0.25">
      <c r="A2" s="28" t="s">
        <v>57</v>
      </c>
      <c r="B2" s="32" t="s">
        <v>52</v>
      </c>
      <c r="C2" s="33"/>
      <c r="D2" s="33"/>
      <c r="E2" s="33"/>
      <c r="F2" s="34"/>
      <c r="G2" s="35" t="s">
        <v>54</v>
      </c>
      <c r="H2" s="36"/>
      <c r="I2" s="36"/>
      <c r="J2" s="36"/>
      <c r="K2" s="36"/>
      <c r="L2" s="36"/>
      <c r="M2" s="36"/>
      <c r="N2" s="37"/>
      <c r="O2" s="38" t="s">
        <v>53</v>
      </c>
      <c r="P2" s="38"/>
      <c r="Q2" s="38"/>
    </row>
    <row r="3" spans="1:17" ht="57.75" customHeight="1" x14ac:dyDescent="0.25">
      <c r="A3" s="30"/>
      <c r="B3" s="28" t="s">
        <v>31</v>
      </c>
      <c r="C3" s="28" t="s">
        <v>32</v>
      </c>
      <c r="D3" s="28" t="s">
        <v>33</v>
      </c>
      <c r="E3" s="28" t="s">
        <v>58</v>
      </c>
      <c r="F3" s="28" t="s">
        <v>64</v>
      </c>
      <c r="G3" s="26" t="s">
        <v>60</v>
      </c>
      <c r="H3" s="27"/>
      <c r="I3" s="26" t="s">
        <v>61</v>
      </c>
      <c r="J3" s="27"/>
      <c r="K3" s="26" t="s">
        <v>59</v>
      </c>
      <c r="L3" s="27"/>
      <c r="M3" s="26" t="s">
        <v>62</v>
      </c>
      <c r="N3" s="27"/>
      <c r="O3" s="28" t="s">
        <v>32</v>
      </c>
      <c r="P3" s="28" t="s">
        <v>33</v>
      </c>
      <c r="Q3" s="28" t="s">
        <v>58</v>
      </c>
    </row>
    <row r="4" spans="1:17" ht="57.75" customHeight="1" x14ac:dyDescent="0.25">
      <c r="A4" s="29"/>
      <c r="B4" s="29"/>
      <c r="C4" s="29"/>
      <c r="D4" s="29"/>
      <c r="E4" s="29"/>
      <c r="F4" s="29"/>
      <c r="G4" s="24" t="s">
        <v>55</v>
      </c>
      <c r="H4" s="24" t="s">
        <v>56</v>
      </c>
      <c r="I4" s="24" t="s">
        <v>55</v>
      </c>
      <c r="J4" s="24" t="s">
        <v>56</v>
      </c>
      <c r="K4" s="24" t="s">
        <v>55</v>
      </c>
      <c r="L4" s="24" t="s">
        <v>56</v>
      </c>
      <c r="M4" s="24" t="s">
        <v>55</v>
      </c>
      <c r="N4" s="24" t="s">
        <v>56</v>
      </c>
      <c r="O4" s="29"/>
      <c r="P4" s="29"/>
      <c r="Q4" s="29"/>
    </row>
    <row r="5" spans="1:17" ht="57.75" customHeight="1" x14ac:dyDescent="0.25">
      <c r="A5" s="22" t="s">
        <v>34</v>
      </c>
      <c r="B5" s="22" t="s">
        <v>63</v>
      </c>
      <c r="C5" s="22">
        <v>1</v>
      </c>
      <c r="D5" s="22">
        <v>5</v>
      </c>
      <c r="E5" s="22">
        <f>C5*D5</f>
        <v>5</v>
      </c>
      <c r="F5" s="22">
        <v>30</v>
      </c>
      <c r="G5" s="22" t="s">
        <v>66</v>
      </c>
      <c r="H5" s="22">
        <v>0</v>
      </c>
      <c r="I5" s="22" t="s">
        <v>65</v>
      </c>
      <c r="J5" s="22">
        <v>0</v>
      </c>
      <c r="K5" s="22"/>
      <c r="L5" s="22"/>
      <c r="M5" s="22" t="s">
        <v>67</v>
      </c>
      <c r="N5" s="22" t="s">
        <v>68</v>
      </c>
      <c r="O5" s="22">
        <v>1</v>
      </c>
      <c r="P5" s="22">
        <v>3</v>
      </c>
      <c r="Q5" s="22">
        <f>O5*P5</f>
        <v>3</v>
      </c>
    </row>
    <row r="6" spans="1:17" ht="57.75" customHeight="1" x14ac:dyDescent="0.25">
      <c r="A6" s="22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57.75" customHeight="1" x14ac:dyDescent="0.25">
      <c r="A7" s="22" t="s">
        <v>36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57.75" customHeight="1" x14ac:dyDescent="0.25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57.75" customHeight="1" x14ac:dyDescent="0.25">
      <c r="A9" s="22" t="s">
        <v>38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57.75" customHeight="1" x14ac:dyDescent="0.25">
      <c r="A10" s="22" t="s">
        <v>39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57.75" customHeight="1" x14ac:dyDescent="0.25">
      <c r="A11" s="22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57.75" customHeight="1" x14ac:dyDescent="0.25">
      <c r="A12" s="22" t="s">
        <v>41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57.75" customHeight="1" x14ac:dyDescent="0.25">
      <c r="A13" s="22" t="s">
        <v>42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57.75" customHeight="1" x14ac:dyDescent="0.25">
      <c r="A14" s="22" t="s">
        <v>43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ht="57.75" customHeight="1" x14ac:dyDescent="0.25">
      <c r="A15" s="22" t="s">
        <v>44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ht="57.75" customHeight="1" x14ac:dyDescent="0.25">
      <c r="A16" s="22" t="s">
        <v>45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57.75" customHeight="1" x14ac:dyDescent="0.25">
      <c r="A17" s="22" t="s">
        <v>46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ht="57.75" customHeight="1" x14ac:dyDescent="0.25">
      <c r="A18" s="22" t="s">
        <v>47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57.75" customHeight="1" x14ac:dyDescent="0.25">
      <c r="A19" s="22" t="s">
        <v>48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57.75" customHeight="1" x14ac:dyDescent="0.25">
      <c r="A20" s="22" t="s">
        <v>49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ht="57.75" customHeight="1" x14ac:dyDescent="0.25">
      <c r="A21" s="22" t="s">
        <v>50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57.75" customHeight="1" x14ac:dyDescent="0.25">
      <c r="A22" s="2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</sheetData>
  <mergeCells count="16">
    <mergeCell ref="P3:P4"/>
    <mergeCell ref="Q3:Q4"/>
    <mergeCell ref="B2:F2"/>
    <mergeCell ref="F3:F4"/>
    <mergeCell ref="C3:C4"/>
    <mergeCell ref="D3:D4"/>
    <mergeCell ref="E3:E4"/>
    <mergeCell ref="A2:A4"/>
    <mergeCell ref="O3:O4"/>
    <mergeCell ref="O2:Q2"/>
    <mergeCell ref="G2:N2"/>
    <mergeCell ref="G3:H3"/>
    <mergeCell ref="I3:J3"/>
    <mergeCell ref="K3:L3"/>
    <mergeCell ref="M3:N3"/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 Worth Projection</vt:lpstr>
      <vt:lpstr>Risk Assessment and 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Yas Suttakulpiboon</cp:lastModifiedBy>
  <dcterms:created xsi:type="dcterms:W3CDTF">2017-09-19T07:55:15Z</dcterms:created>
  <dcterms:modified xsi:type="dcterms:W3CDTF">2017-09-20T02:32:26Z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{247860AA-22EA-45EE-8E26-3F0A6C5E6F35}</vt:lpwstr>
  </property>
</Properties>
</file>