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ownloads\แจกในกลุ่ม\"/>
    </mc:Choice>
  </mc:AlternateContent>
  <bookViews>
    <workbookView xWindow="0" yWindow="0" windowWidth="28800" windowHeight="11760"/>
  </bookViews>
  <sheets>
    <sheet name="รายการคำนวณน้ำหนักบรรทุกเสาเข็ม" sheetId="4" r:id="rId1"/>
    <sheet name="CASE 1" sheetId="5" r:id="rId2"/>
    <sheet name="CASE 2" sheetId="6" r:id="rId3"/>
  </sheets>
  <definedNames>
    <definedName name="CASE1" localSheetId="2">#REF!</definedName>
    <definedName name="CASE1">#REF!</definedName>
    <definedName name="_xlnm.Print_Area" localSheetId="1">'CASE 1'!$F$3:$X$64</definedName>
    <definedName name="_xlnm.Print_Area" localSheetId="2">'CASE 2'!$F$3:$X$64</definedName>
    <definedName name="_xlnm.Print_Area" localSheetId="0">รายการคำนวณน้ำหนักบรรทุกเสาเข็ม!$F$3:$X$64</definedName>
    <definedName name="หน้าตัดรูปทรงตัวไอ" localSheetId="1">'CASE 1'!$AY$10:$AY$17</definedName>
    <definedName name="หน้าตัดรูปทรงตัวไอ" localSheetId="2">'CASE 2'!$AY$10:$AY$17</definedName>
    <definedName name="หน้าตัดรูปทรงตัวไอ" localSheetId="0">รายการคำนวณน้ำหนักบรรทุกเสาเข็ม!$AY$10:$AY$17</definedName>
    <definedName name="หน้าตัดรูปทรงตัวไอ">#REF!</definedName>
    <definedName name="หน้าตัดรูปทรงวงกลม" localSheetId="1">'CASE 1'!$BE$10:$BE$13</definedName>
    <definedName name="หน้าตัดรูปทรงวงกลม" localSheetId="2">'CASE 2'!$BE$10:$BE$13</definedName>
    <definedName name="หน้าตัดรูปทรงวงกลม" localSheetId="0">รายการคำนวณน้ำหนักบรรทุกเสาเข็ม!$BE$10:$BE$13</definedName>
    <definedName name="หน้าตัดรูปทรงวงกลม">#REF!</definedName>
    <definedName name="หน้าตัดรูปทรงสี่เหลี่ยมตัน" localSheetId="1">'CASE 1'!$AS$10:$AS$19</definedName>
    <definedName name="หน้าตัดรูปทรงสี่เหลี่ยมตัน" localSheetId="2">'CASE 2'!$AS$10:$AS$19</definedName>
    <definedName name="หน้าตัดรูปทรงสี่เหลี่ยมตัน" localSheetId="0">รายการคำนวณน้ำหนักบรรทุกเสาเข็ม!$AS$10:$AS$19</definedName>
    <definedName name="หน้าตัดรูปทรงสี่เหลี่ยมตัน">#REF!</definedName>
    <definedName name="หน้าตัดรูปทรงหกเหลี่ยมกลวง" localSheetId="1">'CASE 1'!$BK$10:$BK$11</definedName>
    <definedName name="หน้าตัดรูปทรงหกเหลี่ยมกลวง" localSheetId="2">'CASE 2'!$BK$10:$BK$11</definedName>
    <definedName name="หน้าตัดรูปทรงหกเหลี่ยมกลวง" localSheetId="0">รายการคำนวณน้ำหนักบรรทุกเสาเข็ม!$BK$10:$BK$11</definedName>
    <definedName name="หน้าตัดรูปทรงหกเหลี่ยมกลวง">#REF!</definedName>
    <definedName name="หน้าตัดรูปทรงหาเหลี่ยมกลวง" localSheetId="1">'CASE 1'!$BK$10</definedName>
    <definedName name="หน้าตัดรูปทรงหาเหลี่ยมกลวง" localSheetId="2">'CASE 2'!$BK$10</definedName>
    <definedName name="หน้าตัดรูปทรงหาเหลี่ยมกลวง" localSheetId="0">รายการคำนวณน้ำหนักบรรทุกเสาเข็ม!$BK$10</definedName>
    <definedName name="หน้าตัดรูปทรงหาเหลี่ยมกลว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4" i="4" l="1"/>
  <c r="S64" i="6"/>
  <c r="S64" i="5"/>
  <c r="P58" i="6" l="1"/>
  <c r="N58" i="4"/>
  <c r="V58" i="4"/>
  <c r="P39" i="6"/>
  <c r="P38" i="4" l="1"/>
  <c r="P32" i="5"/>
  <c r="P33" i="5" s="1"/>
  <c r="P54" i="5" s="1"/>
  <c r="P32" i="4"/>
  <c r="P32" i="6"/>
  <c r="P54" i="6" s="1"/>
  <c r="V54" i="4" l="1"/>
  <c r="P33" i="4"/>
  <c r="P50" i="6"/>
  <c r="P33" i="6" s="1"/>
  <c r="P38" i="6"/>
  <c r="N27" i="6"/>
  <c r="P24" i="6"/>
  <c r="J23" i="6"/>
  <c r="P10" i="6"/>
  <c r="P26" i="6" s="1"/>
  <c r="P9" i="6"/>
  <c r="P45" i="6" s="1"/>
  <c r="P50" i="5"/>
  <c r="P39" i="5"/>
  <c r="P38" i="5"/>
  <c r="N27" i="5"/>
  <c r="P24" i="5"/>
  <c r="J23" i="5"/>
  <c r="P10" i="5"/>
  <c r="P26" i="5" s="1"/>
  <c r="P9" i="5"/>
  <c r="P45" i="5" s="1"/>
  <c r="P27" i="6" l="1"/>
  <c r="P40" i="6"/>
  <c r="P41" i="6" s="1"/>
  <c r="P59" i="6" s="1"/>
  <c r="P34" i="6"/>
  <c r="P55" i="6" s="1"/>
  <c r="P27" i="5"/>
  <c r="P34" i="5"/>
  <c r="P40" i="5"/>
  <c r="P41" i="5" s="1"/>
  <c r="P59" i="5" s="1"/>
  <c r="P9" i="4"/>
  <c r="P45" i="4" s="1"/>
  <c r="V50" i="4"/>
  <c r="N50" i="4"/>
  <c r="P39" i="4"/>
  <c r="N27" i="4"/>
  <c r="P24" i="4"/>
  <c r="J23" i="4"/>
  <c r="P10" i="4"/>
  <c r="P26" i="4" s="1"/>
  <c r="P51" i="6" l="1"/>
  <c r="L63" i="6" s="1"/>
  <c r="L64" i="6" s="1"/>
  <c r="P35" i="6"/>
  <c r="P44" i="6" s="1"/>
  <c r="P35" i="5"/>
  <c r="P51" i="5"/>
  <c r="P27" i="4"/>
  <c r="P34" i="4"/>
  <c r="P40" i="4"/>
  <c r="P41" i="4" s="1"/>
  <c r="N54" i="4" l="1"/>
  <c r="P35" i="4"/>
  <c r="N55" i="4" s="1"/>
  <c r="V59" i="4"/>
  <c r="N59" i="4"/>
  <c r="P44" i="5"/>
  <c r="L63" i="5" s="1"/>
  <c r="P55" i="5"/>
  <c r="V51" i="4"/>
  <c r="N51" i="4"/>
  <c r="V55" i="4"/>
  <c r="K63" i="4" l="1"/>
  <c r="K64" i="4" s="1"/>
  <c r="P44" i="4"/>
  <c r="K61" i="4" s="1"/>
  <c r="L64" i="5"/>
  <c r="K62" i="4" l="1"/>
</calcChain>
</file>

<file path=xl/sharedStrings.xml><?xml version="1.0" encoding="utf-8"?>
<sst xmlns="http://schemas.openxmlformats.org/spreadsheetml/2006/main" count="584" uniqueCount="106">
  <si>
    <t>หมวด ๒ หน่วยแรงแบกทานที่ยอมให้ของดินฐานรากและแรงต้านทานที่ยอมให้ของเสาเข็ม</t>
  </si>
  <si>
    <t>ชนิดเสาเข็ม</t>
  </si>
  <si>
    <t>รูปร่างเสาเข็ม</t>
  </si>
  <si>
    <t>ขนาดเสาเข็ม</t>
  </si>
  <si>
    <t>พื้นที่หน้าตัดเสาเข็ม</t>
  </si>
  <si>
    <t>เส้นรอบรูปเสาเข็ม</t>
  </si>
  <si>
    <t>ความลึกของเสาเข็ม</t>
  </si>
  <si>
    <t>=</t>
  </si>
  <si>
    <t>เจาะ</t>
  </si>
  <si>
    <t>พรบ. ควบคุมอาคาร มีข้อกำหนดการใช้หน่วยแรงฝืดของดินดังนี้</t>
  </si>
  <si>
    <t>สูตรการคำนวณการรับน้ำหนักเสาเข็ม</t>
  </si>
  <si>
    <t xml:space="preserve">โดยที่ </t>
  </si>
  <si>
    <t>fn</t>
  </si>
  <si>
    <t>P</t>
  </si>
  <si>
    <t>Ln</t>
  </si>
  <si>
    <t>กำลังรับน้ำหนักบรรทุกปลอดภัยของเสาเข็ม ช่วงนั้นๆ / ต้น</t>
  </si>
  <si>
    <t>หน่วยแรงฝืดดินที่ยอมให้ กก. / ตร.ม.</t>
  </si>
  <si>
    <t>เส้นรอบรูปของเสาเข็ม</t>
  </si>
  <si>
    <t>ความลึกของเสาเข็ม ช่วงนั้นๆ</t>
  </si>
  <si>
    <t>(ก) กรณีใช้หน่วยกิโลปาสกาล ค่าหน่วยแรงเสียดทานที่ยอมให้ของดิน = ๕ + (๑.๖ x ย)</t>
  </si>
  <si>
    <t>(ข) กรณีใช้หน่วยกิโลกรัมแรงต่อตารางเมตร ค่าหน่วยแรงเสียดทานที่ยอมให้ของดิน = ๕๐๐ + (๑๖๐ x ย)</t>
  </si>
  <si>
    <t>ทั้งนี้ ย หมายถึง ควายาวของเสาเข็มซึ่งมีหน่วยเป็นเมตร และอยู่ใต้ระดับดินเดิม ตั้งแต่ ๑๐ เมตร แต่ไม่เกิน ๑๕ เมตร</t>
  </si>
  <si>
    <t>กก. / ตร.ม.</t>
  </si>
  <si>
    <t xml:space="preserve">ดังนั้น ค่าแรงเสียดทานที่ยอมให้ของดิน </t>
  </si>
  <si>
    <t>ม.</t>
  </si>
  <si>
    <t>ม. แรก</t>
  </si>
  <si>
    <t>ตัน</t>
  </si>
  <si>
    <t>ย. หรือ L &lt; 15</t>
  </si>
  <si>
    <t>ดังนั้น ค่าแรงเสียดทานที่ยอมให้ของดิน f&lt;15</t>
  </si>
  <si>
    <t>กำลังรับน้ำหนักปลอดภัยของเสาเข็ม &lt;15 ม. แรก (P&lt;15)</t>
  </si>
  <si>
    <t>ย. หรือ L &gt; 15</t>
  </si>
  <si>
    <t>ดังนั้น ค่าแรงเสียดทานที่ยอมให้ของดิน f&gt;15</t>
  </si>
  <si>
    <t>กำลังรับน้ำหนักปลอดภัยของเสาเข็ม &gt;15 ม. แรก (P&gt;15)</t>
  </si>
  <si>
    <t xml:space="preserve">ดังนั้น เสาเข็ม ต้นนี้ รับน้ำหนักปลอดภัยได้ </t>
  </si>
  <si>
    <t>(P&lt;10) +(P&lt;15) + (P&gt;15)</t>
  </si>
  <si>
    <t>น้ำหนักเข็ม</t>
  </si>
  <si>
    <t>Base Case 1</t>
  </si>
  <si>
    <t>Pn</t>
  </si>
  <si>
    <t xml:space="preserve"> = </t>
  </si>
  <si>
    <t>fn x P x Ln/1000</t>
  </si>
  <si>
    <t>(๑) ดินเหนียวที่อยู่ในระดับลึกไม่เกิน ๑๐ เมตร ใต้ระดับดินเดิม ให้ใช้ได้ไม่เกิน ๕ กิโลปาสกาล หรือไม่เกิน ๕๐๐ กิโลกรัมแรงต่อตารางเมตร ของพื้นผิวประสิทธิผลของเสาเข็ม</t>
  </si>
  <si>
    <t>L&lt;10 ม.</t>
  </si>
  <si>
    <t>f&lt;10</t>
  </si>
  <si>
    <t>(P&lt;10)</t>
  </si>
  <si>
    <t>10&lt;L&lt;15 ม.</t>
  </si>
  <si>
    <t>f&gt;10</t>
  </si>
  <si>
    <t>(P&gt;15)</t>
  </si>
  <si>
    <t>f&gt;10 av</t>
  </si>
  <si>
    <t>15&lt;L</t>
  </si>
  <si>
    <t xml:space="preserve"> </t>
  </si>
  <si>
    <t xml:space="preserve">Pall = </t>
  </si>
  <si>
    <t>CASE 1</t>
  </si>
  <si>
    <t>CASE 2</t>
  </si>
  <si>
    <t>P case 1 net =</t>
  </si>
  <si>
    <t xml:space="preserve">P case 2 net = </t>
  </si>
  <si>
    <t>(๓) ดินเหนียวที่อยู่ในระดับลึกเกิน ๑๕ เมตร ใต้ระดับดินเดิม ให้ใช้ได้ไม่เกิน ๑๓ กิโลปาสกาล หรือไม่เกิน ๑,๓๐๐ กิโลกรัมแรงต่อตารางเมตร ของพื้นผิวประสิทธิผลของเสาเข็ม</t>
  </si>
  <si>
    <t>ตอก</t>
  </si>
  <si>
    <t xml:space="preserve">กำลังรับน้ำหนักปลอดภัยของเสาเข็ม 10 m. แรก  (P&lt;10) </t>
  </si>
  <si>
    <t>หน้าตัดรูปทรงวงกลม</t>
  </si>
  <si>
    <t>หน้าตัดรูปทรงตัวไอ</t>
  </si>
  <si>
    <t>หน้าตัดรูปทรงสี่เหลี่ยมตัน</t>
  </si>
  <si>
    <t>หน้าตัดรูปทรง ตัวไอ</t>
  </si>
  <si>
    <t>หน้าตัดรูปทรง สี่เหลี่ยมตัน</t>
  </si>
  <si>
    <t>รายการ</t>
  </si>
  <si>
    <t>พื้นที่หน้าตัด</t>
  </si>
  <si>
    <t>เส้นรอบรูป</t>
  </si>
  <si>
    <t>ตารางเซ็นติเมตร</t>
  </si>
  <si>
    <t>เซ็นติเมตร</t>
  </si>
  <si>
    <t>น้ำหนักเสาเข็ม</t>
  </si>
  <si>
    <t>กิโลกรัมต่อเมตร</t>
  </si>
  <si>
    <t>เมตร</t>
  </si>
  <si>
    <t>S - 0.15x0.15 m.</t>
  </si>
  <si>
    <t>S - 0.18x0.18 m.</t>
  </si>
  <si>
    <t>S - 0.20x0.20 m.</t>
  </si>
  <si>
    <t>S - 0.22x0.22 m.</t>
  </si>
  <si>
    <t>S - 0.26x0.26 m.</t>
  </si>
  <si>
    <t>S - 0.30x0.30 m.</t>
  </si>
  <si>
    <t>S - 0.35x0.35 m.</t>
  </si>
  <si>
    <t>S - 0.40x0.40 m.</t>
  </si>
  <si>
    <t>S - 0.45x0.45 m.</t>
  </si>
  <si>
    <t>S - 0.525x0.525 m.</t>
  </si>
  <si>
    <t>I - 0.18x0.18 m.</t>
  </si>
  <si>
    <t>I - 0.22x0.22 m.</t>
  </si>
  <si>
    <t>I - 0.26x0.26 m.</t>
  </si>
  <si>
    <t>I - 0.30x0.30 m.</t>
  </si>
  <si>
    <t>I - 0.35x0.35 m.</t>
  </si>
  <si>
    <t>I - 0.40x0.40 m.</t>
  </si>
  <si>
    <t>I - 0.45x0.45 m.</t>
  </si>
  <si>
    <t>I - 0.525x0.525 m.</t>
  </si>
  <si>
    <t>HEX - 0.15 m.</t>
  </si>
  <si>
    <t>ขนาดเส้นผ่าศูนย์กลาง Ø 35</t>
  </si>
  <si>
    <t>ขนาดเส้นผ่าศูนย์กลาง Ø 40</t>
  </si>
  <si>
    <t>ขนาดเส้นผ่าศูนย์กลาง Ø 50</t>
  </si>
  <si>
    <t>ขนาดเส้นผ่าศูนย์กลาง Ø 60</t>
  </si>
  <si>
    <t>หน้าตัดรูปทรงหกเหลี่ยมกลวง</t>
  </si>
  <si>
    <t>ตารางเมตร</t>
  </si>
  <si>
    <t>Base Case 2</t>
  </si>
  <si>
    <t>ข้อ ๘ การคำนวณแรงต้านทานที่ยอมให้ของเสาเข็มที่ฝังอยู่ในดินเหนียวที่ไม่อยู่ในบริเวณปากแม่น้ำ ปากอ่าว ชายฝั่งทะเล ป่าชายเลน หรือบริเวณที่อาจทำให้ดินเหนียวมีสภาพเป็นดินเหนียว อ่อนมาก นอกจากอาคารตามข้อ ๕ ถ้าไม่มีรายงานการสำรวจดินฐานราก ให้ใช้ค่าหน่วยแรงเสียดทาน ที่ยอมให้ของดินฐานรากได้ไม่เกินค่าที่กำหนด ดังต่อไปนี้</t>
  </si>
  <si>
    <t>(๒) ดินเหนียวที่อยู่ในระดับลึกเกิน ๑๐ เมตร แต่ไม่เกิน ๑๕ เมตร ใต้ระดับดินเดิม ให้ใช้ได้ไม่เกินค่าที่คำนวณได้จากสูตร ดังนี้</t>
  </si>
  <si>
    <t>การคำนวณหาน้ำหนักบรรทุกของเสาเข็ม ตาม กฎกระทรวงกำหนดฐานรากของอาคารและพื้นดินที่รองรับอาคาร พ.ศ. ๒๕๖๖</t>
  </si>
  <si>
    <t>โครงการ :</t>
  </si>
  <si>
    <t>วันที่ :</t>
  </si>
  <si>
    <t>วิศวกร :</t>
  </si>
  <si>
    <t>ชื่อโครงการ</t>
  </si>
  <si>
    <t>ชื่อวิศวกรผู้ออกแบบคำนวณ</t>
  </si>
  <si>
    <t xml:space="preserve"> 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</si>
</sst>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[$-107041E]d\ mmmm\ yyyy;@"/>
  </numFmts>
  <fonts count="11" x14ac:knownFonts="1">
    <font>
      <sz val="16"/>
      <color theme="1"/>
      <name val="AngsanaUPC"/>
      <family val="2"/>
      <charset val="22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color rgb="FF0000FF"/>
      <name val="TH SarabunPSK"/>
      <family val="2"/>
    </font>
    <font>
      <b/>
      <sz val="17"/>
      <color theme="1"/>
      <name val="TH SarabunPSK"/>
      <family val="2"/>
    </font>
    <font>
      <b/>
      <sz val="17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2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hidden="1"/>
    </xf>
    <xf numFmtId="2" fontId="1" fillId="0" borderId="0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2" fontId="5" fillId="0" borderId="0" xfId="0" applyNumberFormat="1" applyFont="1" applyFill="1" applyBorder="1" applyAlignment="1" applyProtection="1">
      <alignment horizontal="center"/>
      <protection hidden="1"/>
    </xf>
    <xf numFmtId="187" fontId="8" fillId="0" borderId="0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 vertical="center"/>
      <protection locked="0" hidden="1"/>
    </xf>
    <xf numFmtId="0" fontId="8" fillId="0" borderId="0" xfId="0" applyFont="1" applyBorder="1" applyAlignment="1" applyProtection="1">
      <alignment horizontal="left" vertical="top"/>
      <protection locked="0" hidden="1"/>
    </xf>
    <xf numFmtId="0" fontId="1" fillId="0" borderId="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indent="1"/>
    </xf>
    <xf numFmtId="188" fontId="6" fillId="0" borderId="0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  <color rgb="FFFFF2B9"/>
      <color rgb="FFFFD833"/>
      <color rgb="FFB08E00"/>
      <color rgb="FFFF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241348</xdr:colOff>
      <xdr:row>46</xdr:row>
      <xdr:rowOff>5227</xdr:rowOff>
    </xdr:from>
    <xdr:to>
      <xdr:col>19</xdr:col>
      <xdr:colOff>81734</xdr:colOff>
      <xdr:row>59</xdr:row>
      <xdr:rowOff>31066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xmlns="" id="{86375504-C676-1A41-EDFD-1AF0FD9FCD9D}"/>
            </a:ext>
          </a:extLst>
        </xdr:cNvPr>
        <xdr:cNvGrpSpPr/>
      </xdr:nvGrpSpPr>
      <xdr:grpSpPr>
        <a:xfrm>
          <a:off x="9994948" y="14168902"/>
          <a:ext cx="1669186" cy="3988239"/>
          <a:chOff x="5372100" y="635000"/>
          <a:chExt cx="1651000" cy="4087462"/>
        </a:xfrm>
      </xdr:grpSpPr>
      <xdr:sp macro="" textlink="">
        <xdr:nvSpPr>
          <xdr:cNvPr id="3" name="สี่เหลี่ยมผืนผ้า 2">
            <a:extLst>
              <a:ext uri="{FF2B5EF4-FFF2-40B4-BE49-F238E27FC236}">
                <a16:creationId xmlns:a16="http://schemas.microsoft.com/office/drawing/2014/main" xmlns="" id="{12B206D9-454E-1E6D-5787-8ADFF4B268C0}"/>
              </a:ext>
            </a:extLst>
          </xdr:cNvPr>
          <xdr:cNvSpPr/>
        </xdr:nvSpPr>
        <xdr:spPr>
          <a:xfrm>
            <a:off x="5372100" y="635000"/>
            <a:ext cx="825500" cy="20447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4" name="สามเหลี่ยมมุมฉาก 3">
            <a:extLst>
              <a:ext uri="{FF2B5EF4-FFF2-40B4-BE49-F238E27FC236}">
                <a16:creationId xmlns:a16="http://schemas.microsoft.com/office/drawing/2014/main" xmlns="" id="{2AB663FE-BE46-504B-52D4-0DECDB2D1A9C}"/>
              </a:ext>
            </a:extLst>
          </xdr:cNvPr>
          <xdr:cNvSpPr/>
        </xdr:nvSpPr>
        <xdr:spPr>
          <a:xfrm>
            <a:off x="6197600" y="2679700"/>
            <a:ext cx="825500" cy="870734"/>
          </a:xfrm>
          <a:prstGeom prst="rtTriangle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5" name="สี่เหลี่ยมผืนผ้า 4">
            <a:extLst>
              <a:ext uri="{FF2B5EF4-FFF2-40B4-BE49-F238E27FC236}">
                <a16:creationId xmlns:a16="http://schemas.microsoft.com/office/drawing/2014/main" xmlns="" id="{7C6462F0-4C27-E3CB-41F1-42D7C9468105}"/>
              </a:ext>
            </a:extLst>
          </xdr:cNvPr>
          <xdr:cNvSpPr/>
        </xdr:nvSpPr>
        <xdr:spPr>
          <a:xfrm>
            <a:off x="5372100" y="3537734"/>
            <a:ext cx="1651000" cy="1184728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6" name="สี่เหลี่ยมผืนผ้า 5">
            <a:extLst>
              <a:ext uri="{FF2B5EF4-FFF2-40B4-BE49-F238E27FC236}">
                <a16:creationId xmlns:a16="http://schemas.microsoft.com/office/drawing/2014/main" xmlns="" id="{7B521F50-99B1-6523-0D09-CFD74872D63C}"/>
              </a:ext>
            </a:extLst>
          </xdr:cNvPr>
          <xdr:cNvSpPr/>
        </xdr:nvSpPr>
        <xdr:spPr>
          <a:xfrm>
            <a:off x="5372100" y="2679700"/>
            <a:ext cx="835301" cy="872548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</xdr:grpSp>
    <xdr:clientData/>
  </xdr:twoCellAnchor>
  <xdr:twoCellAnchor>
    <xdr:from>
      <xdr:col>8</xdr:col>
      <xdr:colOff>226550</xdr:colOff>
      <xdr:row>46</xdr:row>
      <xdr:rowOff>3765</xdr:rowOff>
    </xdr:from>
    <xdr:to>
      <xdr:col>11</xdr:col>
      <xdr:colOff>60159</xdr:colOff>
      <xdr:row>59</xdr:row>
      <xdr:rowOff>33502</xdr:rowOff>
    </xdr:to>
    <xdr:grpSp>
      <xdr:nvGrpSpPr>
        <xdr:cNvPr id="8" name="กลุ่ม 7">
          <a:extLst>
            <a:ext uri="{FF2B5EF4-FFF2-40B4-BE49-F238E27FC236}">
              <a16:creationId xmlns:a16="http://schemas.microsoft.com/office/drawing/2014/main" xmlns="" id="{A3454A16-DB1F-3ECC-A6B7-145519048015}"/>
            </a:ext>
          </a:extLst>
        </xdr:cNvPr>
        <xdr:cNvGrpSpPr/>
      </xdr:nvGrpSpPr>
      <xdr:grpSpPr>
        <a:xfrm>
          <a:off x="5103350" y="14167440"/>
          <a:ext cx="1662409" cy="3992137"/>
          <a:chOff x="2990850" y="636876"/>
          <a:chExt cx="1651000" cy="4087462"/>
        </a:xfrm>
      </xdr:grpSpPr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xmlns="" id="{B6AE1419-12F7-C40D-088F-6586F9E2FA09}"/>
              </a:ext>
            </a:extLst>
          </xdr:cNvPr>
          <xdr:cNvSpPr/>
        </xdr:nvSpPr>
        <xdr:spPr>
          <a:xfrm>
            <a:off x="2990850" y="6368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0" name="สี่เหลี่ยมผืนผ้า 9">
            <a:extLst>
              <a:ext uri="{FF2B5EF4-FFF2-40B4-BE49-F238E27FC236}">
                <a16:creationId xmlns:a16="http://schemas.microsoft.com/office/drawing/2014/main" xmlns="" id="{268FFE3B-0705-A9F8-95B6-67698FF803EB}"/>
              </a:ext>
            </a:extLst>
          </xdr:cNvPr>
          <xdr:cNvSpPr/>
        </xdr:nvSpPr>
        <xdr:spPr>
          <a:xfrm>
            <a:off x="2990850" y="9289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1" name="สี่เหลี่ยมผืนผ้า 10">
            <a:extLst>
              <a:ext uri="{FF2B5EF4-FFF2-40B4-BE49-F238E27FC236}">
                <a16:creationId xmlns:a16="http://schemas.microsoft.com/office/drawing/2014/main" xmlns="" id="{AD6F5C86-F2B0-55C8-2DBC-9E2B7627A7C6}"/>
              </a:ext>
            </a:extLst>
          </xdr:cNvPr>
          <xdr:cNvSpPr/>
        </xdr:nvSpPr>
        <xdr:spPr>
          <a:xfrm>
            <a:off x="2990850" y="12210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2" name="สี่เหลี่ยมผืนผ้า 11">
            <a:extLst>
              <a:ext uri="{FF2B5EF4-FFF2-40B4-BE49-F238E27FC236}">
                <a16:creationId xmlns:a16="http://schemas.microsoft.com/office/drawing/2014/main" xmlns="" id="{09141811-B2F8-A309-03CE-6EEDDA9C9F13}"/>
              </a:ext>
            </a:extLst>
          </xdr:cNvPr>
          <xdr:cNvSpPr/>
        </xdr:nvSpPr>
        <xdr:spPr>
          <a:xfrm>
            <a:off x="2990850" y="15131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3" name="สี่เหลี่ยมผืนผ้า 12">
            <a:extLst>
              <a:ext uri="{FF2B5EF4-FFF2-40B4-BE49-F238E27FC236}">
                <a16:creationId xmlns:a16="http://schemas.microsoft.com/office/drawing/2014/main" xmlns="" id="{63E7DC3A-1F74-C3E6-087B-9AEB73B122A7}"/>
              </a:ext>
            </a:extLst>
          </xdr:cNvPr>
          <xdr:cNvSpPr/>
        </xdr:nvSpPr>
        <xdr:spPr>
          <a:xfrm>
            <a:off x="2990850" y="18052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4" name="สี่เหลี่ยมผืนผ้า 13">
            <a:extLst>
              <a:ext uri="{FF2B5EF4-FFF2-40B4-BE49-F238E27FC236}">
                <a16:creationId xmlns:a16="http://schemas.microsoft.com/office/drawing/2014/main" xmlns="" id="{02B0D07D-0C67-D351-CA5B-F455ECA83103}"/>
              </a:ext>
            </a:extLst>
          </xdr:cNvPr>
          <xdr:cNvSpPr/>
        </xdr:nvSpPr>
        <xdr:spPr>
          <a:xfrm>
            <a:off x="2990850" y="23894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5" name="สี่เหลี่ยมผืนผ้า 14">
            <a:extLst>
              <a:ext uri="{FF2B5EF4-FFF2-40B4-BE49-F238E27FC236}">
                <a16:creationId xmlns:a16="http://schemas.microsoft.com/office/drawing/2014/main" xmlns="" id="{FF9EF610-6284-EB45-D88A-EA12CB0194EF}"/>
              </a:ext>
            </a:extLst>
          </xdr:cNvPr>
          <xdr:cNvSpPr/>
        </xdr:nvSpPr>
        <xdr:spPr>
          <a:xfrm>
            <a:off x="2990850" y="20973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6" name="สี่เหลี่ยมผืนผ้า 15">
            <a:extLst>
              <a:ext uri="{FF2B5EF4-FFF2-40B4-BE49-F238E27FC236}">
                <a16:creationId xmlns:a16="http://schemas.microsoft.com/office/drawing/2014/main" xmlns="" id="{67144792-C5BE-BAAF-1030-AA7E4CD2CB7E}"/>
              </a:ext>
            </a:extLst>
          </xdr:cNvPr>
          <xdr:cNvSpPr/>
        </xdr:nvSpPr>
        <xdr:spPr>
          <a:xfrm>
            <a:off x="2990850" y="26815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7" name="สี่เหลี่ยมผืนผ้า 16">
            <a:extLst>
              <a:ext uri="{FF2B5EF4-FFF2-40B4-BE49-F238E27FC236}">
                <a16:creationId xmlns:a16="http://schemas.microsoft.com/office/drawing/2014/main" xmlns="" id="{34370E5C-0A30-8167-4B98-D828A823537F}"/>
              </a:ext>
            </a:extLst>
          </xdr:cNvPr>
          <xdr:cNvSpPr/>
        </xdr:nvSpPr>
        <xdr:spPr>
          <a:xfrm>
            <a:off x="2990850" y="32657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xmlns="" id="{4F171963-997C-F6C0-6BAB-2F149E3B07FB}"/>
              </a:ext>
            </a:extLst>
          </xdr:cNvPr>
          <xdr:cNvSpPr/>
        </xdr:nvSpPr>
        <xdr:spPr>
          <a:xfrm>
            <a:off x="2990850" y="29736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xmlns="" id="{C0A34AF9-C337-C590-EA4D-7F17994E2C38}"/>
              </a:ext>
            </a:extLst>
          </xdr:cNvPr>
          <xdr:cNvSpPr/>
        </xdr:nvSpPr>
        <xdr:spPr>
          <a:xfrm>
            <a:off x="3816350" y="26797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0" name="สี่เหลี่ยมผืนผ้า 19">
            <a:extLst>
              <a:ext uri="{FF2B5EF4-FFF2-40B4-BE49-F238E27FC236}">
                <a16:creationId xmlns:a16="http://schemas.microsoft.com/office/drawing/2014/main" xmlns="" id="{D2FFD302-93CC-DF34-ABE7-8E0CFB3591E9}"/>
              </a:ext>
            </a:extLst>
          </xdr:cNvPr>
          <xdr:cNvSpPr/>
        </xdr:nvSpPr>
        <xdr:spPr>
          <a:xfrm>
            <a:off x="3816350" y="32639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1" name="สี่เหลี่ยมผืนผ้า 20">
            <a:extLst>
              <a:ext uri="{FF2B5EF4-FFF2-40B4-BE49-F238E27FC236}">
                <a16:creationId xmlns:a16="http://schemas.microsoft.com/office/drawing/2014/main" xmlns="" id="{C51D5AE7-8FE9-137F-3AD6-B27FA14C03BE}"/>
              </a:ext>
            </a:extLst>
          </xdr:cNvPr>
          <xdr:cNvSpPr/>
        </xdr:nvSpPr>
        <xdr:spPr>
          <a:xfrm>
            <a:off x="3816350" y="29718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2" name="สี่เหลี่ยมผืนผ้า 21">
            <a:extLst>
              <a:ext uri="{FF2B5EF4-FFF2-40B4-BE49-F238E27FC236}">
                <a16:creationId xmlns:a16="http://schemas.microsoft.com/office/drawing/2014/main" xmlns="" id="{26AF6315-A4A2-B8FC-6F24-002A66A37498}"/>
              </a:ext>
            </a:extLst>
          </xdr:cNvPr>
          <xdr:cNvSpPr/>
        </xdr:nvSpPr>
        <xdr:spPr>
          <a:xfrm>
            <a:off x="2990850" y="35559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3" name="สี่เหลี่ยมผืนผ้า 22">
            <a:extLst>
              <a:ext uri="{FF2B5EF4-FFF2-40B4-BE49-F238E27FC236}">
                <a16:creationId xmlns:a16="http://schemas.microsoft.com/office/drawing/2014/main" xmlns="" id="{51358A5A-BB94-20ED-CAED-5C8CE7D84128}"/>
              </a:ext>
            </a:extLst>
          </xdr:cNvPr>
          <xdr:cNvSpPr/>
        </xdr:nvSpPr>
        <xdr:spPr>
          <a:xfrm>
            <a:off x="2990850" y="38480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4" name="สี่เหลี่ยมผืนผ้า 23">
            <a:extLst>
              <a:ext uri="{FF2B5EF4-FFF2-40B4-BE49-F238E27FC236}">
                <a16:creationId xmlns:a16="http://schemas.microsoft.com/office/drawing/2014/main" xmlns="" id="{0CA593D8-98CC-FE77-2DAC-5259F0E739E8}"/>
              </a:ext>
            </a:extLst>
          </xdr:cNvPr>
          <xdr:cNvSpPr/>
        </xdr:nvSpPr>
        <xdr:spPr>
          <a:xfrm>
            <a:off x="2990850" y="44322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5" name="สี่เหลี่ยมผืนผ้า 24">
            <a:extLst>
              <a:ext uri="{FF2B5EF4-FFF2-40B4-BE49-F238E27FC236}">
                <a16:creationId xmlns:a16="http://schemas.microsoft.com/office/drawing/2014/main" xmlns="" id="{7B775DBB-B494-78F2-5F2E-43995E861A1B}"/>
              </a:ext>
            </a:extLst>
          </xdr:cNvPr>
          <xdr:cNvSpPr/>
        </xdr:nvSpPr>
        <xdr:spPr>
          <a:xfrm>
            <a:off x="2990850" y="41401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6" name="สี่เหลี่ยมผืนผ้า 25">
            <a:extLst>
              <a:ext uri="{FF2B5EF4-FFF2-40B4-BE49-F238E27FC236}">
                <a16:creationId xmlns:a16="http://schemas.microsoft.com/office/drawing/2014/main" xmlns="" id="{1C836BFB-025D-CEEA-19ED-A99DECD0BC38}"/>
              </a:ext>
            </a:extLst>
          </xdr:cNvPr>
          <xdr:cNvSpPr/>
        </xdr:nvSpPr>
        <xdr:spPr>
          <a:xfrm>
            <a:off x="3816350" y="35541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7" name="สี่เหลี่ยมผืนผ้า 26">
            <a:extLst>
              <a:ext uri="{FF2B5EF4-FFF2-40B4-BE49-F238E27FC236}">
                <a16:creationId xmlns:a16="http://schemas.microsoft.com/office/drawing/2014/main" xmlns="" id="{50B9488A-91AB-D128-A090-4D2CE601C94A}"/>
              </a:ext>
            </a:extLst>
          </xdr:cNvPr>
          <xdr:cNvSpPr/>
        </xdr:nvSpPr>
        <xdr:spPr>
          <a:xfrm>
            <a:off x="3816350" y="38462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8" name="สี่เหลี่ยมผืนผ้า 27">
            <a:extLst>
              <a:ext uri="{FF2B5EF4-FFF2-40B4-BE49-F238E27FC236}">
                <a16:creationId xmlns:a16="http://schemas.microsoft.com/office/drawing/2014/main" xmlns="" id="{62297848-6135-D1A4-68EB-F8E2A7E3CA3F}"/>
              </a:ext>
            </a:extLst>
          </xdr:cNvPr>
          <xdr:cNvSpPr/>
        </xdr:nvSpPr>
        <xdr:spPr>
          <a:xfrm>
            <a:off x="3816350" y="44304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9" name="สี่เหลี่ยมผืนผ้า 28">
            <a:extLst>
              <a:ext uri="{FF2B5EF4-FFF2-40B4-BE49-F238E27FC236}">
                <a16:creationId xmlns:a16="http://schemas.microsoft.com/office/drawing/2014/main" xmlns="" id="{2B2E7DE2-9066-DE0C-310A-1A7F05DAF6BF}"/>
              </a:ext>
            </a:extLst>
          </xdr:cNvPr>
          <xdr:cNvSpPr/>
        </xdr:nvSpPr>
        <xdr:spPr>
          <a:xfrm>
            <a:off x="3816350" y="41383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</xdr:grpSp>
    <xdr:clientData/>
  </xdr:twoCellAnchor>
  <xdr:twoCellAnchor>
    <xdr:from>
      <xdr:col>6</xdr:col>
      <xdr:colOff>753</xdr:colOff>
      <xdr:row>52</xdr:row>
      <xdr:rowOff>182217</xdr:rowOff>
    </xdr:from>
    <xdr:to>
      <xdr:col>23</xdr:col>
      <xdr:colOff>24848</xdr:colOff>
      <xdr:row>52</xdr:row>
      <xdr:rowOff>182217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xmlns="" id="{D52C8471-25F2-49F4-EF9A-A7C1B7E25540}"/>
            </a:ext>
          </a:extLst>
        </xdr:cNvPr>
        <xdr:cNvCxnSpPr/>
      </xdr:nvCxnSpPr>
      <xdr:spPr>
        <a:xfrm>
          <a:off x="610353" y="15412692"/>
          <a:ext cx="10387295" cy="0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601920</xdr:colOff>
      <xdr:row>55</xdr:row>
      <xdr:rowOff>122767</xdr:rowOff>
    </xdr:from>
    <xdr:to>
      <xdr:col>23</xdr:col>
      <xdr:colOff>6325</xdr:colOff>
      <xdr:row>55</xdr:row>
      <xdr:rowOff>122767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xmlns="" id="{C98C25A6-1359-49B6-AAA6-4C40227C0511}"/>
            </a:ext>
          </a:extLst>
        </xdr:cNvPr>
        <xdr:cNvCxnSpPr/>
      </xdr:nvCxnSpPr>
      <xdr:spPr>
        <a:xfrm>
          <a:off x="3649920" y="16877242"/>
          <a:ext cx="10377205" cy="0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19427</xdr:colOff>
      <xdr:row>59</xdr:row>
      <xdr:rowOff>23190</xdr:rowOff>
    </xdr:from>
    <xdr:to>
      <xdr:col>23</xdr:col>
      <xdr:colOff>43522</xdr:colOff>
      <xdr:row>59</xdr:row>
      <xdr:rowOff>23190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xmlns="" id="{B03EDAE9-F89F-4E3F-BEEA-1947DE403F90}"/>
            </a:ext>
          </a:extLst>
        </xdr:cNvPr>
        <xdr:cNvCxnSpPr/>
      </xdr:nvCxnSpPr>
      <xdr:spPr>
        <a:xfrm>
          <a:off x="629027" y="17387265"/>
          <a:ext cx="10387295" cy="0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226550</xdr:colOff>
      <xdr:row>46</xdr:row>
      <xdr:rowOff>3765</xdr:rowOff>
    </xdr:from>
    <xdr:to>
      <xdr:col>13</xdr:col>
      <xdr:colOff>60159</xdr:colOff>
      <xdr:row>59</xdr:row>
      <xdr:rowOff>33502</xdr:rowOff>
    </xdr:to>
    <xdr:grpSp>
      <xdr:nvGrpSpPr>
        <xdr:cNvPr id="7" name="กลุ่ม 6">
          <a:extLst>
            <a:ext uri="{FF2B5EF4-FFF2-40B4-BE49-F238E27FC236}">
              <a16:creationId xmlns:a16="http://schemas.microsoft.com/office/drawing/2014/main" xmlns="" id="{A3454A16-DB1F-3ECC-A6B7-145519048015}"/>
            </a:ext>
          </a:extLst>
        </xdr:cNvPr>
        <xdr:cNvGrpSpPr/>
      </xdr:nvGrpSpPr>
      <xdr:grpSpPr>
        <a:xfrm>
          <a:off x="6322550" y="14167440"/>
          <a:ext cx="1662409" cy="3992137"/>
          <a:chOff x="2990850" y="636876"/>
          <a:chExt cx="1651000" cy="4087462"/>
        </a:xfrm>
      </xdr:grpSpPr>
      <xdr:sp macro="" textlink="">
        <xdr:nvSpPr>
          <xdr:cNvPr id="8" name="สี่เหลี่ยมผืนผ้า 7">
            <a:extLst>
              <a:ext uri="{FF2B5EF4-FFF2-40B4-BE49-F238E27FC236}">
                <a16:creationId xmlns:a16="http://schemas.microsoft.com/office/drawing/2014/main" xmlns="" id="{B6AE1419-12F7-C40D-088F-6586F9E2FA09}"/>
              </a:ext>
            </a:extLst>
          </xdr:cNvPr>
          <xdr:cNvSpPr/>
        </xdr:nvSpPr>
        <xdr:spPr>
          <a:xfrm>
            <a:off x="2990850" y="6368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9" name="สี่เหลี่ยมผืนผ้า 8">
            <a:extLst>
              <a:ext uri="{FF2B5EF4-FFF2-40B4-BE49-F238E27FC236}">
                <a16:creationId xmlns:a16="http://schemas.microsoft.com/office/drawing/2014/main" xmlns="" id="{268FFE3B-0705-A9F8-95B6-67698FF803EB}"/>
              </a:ext>
            </a:extLst>
          </xdr:cNvPr>
          <xdr:cNvSpPr/>
        </xdr:nvSpPr>
        <xdr:spPr>
          <a:xfrm>
            <a:off x="2990850" y="9289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0" name="สี่เหลี่ยมผืนผ้า 9">
            <a:extLst>
              <a:ext uri="{FF2B5EF4-FFF2-40B4-BE49-F238E27FC236}">
                <a16:creationId xmlns:a16="http://schemas.microsoft.com/office/drawing/2014/main" xmlns="" id="{AD6F5C86-F2B0-55C8-2DBC-9E2B7627A7C6}"/>
              </a:ext>
            </a:extLst>
          </xdr:cNvPr>
          <xdr:cNvSpPr/>
        </xdr:nvSpPr>
        <xdr:spPr>
          <a:xfrm>
            <a:off x="2990850" y="12210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1" name="สี่เหลี่ยมผืนผ้า 10">
            <a:extLst>
              <a:ext uri="{FF2B5EF4-FFF2-40B4-BE49-F238E27FC236}">
                <a16:creationId xmlns:a16="http://schemas.microsoft.com/office/drawing/2014/main" xmlns="" id="{09141811-B2F8-A309-03CE-6EEDDA9C9F13}"/>
              </a:ext>
            </a:extLst>
          </xdr:cNvPr>
          <xdr:cNvSpPr/>
        </xdr:nvSpPr>
        <xdr:spPr>
          <a:xfrm>
            <a:off x="2990850" y="15131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2" name="สี่เหลี่ยมผืนผ้า 11">
            <a:extLst>
              <a:ext uri="{FF2B5EF4-FFF2-40B4-BE49-F238E27FC236}">
                <a16:creationId xmlns:a16="http://schemas.microsoft.com/office/drawing/2014/main" xmlns="" id="{63E7DC3A-1F74-C3E6-087B-9AEB73B122A7}"/>
              </a:ext>
            </a:extLst>
          </xdr:cNvPr>
          <xdr:cNvSpPr/>
        </xdr:nvSpPr>
        <xdr:spPr>
          <a:xfrm>
            <a:off x="2990850" y="18052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3" name="สี่เหลี่ยมผืนผ้า 12">
            <a:extLst>
              <a:ext uri="{FF2B5EF4-FFF2-40B4-BE49-F238E27FC236}">
                <a16:creationId xmlns:a16="http://schemas.microsoft.com/office/drawing/2014/main" xmlns="" id="{02B0D07D-0C67-D351-CA5B-F455ECA83103}"/>
              </a:ext>
            </a:extLst>
          </xdr:cNvPr>
          <xdr:cNvSpPr/>
        </xdr:nvSpPr>
        <xdr:spPr>
          <a:xfrm>
            <a:off x="2990850" y="23894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4" name="สี่เหลี่ยมผืนผ้า 13">
            <a:extLst>
              <a:ext uri="{FF2B5EF4-FFF2-40B4-BE49-F238E27FC236}">
                <a16:creationId xmlns:a16="http://schemas.microsoft.com/office/drawing/2014/main" xmlns="" id="{FF9EF610-6284-EB45-D88A-EA12CB0194EF}"/>
              </a:ext>
            </a:extLst>
          </xdr:cNvPr>
          <xdr:cNvSpPr/>
        </xdr:nvSpPr>
        <xdr:spPr>
          <a:xfrm>
            <a:off x="2990850" y="2097376"/>
            <a:ext cx="825500" cy="2921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5" name="สี่เหลี่ยมผืนผ้า 14">
            <a:extLst>
              <a:ext uri="{FF2B5EF4-FFF2-40B4-BE49-F238E27FC236}">
                <a16:creationId xmlns:a16="http://schemas.microsoft.com/office/drawing/2014/main" xmlns="" id="{67144792-C5BE-BAAF-1030-AA7E4CD2CB7E}"/>
              </a:ext>
            </a:extLst>
          </xdr:cNvPr>
          <xdr:cNvSpPr/>
        </xdr:nvSpPr>
        <xdr:spPr>
          <a:xfrm>
            <a:off x="2990850" y="26815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6" name="สี่เหลี่ยมผืนผ้า 15">
            <a:extLst>
              <a:ext uri="{FF2B5EF4-FFF2-40B4-BE49-F238E27FC236}">
                <a16:creationId xmlns:a16="http://schemas.microsoft.com/office/drawing/2014/main" xmlns="" id="{34370E5C-0A30-8167-4B98-D828A823537F}"/>
              </a:ext>
            </a:extLst>
          </xdr:cNvPr>
          <xdr:cNvSpPr/>
        </xdr:nvSpPr>
        <xdr:spPr>
          <a:xfrm>
            <a:off x="2990850" y="32657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7" name="สี่เหลี่ยมผืนผ้า 16">
            <a:extLst>
              <a:ext uri="{FF2B5EF4-FFF2-40B4-BE49-F238E27FC236}">
                <a16:creationId xmlns:a16="http://schemas.microsoft.com/office/drawing/2014/main" xmlns="" id="{4F171963-997C-F6C0-6BAB-2F149E3B07FB}"/>
              </a:ext>
            </a:extLst>
          </xdr:cNvPr>
          <xdr:cNvSpPr/>
        </xdr:nvSpPr>
        <xdr:spPr>
          <a:xfrm>
            <a:off x="2990850" y="2973676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8" name="สี่เหลี่ยมผืนผ้า 17">
            <a:extLst>
              <a:ext uri="{FF2B5EF4-FFF2-40B4-BE49-F238E27FC236}">
                <a16:creationId xmlns:a16="http://schemas.microsoft.com/office/drawing/2014/main" xmlns="" id="{C0A34AF9-C337-C590-EA4D-7F17994E2C38}"/>
              </a:ext>
            </a:extLst>
          </xdr:cNvPr>
          <xdr:cNvSpPr/>
        </xdr:nvSpPr>
        <xdr:spPr>
          <a:xfrm>
            <a:off x="3816350" y="26797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19" name="สี่เหลี่ยมผืนผ้า 18">
            <a:extLst>
              <a:ext uri="{FF2B5EF4-FFF2-40B4-BE49-F238E27FC236}">
                <a16:creationId xmlns:a16="http://schemas.microsoft.com/office/drawing/2014/main" xmlns="" id="{D2FFD302-93CC-DF34-ABE7-8E0CFB3591E9}"/>
              </a:ext>
            </a:extLst>
          </xdr:cNvPr>
          <xdr:cNvSpPr/>
        </xdr:nvSpPr>
        <xdr:spPr>
          <a:xfrm>
            <a:off x="3816350" y="32639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0" name="สี่เหลี่ยมผืนผ้า 19">
            <a:extLst>
              <a:ext uri="{FF2B5EF4-FFF2-40B4-BE49-F238E27FC236}">
                <a16:creationId xmlns:a16="http://schemas.microsoft.com/office/drawing/2014/main" xmlns="" id="{C51D5AE7-8FE9-137F-3AD6-B27FA14C03BE}"/>
              </a:ext>
            </a:extLst>
          </xdr:cNvPr>
          <xdr:cNvSpPr/>
        </xdr:nvSpPr>
        <xdr:spPr>
          <a:xfrm>
            <a:off x="3816350" y="2971800"/>
            <a:ext cx="825500" cy="29210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1" name="สี่เหลี่ยมผืนผ้า 20">
            <a:extLst>
              <a:ext uri="{FF2B5EF4-FFF2-40B4-BE49-F238E27FC236}">
                <a16:creationId xmlns:a16="http://schemas.microsoft.com/office/drawing/2014/main" xmlns="" id="{26AF6315-A4A2-B8FC-6F24-002A66A37498}"/>
              </a:ext>
            </a:extLst>
          </xdr:cNvPr>
          <xdr:cNvSpPr/>
        </xdr:nvSpPr>
        <xdr:spPr>
          <a:xfrm>
            <a:off x="2990850" y="35559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2" name="สี่เหลี่ยมผืนผ้า 21">
            <a:extLst>
              <a:ext uri="{FF2B5EF4-FFF2-40B4-BE49-F238E27FC236}">
                <a16:creationId xmlns:a16="http://schemas.microsoft.com/office/drawing/2014/main" xmlns="" id="{51358A5A-BB94-20ED-CAED-5C8CE7D84128}"/>
              </a:ext>
            </a:extLst>
          </xdr:cNvPr>
          <xdr:cNvSpPr/>
        </xdr:nvSpPr>
        <xdr:spPr>
          <a:xfrm>
            <a:off x="2990850" y="38480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3" name="สี่เหลี่ยมผืนผ้า 22">
            <a:extLst>
              <a:ext uri="{FF2B5EF4-FFF2-40B4-BE49-F238E27FC236}">
                <a16:creationId xmlns:a16="http://schemas.microsoft.com/office/drawing/2014/main" xmlns="" id="{0CA593D8-98CC-FE77-2DAC-5259F0E739E8}"/>
              </a:ext>
            </a:extLst>
          </xdr:cNvPr>
          <xdr:cNvSpPr/>
        </xdr:nvSpPr>
        <xdr:spPr>
          <a:xfrm>
            <a:off x="2990850" y="44322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4" name="สี่เหลี่ยมผืนผ้า 23">
            <a:extLst>
              <a:ext uri="{FF2B5EF4-FFF2-40B4-BE49-F238E27FC236}">
                <a16:creationId xmlns:a16="http://schemas.microsoft.com/office/drawing/2014/main" xmlns="" id="{7B775DBB-B494-78F2-5F2E-43995E861A1B}"/>
              </a:ext>
            </a:extLst>
          </xdr:cNvPr>
          <xdr:cNvSpPr/>
        </xdr:nvSpPr>
        <xdr:spPr>
          <a:xfrm>
            <a:off x="2990850" y="4140138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5" name="สี่เหลี่ยมผืนผ้า 24">
            <a:extLst>
              <a:ext uri="{FF2B5EF4-FFF2-40B4-BE49-F238E27FC236}">
                <a16:creationId xmlns:a16="http://schemas.microsoft.com/office/drawing/2014/main" xmlns="" id="{1C836BFB-025D-CEEA-19ED-A99DECD0BC38}"/>
              </a:ext>
            </a:extLst>
          </xdr:cNvPr>
          <xdr:cNvSpPr/>
        </xdr:nvSpPr>
        <xdr:spPr>
          <a:xfrm>
            <a:off x="3816350" y="35541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6" name="สี่เหลี่ยมผืนผ้า 25">
            <a:extLst>
              <a:ext uri="{FF2B5EF4-FFF2-40B4-BE49-F238E27FC236}">
                <a16:creationId xmlns:a16="http://schemas.microsoft.com/office/drawing/2014/main" xmlns="" id="{50B9488A-91AB-D128-A090-4D2CE601C94A}"/>
              </a:ext>
            </a:extLst>
          </xdr:cNvPr>
          <xdr:cNvSpPr/>
        </xdr:nvSpPr>
        <xdr:spPr>
          <a:xfrm>
            <a:off x="3816350" y="38462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7" name="สี่เหลี่ยมผืนผ้า 26">
            <a:extLst>
              <a:ext uri="{FF2B5EF4-FFF2-40B4-BE49-F238E27FC236}">
                <a16:creationId xmlns:a16="http://schemas.microsoft.com/office/drawing/2014/main" xmlns="" id="{62297848-6135-D1A4-68EB-F8E2A7E3CA3F}"/>
              </a:ext>
            </a:extLst>
          </xdr:cNvPr>
          <xdr:cNvSpPr/>
        </xdr:nvSpPr>
        <xdr:spPr>
          <a:xfrm>
            <a:off x="3816350" y="44304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28" name="สี่เหลี่ยมผืนผ้า 27">
            <a:extLst>
              <a:ext uri="{FF2B5EF4-FFF2-40B4-BE49-F238E27FC236}">
                <a16:creationId xmlns:a16="http://schemas.microsoft.com/office/drawing/2014/main" xmlns="" id="{2B2E7DE2-9066-DE0C-310A-1A7F05DAF6BF}"/>
              </a:ext>
            </a:extLst>
          </xdr:cNvPr>
          <xdr:cNvSpPr/>
        </xdr:nvSpPr>
        <xdr:spPr>
          <a:xfrm>
            <a:off x="3816350" y="4138324"/>
            <a:ext cx="825500" cy="292100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</xdr:grpSp>
    <xdr:clientData/>
  </xdr:twoCellAnchor>
  <xdr:twoCellAnchor>
    <xdr:from>
      <xdr:col>8</xdr:col>
      <xdr:colOff>753</xdr:colOff>
      <xdr:row>52</xdr:row>
      <xdr:rowOff>161925</xdr:rowOff>
    </xdr:from>
    <xdr:to>
      <xdr:col>18</xdr:col>
      <xdr:colOff>0</xdr:colOff>
      <xdr:row>52</xdr:row>
      <xdr:rowOff>182217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xmlns="" id="{D52C8471-25F2-49F4-EF9A-A7C1B7E25540}"/>
            </a:ext>
          </a:extLst>
        </xdr:cNvPr>
        <xdr:cNvCxnSpPr/>
      </xdr:nvCxnSpPr>
      <xdr:spPr>
        <a:xfrm flipV="1">
          <a:off x="610353" y="15392400"/>
          <a:ext cx="6095247" cy="20292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601920</xdr:colOff>
      <xdr:row>55</xdr:row>
      <xdr:rowOff>114300</xdr:rowOff>
    </xdr:from>
    <xdr:to>
      <xdr:col>17</xdr:col>
      <xdr:colOff>600075</xdr:colOff>
      <xdr:row>55</xdr:row>
      <xdr:rowOff>122767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xmlns="" id="{C98C25A6-1359-49B6-AAA6-4C40227C0511}"/>
            </a:ext>
          </a:extLst>
        </xdr:cNvPr>
        <xdr:cNvCxnSpPr/>
      </xdr:nvCxnSpPr>
      <xdr:spPr>
        <a:xfrm flipV="1">
          <a:off x="601920" y="16259175"/>
          <a:ext cx="6094155" cy="8467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19427</xdr:colOff>
      <xdr:row>59</xdr:row>
      <xdr:rowOff>19050</xdr:rowOff>
    </xdr:from>
    <xdr:to>
      <xdr:col>17</xdr:col>
      <xdr:colOff>571500</xdr:colOff>
      <xdr:row>59</xdr:row>
      <xdr:rowOff>23190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xmlns="" id="{B03EDAE9-F89F-4E3F-BEEA-1947DE403F90}"/>
            </a:ext>
          </a:extLst>
        </xdr:cNvPr>
        <xdr:cNvCxnSpPr/>
      </xdr:nvCxnSpPr>
      <xdr:spPr>
        <a:xfrm flipV="1">
          <a:off x="629027" y="17383125"/>
          <a:ext cx="6038473" cy="4140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241348</xdr:colOff>
      <xdr:row>46</xdr:row>
      <xdr:rowOff>5227</xdr:rowOff>
    </xdr:from>
    <xdr:to>
      <xdr:col>13</xdr:col>
      <xdr:colOff>81734</xdr:colOff>
      <xdr:row>59</xdr:row>
      <xdr:rowOff>31066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xmlns="" id="{86375504-C676-1A41-EDFD-1AF0FD9FCD9D}"/>
            </a:ext>
          </a:extLst>
        </xdr:cNvPr>
        <xdr:cNvGrpSpPr/>
      </xdr:nvGrpSpPr>
      <xdr:grpSpPr>
        <a:xfrm>
          <a:off x="6337348" y="14168902"/>
          <a:ext cx="1669186" cy="3988239"/>
          <a:chOff x="5372100" y="635000"/>
          <a:chExt cx="1651000" cy="4087462"/>
        </a:xfrm>
      </xdr:grpSpPr>
      <xdr:sp macro="" textlink="">
        <xdr:nvSpPr>
          <xdr:cNvPr id="3" name="สี่เหลี่ยมผืนผ้า 2">
            <a:extLst>
              <a:ext uri="{FF2B5EF4-FFF2-40B4-BE49-F238E27FC236}">
                <a16:creationId xmlns:a16="http://schemas.microsoft.com/office/drawing/2014/main" xmlns="" id="{12B206D9-454E-1E6D-5787-8ADFF4B268C0}"/>
              </a:ext>
            </a:extLst>
          </xdr:cNvPr>
          <xdr:cNvSpPr/>
        </xdr:nvSpPr>
        <xdr:spPr>
          <a:xfrm>
            <a:off x="5372102" y="635000"/>
            <a:ext cx="825500" cy="204470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4" name="สามเหลี่ยมมุมฉาก 3">
            <a:extLst>
              <a:ext uri="{FF2B5EF4-FFF2-40B4-BE49-F238E27FC236}">
                <a16:creationId xmlns:a16="http://schemas.microsoft.com/office/drawing/2014/main" xmlns="" id="{2AB663FE-BE46-504B-52D4-0DECDB2D1A9C}"/>
              </a:ext>
            </a:extLst>
          </xdr:cNvPr>
          <xdr:cNvSpPr/>
        </xdr:nvSpPr>
        <xdr:spPr>
          <a:xfrm>
            <a:off x="6197600" y="2679700"/>
            <a:ext cx="825500" cy="870734"/>
          </a:xfrm>
          <a:prstGeom prst="rtTriangle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5" name="สี่เหลี่ยมผืนผ้า 4">
            <a:extLst>
              <a:ext uri="{FF2B5EF4-FFF2-40B4-BE49-F238E27FC236}">
                <a16:creationId xmlns:a16="http://schemas.microsoft.com/office/drawing/2014/main" xmlns="" id="{7C6462F0-4C27-E3CB-41F1-42D7C9468105}"/>
              </a:ext>
            </a:extLst>
          </xdr:cNvPr>
          <xdr:cNvSpPr/>
        </xdr:nvSpPr>
        <xdr:spPr>
          <a:xfrm>
            <a:off x="5372100" y="3537734"/>
            <a:ext cx="1651000" cy="1184728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  <xdr:sp macro="" textlink="">
        <xdr:nvSpPr>
          <xdr:cNvPr id="6" name="สี่เหลี่ยมผืนผ้า 5">
            <a:extLst>
              <a:ext uri="{FF2B5EF4-FFF2-40B4-BE49-F238E27FC236}">
                <a16:creationId xmlns:a16="http://schemas.microsoft.com/office/drawing/2014/main" xmlns="" id="{7B521F50-99B1-6523-0D09-CFD74872D63C}"/>
              </a:ext>
            </a:extLst>
          </xdr:cNvPr>
          <xdr:cNvSpPr/>
        </xdr:nvSpPr>
        <xdr:spPr>
          <a:xfrm>
            <a:off x="5372100" y="2679700"/>
            <a:ext cx="825500" cy="872548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/>
          </a:p>
        </xdr:txBody>
      </xdr:sp>
    </xdr:grpSp>
    <xdr:clientData/>
  </xdr:twoCellAnchor>
  <xdr:twoCellAnchor>
    <xdr:from>
      <xdr:col>8</xdr:col>
      <xdr:colOff>600075</xdr:colOff>
      <xdr:row>52</xdr:row>
      <xdr:rowOff>182219</xdr:rowOff>
    </xdr:from>
    <xdr:to>
      <xdr:col>17</xdr:col>
      <xdr:colOff>24848</xdr:colOff>
      <xdr:row>52</xdr:row>
      <xdr:rowOff>200025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xmlns="" id="{D52C8471-25F2-49F4-EF9A-A7C1B7E25540}"/>
            </a:ext>
          </a:extLst>
        </xdr:cNvPr>
        <xdr:cNvCxnSpPr/>
      </xdr:nvCxnSpPr>
      <xdr:spPr>
        <a:xfrm flipV="1">
          <a:off x="2428875" y="15412694"/>
          <a:ext cx="4911173" cy="17806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55</xdr:row>
      <xdr:rowOff>84668</xdr:rowOff>
    </xdr:from>
    <xdr:to>
      <xdr:col>17</xdr:col>
      <xdr:colOff>6325</xdr:colOff>
      <xdr:row>55</xdr:row>
      <xdr:rowOff>114300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xmlns="" id="{C98C25A6-1359-49B6-AAA6-4C40227C0511}"/>
            </a:ext>
          </a:extLst>
        </xdr:cNvPr>
        <xdr:cNvCxnSpPr/>
      </xdr:nvCxnSpPr>
      <xdr:spPr>
        <a:xfrm flipV="1">
          <a:off x="5486400" y="16991543"/>
          <a:ext cx="4883125" cy="29632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59</xdr:row>
      <xdr:rowOff>19050</xdr:rowOff>
    </xdr:from>
    <xdr:to>
      <xdr:col>17</xdr:col>
      <xdr:colOff>43522</xdr:colOff>
      <xdr:row>59</xdr:row>
      <xdr:rowOff>23190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xmlns="" id="{B03EDAE9-F89F-4E3F-BEEA-1947DE403F90}"/>
            </a:ext>
          </a:extLst>
        </xdr:cNvPr>
        <xdr:cNvCxnSpPr/>
      </xdr:nvCxnSpPr>
      <xdr:spPr>
        <a:xfrm>
          <a:off x="2447925" y="17383125"/>
          <a:ext cx="4910797" cy="4140"/>
        </a:xfrm>
        <a:prstGeom prst="line">
          <a:avLst/>
        </a:prstGeom>
        <a:ln w="381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3:BO64"/>
  <sheetViews>
    <sheetView showGridLines="0" tabSelected="1" view="pageBreakPreview" topLeftCell="D43" zoomScaleNormal="115" zoomScaleSheetLayoutView="100" zoomScalePageLayoutView="10" workbookViewId="0">
      <selection activeCell="AB50" sqref="AB50"/>
    </sheetView>
  </sheetViews>
  <sheetFormatPr defaultRowHeight="24" x14ac:dyDescent="0.55000000000000004"/>
  <cols>
    <col min="1" max="10" width="9.140625" style="1"/>
    <col min="11" max="11" width="9.140625" style="1" customWidth="1"/>
    <col min="12" max="38" width="9.140625" style="1"/>
    <col min="39" max="39" width="9.140625" style="1" customWidth="1"/>
    <col min="40" max="40" width="11.7109375" style="1" hidden="1" customWidth="1"/>
    <col min="41" max="41" width="3.28515625" style="1" hidden="1" customWidth="1"/>
    <col min="42" max="42" width="32.7109375" style="1" hidden="1" customWidth="1"/>
    <col min="43" max="43" width="3" style="1" hidden="1" customWidth="1"/>
    <col min="44" max="44" width="0" style="1" hidden="1" customWidth="1"/>
    <col min="45" max="45" width="30.5703125" style="1" hidden="1" customWidth="1"/>
    <col min="46" max="46" width="14.42578125" style="1" hidden="1" customWidth="1"/>
    <col min="47" max="48" width="14.28515625" style="1" hidden="1" customWidth="1"/>
    <col min="49" max="49" width="7.5703125" style="1" hidden="1" customWidth="1"/>
    <col min="50" max="50" width="14.5703125" style="1" hidden="1" customWidth="1"/>
    <col min="51" max="51" width="25.7109375" style="1" hidden="1" customWidth="1"/>
    <col min="52" max="52" width="17.140625" style="1" hidden="1" customWidth="1"/>
    <col min="53" max="53" width="13.42578125" style="1" hidden="1" customWidth="1"/>
    <col min="54" max="54" width="14.42578125" style="1" hidden="1" customWidth="1"/>
    <col min="55" max="55" width="7.140625" style="1" hidden="1" customWidth="1"/>
    <col min="56" max="56" width="0" style="1" hidden="1" customWidth="1"/>
    <col min="57" max="57" width="28.42578125" style="1" hidden="1" customWidth="1"/>
    <col min="58" max="58" width="16.42578125" style="1" hidden="1" customWidth="1"/>
    <col min="59" max="59" width="14.28515625" style="1" hidden="1" customWidth="1"/>
    <col min="60" max="60" width="16.85546875" style="1" hidden="1" customWidth="1"/>
    <col min="61" max="62" width="0" style="1" hidden="1" customWidth="1"/>
    <col min="63" max="63" width="20.42578125" style="1" hidden="1" customWidth="1"/>
    <col min="64" max="64" width="18.140625" style="1" hidden="1" customWidth="1"/>
    <col min="65" max="65" width="15.42578125" style="1" hidden="1" customWidth="1"/>
    <col min="66" max="66" width="18.7109375" style="1" hidden="1" customWidth="1"/>
    <col min="67" max="67" width="0.140625" style="1" hidden="1" customWidth="1"/>
    <col min="68" max="16384" width="9.140625" style="1"/>
  </cols>
  <sheetData>
    <row r="3" spans="6:66" ht="33" x14ac:dyDescent="0.75">
      <c r="F3" s="52" t="s">
        <v>99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6:66" ht="27.75" x14ac:dyDescent="0.65">
      <c r="F4" s="53" t="s">
        <v>0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6:66" ht="12" customHeight="1" x14ac:dyDescent="0.65"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6:66" x14ac:dyDescent="0.55000000000000004">
      <c r="F6" s="2"/>
      <c r="G6" s="2"/>
      <c r="H6" s="2"/>
      <c r="I6" s="2"/>
      <c r="J6" s="2"/>
      <c r="K6" s="2"/>
      <c r="L6" s="54" t="s">
        <v>1</v>
      </c>
      <c r="M6" s="54"/>
      <c r="N6" s="54"/>
      <c r="O6" s="25" t="s">
        <v>7</v>
      </c>
      <c r="P6" s="55" t="s">
        <v>56</v>
      </c>
      <c r="Q6" s="55"/>
      <c r="R6" s="55"/>
      <c r="S6" s="2"/>
      <c r="T6" s="2"/>
      <c r="U6" s="2"/>
      <c r="V6" s="2"/>
      <c r="W6" s="2"/>
      <c r="X6" s="2"/>
      <c r="AM6" s="3"/>
      <c r="AN6" s="3" t="s">
        <v>1</v>
      </c>
      <c r="AO6" s="19" t="s">
        <v>7</v>
      </c>
      <c r="AP6" s="4" t="s">
        <v>56</v>
      </c>
    </row>
    <row r="7" spans="6:66" x14ac:dyDescent="0.55000000000000004">
      <c r="F7" s="2"/>
      <c r="G7" s="2"/>
      <c r="H7" s="2"/>
      <c r="I7" s="2"/>
      <c r="J7" s="2"/>
      <c r="K7" s="2"/>
      <c r="L7" s="54" t="s">
        <v>2</v>
      </c>
      <c r="M7" s="54"/>
      <c r="N7" s="54"/>
      <c r="O7" s="25" t="s">
        <v>7</v>
      </c>
      <c r="P7" s="55" t="s">
        <v>60</v>
      </c>
      <c r="Q7" s="55"/>
      <c r="R7" s="55"/>
      <c r="S7" s="2"/>
      <c r="T7" s="2"/>
      <c r="U7" s="2"/>
      <c r="V7" s="2"/>
      <c r="W7" s="2"/>
      <c r="X7" s="2"/>
      <c r="AP7" s="5" t="s">
        <v>8</v>
      </c>
    </row>
    <row r="8" spans="6:66" x14ac:dyDescent="0.55000000000000004">
      <c r="F8" s="2"/>
      <c r="G8" s="2"/>
      <c r="H8" s="2"/>
      <c r="I8" s="2"/>
      <c r="J8" s="2"/>
      <c r="K8" s="2"/>
      <c r="L8" s="54" t="s">
        <v>3</v>
      </c>
      <c r="M8" s="54"/>
      <c r="N8" s="54"/>
      <c r="O8" s="25" t="s">
        <v>7</v>
      </c>
      <c r="P8" s="56" t="s">
        <v>78</v>
      </c>
      <c r="Q8" s="56"/>
      <c r="R8" s="56"/>
      <c r="S8" s="2"/>
      <c r="T8" s="2"/>
      <c r="U8" s="2"/>
      <c r="V8" s="2"/>
      <c r="W8" s="2"/>
      <c r="X8" s="2"/>
      <c r="AR8" s="57" t="s">
        <v>63</v>
      </c>
      <c r="AS8" s="59" t="s">
        <v>62</v>
      </c>
      <c r="AT8" s="6" t="s">
        <v>64</v>
      </c>
      <c r="AU8" s="7" t="s">
        <v>65</v>
      </c>
      <c r="AV8" s="8" t="s">
        <v>68</v>
      </c>
      <c r="AX8" s="57" t="s">
        <v>63</v>
      </c>
      <c r="AY8" s="59" t="s">
        <v>61</v>
      </c>
      <c r="AZ8" s="6" t="s">
        <v>64</v>
      </c>
      <c r="BA8" s="7" t="s">
        <v>65</v>
      </c>
      <c r="BB8" s="8" t="s">
        <v>68</v>
      </c>
      <c r="BD8" s="57" t="s">
        <v>63</v>
      </c>
      <c r="BE8" s="59" t="s">
        <v>61</v>
      </c>
      <c r="BF8" s="6" t="s">
        <v>64</v>
      </c>
      <c r="BG8" s="7" t="s">
        <v>65</v>
      </c>
      <c r="BH8" s="8" t="s">
        <v>68</v>
      </c>
      <c r="BJ8" s="57" t="s">
        <v>63</v>
      </c>
      <c r="BK8" s="59" t="s">
        <v>61</v>
      </c>
      <c r="BL8" s="6" t="s">
        <v>64</v>
      </c>
      <c r="BM8" s="7" t="s">
        <v>65</v>
      </c>
      <c r="BN8" s="8" t="s">
        <v>68</v>
      </c>
    </row>
    <row r="9" spans="6:66" x14ac:dyDescent="0.55000000000000004">
      <c r="F9" s="2"/>
      <c r="G9" s="2"/>
      <c r="H9" s="2"/>
      <c r="I9" s="2"/>
      <c r="J9" s="2"/>
      <c r="K9" s="2"/>
      <c r="L9" s="54" t="s">
        <v>4</v>
      </c>
      <c r="M9" s="54"/>
      <c r="N9" s="54"/>
      <c r="O9" s="25" t="s">
        <v>7</v>
      </c>
      <c r="P9" s="49">
        <f>ROUNDDOWN(IF($P$7="หน้าตัดรูปทรงสี่เหลี่ยมตัน",(VLOOKUP(P8,AS10:AT19,2,0)/10000),IF($P$7="หน้าตัดรูปทรงตัวไอ",(VLOOKUP(P8,AY10:AZ17,2,0)/10000),IF($P$7="หน้าตัดรูปทรงวงกลม",(VLOOKUP(P8,BE10:BF13,2,0)/10000),IF($P$7="หน้าตัดรูปทรงหกเหลี่ยมกลวง",(VLOOKUP(P8,BK10:BL10,2,0)/10000))))),4)</f>
        <v>0.16</v>
      </c>
      <c r="Q9" s="2" t="s">
        <v>95</v>
      </c>
      <c r="R9" s="2"/>
      <c r="S9" s="2"/>
      <c r="T9" s="2"/>
      <c r="U9" s="2"/>
      <c r="V9" s="2"/>
      <c r="W9" s="2"/>
      <c r="X9" s="2"/>
      <c r="AR9" s="58"/>
      <c r="AS9" s="60"/>
      <c r="AT9" s="19" t="s">
        <v>66</v>
      </c>
      <c r="AU9" s="9" t="s">
        <v>67</v>
      </c>
      <c r="AV9" s="10" t="s">
        <v>69</v>
      </c>
      <c r="AX9" s="58"/>
      <c r="AY9" s="60"/>
      <c r="AZ9" s="19" t="s">
        <v>66</v>
      </c>
      <c r="BA9" s="9" t="s">
        <v>67</v>
      </c>
      <c r="BB9" s="10" t="s">
        <v>69</v>
      </c>
      <c r="BD9" s="58"/>
      <c r="BE9" s="60"/>
      <c r="BF9" s="19" t="s">
        <v>66</v>
      </c>
      <c r="BG9" s="9" t="s">
        <v>67</v>
      </c>
      <c r="BH9" s="10" t="s">
        <v>69</v>
      </c>
      <c r="BJ9" s="58"/>
      <c r="BK9" s="60"/>
      <c r="BL9" s="19" t="s">
        <v>66</v>
      </c>
      <c r="BM9" s="9" t="s">
        <v>67</v>
      </c>
      <c r="BN9" s="10" t="s">
        <v>69</v>
      </c>
    </row>
    <row r="10" spans="6:66" x14ac:dyDescent="0.55000000000000004">
      <c r="F10" s="2"/>
      <c r="G10" s="2"/>
      <c r="H10" s="2"/>
      <c r="I10" s="2"/>
      <c r="J10" s="2"/>
      <c r="K10" s="2"/>
      <c r="L10" s="54" t="s">
        <v>5</v>
      </c>
      <c r="M10" s="54"/>
      <c r="N10" s="54"/>
      <c r="O10" s="25" t="s">
        <v>7</v>
      </c>
      <c r="P10" s="50">
        <f>ROUNDDOWN(IF($P$7="หน้าตัดรูปทรงสี่เหลี่ยมตัน",(VLOOKUP(P8,AS10:AV19,3,0)/100),IF($P$7="หน้าตัดรูปทรงตัวไอ",(VLOOKUP(P8,AY10:BB17,3,0)/100),IF($P$7="หน้าตัดรูปทรงวงกลม",(VLOOKUP(P8,BE10:BH13,3,0)/100),IF($P$7="หน้าตัดรูปทรงหกเหลี่ยมกลวง",(VLOOKUP(P8,BK10:BN11,3,0)/100))))),4)</f>
        <v>1.6</v>
      </c>
      <c r="Q10" s="2" t="s">
        <v>70</v>
      </c>
      <c r="R10" s="2"/>
      <c r="S10" s="2"/>
      <c r="T10" s="2"/>
      <c r="U10" s="2"/>
      <c r="V10" s="2"/>
      <c r="W10" s="2"/>
      <c r="X10" s="2"/>
      <c r="AN10" s="3" t="s">
        <v>2</v>
      </c>
      <c r="AO10" s="19" t="s">
        <v>7</v>
      </c>
      <c r="AP10" s="4" t="s">
        <v>60</v>
      </c>
      <c r="AQ10" s="2"/>
      <c r="AR10" s="11">
        <v>1</v>
      </c>
      <c r="AS10" s="12" t="s">
        <v>71</v>
      </c>
      <c r="AT10" s="11">
        <v>225</v>
      </c>
      <c r="AU10" s="11">
        <v>60</v>
      </c>
      <c r="AV10" s="11">
        <v>54</v>
      </c>
      <c r="AX10" s="11">
        <v>1</v>
      </c>
      <c r="AY10" s="12" t="s">
        <v>81</v>
      </c>
      <c r="AZ10" s="11">
        <v>274.5</v>
      </c>
      <c r="BA10" s="11">
        <v>89</v>
      </c>
      <c r="BB10" s="11">
        <v>66</v>
      </c>
      <c r="BD10" s="11">
        <v>1</v>
      </c>
      <c r="BE10" s="12" t="s">
        <v>90</v>
      </c>
      <c r="BF10" s="11">
        <v>962.1</v>
      </c>
      <c r="BG10" s="11">
        <v>110</v>
      </c>
      <c r="BH10" s="11">
        <v>230.9</v>
      </c>
      <c r="BJ10" s="11">
        <v>1</v>
      </c>
      <c r="BK10" s="12" t="s">
        <v>89</v>
      </c>
      <c r="BL10" s="11">
        <v>133</v>
      </c>
      <c r="BM10" s="11">
        <v>52</v>
      </c>
      <c r="BN10" s="11">
        <v>32</v>
      </c>
    </row>
    <row r="11" spans="6:66" x14ac:dyDescent="0.55000000000000004">
      <c r="F11" s="2"/>
      <c r="G11" s="2"/>
      <c r="H11" s="2"/>
      <c r="I11" s="2"/>
      <c r="J11" s="2"/>
      <c r="K11" s="2"/>
      <c r="L11" s="54" t="s">
        <v>6</v>
      </c>
      <c r="M11" s="54"/>
      <c r="N11" s="54"/>
      <c r="O11" s="25" t="s">
        <v>7</v>
      </c>
      <c r="P11" s="37">
        <v>18</v>
      </c>
      <c r="Q11" s="2" t="s">
        <v>70</v>
      </c>
      <c r="R11" s="2"/>
      <c r="S11" s="2"/>
      <c r="T11" s="2"/>
      <c r="U11" s="2"/>
      <c r="V11" s="2"/>
      <c r="W11" s="2"/>
      <c r="X11" s="2"/>
      <c r="AP11" s="5" t="s">
        <v>59</v>
      </c>
      <c r="AR11" s="13">
        <v>2</v>
      </c>
      <c r="AS11" s="14" t="s">
        <v>72</v>
      </c>
      <c r="AT11" s="13">
        <v>324</v>
      </c>
      <c r="AU11" s="13">
        <v>72</v>
      </c>
      <c r="AV11" s="13">
        <v>78</v>
      </c>
      <c r="AX11" s="13">
        <v>2</v>
      </c>
      <c r="AY11" s="14" t="s">
        <v>82</v>
      </c>
      <c r="AZ11" s="13">
        <v>386</v>
      </c>
      <c r="BA11" s="13">
        <v>109</v>
      </c>
      <c r="BB11" s="13">
        <v>93</v>
      </c>
      <c r="BD11" s="11">
        <v>2</v>
      </c>
      <c r="BE11" s="12" t="s">
        <v>91</v>
      </c>
      <c r="BF11" s="11">
        <v>1256.5999999999999</v>
      </c>
      <c r="BG11" s="11">
        <v>126</v>
      </c>
      <c r="BH11" s="11">
        <v>301.60000000000002</v>
      </c>
      <c r="BJ11" s="11"/>
      <c r="BK11" s="12"/>
      <c r="BL11" s="11"/>
      <c r="BM11" s="11"/>
      <c r="BN11" s="11"/>
    </row>
    <row r="12" spans="6:66" ht="30.75" customHeight="1" x14ac:dyDescent="0.55000000000000004">
      <c r="F12" s="2"/>
      <c r="G12" s="61" t="s">
        <v>9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2"/>
      <c r="AP12" s="5" t="s">
        <v>58</v>
      </c>
      <c r="AR12" s="11">
        <v>3</v>
      </c>
      <c r="AS12" s="12" t="s">
        <v>73</v>
      </c>
      <c r="AT12" s="11">
        <v>400</v>
      </c>
      <c r="AU12" s="11">
        <v>80</v>
      </c>
      <c r="AV12" s="11">
        <v>96</v>
      </c>
      <c r="AX12" s="11">
        <v>3</v>
      </c>
      <c r="AY12" s="12" t="s">
        <v>83</v>
      </c>
      <c r="AZ12" s="11">
        <v>489</v>
      </c>
      <c r="BA12" s="11">
        <v>131</v>
      </c>
      <c r="BB12" s="11">
        <v>117</v>
      </c>
      <c r="BD12" s="11">
        <v>3</v>
      </c>
      <c r="BE12" s="12" t="s">
        <v>92</v>
      </c>
      <c r="BF12" s="11">
        <v>1963.5</v>
      </c>
      <c r="BG12" s="11">
        <v>157</v>
      </c>
      <c r="BH12" s="11">
        <v>471.2</v>
      </c>
    </row>
    <row r="13" spans="6:66" ht="24" customHeight="1" x14ac:dyDescent="0.55000000000000004">
      <c r="F13" s="2"/>
      <c r="G13" s="62" t="s">
        <v>97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2"/>
      <c r="AL13" s="15"/>
      <c r="AP13" s="5" t="s">
        <v>94</v>
      </c>
      <c r="AR13" s="11">
        <v>4</v>
      </c>
      <c r="AS13" s="12" t="s">
        <v>74</v>
      </c>
      <c r="AT13" s="11">
        <v>484</v>
      </c>
      <c r="AU13" s="11">
        <v>88</v>
      </c>
      <c r="AV13" s="11">
        <v>116</v>
      </c>
      <c r="AX13" s="11">
        <v>4</v>
      </c>
      <c r="AY13" s="12" t="s">
        <v>84</v>
      </c>
      <c r="AZ13" s="11">
        <v>660</v>
      </c>
      <c r="BA13" s="11">
        <v>150</v>
      </c>
      <c r="BB13" s="11">
        <v>158</v>
      </c>
      <c r="BD13" s="11">
        <v>4</v>
      </c>
      <c r="BE13" s="12" t="s">
        <v>93</v>
      </c>
      <c r="BF13" s="11">
        <v>2827.4</v>
      </c>
      <c r="BG13" s="11">
        <v>188</v>
      </c>
      <c r="BH13" s="11">
        <v>678.6</v>
      </c>
    </row>
    <row r="14" spans="6:66" x14ac:dyDescent="0.55000000000000004">
      <c r="F14" s="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2"/>
      <c r="AR14" s="11">
        <v>5</v>
      </c>
      <c r="AS14" s="12" t="s">
        <v>75</v>
      </c>
      <c r="AT14" s="11">
        <v>676</v>
      </c>
      <c r="AU14" s="11">
        <v>104</v>
      </c>
      <c r="AV14" s="11">
        <v>162</v>
      </c>
      <c r="AX14" s="11">
        <v>5</v>
      </c>
      <c r="AY14" s="12" t="s">
        <v>85</v>
      </c>
      <c r="AZ14" s="11">
        <v>880</v>
      </c>
      <c r="BA14" s="11">
        <v>176</v>
      </c>
      <c r="BB14" s="11">
        <v>211</v>
      </c>
    </row>
    <row r="15" spans="6:66" x14ac:dyDescent="0.55000000000000004">
      <c r="F15" s="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"/>
      <c r="AR15" s="11">
        <v>6</v>
      </c>
      <c r="AS15" s="12" t="s">
        <v>76</v>
      </c>
      <c r="AT15" s="11">
        <v>900</v>
      </c>
      <c r="AU15" s="11">
        <v>120</v>
      </c>
      <c r="AV15" s="11">
        <v>216</v>
      </c>
      <c r="AX15" s="11">
        <v>6</v>
      </c>
      <c r="AY15" s="12" t="s">
        <v>86</v>
      </c>
      <c r="AZ15" s="11">
        <v>1240</v>
      </c>
      <c r="BA15" s="11">
        <v>197</v>
      </c>
      <c r="BB15" s="11">
        <v>298</v>
      </c>
    </row>
    <row r="16" spans="6:66" x14ac:dyDescent="0.55000000000000004">
      <c r="F16" s="2"/>
      <c r="G16" s="2"/>
      <c r="H16" s="2"/>
      <c r="I16" s="63" t="s">
        <v>10</v>
      </c>
      <c r="J16" s="63"/>
      <c r="K16" s="63"/>
      <c r="L16" s="63"/>
      <c r="M16" s="63"/>
      <c r="N16" s="26" t="s">
        <v>37</v>
      </c>
      <c r="O16" s="27" t="s">
        <v>38</v>
      </c>
      <c r="P16" s="2" t="s">
        <v>39</v>
      </c>
      <c r="Q16" s="2"/>
      <c r="R16" s="2"/>
      <c r="S16" s="2"/>
      <c r="T16" s="2"/>
      <c r="U16" s="2"/>
      <c r="V16" s="2"/>
      <c r="W16" s="2"/>
      <c r="X16" s="2"/>
      <c r="AR16" s="11">
        <v>7</v>
      </c>
      <c r="AS16" s="12" t="s">
        <v>77</v>
      </c>
      <c r="AT16" s="11">
        <v>1225</v>
      </c>
      <c r="AU16" s="11">
        <v>140</v>
      </c>
      <c r="AV16" s="11">
        <v>294</v>
      </c>
      <c r="AX16" s="11">
        <v>7</v>
      </c>
      <c r="AY16" s="12" t="s">
        <v>87</v>
      </c>
      <c r="AZ16" s="11">
        <v>1549</v>
      </c>
      <c r="BA16" s="11">
        <v>222</v>
      </c>
      <c r="BB16" s="11">
        <v>372</v>
      </c>
    </row>
    <row r="17" spans="6:54" x14ac:dyDescent="0.55000000000000004">
      <c r="F17" s="2"/>
      <c r="G17" s="2"/>
      <c r="H17" s="2"/>
      <c r="I17" s="2"/>
      <c r="J17" s="2"/>
      <c r="K17" s="2"/>
      <c r="L17" s="2"/>
      <c r="M17" s="35" t="s">
        <v>11</v>
      </c>
      <c r="N17" s="28" t="s">
        <v>37</v>
      </c>
      <c r="O17" s="25" t="s">
        <v>7</v>
      </c>
      <c r="P17" s="2" t="s">
        <v>15</v>
      </c>
      <c r="Q17" s="2"/>
      <c r="R17" s="2"/>
      <c r="S17" s="2"/>
      <c r="T17" s="2"/>
      <c r="U17" s="2"/>
      <c r="V17" s="2"/>
      <c r="W17" s="2"/>
      <c r="X17" s="2"/>
      <c r="AR17" s="11">
        <v>8</v>
      </c>
      <c r="AS17" s="12" t="s">
        <v>78</v>
      </c>
      <c r="AT17" s="11">
        <v>1600</v>
      </c>
      <c r="AU17" s="11">
        <v>160</v>
      </c>
      <c r="AV17" s="11">
        <v>384</v>
      </c>
      <c r="AX17" s="11">
        <v>8</v>
      </c>
      <c r="AY17" s="12" t="s">
        <v>88</v>
      </c>
      <c r="AZ17" s="11">
        <v>2090</v>
      </c>
      <c r="BA17" s="11">
        <v>261</v>
      </c>
      <c r="BB17" s="11">
        <v>502</v>
      </c>
    </row>
    <row r="18" spans="6:54" x14ac:dyDescent="0.55000000000000004">
      <c r="F18" s="2"/>
      <c r="G18" s="2"/>
      <c r="H18" s="2"/>
      <c r="I18" s="2"/>
      <c r="J18" s="2"/>
      <c r="K18" s="2"/>
      <c r="L18" s="2"/>
      <c r="M18" s="2"/>
      <c r="N18" s="28" t="s">
        <v>12</v>
      </c>
      <c r="O18" s="25" t="s">
        <v>7</v>
      </c>
      <c r="P18" s="2" t="s">
        <v>16</v>
      </c>
      <c r="Q18" s="2"/>
      <c r="R18" s="2"/>
      <c r="S18" s="2"/>
      <c r="T18" s="2"/>
      <c r="U18" s="2"/>
      <c r="V18" s="2"/>
      <c r="W18" s="2"/>
      <c r="X18" s="2"/>
      <c r="AR18" s="11">
        <v>9</v>
      </c>
      <c r="AS18" s="12" t="s">
        <v>79</v>
      </c>
      <c r="AT18" s="11">
        <v>2025</v>
      </c>
      <c r="AU18" s="11">
        <v>180</v>
      </c>
      <c r="AV18" s="11">
        <v>486</v>
      </c>
    </row>
    <row r="19" spans="6:54" x14ac:dyDescent="0.55000000000000004">
      <c r="F19" s="2"/>
      <c r="G19" s="2"/>
      <c r="H19" s="2"/>
      <c r="I19" s="2"/>
      <c r="J19" s="2"/>
      <c r="K19" s="2"/>
      <c r="L19" s="2"/>
      <c r="M19" s="2"/>
      <c r="N19" s="28" t="s">
        <v>13</v>
      </c>
      <c r="O19" s="25" t="s">
        <v>7</v>
      </c>
      <c r="P19" s="2" t="s">
        <v>17</v>
      </c>
      <c r="Q19" s="2"/>
      <c r="R19" s="2"/>
      <c r="S19" s="2"/>
      <c r="T19" s="2"/>
      <c r="U19" s="2"/>
      <c r="V19" s="2"/>
      <c r="W19" s="2"/>
      <c r="X19" s="2"/>
      <c r="AR19" s="11">
        <v>10</v>
      </c>
      <c r="AS19" s="12" t="s">
        <v>80</v>
      </c>
      <c r="AT19" s="11">
        <v>2756.25</v>
      </c>
      <c r="AU19" s="11">
        <v>210</v>
      </c>
      <c r="AV19" s="11">
        <v>662</v>
      </c>
    </row>
    <row r="20" spans="6:54" x14ac:dyDescent="0.55000000000000004">
      <c r="F20" s="2"/>
      <c r="G20" s="2"/>
      <c r="H20" s="2"/>
      <c r="I20" s="2"/>
      <c r="J20" s="2"/>
      <c r="K20" s="2"/>
      <c r="L20" s="2"/>
      <c r="M20" s="2"/>
      <c r="N20" s="28" t="s">
        <v>14</v>
      </c>
      <c r="O20" s="25" t="s">
        <v>7</v>
      </c>
      <c r="P20" s="2" t="s">
        <v>18</v>
      </c>
      <c r="Q20" s="2"/>
      <c r="R20" s="2"/>
      <c r="S20" s="2"/>
      <c r="T20" s="2"/>
      <c r="U20" s="2"/>
      <c r="V20" s="2"/>
      <c r="W20" s="2"/>
      <c r="X20" s="2"/>
      <c r="AP20" s="17"/>
      <c r="AQ20" s="2"/>
    </row>
    <row r="21" spans="6:54" ht="24" customHeight="1" x14ac:dyDescent="0.55000000000000004">
      <c r="F21" s="2"/>
      <c r="G21" s="64" t="s">
        <v>40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2"/>
    </row>
    <row r="22" spans="6:54" ht="24" customHeight="1" x14ac:dyDescent="0.55000000000000004">
      <c r="F22" s="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2"/>
    </row>
    <row r="23" spans="6:54" x14ac:dyDescent="0.55000000000000004">
      <c r="F23" s="2"/>
      <c r="G23" s="2"/>
      <c r="H23" s="2"/>
      <c r="I23" s="2"/>
      <c r="J23" s="65" t="str">
        <f>IF(P11&gt;=10,"f &lt; 10",(" f = "&amp;P11&amp;""))</f>
        <v>f &lt; 10</v>
      </c>
      <c r="K23" s="65"/>
      <c r="L23" s="65"/>
      <c r="M23" s="65"/>
      <c r="N23" s="65"/>
      <c r="O23" s="25" t="s">
        <v>7</v>
      </c>
      <c r="P23" s="38">
        <v>500</v>
      </c>
      <c r="Q23" s="2" t="s">
        <v>22</v>
      </c>
      <c r="R23" s="2"/>
      <c r="S23" s="2"/>
      <c r="T23" s="2"/>
      <c r="U23" s="2"/>
      <c r="V23" s="2"/>
      <c r="W23" s="2"/>
      <c r="X23" s="2"/>
      <c r="AP23" s="17"/>
    </row>
    <row r="24" spans="6:54" x14ac:dyDescent="0.55000000000000004">
      <c r="F24" s="2"/>
      <c r="G24" s="2"/>
      <c r="H24" s="2"/>
      <c r="I24" s="2"/>
      <c r="J24" s="54" t="s">
        <v>23</v>
      </c>
      <c r="K24" s="54"/>
      <c r="L24" s="54"/>
      <c r="M24" s="54"/>
      <c r="N24" s="54"/>
      <c r="O24" s="25" t="s">
        <v>7</v>
      </c>
      <c r="P24" s="38" t="str">
        <f>IF(P11&gt;=10,"10",(""&amp;P11&amp;""))</f>
        <v>10</v>
      </c>
      <c r="Q24" s="2" t="s">
        <v>25</v>
      </c>
      <c r="R24" s="2"/>
      <c r="S24" s="2"/>
      <c r="T24" s="2"/>
      <c r="U24" s="2"/>
      <c r="V24" s="2"/>
      <c r="W24" s="2"/>
      <c r="X24" s="2"/>
    </row>
    <row r="25" spans="6:54" x14ac:dyDescent="0.55000000000000004">
      <c r="F25" s="2"/>
      <c r="G25" s="2"/>
      <c r="H25" s="2"/>
      <c r="I25" s="2"/>
      <c r="J25" s="54"/>
      <c r="K25" s="54"/>
      <c r="L25" s="54"/>
      <c r="M25" s="54"/>
      <c r="N25" s="54"/>
      <c r="O25" s="25" t="s">
        <v>7</v>
      </c>
      <c r="P25" s="38">
        <v>500</v>
      </c>
      <c r="Q25" s="2" t="s">
        <v>22</v>
      </c>
      <c r="R25" s="2"/>
      <c r="S25" s="2"/>
      <c r="T25" s="2"/>
      <c r="U25" s="2"/>
      <c r="V25" s="2"/>
      <c r="W25" s="2"/>
      <c r="X25" s="2"/>
    </row>
    <row r="26" spans="6:54" x14ac:dyDescent="0.55000000000000004">
      <c r="F26" s="2"/>
      <c r="G26" s="2"/>
      <c r="H26" s="2"/>
      <c r="I26" s="2"/>
      <c r="J26" s="54" t="s">
        <v>17</v>
      </c>
      <c r="K26" s="54"/>
      <c r="L26" s="54"/>
      <c r="M26" s="54"/>
      <c r="N26" s="54"/>
      <c r="O26" s="25" t="s">
        <v>7</v>
      </c>
      <c r="P26" s="39">
        <f>P10</f>
        <v>1.6</v>
      </c>
      <c r="Q26" s="2" t="s">
        <v>24</v>
      </c>
      <c r="R26" s="2"/>
      <c r="S26" s="2"/>
      <c r="T26" s="2"/>
      <c r="U26" s="2"/>
      <c r="V26" s="2"/>
      <c r="W26" s="2"/>
      <c r="X26" s="2"/>
    </row>
    <row r="27" spans="6:54" x14ac:dyDescent="0.55000000000000004">
      <c r="F27" s="2"/>
      <c r="G27" s="2"/>
      <c r="H27" s="54" t="s">
        <v>57</v>
      </c>
      <c r="I27" s="54"/>
      <c r="J27" s="54"/>
      <c r="K27" s="54"/>
      <c r="L27" s="54"/>
      <c r="M27" s="54"/>
      <c r="N27" s="26" t="str">
        <f>IF(P11&gt;=10,"P &lt; 10",(" P = "&amp;P11&amp;""))</f>
        <v>P &lt; 10</v>
      </c>
      <c r="O27" s="25" t="s">
        <v>7</v>
      </c>
      <c r="P27" s="40">
        <f>P24*P25*P26/1000</f>
        <v>8</v>
      </c>
      <c r="Q27" s="2" t="s">
        <v>26</v>
      </c>
      <c r="R27" s="2"/>
      <c r="S27" s="2"/>
      <c r="T27" s="2"/>
      <c r="U27" s="2"/>
      <c r="V27" s="2"/>
      <c r="W27" s="2"/>
      <c r="X27" s="2"/>
    </row>
    <row r="28" spans="6:54" ht="27.75" x14ac:dyDescent="0.65">
      <c r="F28" s="2"/>
      <c r="G28" s="18" t="s">
        <v>98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AP28" s="17"/>
      <c r="AQ28" s="2"/>
    </row>
    <row r="29" spans="6:54" x14ac:dyDescent="0.55000000000000004">
      <c r="F29" s="2"/>
      <c r="G29" s="2"/>
      <c r="H29" s="2" t="s">
        <v>19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AP29" s="17"/>
      <c r="AQ29" s="2"/>
    </row>
    <row r="30" spans="6:54" x14ac:dyDescent="0.55000000000000004">
      <c r="F30" s="2"/>
      <c r="G30" s="2"/>
      <c r="H30" s="2" t="s">
        <v>20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AP30" s="2"/>
      <c r="AQ30" s="2"/>
    </row>
    <row r="31" spans="6:54" x14ac:dyDescent="0.55000000000000004">
      <c r="F31" s="2"/>
      <c r="G31" s="2" t="s">
        <v>21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AP31" s="2"/>
      <c r="AQ31" s="2"/>
    </row>
    <row r="32" spans="6:54" x14ac:dyDescent="0.55000000000000004">
      <c r="F32" s="2"/>
      <c r="G32" s="2"/>
      <c r="H32" s="54" t="s">
        <v>27</v>
      </c>
      <c r="I32" s="54"/>
      <c r="J32" s="54"/>
      <c r="K32" s="54"/>
      <c r="L32" s="54"/>
      <c r="M32" s="54"/>
      <c r="N32" s="54"/>
      <c r="O32" s="25" t="s">
        <v>7</v>
      </c>
      <c r="P32" s="39">
        <f>IF(P11&lt;=10,0,IF(P11&lt;=15,(P11-10),IF(P11&gt;15,5)))</f>
        <v>5</v>
      </c>
      <c r="Q32" s="2" t="s">
        <v>24</v>
      </c>
      <c r="R32" s="2"/>
      <c r="S32" s="2"/>
      <c r="T32" s="2"/>
      <c r="U32" s="2"/>
      <c r="V32" s="2"/>
      <c r="W32" s="2"/>
      <c r="X32" s="2"/>
      <c r="AP32" s="2"/>
      <c r="AQ32" s="2"/>
    </row>
    <row r="33" spans="6:48" x14ac:dyDescent="0.55000000000000004">
      <c r="F33" s="2"/>
      <c r="G33" s="2"/>
      <c r="H33" s="54" t="s">
        <v>28</v>
      </c>
      <c r="I33" s="54"/>
      <c r="J33" s="54"/>
      <c r="K33" s="54"/>
      <c r="L33" s="54"/>
      <c r="M33" s="54"/>
      <c r="N33" s="54"/>
      <c r="O33" s="25" t="s">
        <v>7</v>
      </c>
      <c r="P33" s="41">
        <f>500+(160*P32)</f>
        <v>1300</v>
      </c>
      <c r="Q33" s="2" t="s">
        <v>22</v>
      </c>
      <c r="R33" s="2"/>
      <c r="S33" s="2"/>
      <c r="T33" s="2"/>
      <c r="U33" s="2"/>
      <c r="V33" s="2"/>
      <c r="W33" s="2"/>
      <c r="X33" s="2"/>
      <c r="AR33" s="19"/>
      <c r="AS33" s="19"/>
      <c r="AT33" s="19"/>
      <c r="AU33" s="19"/>
      <c r="AV33" s="19"/>
    </row>
    <row r="34" spans="6:48" x14ac:dyDescent="0.55000000000000004">
      <c r="F34" s="2"/>
      <c r="G34" s="2"/>
      <c r="H34" s="54" t="s">
        <v>17</v>
      </c>
      <c r="I34" s="54"/>
      <c r="J34" s="54"/>
      <c r="K34" s="54"/>
      <c r="L34" s="54"/>
      <c r="M34" s="54"/>
      <c r="N34" s="54"/>
      <c r="O34" s="25" t="s">
        <v>7</v>
      </c>
      <c r="P34" s="39">
        <f>P10</f>
        <v>1.6</v>
      </c>
      <c r="Q34" s="2" t="s">
        <v>24</v>
      </c>
      <c r="R34" s="2"/>
      <c r="S34" s="2"/>
      <c r="T34" s="2"/>
      <c r="U34" s="2"/>
      <c r="V34" s="2"/>
      <c r="W34" s="2"/>
      <c r="X34" s="2"/>
      <c r="AR34" s="66"/>
      <c r="AS34" s="2"/>
      <c r="AT34" s="19"/>
      <c r="AU34" s="19"/>
      <c r="AV34" s="19"/>
    </row>
    <row r="35" spans="6:48" x14ac:dyDescent="0.55000000000000004">
      <c r="F35" s="2"/>
      <c r="G35" s="2"/>
      <c r="H35" s="54" t="s">
        <v>29</v>
      </c>
      <c r="I35" s="54"/>
      <c r="J35" s="54"/>
      <c r="K35" s="54"/>
      <c r="L35" s="54"/>
      <c r="M35" s="54"/>
      <c r="N35" s="54"/>
      <c r="O35" s="25" t="s">
        <v>7</v>
      </c>
      <c r="P35" s="40">
        <f>P32*P33*P34/1000</f>
        <v>10.4</v>
      </c>
      <c r="Q35" s="2" t="s">
        <v>26</v>
      </c>
      <c r="R35" s="2"/>
      <c r="S35" s="2"/>
      <c r="T35" s="2"/>
      <c r="U35" s="2"/>
      <c r="V35" s="2"/>
      <c r="W35" s="2"/>
      <c r="X35" s="2"/>
      <c r="AR35" s="66"/>
      <c r="AS35" s="2"/>
      <c r="AT35" s="19"/>
      <c r="AU35" s="19"/>
      <c r="AV35" s="2"/>
    </row>
    <row r="36" spans="6:48" x14ac:dyDescent="0.55000000000000004">
      <c r="F36" s="2"/>
      <c r="G36" s="64" t="s">
        <v>55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2"/>
    </row>
    <row r="37" spans="6:48" x14ac:dyDescent="0.55000000000000004">
      <c r="F37" s="2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2"/>
    </row>
    <row r="38" spans="6:48" x14ac:dyDescent="0.55000000000000004">
      <c r="F38" s="2"/>
      <c r="G38" s="2"/>
      <c r="H38" s="54" t="s">
        <v>30</v>
      </c>
      <c r="I38" s="54"/>
      <c r="J38" s="54"/>
      <c r="K38" s="54"/>
      <c r="L38" s="54"/>
      <c r="M38" s="54"/>
      <c r="N38" s="54"/>
      <c r="O38" s="25" t="s">
        <v>7</v>
      </c>
      <c r="P38" s="40">
        <f>IF(P11&lt;=15,0,(P11-15))</f>
        <v>3</v>
      </c>
      <c r="Q38" s="2" t="s">
        <v>24</v>
      </c>
      <c r="R38" s="2"/>
      <c r="S38" s="36" t="s">
        <v>36</v>
      </c>
      <c r="T38" s="36"/>
      <c r="U38" s="2"/>
      <c r="V38" s="2"/>
      <c r="W38" s="2"/>
      <c r="X38" s="2"/>
    </row>
    <row r="39" spans="6:48" x14ac:dyDescent="0.55000000000000004">
      <c r="F39" s="2"/>
      <c r="G39" s="2"/>
      <c r="H39" s="54" t="s">
        <v>31</v>
      </c>
      <c r="I39" s="54"/>
      <c r="J39" s="54"/>
      <c r="K39" s="54"/>
      <c r="L39" s="54"/>
      <c r="M39" s="54"/>
      <c r="N39" s="54"/>
      <c r="O39" s="25" t="s">
        <v>7</v>
      </c>
      <c r="P39" s="41">
        <f>IF(P11&lt;=15,0,1300)</f>
        <v>1300</v>
      </c>
      <c r="Q39" s="2" t="s">
        <v>22</v>
      </c>
      <c r="R39" s="2"/>
      <c r="S39" s="2"/>
      <c r="T39" s="2"/>
      <c r="U39" s="2"/>
      <c r="V39" s="2"/>
      <c r="W39" s="2"/>
      <c r="X39" s="2"/>
    </row>
    <row r="40" spans="6:48" x14ac:dyDescent="0.55000000000000004">
      <c r="F40" s="2"/>
      <c r="G40" s="2"/>
      <c r="H40" s="54" t="s">
        <v>17</v>
      </c>
      <c r="I40" s="54"/>
      <c r="J40" s="54"/>
      <c r="K40" s="54"/>
      <c r="L40" s="54"/>
      <c r="M40" s="54"/>
      <c r="N40" s="54"/>
      <c r="O40" s="25" t="s">
        <v>7</v>
      </c>
      <c r="P40" s="39">
        <f>P10</f>
        <v>1.6</v>
      </c>
      <c r="Q40" s="2" t="s">
        <v>24</v>
      </c>
      <c r="R40" s="2"/>
      <c r="S40" s="2"/>
      <c r="T40" s="2"/>
      <c r="U40" s="2"/>
      <c r="V40" s="2"/>
      <c r="W40" s="2"/>
      <c r="X40" s="2"/>
      <c r="AR40" s="19"/>
      <c r="AS40" s="19"/>
      <c r="AT40" s="19"/>
      <c r="AU40" s="19"/>
      <c r="AV40" s="19"/>
    </row>
    <row r="41" spans="6:48" x14ac:dyDescent="0.55000000000000004">
      <c r="F41" s="2"/>
      <c r="G41" s="2"/>
      <c r="H41" s="54" t="s">
        <v>32</v>
      </c>
      <c r="I41" s="54"/>
      <c r="J41" s="54"/>
      <c r="K41" s="54"/>
      <c r="L41" s="54"/>
      <c r="M41" s="54"/>
      <c r="N41" s="54"/>
      <c r="O41" s="25" t="s">
        <v>7</v>
      </c>
      <c r="P41" s="40">
        <f>P38*P39*P40/1000</f>
        <v>6.24</v>
      </c>
      <c r="Q41" s="2" t="s">
        <v>26</v>
      </c>
      <c r="R41" s="2"/>
      <c r="S41" s="2"/>
      <c r="T41" s="2"/>
      <c r="U41" s="2"/>
      <c r="V41" s="2"/>
      <c r="W41" s="2"/>
      <c r="X41" s="2"/>
      <c r="AR41" s="19"/>
      <c r="AS41" s="19"/>
      <c r="AT41" s="19"/>
      <c r="AU41" s="19"/>
      <c r="AV41" s="19"/>
    </row>
    <row r="42" spans="6:48" x14ac:dyDescent="0.55000000000000004">
      <c r="F42" s="2"/>
      <c r="G42" s="2"/>
      <c r="H42" s="2"/>
      <c r="I42" s="2"/>
      <c r="J42" s="2"/>
      <c r="K42" s="2"/>
      <c r="L42" s="2"/>
      <c r="M42" s="2"/>
      <c r="N42" s="2"/>
      <c r="O42" s="25"/>
      <c r="P42" s="25"/>
      <c r="Q42" s="2"/>
      <c r="R42" s="2"/>
      <c r="S42" s="2"/>
      <c r="T42" s="2"/>
      <c r="U42" s="2"/>
      <c r="V42" s="2"/>
      <c r="W42" s="2"/>
      <c r="X42" s="2"/>
      <c r="AR42" s="66"/>
      <c r="AS42" s="66"/>
      <c r="AT42" s="19"/>
      <c r="AU42" s="19"/>
      <c r="AV42" s="19"/>
    </row>
    <row r="43" spans="6:48" x14ac:dyDescent="0.55000000000000004">
      <c r="F43" s="2"/>
      <c r="G43" s="2"/>
      <c r="H43" s="54" t="s">
        <v>33</v>
      </c>
      <c r="I43" s="54"/>
      <c r="J43" s="54"/>
      <c r="K43" s="54"/>
      <c r="L43" s="54"/>
      <c r="M43" s="54"/>
      <c r="N43" s="54"/>
      <c r="O43" s="25" t="s">
        <v>7</v>
      </c>
      <c r="P43" s="42" t="s">
        <v>34</v>
      </c>
      <c r="Q43" s="2"/>
      <c r="R43" s="2"/>
      <c r="S43" s="2"/>
      <c r="T43" s="2"/>
      <c r="U43" s="2"/>
      <c r="V43" s="2"/>
      <c r="W43" s="2"/>
      <c r="X43" s="2"/>
      <c r="AR43" s="66"/>
      <c r="AS43" s="66"/>
      <c r="AT43" s="19"/>
      <c r="AU43" s="19"/>
      <c r="AV43" s="2"/>
    </row>
    <row r="44" spans="6:48" x14ac:dyDescent="0.55000000000000004">
      <c r="F44" s="2"/>
      <c r="G44" s="2"/>
      <c r="H44" s="2"/>
      <c r="I44" s="2"/>
      <c r="J44" s="2"/>
      <c r="K44" s="2"/>
      <c r="L44" s="2"/>
      <c r="M44" s="2"/>
      <c r="N44" s="2"/>
      <c r="O44" s="25" t="s">
        <v>7</v>
      </c>
      <c r="P44" s="40">
        <f>P27+P35+P41</f>
        <v>24.64</v>
      </c>
      <c r="Q44" s="2" t="s">
        <v>26</v>
      </c>
      <c r="R44" s="2"/>
      <c r="S44" s="2"/>
      <c r="T44" s="2"/>
      <c r="U44" s="2"/>
      <c r="V44" s="2"/>
      <c r="W44" s="2"/>
      <c r="X44" s="2"/>
    </row>
    <row r="45" spans="6:48" x14ac:dyDescent="0.55000000000000004">
      <c r="F45" s="2"/>
      <c r="G45" s="2"/>
      <c r="H45" s="71" t="s">
        <v>35</v>
      </c>
      <c r="I45" s="71"/>
      <c r="J45" s="71"/>
      <c r="K45" s="71"/>
      <c r="L45" s="71"/>
      <c r="M45" s="71"/>
      <c r="N45" s="71"/>
      <c r="O45" s="25" t="s">
        <v>7</v>
      </c>
      <c r="P45" s="40">
        <f>P9*P11*2.4</f>
        <v>6.9119999999999999</v>
      </c>
      <c r="Q45" s="2" t="s">
        <v>26</v>
      </c>
      <c r="R45" s="2"/>
      <c r="S45" s="2"/>
      <c r="T45" s="2"/>
      <c r="U45" s="2"/>
      <c r="V45" s="2"/>
      <c r="W45" s="2"/>
      <c r="X45" s="2"/>
    </row>
    <row r="46" spans="6:48" x14ac:dyDescent="0.55000000000000004">
      <c r="F46" s="2"/>
      <c r="G46" s="2"/>
      <c r="H46" s="2"/>
      <c r="I46" s="20"/>
      <c r="J46" s="20"/>
      <c r="K46" s="20"/>
      <c r="L46" s="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6:48" x14ac:dyDescent="0.55000000000000004">
      <c r="F47" s="2"/>
      <c r="G47" s="2"/>
      <c r="H47" s="2"/>
      <c r="I47" s="20"/>
      <c r="J47" s="20"/>
      <c r="K47" s="20"/>
      <c r="L47" s="2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6:48" x14ac:dyDescent="0.55000000000000004">
      <c r="F48" s="2"/>
      <c r="G48" s="2"/>
      <c r="H48" s="2"/>
      <c r="I48" s="20"/>
      <c r="J48" s="20"/>
      <c r="K48" s="20"/>
      <c r="L48" s="2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6:24" x14ac:dyDescent="0.55000000000000004">
      <c r="F49" s="2"/>
      <c r="G49" s="2"/>
      <c r="H49" s="2"/>
      <c r="I49" s="20"/>
      <c r="J49" s="20"/>
      <c r="K49" s="20"/>
      <c r="L49" s="2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6:24" x14ac:dyDescent="0.55000000000000004">
      <c r="F50" s="2"/>
      <c r="G50" s="70" t="s">
        <v>41</v>
      </c>
      <c r="H50" s="70"/>
      <c r="I50" s="70"/>
      <c r="J50" s="20"/>
      <c r="K50" s="20"/>
      <c r="L50" s="21" t="s">
        <v>42</v>
      </c>
      <c r="M50" s="22" t="s">
        <v>7</v>
      </c>
      <c r="N50" s="43">
        <f>P25</f>
        <v>500</v>
      </c>
      <c r="O50" s="23" t="s">
        <v>22</v>
      </c>
      <c r="P50" s="2"/>
      <c r="Q50" s="2"/>
      <c r="R50" s="2"/>
      <c r="S50" s="2"/>
      <c r="T50" s="21" t="s">
        <v>42</v>
      </c>
      <c r="U50" s="22" t="s">
        <v>7</v>
      </c>
      <c r="V50" s="43">
        <f>P25</f>
        <v>500</v>
      </c>
      <c r="W50" s="23" t="s">
        <v>22</v>
      </c>
      <c r="X50" s="2"/>
    </row>
    <row r="51" spans="6:24" x14ac:dyDescent="0.55000000000000004">
      <c r="F51" s="2"/>
      <c r="G51" s="2"/>
      <c r="H51" s="2"/>
      <c r="I51" s="20"/>
      <c r="J51" s="20"/>
      <c r="K51" s="20"/>
      <c r="L51" s="21" t="s">
        <v>43</v>
      </c>
      <c r="M51" s="22" t="s">
        <v>7</v>
      </c>
      <c r="N51" s="44">
        <f>P27</f>
        <v>8</v>
      </c>
      <c r="O51" s="23" t="s">
        <v>26</v>
      </c>
      <c r="P51" s="2"/>
      <c r="Q51" s="2"/>
      <c r="R51" s="2"/>
      <c r="S51" s="2"/>
      <c r="T51" s="21" t="s">
        <v>43</v>
      </c>
      <c r="U51" s="22" t="s">
        <v>7</v>
      </c>
      <c r="V51" s="44">
        <f>P27</f>
        <v>8</v>
      </c>
      <c r="W51" s="23" t="s">
        <v>26</v>
      </c>
      <c r="X51" s="2"/>
    </row>
    <row r="52" spans="6:24" x14ac:dyDescent="0.55000000000000004">
      <c r="F52" s="2"/>
      <c r="G52" s="2"/>
      <c r="H52" s="2"/>
      <c r="I52" s="20"/>
      <c r="J52" s="20"/>
      <c r="K52" s="20"/>
      <c r="L52" s="20"/>
      <c r="M52" s="2"/>
      <c r="N52" s="42"/>
      <c r="O52" s="2"/>
      <c r="P52" s="2"/>
      <c r="Q52" s="2"/>
      <c r="R52" s="2"/>
      <c r="S52" s="2"/>
      <c r="T52" s="2"/>
      <c r="U52" s="2"/>
      <c r="V52" s="42"/>
      <c r="W52" s="2"/>
      <c r="X52" s="2"/>
    </row>
    <row r="53" spans="6:24" x14ac:dyDescent="0.55000000000000004">
      <c r="F53" s="2"/>
      <c r="G53" s="2"/>
      <c r="H53" s="2"/>
      <c r="I53" s="20"/>
      <c r="J53" s="20"/>
      <c r="K53" s="20"/>
      <c r="L53" s="20"/>
      <c r="M53" s="2"/>
      <c r="N53" s="42"/>
      <c r="O53" s="2"/>
      <c r="P53" s="2"/>
      <c r="Q53" s="2"/>
      <c r="R53" s="2"/>
      <c r="S53" s="2"/>
      <c r="T53" s="2"/>
      <c r="U53" s="2"/>
      <c r="V53" s="42"/>
      <c r="W53" s="2"/>
      <c r="X53" s="2"/>
    </row>
    <row r="54" spans="6:24" x14ac:dyDescent="0.55000000000000004">
      <c r="F54" s="2"/>
      <c r="G54" s="2"/>
      <c r="H54" s="2"/>
      <c r="I54" s="20"/>
      <c r="J54" s="20"/>
      <c r="K54" s="20"/>
      <c r="L54" s="21" t="s">
        <v>45</v>
      </c>
      <c r="M54" s="22" t="s">
        <v>7</v>
      </c>
      <c r="N54" s="45">
        <f>P33</f>
        <v>1300</v>
      </c>
      <c r="O54" s="23" t="s">
        <v>22</v>
      </c>
      <c r="P54" s="2"/>
      <c r="Q54" s="2"/>
      <c r="R54" s="2"/>
      <c r="S54" s="2"/>
      <c r="T54" s="21" t="s">
        <v>47</v>
      </c>
      <c r="U54" s="22" t="s">
        <v>7</v>
      </c>
      <c r="V54" s="45">
        <f>500+((160*P32)/2)</f>
        <v>900</v>
      </c>
      <c r="W54" s="23" t="s">
        <v>22</v>
      </c>
      <c r="X54" s="2"/>
    </row>
    <row r="55" spans="6:24" x14ac:dyDescent="0.55000000000000004">
      <c r="F55" s="2"/>
      <c r="G55" s="70" t="s">
        <v>44</v>
      </c>
      <c r="H55" s="70"/>
      <c r="I55" s="70"/>
      <c r="J55" s="20"/>
      <c r="K55" s="20"/>
      <c r="L55" s="21" t="s">
        <v>49</v>
      </c>
      <c r="M55" s="22" t="s">
        <v>7</v>
      </c>
      <c r="N55" s="44">
        <f>P35</f>
        <v>10.4</v>
      </c>
      <c r="O55" s="23" t="s">
        <v>26</v>
      </c>
      <c r="P55" s="2"/>
      <c r="Q55" s="2"/>
      <c r="R55" s="2"/>
      <c r="S55" s="2"/>
      <c r="T55" s="21" t="s">
        <v>46</v>
      </c>
      <c r="U55" s="22" t="s">
        <v>7</v>
      </c>
      <c r="V55" s="44">
        <f>P32*V54*P34/1000</f>
        <v>7.2</v>
      </c>
      <c r="W55" s="23" t="s">
        <v>26</v>
      </c>
      <c r="X55" s="2"/>
    </row>
    <row r="56" spans="6:24" x14ac:dyDescent="0.55000000000000004">
      <c r="F56" s="2"/>
      <c r="G56" s="2"/>
      <c r="H56" s="2"/>
      <c r="I56" s="20"/>
      <c r="J56" s="20"/>
      <c r="K56" s="20"/>
      <c r="L56" s="20"/>
      <c r="M56" s="2"/>
      <c r="N56" s="42"/>
      <c r="O56" s="2"/>
      <c r="P56" s="2"/>
      <c r="Q56" s="2"/>
      <c r="R56" s="2"/>
      <c r="S56" s="2"/>
      <c r="T56" s="2"/>
      <c r="U56" s="2"/>
      <c r="V56" s="42"/>
      <c r="W56" s="2"/>
      <c r="X56" s="2"/>
    </row>
    <row r="57" spans="6:24" x14ac:dyDescent="0.55000000000000004">
      <c r="F57" s="2"/>
      <c r="G57" s="2"/>
      <c r="H57" s="2"/>
      <c r="I57" s="20"/>
      <c r="J57" s="20"/>
      <c r="K57" s="20"/>
      <c r="L57" s="20"/>
      <c r="M57" s="2"/>
      <c r="N57" s="42"/>
      <c r="O57" s="2"/>
      <c r="P57" s="2"/>
      <c r="Q57" s="2"/>
      <c r="R57" s="2"/>
      <c r="S57" s="2"/>
      <c r="T57" s="2"/>
      <c r="U57" s="2"/>
      <c r="V57" s="42"/>
      <c r="W57" s="2"/>
      <c r="X57" s="2"/>
    </row>
    <row r="58" spans="6:24" x14ac:dyDescent="0.55000000000000004">
      <c r="F58" s="2"/>
      <c r="G58" s="2"/>
      <c r="H58" s="27" t="s">
        <v>48</v>
      </c>
      <c r="I58" s="20"/>
      <c r="J58" s="20"/>
      <c r="K58" s="20"/>
      <c r="L58" s="21" t="s">
        <v>45</v>
      </c>
      <c r="M58" s="22" t="s">
        <v>7</v>
      </c>
      <c r="N58" s="46">
        <f>1300</f>
        <v>1300</v>
      </c>
      <c r="O58" s="23" t="s">
        <v>22</v>
      </c>
      <c r="P58" s="2"/>
      <c r="Q58" s="2"/>
      <c r="R58" s="2"/>
      <c r="S58" s="2"/>
      <c r="T58" s="21" t="s">
        <v>47</v>
      </c>
      <c r="U58" s="22" t="s">
        <v>7</v>
      </c>
      <c r="V58" s="46">
        <f>1300</f>
        <v>1300</v>
      </c>
      <c r="W58" s="23" t="s">
        <v>22</v>
      </c>
      <c r="X58" s="2"/>
    </row>
    <row r="59" spans="6:24" x14ac:dyDescent="0.55000000000000004">
      <c r="F59" s="2"/>
      <c r="G59" s="2"/>
      <c r="H59" s="2"/>
      <c r="I59" s="20"/>
      <c r="J59" s="20"/>
      <c r="K59" s="20"/>
      <c r="L59" s="21" t="s">
        <v>46</v>
      </c>
      <c r="M59" s="22" t="s">
        <v>7</v>
      </c>
      <c r="N59" s="44">
        <f>P41</f>
        <v>6.24</v>
      </c>
      <c r="O59" s="23" t="s">
        <v>26</v>
      </c>
      <c r="P59" s="2"/>
      <c r="Q59" s="2"/>
      <c r="R59" s="2"/>
      <c r="S59" s="2"/>
      <c r="T59" s="21" t="s">
        <v>46</v>
      </c>
      <c r="U59" s="22" t="s">
        <v>7</v>
      </c>
      <c r="V59" s="44">
        <f>P41</f>
        <v>6.24</v>
      </c>
      <c r="W59" s="23" t="s">
        <v>26</v>
      </c>
      <c r="X59" s="2"/>
    </row>
    <row r="60" spans="6:24" x14ac:dyDescent="0.55000000000000004">
      <c r="F60" s="2"/>
      <c r="G60" s="2"/>
      <c r="H60" s="2"/>
      <c r="I60" s="20"/>
      <c r="J60" s="20"/>
      <c r="K60" s="20"/>
      <c r="L60" s="2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6:24" x14ac:dyDescent="0.55000000000000004">
      <c r="F61" s="2"/>
      <c r="G61" s="67" t="s">
        <v>51</v>
      </c>
      <c r="H61" s="67"/>
      <c r="I61" s="54" t="s">
        <v>50</v>
      </c>
      <c r="J61" s="54"/>
      <c r="K61" s="47">
        <f>P44</f>
        <v>24.64</v>
      </c>
      <c r="L61" s="2" t="s">
        <v>26</v>
      </c>
      <c r="O61" s="2"/>
      <c r="P61" s="2"/>
      <c r="Q61" s="2"/>
      <c r="R61" s="2"/>
      <c r="U61" s="2"/>
      <c r="V61" s="2"/>
      <c r="W61" s="2"/>
      <c r="X61" s="2"/>
    </row>
    <row r="62" spans="6:24" ht="27.75" x14ac:dyDescent="0.55000000000000004">
      <c r="F62" s="2"/>
      <c r="I62" s="54" t="s">
        <v>53</v>
      </c>
      <c r="J62" s="54"/>
      <c r="K62" s="48">
        <f>P44-P45</f>
        <v>17.728000000000002</v>
      </c>
      <c r="L62" s="2" t="s">
        <v>26</v>
      </c>
      <c r="O62" s="2"/>
      <c r="P62" s="68" t="s">
        <v>100</v>
      </c>
      <c r="Q62" s="68"/>
      <c r="R62" s="68"/>
      <c r="S62" s="69" t="s">
        <v>103</v>
      </c>
      <c r="T62" s="69"/>
      <c r="U62" s="69"/>
      <c r="V62" s="69"/>
      <c r="W62" s="69"/>
      <c r="X62" s="69"/>
    </row>
    <row r="63" spans="6:24" ht="27.75" x14ac:dyDescent="0.55000000000000004">
      <c r="F63" s="2"/>
      <c r="G63" s="67" t="s">
        <v>52</v>
      </c>
      <c r="H63" s="67"/>
      <c r="I63" s="54" t="s">
        <v>50</v>
      </c>
      <c r="J63" s="54"/>
      <c r="K63" s="47">
        <f>V51+V55+V59</f>
        <v>21.439999999999998</v>
      </c>
      <c r="L63" s="2" t="s">
        <v>26</v>
      </c>
      <c r="P63" s="68" t="s">
        <v>102</v>
      </c>
      <c r="Q63" s="68"/>
      <c r="R63" s="68"/>
      <c r="S63" s="69" t="s">
        <v>104</v>
      </c>
      <c r="T63" s="69"/>
      <c r="U63" s="69"/>
      <c r="V63" s="69"/>
      <c r="W63" s="69"/>
      <c r="X63" s="69"/>
    </row>
    <row r="64" spans="6:24" ht="27.75" x14ac:dyDescent="0.65">
      <c r="F64" s="2"/>
      <c r="G64" s="2"/>
      <c r="H64" s="2"/>
      <c r="I64" s="54" t="s">
        <v>54</v>
      </c>
      <c r="J64" s="54"/>
      <c r="K64" s="48">
        <f>K63-P45</f>
        <v>14.527999999999999</v>
      </c>
      <c r="L64" s="2" t="s">
        <v>26</v>
      </c>
      <c r="M64" s="2"/>
      <c r="N64" s="2"/>
      <c r="O64" s="2"/>
      <c r="P64" s="68" t="s">
        <v>101</v>
      </c>
      <c r="Q64" s="68"/>
      <c r="R64" s="68"/>
      <c r="S64" s="72">
        <f ca="1">TODAY()</f>
        <v>45522</v>
      </c>
      <c r="T64" s="72"/>
      <c r="U64" s="72"/>
      <c r="V64" s="72"/>
      <c r="W64" s="72"/>
      <c r="X64" s="72"/>
    </row>
  </sheetData>
  <sheetProtection password="BF63" sheet="1" objects="1" scenarios="1"/>
  <mergeCells count="56">
    <mergeCell ref="I64:J64"/>
    <mergeCell ref="P64:R64"/>
    <mergeCell ref="S64:X64"/>
    <mergeCell ref="AS42:AS43"/>
    <mergeCell ref="H43:N43"/>
    <mergeCell ref="G50:I50"/>
    <mergeCell ref="G55:I55"/>
    <mergeCell ref="G61:H61"/>
    <mergeCell ref="H45:N45"/>
    <mergeCell ref="AR42:AR43"/>
    <mergeCell ref="I61:J61"/>
    <mergeCell ref="AR34:AR35"/>
    <mergeCell ref="H35:N35"/>
    <mergeCell ref="G36:W37"/>
    <mergeCell ref="G63:H63"/>
    <mergeCell ref="P62:R62"/>
    <mergeCell ref="S62:X62"/>
    <mergeCell ref="P63:R63"/>
    <mergeCell ref="H39:N39"/>
    <mergeCell ref="H40:N40"/>
    <mergeCell ref="H41:N41"/>
    <mergeCell ref="S63:X63"/>
    <mergeCell ref="I62:J62"/>
    <mergeCell ref="I63:J63"/>
    <mergeCell ref="H38:N38"/>
    <mergeCell ref="J26:N26"/>
    <mergeCell ref="H27:M27"/>
    <mergeCell ref="L11:N11"/>
    <mergeCell ref="G12:W12"/>
    <mergeCell ref="G13:W14"/>
    <mergeCell ref="I16:M16"/>
    <mergeCell ref="G21:W22"/>
    <mergeCell ref="H32:N32"/>
    <mergeCell ref="J23:N23"/>
    <mergeCell ref="J24:N24"/>
    <mergeCell ref="J25:N25"/>
    <mergeCell ref="H33:N33"/>
    <mergeCell ref="H34:N34"/>
    <mergeCell ref="BD8:BD9"/>
    <mergeCell ref="BE8:BE9"/>
    <mergeCell ref="BJ8:BJ9"/>
    <mergeCell ref="BK8:BK9"/>
    <mergeCell ref="L9:N9"/>
    <mergeCell ref="AX8:AX9"/>
    <mergeCell ref="AY8:AY9"/>
    <mergeCell ref="L10:N10"/>
    <mergeCell ref="L8:N8"/>
    <mergeCell ref="P8:R8"/>
    <mergeCell ref="AR8:AR9"/>
    <mergeCell ref="AS8:AS9"/>
    <mergeCell ref="F3:X3"/>
    <mergeCell ref="F4:X4"/>
    <mergeCell ref="L6:N6"/>
    <mergeCell ref="P6:R6"/>
    <mergeCell ref="L7:N7"/>
    <mergeCell ref="P7:R7"/>
  </mergeCells>
  <dataValidations count="3">
    <dataValidation type="list" allowBlank="1" showInputMessage="1" showErrorMessage="1" sqref="P8:R8">
      <formula1>INDIRECT($P$7)</formula1>
    </dataValidation>
    <dataValidation type="list" allowBlank="1" showInputMessage="1" showErrorMessage="1" sqref="P7:R7">
      <formula1>$AP$10:$AP$13</formula1>
    </dataValidation>
    <dataValidation type="list" allowBlank="1" showInputMessage="1" showErrorMessage="1" sqref="P6:R6">
      <formula1>$AP$6:$AP$7</formula1>
    </dataValidation>
  </dataValidations>
  <printOptions horizontalCentered="1"/>
  <pageMargins left="0" right="0" top="0.39370078740157483" bottom="0.39370078740157483" header="0" footer="0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3:BO64"/>
  <sheetViews>
    <sheetView showGridLines="0" view="pageBreakPreview" topLeftCell="A10" zoomScaleNormal="115" zoomScaleSheetLayoutView="100" zoomScalePageLayoutView="10" workbookViewId="0">
      <selection activeCell="Y7" sqref="Y7"/>
    </sheetView>
  </sheetViews>
  <sheetFormatPr defaultRowHeight="24" x14ac:dyDescent="0.55000000000000004"/>
  <cols>
    <col min="1" max="10" width="9.140625" style="1"/>
    <col min="11" max="11" width="9.140625" style="1" customWidth="1"/>
    <col min="12" max="38" width="9.140625" style="1"/>
    <col min="39" max="39" width="9.140625" style="1" customWidth="1"/>
    <col min="40" max="40" width="11.7109375" style="1" hidden="1" customWidth="1"/>
    <col min="41" max="41" width="3.28515625" style="1" hidden="1" customWidth="1"/>
    <col min="42" max="42" width="32.7109375" style="1" hidden="1" customWidth="1"/>
    <col min="43" max="43" width="3" style="1" hidden="1" customWidth="1"/>
    <col min="44" max="44" width="0" style="1" hidden="1" customWidth="1"/>
    <col min="45" max="45" width="30.5703125" style="1" hidden="1" customWidth="1"/>
    <col min="46" max="46" width="14.42578125" style="1" hidden="1" customWidth="1"/>
    <col min="47" max="48" width="14.28515625" style="1" hidden="1" customWidth="1"/>
    <col min="49" max="49" width="7.5703125" style="1" hidden="1" customWidth="1"/>
    <col min="50" max="50" width="14.5703125" style="1" hidden="1" customWidth="1"/>
    <col min="51" max="51" width="25.7109375" style="1" hidden="1" customWidth="1"/>
    <col min="52" max="52" width="17.140625" style="1" hidden="1" customWidth="1"/>
    <col min="53" max="53" width="13.42578125" style="1" hidden="1" customWidth="1"/>
    <col min="54" max="54" width="14.42578125" style="1" hidden="1" customWidth="1"/>
    <col min="55" max="55" width="7.140625" style="1" hidden="1" customWidth="1"/>
    <col min="56" max="56" width="0" style="1" hidden="1" customWidth="1"/>
    <col min="57" max="57" width="28.42578125" style="1" hidden="1" customWidth="1"/>
    <col min="58" max="58" width="16.42578125" style="1" hidden="1" customWidth="1"/>
    <col min="59" max="59" width="14.28515625" style="1" hidden="1" customWidth="1"/>
    <col min="60" max="60" width="16.85546875" style="1" hidden="1" customWidth="1"/>
    <col min="61" max="62" width="0" style="1" hidden="1" customWidth="1"/>
    <col min="63" max="63" width="20.42578125" style="1" hidden="1" customWidth="1"/>
    <col min="64" max="64" width="18.140625" style="1" hidden="1" customWidth="1"/>
    <col min="65" max="65" width="15.42578125" style="1" hidden="1" customWidth="1"/>
    <col min="66" max="66" width="18.7109375" style="1" hidden="1" customWidth="1"/>
    <col min="67" max="67" width="0.140625" style="1" hidden="1" customWidth="1"/>
    <col min="68" max="16384" width="9.140625" style="1"/>
  </cols>
  <sheetData>
    <row r="3" spans="6:66" ht="33" x14ac:dyDescent="0.75">
      <c r="F3" s="52" t="s">
        <v>99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6:66" ht="27.75" x14ac:dyDescent="0.65">
      <c r="F4" s="53" t="s">
        <v>0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6:66" ht="12" customHeight="1" x14ac:dyDescent="0.65"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6:66" x14ac:dyDescent="0.55000000000000004">
      <c r="F6" s="2"/>
      <c r="G6" s="2"/>
      <c r="H6" s="2"/>
      <c r="I6" s="2"/>
      <c r="J6" s="2"/>
      <c r="K6" s="2"/>
      <c r="L6" s="54" t="s">
        <v>1</v>
      </c>
      <c r="M6" s="54"/>
      <c r="N6" s="54"/>
      <c r="O6" s="25" t="s">
        <v>7</v>
      </c>
      <c r="P6" s="55" t="s">
        <v>56</v>
      </c>
      <c r="Q6" s="55"/>
      <c r="R6" s="55"/>
      <c r="S6" s="2"/>
      <c r="T6" s="2"/>
      <c r="U6" s="2"/>
      <c r="V6" s="2"/>
      <c r="W6" s="2"/>
      <c r="X6" s="2"/>
      <c r="AM6" s="3"/>
      <c r="AN6" s="3" t="s">
        <v>1</v>
      </c>
      <c r="AO6" s="25" t="s">
        <v>7</v>
      </c>
      <c r="AP6" s="4" t="s">
        <v>56</v>
      </c>
    </row>
    <row r="7" spans="6:66" x14ac:dyDescent="0.55000000000000004">
      <c r="F7" s="2"/>
      <c r="G7" s="2"/>
      <c r="H7" s="2"/>
      <c r="I7" s="2"/>
      <c r="J7" s="2"/>
      <c r="K7" s="2"/>
      <c r="L7" s="54" t="s">
        <v>2</v>
      </c>
      <c r="M7" s="54"/>
      <c r="N7" s="54"/>
      <c r="O7" s="25" t="s">
        <v>7</v>
      </c>
      <c r="P7" s="55" t="s">
        <v>60</v>
      </c>
      <c r="Q7" s="55"/>
      <c r="R7" s="55"/>
      <c r="S7" s="2"/>
      <c r="T7" s="2"/>
      <c r="U7" s="2"/>
      <c r="V7" s="2"/>
      <c r="W7" s="2"/>
      <c r="X7" s="2"/>
      <c r="AP7" s="5" t="s">
        <v>8</v>
      </c>
    </row>
    <row r="8" spans="6:66" x14ac:dyDescent="0.55000000000000004">
      <c r="F8" s="2"/>
      <c r="G8" s="2"/>
      <c r="H8" s="2"/>
      <c r="I8" s="2"/>
      <c r="J8" s="2"/>
      <c r="K8" s="2"/>
      <c r="L8" s="54" t="s">
        <v>3</v>
      </c>
      <c r="M8" s="54"/>
      <c r="N8" s="54"/>
      <c r="O8" s="25" t="s">
        <v>7</v>
      </c>
      <c r="P8" s="56" t="s">
        <v>78</v>
      </c>
      <c r="Q8" s="56"/>
      <c r="R8" s="56"/>
      <c r="S8" s="2"/>
      <c r="T8" s="2"/>
      <c r="U8" s="2"/>
      <c r="V8" s="2"/>
      <c r="W8" s="2"/>
      <c r="X8" s="2"/>
      <c r="AR8" s="57" t="s">
        <v>63</v>
      </c>
      <c r="AS8" s="59" t="s">
        <v>62</v>
      </c>
      <c r="AT8" s="6" t="s">
        <v>64</v>
      </c>
      <c r="AU8" s="29" t="s">
        <v>65</v>
      </c>
      <c r="AV8" s="8" t="s">
        <v>68</v>
      </c>
      <c r="AX8" s="57" t="s">
        <v>63</v>
      </c>
      <c r="AY8" s="59" t="s">
        <v>61</v>
      </c>
      <c r="AZ8" s="6" t="s">
        <v>64</v>
      </c>
      <c r="BA8" s="29" t="s">
        <v>65</v>
      </c>
      <c r="BB8" s="8" t="s">
        <v>68</v>
      </c>
      <c r="BD8" s="57" t="s">
        <v>63</v>
      </c>
      <c r="BE8" s="59" t="s">
        <v>61</v>
      </c>
      <c r="BF8" s="6" t="s">
        <v>64</v>
      </c>
      <c r="BG8" s="29" t="s">
        <v>65</v>
      </c>
      <c r="BH8" s="8" t="s">
        <v>68</v>
      </c>
      <c r="BJ8" s="57" t="s">
        <v>63</v>
      </c>
      <c r="BK8" s="59" t="s">
        <v>61</v>
      </c>
      <c r="BL8" s="6" t="s">
        <v>64</v>
      </c>
      <c r="BM8" s="29" t="s">
        <v>65</v>
      </c>
      <c r="BN8" s="8" t="s">
        <v>68</v>
      </c>
    </row>
    <row r="9" spans="6:66" x14ac:dyDescent="0.55000000000000004">
      <c r="F9" s="2"/>
      <c r="G9" s="2"/>
      <c r="H9" s="2"/>
      <c r="I9" s="2"/>
      <c r="J9" s="2"/>
      <c r="K9" s="2"/>
      <c r="L9" s="54" t="s">
        <v>4</v>
      </c>
      <c r="M9" s="54"/>
      <c r="N9" s="54"/>
      <c r="O9" s="25" t="s">
        <v>7</v>
      </c>
      <c r="P9" s="49">
        <f>ROUNDDOWN(IF($P$7="หน้าตัดรูปทรงสี่เหลี่ยมตัน",(VLOOKUP(P8,AS10:AT19,2,0)/10000),IF($P$7="หน้าตัดรูปทรงตัวไอ",(VLOOKUP(P8,AY10:AZ17,2,0)/10000),IF($P$7="หน้าตัดรูปทรงวงกลม",(VLOOKUP(P8,BE10:BF13,2,0)/10000),IF($P$7="หน้าตัดรูปทรงหกเหลี่ยมกลวง",(VLOOKUP(P8,BK10:BL10,2,0)/10000))))),4)</f>
        <v>0.16</v>
      </c>
      <c r="Q9" s="2" t="s">
        <v>95</v>
      </c>
      <c r="R9" s="2"/>
      <c r="S9" s="2"/>
      <c r="T9" s="2"/>
      <c r="U9" s="2"/>
      <c r="V9" s="2"/>
      <c r="W9" s="2"/>
      <c r="X9" s="2"/>
      <c r="AR9" s="58"/>
      <c r="AS9" s="60"/>
      <c r="AT9" s="25" t="s">
        <v>66</v>
      </c>
      <c r="AU9" s="30" t="s">
        <v>67</v>
      </c>
      <c r="AV9" s="10" t="s">
        <v>69</v>
      </c>
      <c r="AX9" s="58"/>
      <c r="AY9" s="60"/>
      <c r="AZ9" s="25" t="s">
        <v>66</v>
      </c>
      <c r="BA9" s="30" t="s">
        <v>67</v>
      </c>
      <c r="BB9" s="10" t="s">
        <v>69</v>
      </c>
      <c r="BD9" s="58"/>
      <c r="BE9" s="60"/>
      <c r="BF9" s="25" t="s">
        <v>66</v>
      </c>
      <c r="BG9" s="30" t="s">
        <v>67</v>
      </c>
      <c r="BH9" s="10" t="s">
        <v>69</v>
      </c>
      <c r="BJ9" s="58"/>
      <c r="BK9" s="60"/>
      <c r="BL9" s="25" t="s">
        <v>66</v>
      </c>
      <c r="BM9" s="30" t="s">
        <v>67</v>
      </c>
      <c r="BN9" s="10" t="s">
        <v>69</v>
      </c>
    </row>
    <row r="10" spans="6:66" x14ac:dyDescent="0.55000000000000004">
      <c r="F10" s="2"/>
      <c r="G10" s="2"/>
      <c r="H10" s="2"/>
      <c r="I10" s="2"/>
      <c r="J10" s="2"/>
      <c r="K10" s="2"/>
      <c r="L10" s="54" t="s">
        <v>5</v>
      </c>
      <c r="M10" s="54"/>
      <c r="N10" s="54"/>
      <c r="O10" s="25" t="s">
        <v>7</v>
      </c>
      <c r="P10" s="50">
        <f>ROUNDDOWN(IF($P$7="หน้าตัดรูปทรงสี่เหลี่ยมตัน",(VLOOKUP(P8,AS10:AV19,3,0)/100),IF($P$7="หน้าตัดรูปทรงตัวไอ",(VLOOKUP(P8,AY10:BB17,3,0)/100),IF($P$7="หน้าตัดรูปทรงวงกลม",(VLOOKUP(P8,BE10:BH13,3,0)/100),IF($P$7="หน้าตัดรูปทรงหกเหลี่ยมกลวง",(VLOOKUP(P8,BK10:BN11,3,0)/100))))),4)</f>
        <v>1.6</v>
      </c>
      <c r="Q10" s="2" t="s">
        <v>70</v>
      </c>
      <c r="R10" s="2"/>
      <c r="S10" s="2"/>
      <c r="T10" s="2"/>
      <c r="U10" s="2"/>
      <c r="V10" s="2"/>
      <c r="W10" s="2"/>
      <c r="X10" s="2"/>
      <c r="AN10" s="3" t="s">
        <v>2</v>
      </c>
      <c r="AO10" s="25" t="s">
        <v>7</v>
      </c>
      <c r="AP10" s="4" t="s">
        <v>60</v>
      </c>
      <c r="AQ10" s="2"/>
      <c r="AR10" s="11">
        <v>1</v>
      </c>
      <c r="AS10" s="12" t="s">
        <v>71</v>
      </c>
      <c r="AT10" s="11">
        <v>225</v>
      </c>
      <c r="AU10" s="11">
        <v>60</v>
      </c>
      <c r="AV10" s="11">
        <v>54</v>
      </c>
      <c r="AX10" s="11">
        <v>1</v>
      </c>
      <c r="AY10" s="12" t="s">
        <v>81</v>
      </c>
      <c r="AZ10" s="11">
        <v>274.5</v>
      </c>
      <c r="BA10" s="11">
        <v>89</v>
      </c>
      <c r="BB10" s="11">
        <v>66</v>
      </c>
      <c r="BD10" s="11">
        <v>1</v>
      </c>
      <c r="BE10" s="12" t="s">
        <v>90</v>
      </c>
      <c r="BF10" s="11">
        <v>962.1</v>
      </c>
      <c r="BG10" s="11">
        <v>110</v>
      </c>
      <c r="BH10" s="11">
        <v>230.9</v>
      </c>
      <c r="BJ10" s="11">
        <v>1</v>
      </c>
      <c r="BK10" s="12" t="s">
        <v>89</v>
      </c>
      <c r="BL10" s="11">
        <v>133</v>
      </c>
      <c r="BM10" s="11">
        <v>52</v>
      </c>
      <c r="BN10" s="11">
        <v>32</v>
      </c>
    </row>
    <row r="11" spans="6:66" x14ac:dyDescent="0.55000000000000004">
      <c r="F11" s="2"/>
      <c r="G11" s="2"/>
      <c r="H11" s="2"/>
      <c r="I11" s="2"/>
      <c r="J11" s="2"/>
      <c r="K11" s="2"/>
      <c r="L11" s="54" t="s">
        <v>6</v>
      </c>
      <c r="M11" s="54"/>
      <c r="N11" s="54"/>
      <c r="O11" s="25" t="s">
        <v>7</v>
      </c>
      <c r="P11" s="37">
        <v>18</v>
      </c>
      <c r="Q11" s="2" t="s">
        <v>70</v>
      </c>
      <c r="R11" s="2"/>
      <c r="S11" s="2"/>
      <c r="T11" s="2"/>
      <c r="U11" s="2"/>
      <c r="V11" s="2"/>
      <c r="W11" s="2"/>
      <c r="X11" s="2"/>
      <c r="AP11" s="5" t="s">
        <v>59</v>
      </c>
      <c r="AR11" s="13">
        <v>2</v>
      </c>
      <c r="AS11" s="14" t="s">
        <v>72</v>
      </c>
      <c r="AT11" s="13">
        <v>324</v>
      </c>
      <c r="AU11" s="13">
        <v>72</v>
      </c>
      <c r="AV11" s="13">
        <v>78</v>
      </c>
      <c r="AX11" s="13">
        <v>2</v>
      </c>
      <c r="AY11" s="14" t="s">
        <v>82</v>
      </c>
      <c r="AZ11" s="13">
        <v>386</v>
      </c>
      <c r="BA11" s="13">
        <v>109</v>
      </c>
      <c r="BB11" s="13">
        <v>93</v>
      </c>
      <c r="BD11" s="11">
        <v>2</v>
      </c>
      <c r="BE11" s="12" t="s">
        <v>91</v>
      </c>
      <c r="BF11" s="11">
        <v>1256.5999999999999</v>
      </c>
      <c r="BG11" s="11">
        <v>126</v>
      </c>
      <c r="BH11" s="11">
        <v>301.60000000000002</v>
      </c>
      <c r="BJ11" s="11"/>
      <c r="BK11" s="12"/>
      <c r="BL11" s="11"/>
      <c r="BM11" s="11"/>
      <c r="BN11" s="11"/>
    </row>
    <row r="12" spans="6:66" ht="30.75" customHeight="1" x14ac:dyDescent="0.55000000000000004">
      <c r="F12" s="2"/>
      <c r="G12" s="61" t="s">
        <v>9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2"/>
      <c r="AP12" s="5" t="s">
        <v>58</v>
      </c>
      <c r="AR12" s="11">
        <v>3</v>
      </c>
      <c r="AS12" s="12" t="s">
        <v>73</v>
      </c>
      <c r="AT12" s="11">
        <v>400</v>
      </c>
      <c r="AU12" s="11">
        <v>80</v>
      </c>
      <c r="AV12" s="11">
        <v>96</v>
      </c>
      <c r="AX12" s="11">
        <v>3</v>
      </c>
      <c r="AY12" s="12" t="s">
        <v>83</v>
      </c>
      <c r="AZ12" s="11">
        <v>489</v>
      </c>
      <c r="BA12" s="11">
        <v>131</v>
      </c>
      <c r="BB12" s="11">
        <v>117</v>
      </c>
      <c r="BD12" s="11">
        <v>3</v>
      </c>
      <c r="BE12" s="12" t="s">
        <v>92</v>
      </c>
      <c r="BF12" s="11">
        <v>1963.5</v>
      </c>
      <c r="BG12" s="11">
        <v>157</v>
      </c>
      <c r="BH12" s="11">
        <v>471.2</v>
      </c>
    </row>
    <row r="13" spans="6:66" ht="24" customHeight="1" x14ac:dyDescent="0.55000000000000004">
      <c r="F13" s="2"/>
      <c r="G13" s="62" t="s">
        <v>97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2"/>
      <c r="AL13" s="15"/>
      <c r="AP13" s="5" t="s">
        <v>94</v>
      </c>
      <c r="AR13" s="11">
        <v>4</v>
      </c>
      <c r="AS13" s="12" t="s">
        <v>74</v>
      </c>
      <c r="AT13" s="11">
        <v>484</v>
      </c>
      <c r="AU13" s="11">
        <v>88</v>
      </c>
      <c r="AV13" s="11">
        <v>116</v>
      </c>
      <c r="AX13" s="11">
        <v>4</v>
      </c>
      <c r="AY13" s="12" t="s">
        <v>84</v>
      </c>
      <c r="AZ13" s="11">
        <v>660</v>
      </c>
      <c r="BA13" s="11">
        <v>150</v>
      </c>
      <c r="BB13" s="11">
        <v>158</v>
      </c>
      <c r="BD13" s="11">
        <v>4</v>
      </c>
      <c r="BE13" s="12" t="s">
        <v>93</v>
      </c>
      <c r="BF13" s="11">
        <v>2827.4</v>
      </c>
      <c r="BG13" s="11">
        <v>188</v>
      </c>
      <c r="BH13" s="11">
        <v>678.6</v>
      </c>
    </row>
    <row r="14" spans="6:66" x14ac:dyDescent="0.55000000000000004">
      <c r="F14" s="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2"/>
      <c r="AR14" s="11">
        <v>5</v>
      </c>
      <c r="AS14" s="12" t="s">
        <v>75</v>
      </c>
      <c r="AT14" s="11">
        <v>676</v>
      </c>
      <c r="AU14" s="11">
        <v>104</v>
      </c>
      <c r="AV14" s="11">
        <v>162</v>
      </c>
      <c r="AX14" s="11">
        <v>5</v>
      </c>
      <c r="AY14" s="12" t="s">
        <v>85</v>
      </c>
      <c r="AZ14" s="11">
        <v>880</v>
      </c>
      <c r="BA14" s="11">
        <v>176</v>
      </c>
      <c r="BB14" s="11">
        <v>211</v>
      </c>
    </row>
    <row r="15" spans="6:66" x14ac:dyDescent="0.55000000000000004">
      <c r="F15" s="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"/>
      <c r="AR15" s="11">
        <v>6</v>
      </c>
      <c r="AS15" s="12" t="s">
        <v>76</v>
      </c>
      <c r="AT15" s="11">
        <v>900</v>
      </c>
      <c r="AU15" s="11">
        <v>120</v>
      </c>
      <c r="AV15" s="11">
        <v>216</v>
      </c>
      <c r="AX15" s="11">
        <v>6</v>
      </c>
      <c r="AY15" s="12" t="s">
        <v>86</v>
      </c>
      <c r="AZ15" s="11">
        <v>1240</v>
      </c>
      <c r="BA15" s="11">
        <v>197</v>
      </c>
      <c r="BB15" s="11">
        <v>298</v>
      </c>
    </row>
    <row r="16" spans="6:66" x14ac:dyDescent="0.55000000000000004">
      <c r="F16" s="2"/>
      <c r="G16" s="2"/>
      <c r="H16" s="2"/>
      <c r="I16" s="63" t="s">
        <v>10</v>
      </c>
      <c r="J16" s="63"/>
      <c r="K16" s="63"/>
      <c r="L16" s="63"/>
      <c r="M16" s="63"/>
      <c r="N16" s="26" t="s">
        <v>37</v>
      </c>
      <c r="O16" s="27" t="s">
        <v>38</v>
      </c>
      <c r="P16" s="2" t="s">
        <v>39</v>
      </c>
      <c r="Q16" s="2"/>
      <c r="R16" s="2"/>
      <c r="S16" s="2"/>
      <c r="T16" s="2"/>
      <c r="U16" s="2"/>
      <c r="V16" s="2"/>
      <c r="W16" s="2"/>
      <c r="X16" s="2"/>
      <c r="AR16" s="11">
        <v>7</v>
      </c>
      <c r="AS16" s="12" t="s">
        <v>77</v>
      </c>
      <c r="AT16" s="11">
        <v>1225</v>
      </c>
      <c r="AU16" s="11">
        <v>140</v>
      </c>
      <c r="AV16" s="11">
        <v>294</v>
      </c>
      <c r="AX16" s="11">
        <v>7</v>
      </c>
      <c r="AY16" s="12" t="s">
        <v>87</v>
      </c>
      <c r="AZ16" s="11">
        <v>1549</v>
      </c>
      <c r="BA16" s="11">
        <v>222</v>
      </c>
      <c r="BB16" s="11">
        <v>372</v>
      </c>
    </row>
    <row r="17" spans="6:54" x14ac:dyDescent="0.55000000000000004">
      <c r="F17" s="2"/>
      <c r="G17" s="2"/>
      <c r="H17" s="2"/>
      <c r="I17" s="2"/>
      <c r="J17" s="2"/>
      <c r="K17" s="2"/>
      <c r="L17" s="2"/>
      <c r="M17" s="35" t="s">
        <v>11</v>
      </c>
      <c r="N17" s="28" t="s">
        <v>37</v>
      </c>
      <c r="O17" s="25" t="s">
        <v>7</v>
      </c>
      <c r="P17" s="2" t="s">
        <v>15</v>
      </c>
      <c r="Q17" s="2"/>
      <c r="R17" s="2"/>
      <c r="S17" s="2"/>
      <c r="T17" s="2"/>
      <c r="U17" s="2"/>
      <c r="V17" s="2"/>
      <c r="W17" s="2"/>
      <c r="X17" s="2"/>
      <c r="AR17" s="11">
        <v>8</v>
      </c>
      <c r="AS17" s="12" t="s">
        <v>78</v>
      </c>
      <c r="AT17" s="11">
        <v>1600</v>
      </c>
      <c r="AU17" s="11">
        <v>160</v>
      </c>
      <c r="AV17" s="11">
        <v>384</v>
      </c>
      <c r="AX17" s="11">
        <v>8</v>
      </c>
      <c r="AY17" s="12" t="s">
        <v>88</v>
      </c>
      <c r="AZ17" s="11">
        <v>2090</v>
      </c>
      <c r="BA17" s="11">
        <v>261</v>
      </c>
      <c r="BB17" s="11">
        <v>502</v>
      </c>
    </row>
    <row r="18" spans="6:54" x14ac:dyDescent="0.55000000000000004">
      <c r="F18" s="2"/>
      <c r="G18" s="2"/>
      <c r="H18" s="2"/>
      <c r="I18" s="2"/>
      <c r="J18" s="2"/>
      <c r="K18" s="2"/>
      <c r="L18" s="2"/>
      <c r="M18" s="2"/>
      <c r="N18" s="28" t="s">
        <v>12</v>
      </c>
      <c r="O18" s="25" t="s">
        <v>7</v>
      </c>
      <c r="P18" s="2" t="s">
        <v>16</v>
      </c>
      <c r="Q18" s="2"/>
      <c r="R18" s="2"/>
      <c r="S18" s="2"/>
      <c r="T18" s="2"/>
      <c r="U18" s="2"/>
      <c r="V18" s="2"/>
      <c r="W18" s="2"/>
      <c r="X18" s="2"/>
      <c r="AR18" s="11">
        <v>9</v>
      </c>
      <c r="AS18" s="12" t="s">
        <v>79</v>
      </c>
      <c r="AT18" s="11">
        <v>2025</v>
      </c>
      <c r="AU18" s="11">
        <v>180</v>
      </c>
      <c r="AV18" s="11">
        <v>486</v>
      </c>
    </row>
    <row r="19" spans="6:54" x14ac:dyDescent="0.55000000000000004">
      <c r="F19" s="2"/>
      <c r="G19" s="2"/>
      <c r="H19" s="2"/>
      <c r="I19" s="2"/>
      <c r="J19" s="2"/>
      <c r="K19" s="2"/>
      <c r="L19" s="2"/>
      <c r="M19" s="2"/>
      <c r="N19" s="28" t="s">
        <v>13</v>
      </c>
      <c r="O19" s="25" t="s">
        <v>7</v>
      </c>
      <c r="P19" s="2" t="s">
        <v>17</v>
      </c>
      <c r="Q19" s="2"/>
      <c r="R19" s="2"/>
      <c r="S19" s="2"/>
      <c r="T19" s="2"/>
      <c r="U19" s="2"/>
      <c r="V19" s="2"/>
      <c r="W19" s="2"/>
      <c r="X19" s="2"/>
      <c r="AR19" s="11">
        <v>10</v>
      </c>
      <c r="AS19" s="12" t="s">
        <v>80</v>
      </c>
      <c r="AT19" s="11">
        <v>2756.25</v>
      </c>
      <c r="AU19" s="11">
        <v>210</v>
      </c>
      <c r="AV19" s="11">
        <v>662</v>
      </c>
    </row>
    <row r="20" spans="6:54" x14ac:dyDescent="0.55000000000000004">
      <c r="F20" s="2"/>
      <c r="G20" s="2"/>
      <c r="H20" s="2"/>
      <c r="I20" s="2"/>
      <c r="J20" s="2"/>
      <c r="K20" s="2"/>
      <c r="L20" s="2"/>
      <c r="M20" s="2"/>
      <c r="N20" s="28" t="s">
        <v>14</v>
      </c>
      <c r="O20" s="25" t="s">
        <v>7</v>
      </c>
      <c r="P20" s="2" t="s">
        <v>18</v>
      </c>
      <c r="Q20" s="2"/>
      <c r="R20" s="2"/>
      <c r="S20" s="2"/>
      <c r="T20" s="2"/>
      <c r="U20" s="2"/>
      <c r="V20" s="2"/>
      <c r="W20" s="2"/>
      <c r="X20" s="2"/>
      <c r="AP20" s="17"/>
      <c r="AQ20" s="2"/>
    </row>
    <row r="21" spans="6:54" x14ac:dyDescent="0.55000000000000004">
      <c r="F21" s="2"/>
      <c r="G21" s="64" t="s">
        <v>40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2"/>
    </row>
    <row r="22" spans="6:54" x14ac:dyDescent="0.55000000000000004">
      <c r="F22" s="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2"/>
    </row>
    <row r="23" spans="6:54" x14ac:dyDescent="0.55000000000000004">
      <c r="F23" s="2"/>
      <c r="G23" s="2"/>
      <c r="H23" s="2"/>
      <c r="I23" s="2"/>
      <c r="J23" s="65" t="str">
        <f>IF(P11&gt;=10,"f &lt; 10",(" f = "&amp;P11&amp;""))</f>
        <v>f &lt; 10</v>
      </c>
      <c r="K23" s="65"/>
      <c r="L23" s="65"/>
      <c r="M23" s="65"/>
      <c r="N23" s="65"/>
      <c r="O23" s="25" t="s">
        <v>7</v>
      </c>
      <c r="P23" s="38">
        <v>500</v>
      </c>
      <c r="Q23" s="2" t="s">
        <v>22</v>
      </c>
      <c r="R23" s="2"/>
      <c r="S23" s="2"/>
      <c r="T23" s="2"/>
      <c r="U23" s="2"/>
      <c r="V23" s="2"/>
      <c r="W23" s="2"/>
      <c r="X23" s="2"/>
      <c r="AP23" s="17"/>
    </row>
    <row r="24" spans="6:54" x14ac:dyDescent="0.55000000000000004">
      <c r="F24" s="2"/>
      <c r="G24" s="2"/>
      <c r="H24" s="2"/>
      <c r="I24" s="2"/>
      <c r="J24" s="54" t="s">
        <v>23</v>
      </c>
      <c r="K24" s="54"/>
      <c r="L24" s="54"/>
      <c r="M24" s="54"/>
      <c r="N24" s="54"/>
      <c r="O24" s="25" t="s">
        <v>7</v>
      </c>
      <c r="P24" s="38" t="str">
        <f>IF(P11&gt;=10,"10",(""&amp;P11&amp;""))</f>
        <v>10</v>
      </c>
      <c r="Q24" s="2" t="s">
        <v>25</v>
      </c>
      <c r="R24" s="2"/>
      <c r="S24" s="2"/>
      <c r="T24" s="2"/>
      <c r="U24" s="2"/>
      <c r="V24" s="2"/>
      <c r="W24" s="2"/>
      <c r="X24" s="2"/>
    </row>
    <row r="25" spans="6:54" x14ac:dyDescent="0.55000000000000004">
      <c r="F25" s="2"/>
      <c r="G25" s="2"/>
      <c r="H25" s="2"/>
      <c r="I25" s="2"/>
      <c r="J25" s="54"/>
      <c r="K25" s="54"/>
      <c r="L25" s="54"/>
      <c r="M25" s="54"/>
      <c r="N25" s="54"/>
      <c r="O25" s="25" t="s">
        <v>7</v>
      </c>
      <c r="P25" s="38">
        <v>500</v>
      </c>
      <c r="Q25" s="2" t="s">
        <v>22</v>
      </c>
      <c r="R25" s="2"/>
      <c r="S25" s="2"/>
      <c r="T25" s="2"/>
      <c r="U25" s="2"/>
      <c r="V25" s="2"/>
      <c r="W25" s="2"/>
      <c r="X25" s="2"/>
    </row>
    <row r="26" spans="6:54" x14ac:dyDescent="0.55000000000000004">
      <c r="F26" s="2"/>
      <c r="G26" s="2"/>
      <c r="H26" s="2"/>
      <c r="I26" s="2"/>
      <c r="J26" s="54" t="s">
        <v>17</v>
      </c>
      <c r="K26" s="54"/>
      <c r="L26" s="54"/>
      <c r="M26" s="54"/>
      <c r="N26" s="54"/>
      <c r="O26" s="25" t="s">
        <v>7</v>
      </c>
      <c r="P26" s="38">
        <f>P10</f>
        <v>1.6</v>
      </c>
      <c r="Q26" s="2" t="s">
        <v>24</v>
      </c>
      <c r="R26" s="2"/>
      <c r="S26" s="2"/>
      <c r="T26" s="2"/>
      <c r="U26" s="2"/>
      <c r="V26" s="2"/>
      <c r="W26" s="2"/>
      <c r="X26" s="2"/>
    </row>
    <row r="27" spans="6:54" x14ac:dyDescent="0.55000000000000004">
      <c r="F27" s="2"/>
      <c r="G27" s="2"/>
      <c r="H27" s="54" t="s">
        <v>57</v>
      </c>
      <c r="I27" s="54"/>
      <c r="J27" s="54"/>
      <c r="K27" s="54"/>
      <c r="L27" s="54"/>
      <c r="M27" s="54"/>
      <c r="N27" s="26" t="str">
        <f>IF(P11&gt;=10,"P &lt; 10",(" P = "&amp;P11&amp;""))</f>
        <v>P &lt; 10</v>
      </c>
      <c r="O27" s="25" t="s">
        <v>7</v>
      </c>
      <c r="P27" s="40">
        <f>P24*P25*P26/1000</f>
        <v>8</v>
      </c>
      <c r="Q27" s="2" t="s">
        <v>26</v>
      </c>
      <c r="R27" s="2"/>
      <c r="S27" s="2"/>
      <c r="T27" s="2"/>
      <c r="U27" s="2"/>
      <c r="V27" s="2"/>
      <c r="W27" s="2"/>
      <c r="X27" s="2"/>
    </row>
    <row r="28" spans="6:54" ht="27.75" x14ac:dyDescent="0.65">
      <c r="F28" s="2"/>
      <c r="G28" s="18" t="s">
        <v>98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AP28" s="17"/>
      <c r="AQ28" s="2"/>
    </row>
    <row r="29" spans="6:54" x14ac:dyDescent="0.55000000000000004">
      <c r="F29" s="2"/>
      <c r="G29" s="2"/>
      <c r="H29" s="2" t="s">
        <v>19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AP29" s="17"/>
      <c r="AQ29" s="2"/>
    </row>
    <row r="30" spans="6:54" x14ac:dyDescent="0.55000000000000004">
      <c r="F30" s="2"/>
      <c r="G30" s="2"/>
      <c r="H30" s="2" t="s">
        <v>20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AP30" s="2"/>
      <c r="AQ30" s="2"/>
    </row>
    <row r="31" spans="6:54" x14ac:dyDescent="0.55000000000000004">
      <c r="F31" s="2"/>
      <c r="G31" s="2" t="s">
        <v>21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AP31" s="2"/>
      <c r="AQ31" s="2"/>
    </row>
    <row r="32" spans="6:54" x14ac:dyDescent="0.55000000000000004">
      <c r="F32" s="2"/>
      <c r="G32" s="2"/>
      <c r="H32" s="54" t="s">
        <v>27</v>
      </c>
      <c r="I32" s="54"/>
      <c r="J32" s="54"/>
      <c r="K32" s="54"/>
      <c r="L32" s="54"/>
      <c r="M32" s="54"/>
      <c r="N32" s="54"/>
      <c r="O32" s="25" t="s">
        <v>7</v>
      </c>
      <c r="P32" s="39">
        <f>IF(P11&lt;=10,0,IF(P11&lt;=15,(P11-10),IF(P11&gt;15,5)))</f>
        <v>5</v>
      </c>
      <c r="Q32" s="2" t="s">
        <v>24</v>
      </c>
      <c r="R32" s="2"/>
      <c r="S32" s="2"/>
      <c r="T32" s="2"/>
      <c r="U32" s="2"/>
      <c r="V32" s="2"/>
      <c r="W32" s="2"/>
      <c r="X32" s="2"/>
      <c r="AP32" s="2"/>
      <c r="AQ32" s="2"/>
    </row>
    <row r="33" spans="6:48" x14ac:dyDescent="0.55000000000000004">
      <c r="F33" s="2"/>
      <c r="G33" s="2"/>
      <c r="H33" s="54" t="s">
        <v>28</v>
      </c>
      <c r="I33" s="54"/>
      <c r="J33" s="54"/>
      <c r="K33" s="54"/>
      <c r="L33" s="54"/>
      <c r="M33" s="54"/>
      <c r="N33" s="54"/>
      <c r="O33" s="25" t="s">
        <v>7</v>
      </c>
      <c r="P33" s="41">
        <f>500+(160*P32)</f>
        <v>1300</v>
      </c>
      <c r="Q33" s="2" t="s">
        <v>22</v>
      </c>
      <c r="R33" s="2"/>
      <c r="S33" s="2"/>
      <c r="T33" s="2"/>
      <c r="U33" s="2"/>
      <c r="V33" s="2"/>
      <c r="W33" s="2"/>
      <c r="X33" s="2"/>
      <c r="AR33" s="25"/>
      <c r="AS33" s="25"/>
      <c r="AT33" s="25"/>
      <c r="AU33" s="25"/>
      <c r="AV33" s="25"/>
    </row>
    <row r="34" spans="6:48" x14ac:dyDescent="0.55000000000000004">
      <c r="F34" s="2"/>
      <c r="G34" s="2"/>
      <c r="H34" s="54" t="s">
        <v>17</v>
      </c>
      <c r="I34" s="54"/>
      <c r="J34" s="54"/>
      <c r="K34" s="54"/>
      <c r="L34" s="54"/>
      <c r="M34" s="54"/>
      <c r="N34" s="54"/>
      <c r="O34" s="25" t="s">
        <v>7</v>
      </c>
      <c r="P34" s="39">
        <f>P10</f>
        <v>1.6</v>
      </c>
      <c r="Q34" s="2" t="s">
        <v>24</v>
      </c>
      <c r="R34" s="2"/>
      <c r="S34" s="2"/>
      <c r="T34" s="2"/>
      <c r="U34" s="2"/>
      <c r="V34" s="2"/>
      <c r="W34" s="2"/>
      <c r="X34" s="2"/>
      <c r="AR34" s="66"/>
      <c r="AS34" s="2"/>
      <c r="AT34" s="25"/>
      <c r="AU34" s="25"/>
      <c r="AV34" s="25"/>
    </row>
    <row r="35" spans="6:48" x14ac:dyDescent="0.55000000000000004">
      <c r="F35" s="2"/>
      <c r="G35" s="2"/>
      <c r="H35" s="54" t="s">
        <v>29</v>
      </c>
      <c r="I35" s="54"/>
      <c r="J35" s="54"/>
      <c r="K35" s="54"/>
      <c r="L35" s="54"/>
      <c r="M35" s="54"/>
      <c r="N35" s="54"/>
      <c r="O35" s="25" t="s">
        <v>7</v>
      </c>
      <c r="P35" s="40">
        <f>P32*P33*P34/1000</f>
        <v>10.4</v>
      </c>
      <c r="Q35" s="2" t="s">
        <v>26</v>
      </c>
      <c r="R35" s="2"/>
      <c r="S35" s="2"/>
      <c r="T35" s="2"/>
      <c r="U35" s="2"/>
      <c r="V35" s="2"/>
      <c r="W35" s="2"/>
      <c r="X35" s="2"/>
      <c r="AR35" s="66"/>
      <c r="AS35" s="2"/>
      <c r="AT35" s="25"/>
      <c r="AU35" s="25"/>
      <c r="AV35" s="2"/>
    </row>
    <row r="36" spans="6:48" x14ac:dyDescent="0.55000000000000004">
      <c r="F36" s="2"/>
      <c r="G36" s="64" t="s">
        <v>55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2"/>
    </row>
    <row r="37" spans="6:48" x14ac:dyDescent="0.55000000000000004">
      <c r="F37" s="2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2"/>
    </row>
    <row r="38" spans="6:48" x14ac:dyDescent="0.55000000000000004">
      <c r="F38" s="2"/>
      <c r="G38" s="2"/>
      <c r="H38" s="54" t="s">
        <v>30</v>
      </c>
      <c r="I38" s="54"/>
      <c r="J38" s="54"/>
      <c r="K38" s="54"/>
      <c r="L38" s="54"/>
      <c r="M38" s="54"/>
      <c r="N38" s="54"/>
      <c r="O38" s="25" t="s">
        <v>7</v>
      </c>
      <c r="P38" s="40">
        <f>IF(P11&lt;=15,0,(P11-15))</f>
        <v>3</v>
      </c>
      <c r="Q38" s="2" t="s">
        <v>24</v>
      </c>
      <c r="R38" s="2"/>
      <c r="S38" s="36" t="s">
        <v>36</v>
      </c>
      <c r="T38" s="2"/>
      <c r="U38" s="2"/>
      <c r="V38" s="2"/>
      <c r="W38" s="2"/>
      <c r="X38" s="2"/>
    </row>
    <row r="39" spans="6:48" x14ac:dyDescent="0.55000000000000004">
      <c r="F39" s="2"/>
      <c r="G39" s="2"/>
      <c r="H39" s="54" t="s">
        <v>31</v>
      </c>
      <c r="I39" s="54"/>
      <c r="J39" s="54"/>
      <c r="K39" s="54"/>
      <c r="L39" s="54"/>
      <c r="M39" s="54"/>
      <c r="N39" s="54"/>
      <c r="O39" s="25" t="s">
        <v>7</v>
      </c>
      <c r="P39" s="41">
        <f>IF(P11&lt;=15,0,1300)</f>
        <v>1300</v>
      </c>
      <c r="Q39" s="2" t="s">
        <v>22</v>
      </c>
      <c r="R39" s="2"/>
      <c r="S39" s="2"/>
      <c r="T39" s="2"/>
      <c r="U39" s="2"/>
      <c r="V39" s="2"/>
      <c r="W39" s="2"/>
      <c r="X39" s="2"/>
    </row>
    <row r="40" spans="6:48" x14ac:dyDescent="0.55000000000000004">
      <c r="F40" s="2"/>
      <c r="G40" s="2"/>
      <c r="H40" s="54" t="s">
        <v>17</v>
      </c>
      <c r="I40" s="54"/>
      <c r="J40" s="54"/>
      <c r="K40" s="54"/>
      <c r="L40" s="54"/>
      <c r="M40" s="54"/>
      <c r="N40" s="54"/>
      <c r="O40" s="25" t="s">
        <v>7</v>
      </c>
      <c r="P40" s="39">
        <f>P10</f>
        <v>1.6</v>
      </c>
      <c r="Q40" s="2" t="s">
        <v>24</v>
      </c>
      <c r="R40" s="2"/>
      <c r="S40" s="2"/>
      <c r="T40" s="2"/>
      <c r="U40" s="2"/>
      <c r="V40" s="2"/>
      <c r="W40" s="2"/>
      <c r="X40" s="2"/>
      <c r="AR40" s="25"/>
      <c r="AS40" s="25"/>
      <c r="AT40" s="25"/>
      <c r="AU40" s="25"/>
      <c r="AV40" s="25"/>
    </row>
    <row r="41" spans="6:48" x14ac:dyDescent="0.55000000000000004">
      <c r="F41" s="2"/>
      <c r="G41" s="2"/>
      <c r="H41" s="54" t="s">
        <v>32</v>
      </c>
      <c r="I41" s="54"/>
      <c r="J41" s="54"/>
      <c r="K41" s="54"/>
      <c r="L41" s="54"/>
      <c r="M41" s="54"/>
      <c r="N41" s="54"/>
      <c r="O41" s="25" t="s">
        <v>7</v>
      </c>
      <c r="P41" s="40">
        <f>P38*P39*P40/1000</f>
        <v>6.24</v>
      </c>
      <c r="Q41" s="2" t="s">
        <v>26</v>
      </c>
      <c r="R41" s="2"/>
      <c r="S41" s="2"/>
      <c r="T41" s="2"/>
      <c r="U41" s="2"/>
      <c r="V41" s="2"/>
      <c r="W41" s="2"/>
      <c r="X41" s="2"/>
      <c r="AR41" s="25"/>
      <c r="AS41" s="25"/>
      <c r="AT41" s="25"/>
      <c r="AU41" s="25"/>
      <c r="AV41" s="25"/>
    </row>
    <row r="42" spans="6:48" x14ac:dyDescent="0.55000000000000004">
      <c r="F42" s="2"/>
      <c r="G42" s="2"/>
      <c r="H42" s="2"/>
      <c r="I42" s="2"/>
      <c r="J42" s="2"/>
      <c r="K42" s="2"/>
      <c r="L42" s="2"/>
      <c r="M42" s="2"/>
      <c r="N42" s="2"/>
      <c r="O42" s="25"/>
      <c r="P42" s="25"/>
      <c r="Q42" s="2"/>
      <c r="R42" s="2"/>
      <c r="S42" s="2"/>
      <c r="T42" s="2"/>
      <c r="U42" s="2"/>
      <c r="V42" s="2"/>
      <c r="W42" s="2"/>
      <c r="X42" s="2"/>
      <c r="AR42" s="66"/>
      <c r="AS42" s="66"/>
      <c r="AT42" s="25"/>
      <c r="AU42" s="25"/>
      <c r="AV42" s="25"/>
    </row>
    <row r="43" spans="6:48" x14ac:dyDescent="0.55000000000000004">
      <c r="F43" s="2"/>
      <c r="G43" s="2"/>
      <c r="H43" s="54" t="s">
        <v>33</v>
      </c>
      <c r="I43" s="54"/>
      <c r="J43" s="54"/>
      <c r="K43" s="54"/>
      <c r="L43" s="54"/>
      <c r="M43" s="54"/>
      <c r="N43" s="54"/>
      <c r="O43" s="25" t="s">
        <v>7</v>
      </c>
      <c r="P43" s="42" t="s">
        <v>34</v>
      </c>
      <c r="Q43" s="2"/>
      <c r="R43" s="2"/>
      <c r="S43" s="2"/>
      <c r="T43" s="2"/>
      <c r="U43" s="2"/>
      <c r="V43" s="2"/>
      <c r="W43" s="2"/>
      <c r="X43" s="2"/>
      <c r="AR43" s="66"/>
      <c r="AS43" s="66"/>
      <c r="AT43" s="25"/>
      <c r="AU43" s="25"/>
      <c r="AV43" s="2"/>
    </row>
    <row r="44" spans="6:48" x14ac:dyDescent="0.55000000000000004">
      <c r="F44" s="2"/>
      <c r="G44" s="2"/>
      <c r="H44" s="2"/>
      <c r="I44" s="2"/>
      <c r="J44" s="2"/>
      <c r="K44" s="2"/>
      <c r="L44" s="2"/>
      <c r="M44" s="2"/>
      <c r="N44" s="2"/>
      <c r="O44" s="25" t="s">
        <v>7</v>
      </c>
      <c r="P44" s="40">
        <f>P27+P35+P41</f>
        <v>24.64</v>
      </c>
      <c r="Q44" s="2" t="s">
        <v>26</v>
      </c>
      <c r="R44" s="2"/>
      <c r="S44" s="2"/>
      <c r="T44" s="2"/>
      <c r="U44" s="2"/>
      <c r="V44" s="2"/>
      <c r="W44" s="2"/>
      <c r="X44" s="2"/>
    </row>
    <row r="45" spans="6:48" x14ac:dyDescent="0.55000000000000004">
      <c r="F45" s="2"/>
      <c r="G45" s="2"/>
      <c r="H45" s="71" t="s">
        <v>35</v>
      </c>
      <c r="I45" s="71"/>
      <c r="J45" s="71"/>
      <c r="K45" s="71"/>
      <c r="L45" s="71"/>
      <c r="M45" s="71"/>
      <c r="N45" s="71"/>
      <c r="O45" s="25" t="s">
        <v>7</v>
      </c>
      <c r="P45" s="40">
        <f>P9*P11*2.4</f>
        <v>6.9119999999999999</v>
      </c>
      <c r="Q45" s="2" t="s">
        <v>26</v>
      </c>
      <c r="R45" s="2"/>
      <c r="S45" s="2"/>
      <c r="T45" s="2"/>
      <c r="U45" s="2"/>
      <c r="V45" s="2"/>
      <c r="W45" s="2"/>
      <c r="X45" s="2"/>
    </row>
    <row r="46" spans="6:48" x14ac:dyDescent="0.55000000000000004">
      <c r="F46" s="2"/>
      <c r="G46" s="2"/>
      <c r="H46" s="2"/>
      <c r="I46" s="2"/>
      <c r="J46" s="2"/>
      <c r="K46" s="2"/>
      <c r="L46" s="20"/>
      <c r="M46" s="20"/>
      <c r="N46" s="20"/>
      <c r="O46" s="20"/>
      <c r="P46" s="2"/>
      <c r="Q46" s="2"/>
      <c r="R46" s="2"/>
      <c r="S46" s="2"/>
      <c r="T46" s="2"/>
      <c r="U46" s="2"/>
      <c r="V46" s="2"/>
      <c r="W46" s="2"/>
      <c r="X46" s="2"/>
    </row>
    <row r="47" spans="6:48" x14ac:dyDescent="0.55000000000000004">
      <c r="F47" s="2"/>
      <c r="G47" s="2"/>
      <c r="H47" s="2"/>
      <c r="I47" s="2"/>
      <c r="J47" s="2"/>
      <c r="K47" s="20"/>
      <c r="L47" s="20"/>
      <c r="M47" s="20"/>
      <c r="N47" s="20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6:48" x14ac:dyDescent="0.55000000000000004">
      <c r="F48" s="2"/>
      <c r="G48" s="2"/>
      <c r="H48" s="2"/>
      <c r="I48" s="2"/>
      <c r="J48" s="2"/>
      <c r="K48" s="20"/>
      <c r="L48" s="20"/>
      <c r="M48" s="20"/>
      <c r="N48" s="20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6:24" x14ac:dyDescent="0.55000000000000004">
      <c r="F49" s="2"/>
      <c r="G49" s="2"/>
      <c r="H49" s="2"/>
      <c r="I49" s="2"/>
      <c r="J49" s="2"/>
      <c r="K49" s="20"/>
      <c r="L49" s="20"/>
      <c r="M49" s="20"/>
      <c r="N49" s="20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6:24" x14ac:dyDescent="0.55000000000000004">
      <c r="F50" s="2"/>
      <c r="G50" s="2"/>
      <c r="H50" s="2"/>
      <c r="I50" s="27" t="s">
        <v>41</v>
      </c>
      <c r="J50" s="27"/>
      <c r="K50" s="27"/>
      <c r="L50" s="20"/>
      <c r="M50" s="20"/>
      <c r="N50" s="21" t="s">
        <v>42</v>
      </c>
      <c r="O50" s="22" t="s">
        <v>7</v>
      </c>
      <c r="P50" s="43">
        <f>P25</f>
        <v>500</v>
      </c>
      <c r="Q50" s="23" t="s">
        <v>22</v>
      </c>
      <c r="R50" s="2"/>
      <c r="S50" s="2"/>
      <c r="T50" s="2"/>
      <c r="U50" s="22"/>
      <c r="V50" s="22"/>
      <c r="W50" s="23"/>
      <c r="X50" s="2"/>
    </row>
    <row r="51" spans="6:24" x14ac:dyDescent="0.55000000000000004">
      <c r="F51" s="2"/>
      <c r="G51" s="2"/>
      <c r="H51" s="2"/>
      <c r="I51" s="2"/>
      <c r="J51" s="2"/>
      <c r="K51" s="20"/>
      <c r="L51" s="20"/>
      <c r="M51" s="20"/>
      <c r="N51" s="21" t="s">
        <v>43</v>
      </c>
      <c r="O51" s="22" t="s">
        <v>7</v>
      </c>
      <c r="P51" s="44">
        <f>P27</f>
        <v>8</v>
      </c>
      <c r="Q51" s="23" t="s">
        <v>26</v>
      </c>
      <c r="R51" s="2"/>
      <c r="S51" s="2"/>
      <c r="T51" s="2"/>
      <c r="U51" s="22"/>
      <c r="V51" s="31"/>
      <c r="W51" s="23"/>
      <c r="X51" s="2"/>
    </row>
    <row r="52" spans="6:24" x14ac:dyDescent="0.55000000000000004">
      <c r="F52" s="2"/>
      <c r="G52" s="2"/>
      <c r="H52" s="2"/>
      <c r="I52" s="2"/>
      <c r="J52" s="2"/>
      <c r="K52" s="20"/>
      <c r="L52" s="20"/>
      <c r="M52" s="20"/>
      <c r="N52" s="20"/>
      <c r="O52" s="2"/>
      <c r="P52" s="42"/>
      <c r="Q52" s="2"/>
      <c r="R52" s="2"/>
      <c r="S52" s="2"/>
      <c r="T52" s="2"/>
      <c r="U52" s="2"/>
      <c r="V52" s="20"/>
      <c r="W52" s="2"/>
      <c r="X52" s="2"/>
    </row>
    <row r="53" spans="6:24" x14ac:dyDescent="0.55000000000000004">
      <c r="F53" s="2"/>
      <c r="G53" s="2"/>
      <c r="H53" s="2"/>
      <c r="I53" s="2"/>
      <c r="J53" s="2"/>
      <c r="K53" s="20"/>
      <c r="L53" s="20"/>
      <c r="M53" s="20"/>
      <c r="N53" s="20"/>
      <c r="O53" s="2"/>
      <c r="P53" s="42"/>
      <c r="Q53" s="2"/>
      <c r="R53" s="2"/>
      <c r="S53" s="2"/>
      <c r="T53" s="2"/>
      <c r="U53" s="2"/>
      <c r="V53" s="20"/>
      <c r="W53" s="2"/>
      <c r="X53" s="2"/>
    </row>
    <row r="54" spans="6:24" x14ac:dyDescent="0.55000000000000004">
      <c r="F54" s="2"/>
      <c r="G54" s="2"/>
      <c r="H54" s="2"/>
      <c r="I54" s="2"/>
      <c r="J54" s="2"/>
      <c r="K54" s="20"/>
      <c r="L54" s="20"/>
      <c r="M54" s="20"/>
      <c r="N54" s="21" t="s">
        <v>45</v>
      </c>
      <c r="O54" s="22" t="s">
        <v>7</v>
      </c>
      <c r="P54" s="45">
        <f>P33</f>
        <v>1300</v>
      </c>
      <c r="Q54" s="23" t="s">
        <v>22</v>
      </c>
      <c r="R54" s="2"/>
      <c r="S54" s="2"/>
      <c r="T54" s="2"/>
      <c r="U54" s="22"/>
      <c r="V54" s="32"/>
      <c r="W54" s="23"/>
      <c r="X54" s="2"/>
    </row>
    <row r="55" spans="6:24" x14ac:dyDescent="0.55000000000000004">
      <c r="F55" s="2"/>
      <c r="G55" s="2"/>
      <c r="H55" s="2"/>
      <c r="I55" s="27" t="s">
        <v>44</v>
      </c>
      <c r="J55" s="27"/>
      <c r="K55" s="27"/>
      <c r="L55" s="20"/>
      <c r="M55" s="20"/>
      <c r="N55" s="21" t="s">
        <v>49</v>
      </c>
      <c r="O55" s="22" t="s">
        <v>7</v>
      </c>
      <c r="P55" s="44">
        <f>P35</f>
        <v>10.4</v>
      </c>
      <c r="Q55" s="23" t="s">
        <v>26</v>
      </c>
      <c r="R55" s="2"/>
      <c r="S55" s="2"/>
      <c r="T55" s="2"/>
      <c r="U55" s="22"/>
      <c r="V55" s="32"/>
      <c r="W55" s="23"/>
      <c r="X55" s="2"/>
    </row>
    <row r="56" spans="6:24" x14ac:dyDescent="0.55000000000000004">
      <c r="F56" s="2"/>
      <c r="G56" s="2"/>
      <c r="H56" s="2"/>
      <c r="I56" s="2"/>
      <c r="J56" s="2"/>
      <c r="K56" s="20"/>
      <c r="L56" s="20"/>
      <c r="M56" s="20"/>
      <c r="N56" s="20"/>
      <c r="O56" s="2"/>
      <c r="P56" s="42"/>
      <c r="Q56" s="2"/>
      <c r="R56" s="2"/>
      <c r="S56" s="2"/>
      <c r="T56" s="2"/>
      <c r="U56" s="2"/>
      <c r="V56" s="20"/>
      <c r="W56" s="2"/>
      <c r="X56" s="2"/>
    </row>
    <row r="57" spans="6:24" x14ac:dyDescent="0.55000000000000004">
      <c r="F57" s="2"/>
      <c r="G57" s="2"/>
      <c r="H57" s="2"/>
      <c r="I57" s="2"/>
      <c r="J57" s="2"/>
      <c r="K57" s="20"/>
      <c r="L57" s="20"/>
      <c r="M57" s="20"/>
      <c r="N57" s="20"/>
      <c r="O57" s="2"/>
      <c r="P57" s="42"/>
      <c r="Q57" s="2"/>
      <c r="R57" s="2"/>
      <c r="S57" s="2"/>
      <c r="T57" s="2"/>
      <c r="U57" s="2"/>
      <c r="V57" s="20"/>
      <c r="W57" s="2"/>
      <c r="X57" s="2"/>
    </row>
    <row r="58" spans="6:24" x14ac:dyDescent="0.55000000000000004">
      <c r="F58" s="2"/>
      <c r="G58" s="2"/>
      <c r="H58" s="2"/>
      <c r="I58" s="27" t="s">
        <v>48</v>
      </c>
      <c r="J58" s="2"/>
      <c r="K58" s="20"/>
      <c r="L58" s="20"/>
      <c r="M58" s="20"/>
      <c r="N58" s="21" t="s">
        <v>45</v>
      </c>
      <c r="O58" s="22" t="s">
        <v>7</v>
      </c>
      <c r="P58" s="46">
        <v>1300</v>
      </c>
      <c r="Q58" s="23" t="s">
        <v>22</v>
      </c>
      <c r="R58" s="2"/>
      <c r="S58" s="2"/>
      <c r="T58" s="2"/>
      <c r="U58" s="22"/>
      <c r="V58" s="24"/>
      <c r="W58" s="23"/>
      <c r="X58" s="2"/>
    </row>
    <row r="59" spans="6:24" x14ac:dyDescent="0.55000000000000004">
      <c r="F59" s="2"/>
      <c r="G59" s="2"/>
      <c r="H59" s="2"/>
      <c r="I59" s="2"/>
      <c r="J59" s="2"/>
      <c r="K59" s="20"/>
      <c r="L59" s="20"/>
      <c r="M59" s="20"/>
      <c r="N59" s="21" t="s">
        <v>46</v>
      </c>
      <c r="O59" s="22" t="s">
        <v>7</v>
      </c>
      <c r="P59" s="44">
        <f>P41</f>
        <v>6.24</v>
      </c>
      <c r="Q59" s="23" t="s">
        <v>26</v>
      </c>
      <c r="R59" s="2"/>
      <c r="S59" s="2"/>
      <c r="T59" s="2"/>
      <c r="U59" s="22"/>
      <c r="V59" s="31"/>
      <c r="W59" s="23"/>
      <c r="X59" s="2"/>
    </row>
    <row r="60" spans="6:24" x14ac:dyDescent="0.55000000000000004">
      <c r="F60" s="2"/>
      <c r="G60" s="2"/>
      <c r="H60" s="2"/>
      <c r="I60" s="2"/>
      <c r="J60" s="2"/>
      <c r="K60" s="20"/>
      <c r="L60" s="20"/>
      <c r="M60" s="20"/>
      <c r="N60" s="20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6:24" x14ac:dyDescent="0.55000000000000004">
      <c r="F61" s="2"/>
      <c r="G61" s="2"/>
      <c r="H61" s="2"/>
      <c r="M61" s="2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6:24" ht="27.75" x14ac:dyDescent="0.55000000000000004">
      <c r="F62" s="2"/>
      <c r="G62" s="2"/>
      <c r="H62" s="2"/>
      <c r="J62" s="67" t="s">
        <v>51</v>
      </c>
      <c r="K62" s="67"/>
      <c r="O62" s="2"/>
      <c r="P62" s="68" t="s">
        <v>100</v>
      </c>
      <c r="Q62" s="68"/>
      <c r="R62" s="68"/>
      <c r="S62" s="69" t="s">
        <v>103</v>
      </c>
      <c r="T62" s="69"/>
      <c r="U62" s="69"/>
      <c r="V62" s="69"/>
      <c r="W62" s="69"/>
      <c r="X62" s="69"/>
    </row>
    <row r="63" spans="6:24" ht="27.75" x14ac:dyDescent="0.55000000000000004">
      <c r="F63" s="2"/>
      <c r="G63" s="2"/>
      <c r="H63" s="2"/>
      <c r="J63" s="54" t="s">
        <v>50</v>
      </c>
      <c r="K63" s="54"/>
      <c r="L63" s="47">
        <f>P44</f>
        <v>24.64</v>
      </c>
      <c r="M63" s="2" t="s">
        <v>26</v>
      </c>
      <c r="O63" s="2"/>
      <c r="P63" s="68" t="s">
        <v>102</v>
      </c>
      <c r="Q63" s="68"/>
      <c r="R63" s="68"/>
      <c r="S63" s="69" t="s">
        <v>104</v>
      </c>
      <c r="T63" s="69"/>
      <c r="U63" s="69"/>
      <c r="V63" s="69"/>
      <c r="W63" s="69"/>
      <c r="X63" s="69"/>
    </row>
    <row r="64" spans="6:24" ht="27.75" x14ac:dyDescent="0.65">
      <c r="F64" s="2"/>
      <c r="G64" s="2"/>
      <c r="H64" s="2"/>
      <c r="I64" s="2"/>
      <c r="J64" s="54" t="s">
        <v>53</v>
      </c>
      <c r="K64" s="54"/>
      <c r="L64" s="48">
        <f>P44-P45</f>
        <v>17.728000000000002</v>
      </c>
      <c r="M64" s="2" t="s">
        <v>26</v>
      </c>
      <c r="N64" s="2"/>
      <c r="O64" s="2"/>
      <c r="P64" s="68" t="s">
        <v>101</v>
      </c>
      <c r="Q64" s="68"/>
      <c r="R64" s="68"/>
      <c r="S64" s="72">
        <f ca="1">TODAY()</f>
        <v>45522</v>
      </c>
      <c r="T64" s="72"/>
      <c r="U64" s="72"/>
      <c r="V64" s="72"/>
      <c r="W64" s="72"/>
      <c r="X64" s="72"/>
    </row>
  </sheetData>
  <sheetProtection password="BF63" sheet="1" objects="1" scenarios="1"/>
  <mergeCells count="51">
    <mergeCell ref="J63:K63"/>
    <mergeCell ref="J64:K64"/>
    <mergeCell ref="J62:K62"/>
    <mergeCell ref="P62:R62"/>
    <mergeCell ref="S62:X62"/>
    <mergeCell ref="P63:R63"/>
    <mergeCell ref="S63:X63"/>
    <mergeCell ref="P64:R64"/>
    <mergeCell ref="S64:X64"/>
    <mergeCell ref="H45:N45"/>
    <mergeCell ref="AR34:AR35"/>
    <mergeCell ref="H35:N35"/>
    <mergeCell ref="G36:W37"/>
    <mergeCell ref="H38:N38"/>
    <mergeCell ref="H33:N33"/>
    <mergeCell ref="H34:N34"/>
    <mergeCell ref="J23:N23"/>
    <mergeCell ref="AS42:AS43"/>
    <mergeCell ref="H43:N43"/>
    <mergeCell ref="H41:N41"/>
    <mergeCell ref="AR42:AR43"/>
    <mergeCell ref="BK8:BK9"/>
    <mergeCell ref="L9:N9"/>
    <mergeCell ref="AX8:AX9"/>
    <mergeCell ref="AY8:AY9"/>
    <mergeCell ref="H40:N40"/>
    <mergeCell ref="I16:M16"/>
    <mergeCell ref="G21:W22"/>
    <mergeCell ref="H39:N39"/>
    <mergeCell ref="J24:N24"/>
    <mergeCell ref="J25:N25"/>
    <mergeCell ref="J26:N26"/>
    <mergeCell ref="H27:M27"/>
    <mergeCell ref="H32:N32"/>
    <mergeCell ref="AR8:AR9"/>
    <mergeCell ref="AS8:AS9"/>
    <mergeCell ref="BD8:BD9"/>
    <mergeCell ref="BE8:BE9"/>
    <mergeCell ref="BJ8:BJ9"/>
    <mergeCell ref="L11:N11"/>
    <mergeCell ref="G12:W12"/>
    <mergeCell ref="G13:W14"/>
    <mergeCell ref="L10:N10"/>
    <mergeCell ref="L8:N8"/>
    <mergeCell ref="P8:R8"/>
    <mergeCell ref="F3:X3"/>
    <mergeCell ref="F4:X4"/>
    <mergeCell ref="L6:N6"/>
    <mergeCell ref="P6:R6"/>
    <mergeCell ref="L7:N7"/>
    <mergeCell ref="P7:R7"/>
  </mergeCells>
  <dataValidations count="3">
    <dataValidation type="list" allowBlank="1" showInputMessage="1" showErrorMessage="1" sqref="P6:R6">
      <formula1>$AP$6:$AP$7</formula1>
    </dataValidation>
    <dataValidation type="list" allowBlank="1" showInputMessage="1" showErrorMessage="1" sqref="P7:R7">
      <formula1>$AP$10:$AP$13</formula1>
    </dataValidation>
    <dataValidation type="list" allowBlank="1" showInputMessage="1" showErrorMessage="1" sqref="P8:R8">
      <formula1>INDIRECT($P$7)</formula1>
    </dataValidation>
  </dataValidations>
  <printOptions horizontalCentered="1"/>
  <pageMargins left="0" right="0" top="0.39370078740157483" bottom="0.39370078740157483" header="0" footer="0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3:BO64"/>
  <sheetViews>
    <sheetView showGridLines="0" view="pageBreakPreview" zoomScaleNormal="115" zoomScaleSheetLayoutView="100" zoomScalePageLayoutView="10" workbookViewId="0">
      <selection activeCell="P59" sqref="P59"/>
    </sheetView>
  </sheetViews>
  <sheetFormatPr defaultRowHeight="24" x14ac:dyDescent="0.55000000000000004"/>
  <cols>
    <col min="1" max="10" width="9.140625" style="1"/>
    <col min="11" max="11" width="9.140625" style="1" customWidth="1"/>
    <col min="12" max="38" width="9.140625" style="1"/>
    <col min="39" max="39" width="9.140625" style="1" customWidth="1"/>
    <col min="40" max="40" width="11.7109375" style="1" hidden="1" customWidth="1"/>
    <col min="41" max="41" width="3.28515625" style="1" hidden="1" customWidth="1"/>
    <col min="42" max="42" width="32.7109375" style="1" hidden="1" customWidth="1"/>
    <col min="43" max="43" width="3" style="1" hidden="1" customWidth="1"/>
    <col min="44" max="44" width="0" style="1" hidden="1" customWidth="1"/>
    <col min="45" max="45" width="30.5703125" style="1" hidden="1" customWidth="1"/>
    <col min="46" max="46" width="14.42578125" style="1" hidden="1" customWidth="1"/>
    <col min="47" max="48" width="14.28515625" style="1" hidden="1" customWidth="1"/>
    <col min="49" max="49" width="7.5703125" style="1" hidden="1" customWidth="1"/>
    <col min="50" max="50" width="14.5703125" style="1" hidden="1" customWidth="1"/>
    <col min="51" max="51" width="25.7109375" style="1" hidden="1" customWidth="1"/>
    <col min="52" max="52" width="17.140625" style="1" hidden="1" customWidth="1"/>
    <col min="53" max="53" width="13.42578125" style="1" hidden="1" customWidth="1"/>
    <col min="54" max="54" width="14.42578125" style="1" hidden="1" customWidth="1"/>
    <col min="55" max="55" width="7.140625" style="1" hidden="1" customWidth="1"/>
    <col min="56" max="56" width="0" style="1" hidden="1" customWidth="1"/>
    <col min="57" max="57" width="28.42578125" style="1" hidden="1" customWidth="1"/>
    <col min="58" max="58" width="16.42578125" style="1" hidden="1" customWidth="1"/>
    <col min="59" max="59" width="14.28515625" style="1" hidden="1" customWidth="1"/>
    <col min="60" max="60" width="16.85546875" style="1" hidden="1" customWidth="1"/>
    <col min="61" max="62" width="0" style="1" hidden="1" customWidth="1"/>
    <col min="63" max="63" width="20.42578125" style="1" hidden="1" customWidth="1"/>
    <col min="64" max="64" width="18.140625" style="1" hidden="1" customWidth="1"/>
    <col min="65" max="65" width="15.42578125" style="1" hidden="1" customWidth="1"/>
    <col min="66" max="66" width="18.7109375" style="1" hidden="1" customWidth="1"/>
    <col min="67" max="67" width="0.140625" style="1" hidden="1" customWidth="1"/>
    <col min="68" max="16384" width="9.140625" style="1"/>
  </cols>
  <sheetData>
    <row r="3" spans="6:66" ht="33" x14ac:dyDescent="0.75">
      <c r="F3" s="52" t="s">
        <v>99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6:66" ht="27.75" x14ac:dyDescent="0.65">
      <c r="F4" s="53" t="s">
        <v>0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6:66" ht="12" customHeight="1" x14ac:dyDescent="0.65"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6:66" x14ac:dyDescent="0.55000000000000004">
      <c r="F6" s="2"/>
      <c r="G6" s="2"/>
      <c r="H6" s="2"/>
      <c r="I6" s="2"/>
      <c r="J6" s="2"/>
      <c r="K6" s="2"/>
      <c r="L6" s="54" t="s">
        <v>1</v>
      </c>
      <c r="M6" s="54"/>
      <c r="N6" s="54"/>
      <c r="O6" s="25" t="s">
        <v>7</v>
      </c>
      <c r="P6" s="55" t="s">
        <v>56</v>
      </c>
      <c r="Q6" s="55"/>
      <c r="R6" s="55"/>
      <c r="S6" s="2"/>
      <c r="T6" s="2"/>
      <c r="U6" s="2"/>
      <c r="V6" s="2"/>
      <c r="W6" s="2"/>
      <c r="X6" s="2"/>
      <c r="AM6" s="3"/>
      <c r="AN6" s="3" t="s">
        <v>1</v>
      </c>
      <c r="AO6" s="25" t="s">
        <v>7</v>
      </c>
      <c r="AP6" s="4" t="s">
        <v>56</v>
      </c>
    </row>
    <row r="7" spans="6:66" x14ac:dyDescent="0.55000000000000004">
      <c r="F7" s="2"/>
      <c r="G7" s="2"/>
      <c r="H7" s="2"/>
      <c r="I7" s="2"/>
      <c r="J7" s="2"/>
      <c r="K7" s="2"/>
      <c r="L7" s="54" t="s">
        <v>2</v>
      </c>
      <c r="M7" s="54"/>
      <c r="N7" s="54"/>
      <c r="O7" s="25" t="s">
        <v>7</v>
      </c>
      <c r="P7" s="55" t="s">
        <v>60</v>
      </c>
      <c r="Q7" s="55"/>
      <c r="R7" s="55"/>
      <c r="S7" s="2"/>
      <c r="T7" s="2"/>
      <c r="U7" s="2"/>
      <c r="V7" s="2"/>
      <c r="W7" s="2"/>
      <c r="X7" s="2"/>
      <c r="AP7" s="5" t="s">
        <v>8</v>
      </c>
    </row>
    <row r="8" spans="6:66" x14ac:dyDescent="0.55000000000000004">
      <c r="F8" s="2"/>
      <c r="G8" s="2"/>
      <c r="H8" s="2"/>
      <c r="I8" s="2"/>
      <c r="J8" s="2"/>
      <c r="K8" s="2"/>
      <c r="L8" s="54" t="s">
        <v>3</v>
      </c>
      <c r="M8" s="54"/>
      <c r="N8" s="54"/>
      <c r="O8" s="25" t="s">
        <v>7</v>
      </c>
      <c r="P8" s="56" t="s">
        <v>78</v>
      </c>
      <c r="Q8" s="56"/>
      <c r="R8" s="56"/>
      <c r="S8" s="2"/>
      <c r="T8" s="2"/>
      <c r="U8" s="2"/>
      <c r="V8" s="2"/>
      <c r="W8" s="2"/>
      <c r="X8" s="2"/>
      <c r="AR8" s="57" t="s">
        <v>63</v>
      </c>
      <c r="AS8" s="59" t="s">
        <v>62</v>
      </c>
      <c r="AT8" s="6" t="s">
        <v>64</v>
      </c>
      <c r="AU8" s="29" t="s">
        <v>65</v>
      </c>
      <c r="AV8" s="8" t="s">
        <v>68</v>
      </c>
      <c r="AX8" s="57" t="s">
        <v>63</v>
      </c>
      <c r="AY8" s="59" t="s">
        <v>61</v>
      </c>
      <c r="AZ8" s="6" t="s">
        <v>64</v>
      </c>
      <c r="BA8" s="29" t="s">
        <v>65</v>
      </c>
      <c r="BB8" s="8" t="s">
        <v>68</v>
      </c>
      <c r="BD8" s="57" t="s">
        <v>63</v>
      </c>
      <c r="BE8" s="59" t="s">
        <v>61</v>
      </c>
      <c r="BF8" s="6" t="s">
        <v>64</v>
      </c>
      <c r="BG8" s="29" t="s">
        <v>65</v>
      </c>
      <c r="BH8" s="8" t="s">
        <v>68</v>
      </c>
      <c r="BJ8" s="57" t="s">
        <v>63</v>
      </c>
      <c r="BK8" s="59" t="s">
        <v>61</v>
      </c>
      <c r="BL8" s="6" t="s">
        <v>64</v>
      </c>
      <c r="BM8" s="29" t="s">
        <v>65</v>
      </c>
      <c r="BN8" s="8" t="s">
        <v>68</v>
      </c>
    </row>
    <row r="9" spans="6:66" x14ac:dyDescent="0.55000000000000004">
      <c r="F9" s="2"/>
      <c r="G9" s="2"/>
      <c r="H9" s="2"/>
      <c r="I9" s="2"/>
      <c r="J9" s="2"/>
      <c r="K9" s="2"/>
      <c r="L9" s="54" t="s">
        <v>4</v>
      </c>
      <c r="M9" s="54"/>
      <c r="N9" s="54"/>
      <c r="O9" s="25" t="s">
        <v>7</v>
      </c>
      <c r="P9" s="49">
        <f>ROUNDDOWN(IF($P$7="หน้าตัดรูปทรงสี่เหลี่ยมตัน",(VLOOKUP(P8,AS10:AT19,2,0)/10000),IF($P$7="หน้าตัดรูปทรงตัวไอ",(VLOOKUP(P8,AY10:AZ17,2,0)/10000),IF($P$7="หน้าตัดรูปทรงวงกลม",(VLOOKUP(P8,BE10:BF13,2,0)/10000),IF($P$7="หน้าตัดรูปทรงหกเหลี่ยมกลวง",(VLOOKUP(P8,BK10:BL10,2,0)/10000))))),4)</f>
        <v>0.16</v>
      </c>
      <c r="Q9" s="2" t="s">
        <v>95</v>
      </c>
      <c r="R9" s="2"/>
      <c r="S9" s="2"/>
      <c r="T9" s="2"/>
      <c r="U9" s="2"/>
      <c r="V9" s="2"/>
      <c r="W9" s="2"/>
      <c r="X9" s="2"/>
      <c r="AR9" s="58"/>
      <c r="AS9" s="60"/>
      <c r="AT9" s="25" t="s">
        <v>66</v>
      </c>
      <c r="AU9" s="30" t="s">
        <v>67</v>
      </c>
      <c r="AV9" s="10" t="s">
        <v>69</v>
      </c>
      <c r="AX9" s="58"/>
      <c r="AY9" s="60"/>
      <c r="AZ9" s="25" t="s">
        <v>66</v>
      </c>
      <c r="BA9" s="30" t="s">
        <v>67</v>
      </c>
      <c r="BB9" s="10" t="s">
        <v>69</v>
      </c>
      <c r="BD9" s="58"/>
      <c r="BE9" s="60"/>
      <c r="BF9" s="25" t="s">
        <v>66</v>
      </c>
      <c r="BG9" s="30" t="s">
        <v>67</v>
      </c>
      <c r="BH9" s="10" t="s">
        <v>69</v>
      </c>
      <c r="BJ9" s="58"/>
      <c r="BK9" s="60"/>
      <c r="BL9" s="25" t="s">
        <v>66</v>
      </c>
      <c r="BM9" s="30" t="s">
        <v>67</v>
      </c>
      <c r="BN9" s="10" t="s">
        <v>69</v>
      </c>
    </row>
    <row r="10" spans="6:66" x14ac:dyDescent="0.55000000000000004">
      <c r="F10" s="2"/>
      <c r="G10" s="2"/>
      <c r="H10" s="2"/>
      <c r="I10" s="2"/>
      <c r="J10" s="2"/>
      <c r="K10" s="2"/>
      <c r="L10" s="54" t="s">
        <v>5</v>
      </c>
      <c r="M10" s="54"/>
      <c r="N10" s="54"/>
      <c r="O10" s="25" t="s">
        <v>7</v>
      </c>
      <c r="P10" s="50">
        <f>ROUNDDOWN(IF($P$7="หน้าตัดรูปทรงสี่เหลี่ยมตัน",(VLOOKUP(P8,AS10:AV19,3,0)/100),IF($P$7="หน้าตัดรูปทรงตัวไอ",(VLOOKUP(P8,AY10:BB17,3,0)/100),IF($P$7="หน้าตัดรูปทรงวงกลม",(VLOOKUP(P8,BE10:BH13,3,0)/100),IF($P$7="หน้าตัดรูปทรงหกเหลี่ยมกลวง",(VLOOKUP(P8,BK10:BN11,3,0)/100))))),4)</f>
        <v>1.6</v>
      </c>
      <c r="Q10" s="2" t="s">
        <v>70</v>
      </c>
      <c r="R10" s="2"/>
      <c r="S10" s="2"/>
      <c r="T10" s="2"/>
      <c r="U10" s="2"/>
      <c r="V10" s="2"/>
      <c r="W10" s="2"/>
      <c r="X10" s="2"/>
      <c r="AN10" s="3" t="s">
        <v>2</v>
      </c>
      <c r="AO10" s="25" t="s">
        <v>7</v>
      </c>
      <c r="AP10" s="4" t="s">
        <v>60</v>
      </c>
      <c r="AQ10" s="2"/>
      <c r="AR10" s="11">
        <v>1</v>
      </c>
      <c r="AS10" s="12" t="s">
        <v>71</v>
      </c>
      <c r="AT10" s="11">
        <v>225</v>
      </c>
      <c r="AU10" s="11">
        <v>60</v>
      </c>
      <c r="AV10" s="11">
        <v>54</v>
      </c>
      <c r="AX10" s="11">
        <v>1</v>
      </c>
      <c r="AY10" s="12" t="s">
        <v>81</v>
      </c>
      <c r="AZ10" s="11">
        <v>274.5</v>
      </c>
      <c r="BA10" s="11">
        <v>89</v>
      </c>
      <c r="BB10" s="11">
        <v>66</v>
      </c>
      <c r="BD10" s="11">
        <v>1</v>
      </c>
      <c r="BE10" s="12" t="s">
        <v>90</v>
      </c>
      <c r="BF10" s="11">
        <v>962.1</v>
      </c>
      <c r="BG10" s="11">
        <v>110</v>
      </c>
      <c r="BH10" s="11">
        <v>230.9</v>
      </c>
      <c r="BJ10" s="11">
        <v>1</v>
      </c>
      <c r="BK10" s="12" t="s">
        <v>89</v>
      </c>
      <c r="BL10" s="11">
        <v>133</v>
      </c>
      <c r="BM10" s="11">
        <v>52</v>
      </c>
      <c r="BN10" s="11">
        <v>32</v>
      </c>
    </row>
    <row r="11" spans="6:66" x14ac:dyDescent="0.55000000000000004">
      <c r="F11" s="2"/>
      <c r="G11" s="2"/>
      <c r="H11" s="2"/>
      <c r="I11" s="2"/>
      <c r="J11" s="2"/>
      <c r="K11" s="2"/>
      <c r="L11" s="54" t="s">
        <v>6</v>
      </c>
      <c r="M11" s="54"/>
      <c r="N11" s="54"/>
      <c r="O11" s="25" t="s">
        <v>7</v>
      </c>
      <c r="P11" s="37">
        <v>18</v>
      </c>
      <c r="Q11" s="2" t="s">
        <v>70</v>
      </c>
      <c r="R11" s="2"/>
      <c r="S11" s="2"/>
      <c r="T11" s="2"/>
      <c r="U11" s="2"/>
      <c r="V11" s="2"/>
      <c r="W11" s="2"/>
      <c r="X11" s="2"/>
      <c r="AP11" s="5" t="s">
        <v>59</v>
      </c>
      <c r="AR11" s="13">
        <v>2</v>
      </c>
      <c r="AS11" s="14" t="s">
        <v>72</v>
      </c>
      <c r="AT11" s="13">
        <v>324</v>
      </c>
      <c r="AU11" s="13">
        <v>72</v>
      </c>
      <c r="AV11" s="13">
        <v>78</v>
      </c>
      <c r="AX11" s="13">
        <v>2</v>
      </c>
      <c r="AY11" s="14" t="s">
        <v>82</v>
      </c>
      <c r="AZ11" s="13">
        <v>386</v>
      </c>
      <c r="BA11" s="13">
        <v>109</v>
      </c>
      <c r="BB11" s="13">
        <v>93</v>
      </c>
      <c r="BD11" s="11">
        <v>2</v>
      </c>
      <c r="BE11" s="12" t="s">
        <v>91</v>
      </c>
      <c r="BF11" s="11">
        <v>1256.5999999999999</v>
      </c>
      <c r="BG11" s="11">
        <v>126</v>
      </c>
      <c r="BH11" s="11">
        <v>301.60000000000002</v>
      </c>
      <c r="BJ11" s="11"/>
      <c r="BK11" s="12"/>
      <c r="BL11" s="11"/>
      <c r="BM11" s="11"/>
      <c r="BN11" s="11"/>
    </row>
    <row r="12" spans="6:66" ht="30.75" customHeight="1" x14ac:dyDescent="0.55000000000000004">
      <c r="F12" s="2"/>
      <c r="G12" s="61" t="s">
        <v>9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2"/>
      <c r="AP12" s="5" t="s">
        <v>58</v>
      </c>
      <c r="AR12" s="11">
        <v>3</v>
      </c>
      <c r="AS12" s="12" t="s">
        <v>73</v>
      </c>
      <c r="AT12" s="11">
        <v>400</v>
      </c>
      <c r="AU12" s="11">
        <v>80</v>
      </c>
      <c r="AV12" s="11">
        <v>96</v>
      </c>
      <c r="AX12" s="11">
        <v>3</v>
      </c>
      <c r="AY12" s="12" t="s">
        <v>83</v>
      </c>
      <c r="AZ12" s="11">
        <v>489</v>
      </c>
      <c r="BA12" s="11">
        <v>131</v>
      </c>
      <c r="BB12" s="11">
        <v>117</v>
      </c>
      <c r="BD12" s="11">
        <v>3</v>
      </c>
      <c r="BE12" s="12" t="s">
        <v>92</v>
      </c>
      <c r="BF12" s="11">
        <v>1963.5</v>
      </c>
      <c r="BG12" s="11">
        <v>157</v>
      </c>
      <c r="BH12" s="11">
        <v>471.2</v>
      </c>
    </row>
    <row r="13" spans="6:66" ht="24" customHeight="1" x14ac:dyDescent="0.55000000000000004">
      <c r="F13" s="2"/>
      <c r="G13" s="62" t="s">
        <v>97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2"/>
      <c r="AL13" s="15"/>
      <c r="AP13" s="5" t="s">
        <v>94</v>
      </c>
      <c r="AR13" s="11">
        <v>4</v>
      </c>
      <c r="AS13" s="12" t="s">
        <v>74</v>
      </c>
      <c r="AT13" s="11">
        <v>484</v>
      </c>
      <c r="AU13" s="11">
        <v>88</v>
      </c>
      <c r="AV13" s="11">
        <v>116</v>
      </c>
      <c r="AX13" s="11">
        <v>4</v>
      </c>
      <c r="AY13" s="12" t="s">
        <v>84</v>
      </c>
      <c r="AZ13" s="11">
        <v>660</v>
      </c>
      <c r="BA13" s="11">
        <v>150</v>
      </c>
      <c r="BB13" s="11">
        <v>158</v>
      </c>
      <c r="BD13" s="11">
        <v>4</v>
      </c>
      <c r="BE13" s="12" t="s">
        <v>93</v>
      </c>
      <c r="BF13" s="11">
        <v>2827.4</v>
      </c>
      <c r="BG13" s="11">
        <v>188</v>
      </c>
      <c r="BH13" s="11">
        <v>678.6</v>
      </c>
    </row>
    <row r="14" spans="6:66" x14ac:dyDescent="0.55000000000000004">
      <c r="F14" s="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2"/>
      <c r="AR14" s="11">
        <v>5</v>
      </c>
      <c r="AS14" s="12" t="s">
        <v>75</v>
      </c>
      <c r="AT14" s="11">
        <v>676</v>
      </c>
      <c r="AU14" s="11">
        <v>104</v>
      </c>
      <c r="AV14" s="11">
        <v>162</v>
      </c>
      <c r="AX14" s="11">
        <v>5</v>
      </c>
      <c r="AY14" s="12" t="s">
        <v>85</v>
      </c>
      <c r="AZ14" s="11">
        <v>880</v>
      </c>
      <c r="BA14" s="11">
        <v>176</v>
      </c>
      <c r="BB14" s="11">
        <v>211</v>
      </c>
    </row>
    <row r="15" spans="6:66" x14ac:dyDescent="0.55000000000000004">
      <c r="F15" s="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"/>
      <c r="AR15" s="11">
        <v>6</v>
      </c>
      <c r="AS15" s="12" t="s">
        <v>76</v>
      </c>
      <c r="AT15" s="11">
        <v>900</v>
      </c>
      <c r="AU15" s="11">
        <v>120</v>
      </c>
      <c r="AV15" s="11">
        <v>216</v>
      </c>
      <c r="AX15" s="11">
        <v>6</v>
      </c>
      <c r="AY15" s="12" t="s">
        <v>86</v>
      </c>
      <c r="AZ15" s="11">
        <v>1240</v>
      </c>
      <c r="BA15" s="11">
        <v>197</v>
      </c>
      <c r="BB15" s="11">
        <v>298</v>
      </c>
    </row>
    <row r="16" spans="6:66" x14ac:dyDescent="0.55000000000000004">
      <c r="F16" s="2"/>
      <c r="G16" s="2"/>
      <c r="H16" s="2"/>
      <c r="I16" s="63" t="s">
        <v>10</v>
      </c>
      <c r="J16" s="63"/>
      <c r="K16" s="63"/>
      <c r="L16" s="63"/>
      <c r="M16" s="63"/>
      <c r="N16" s="26" t="s">
        <v>37</v>
      </c>
      <c r="O16" s="27" t="s">
        <v>38</v>
      </c>
      <c r="P16" s="2" t="s">
        <v>39</v>
      </c>
      <c r="Q16" s="2"/>
      <c r="R16" s="2"/>
      <c r="S16" s="2"/>
      <c r="T16" s="2"/>
      <c r="U16" s="2"/>
      <c r="V16" s="2"/>
      <c r="W16" s="2"/>
      <c r="X16" s="2"/>
      <c r="AR16" s="11">
        <v>7</v>
      </c>
      <c r="AS16" s="12" t="s">
        <v>77</v>
      </c>
      <c r="AT16" s="11">
        <v>1225</v>
      </c>
      <c r="AU16" s="11">
        <v>140</v>
      </c>
      <c r="AV16" s="11">
        <v>294</v>
      </c>
      <c r="AX16" s="11">
        <v>7</v>
      </c>
      <c r="AY16" s="12" t="s">
        <v>87</v>
      </c>
      <c r="AZ16" s="11">
        <v>1549</v>
      </c>
      <c r="BA16" s="11">
        <v>222</v>
      </c>
      <c r="BB16" s="11">
        <v>372</v>
      </c>
    </row>
    <row r="17" spans="6:54" x14ac:dyDescent="0.55000000000000004">
      <c r="F17" s="2"/>
      <c r="G17" s="2"/>
      <c r="H17" s="2"/>
      <c r="I17" s="2"/>
      <c r="J17" s="2"/>
      <c r="K17" s="2"/>
      <c r="L17" s="2"/>
      <c r="M17" s="35" t="s">
        <v>11</v>
      </c>
      <c r="N17" s="28" t="s">
        <v>105</v>
      </c>
      <c r="O17" s="25" t="s">
        <v>7</v>
      </c>
      <c r="P17" s="2" t="s">
        <v>15</v>
      </c>
      <c r="Q17" s="2"/>
      <c r="R17" s="2"/>
      <c r="S17" s="2"/>
      <c r="T17" s="2"/>
      <c r="U17" s="2"/>
      <c r="V17" s="2"/>
      <c r="W17" s="2"/>
      <c r="X17" s="2"/>
      <c r="AR17" s="11">
        <v>8</v>
      </c>
      <c r="AS17" s="12" t="s">
        <v>78</v>
      </c>
      <c r="AT17" s="11">
        <v>1600</v>
      </c>
      <c r="AU17" s="11">
        <v>160</v>
      </c>
      <c r="AV17" s="11">
        <v>384</v>
      </c>
      <c r="AX17" s="11">
        <v>8</v>
      </c>
      <c r="AY17" s="12" t="s">
        <v>88</v>
      </c>
      <c r="AZ17" s="11">
        <v>2090</v>
      </c>
      <c r="BA17" s="11">
        <v>261</v>
      </c>
      <c r="BB17" s="11">
        <v>502</v>
      </c>
    </row>
    <row r="18" spans="6:54" x14ac:dyDescent="0.55000000000000004">
      <c r="F18" s="2"/>
      <c r="G18" s="2"/>
      <c r="H18" s="2"/>
      <c r="I18" s="2"/>
      <c r="J18" s="2"/>
      <c r="K18" s="2"/>
      <c r="L18" s="2"/>
      <c r="M18" s="2"/>
      <c r="N18" s="28" t="s">
        <v>12</v>
      </c>
      <c r="O18" s="25" t="s">
        <v>7</v>
      </c>
      <c r="P18" s="2" t="s">
        <v>16</v>
      </c>
      <c r="Q18" s="2"/>
      <c r="R18" s="2"/>
      <c r="S18" s="2"/>
      <c r="T18" s="2"/>
      <c r="U18" s="2"/>
      <c r="V18" s="2"/>
      <c r="W18" s="2"/>
      <c r="X18" s="2"/>
      <c r="AR18" s="11">
        <v>9</v>
      </c>
      <c r="AS18" s="12" t="s">
        <v>79</v>
      </c>
      <c r="AT18" s="11">
        <v>2025</v>
      </c>
      <c r="AU18" s="11">
        <v>180</v>
      </c>
      <c r="AV18" s="11">
        <v>486</v>
      </c>
    </row>
    <row r="19" spans="6:54" x14ac:dyDescent="0.55000000000000004">
      <c r="F19" s="2"/>
      <c r="G19" s="2"/>
      <c r="H19" s="2"/>
      <c r="I19" s="2"/>
      <c r="J19" s="2"/>
      <c r="K19" s="2"/>
      <c r="L19" s="2"/>
      <c r="M19" s="2"/>
      <c r="N19" s="28" t="s">
        <v>13</v>
      </c>
      <c r="O19" s="25" t="s">
        <v>7</v>
      </c>
      <c r="P19" s="2" t="s">
        <v>17</v>
      </c>
      <c r="Q19" s="2"/>
      <c r="R19" s="2"/>
      <c r="S19" s="2"/>
      <c r="T19" s="2"/>
      <c r="U19" s="2"/>
      <c r="V19" s="2"/>
      <c r="W19" s="2"/>
      <c r="X19" s="2"/>
      <c r="AR19" s="11">
        <v>10</v>
      </c>
      <c r="AS19" s="12" t="s">
        <v>80</v>
      </c>
      <c r="AT19" s="11">
        <v>2756.25</v>
      </c>
      <c r="AU19" s="11">
        <v>210</v>
      </c>
      <c r="AV19" s="11">
        <v>662</v>
      </c>
    </row>
    <row r="20" spans="6:54" x14ac:dyDescent="0.55000000000000004">
      <c r="F20" s="2"/>
      <c r="G20" s="2"/>
      <c r="H20" s="2"/>
      <c r="I20" s="2"/>
      <c r="J20" s="2"/>
      <c r="K20" s="2"/>
      <c r="L20" s="2"/>
      <c r="M20" s="2"/>
      <c r="N20" s="28" t="s">
        <v>14</v>
      </c>
      <c r="O20" s="25" t="s">
        <v>7</v>
      </c>
      <c r="P20" s="2" t="s">
        <v>18</v>
      </c>
      <c r="Q20" s="2"/>
      <c r="R20" s="2"/>
      <c r="S20" s="2"/>
      <c r="T20" s="2"/>
      <c r="U20" s="2"/>
      <c r="V20" s="2"/>
      <c r="W20" s="2"/>
      <c r="X20" s="2"/>
      <c r="AP20" s="17"/>
      <c r="AQ20" s="2"/>
    </row>
    <row r="21" spans="6:54" x14ac:dyDescent="0.55000000000000004">
      <c r="F21" s="2"/>
      <c r="G21" s="73" t="s">
        <v>40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2"/>
    </row>
    <row r="22" spans="6:54" x14ac:dyDescent="0.55000000000000004">
      <c r="F22" s="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2"/>
    </row>
    <row r="23" spans="6:54" x14ac:dyDescent="0.55000000000000004">
      <c r="F23" s="2"/>
      <c r="G23" s="2"/>
      <c r="H23" s="2"/>
      <c r="I23" s="2"/>
      <c r="J23" s="65" t="str">
        <f>IF(P11&gt;=10,"f &lt; 10",(" f = "&amp;P11&amp;""))</f>
        <v>f &lt; 10</v>
      </c>
      <c r="K23" s="65"/>
      <c r="L23" s="65"/>
      <c r="M23" s="65"/>
      <c r="N23" s="65"/>
      <c r="O23" s="25" t="s">
        <v>7</v>
      </c>
      <c r="P23" s="38">
        <v>500</v>
      </c>
      <c r="Q23" s="2" t="s">
        <v>22</v>
      </c>
      <c r="R23" s="2"/>
      <c r="S23" s="2"/>
      <c r="T23" s="2"/>
      <c r="U23" s="2"/>
      <c r="V23" s="2"/>
      <c r="W23" s="2"/>
      <c r="X23" s="2"/>
      <c r="AP23" s="17"/>
    </row>
    <row r="24" spans="6:54" x14ac:dyDescent="0.55000000000000004">
      <c r="F24" s="2"/>
      <c r="G24" s="2"/>
      <c r="H24" s="2"/>
      <c r="I24" s="2"/>
      <c r="J24" s="54" t="s">
        <v>23</v>
      </c>
      <c r="K24" s="54"/>
      <c r="L24" s="54"/>
      <c r="M24" s="54"/>
      <c r="N24" s="54"/>
      <c r="O24" s="25" t="s">
        <v>7</v>
      </c>
      <c r="P24" s="38" t="str">
        <f>IF(P11&gt;=10,"10",(""&amp;P11&amp;""))</f>
        <v>10</v>
      </c>
      <c r="Q24" s="2" t="s">
        <v>25</v>
      </c>
      <c r="R24" s="2"/>
      <c r="S24" s="2"/>
      <c r="T24" s="2"/>
      <c r="U24" s="2"/>
      <c r="V24" s="2"/>
      <c r="W24" s="2"/>
      <c r="X24" s="2"/>
    </row>
    <row r="25" spans="6:54" x14ac:dyDescent="0.55000000000000004">
      <c r="F25" s="2"/>
      <c r="G25" s="2"/>
      <c r="H25" s="2"/>
      <c r="I25" s="2"/>
      <c r="J25" s="54"/>
      <c r="K25" s="54"/>
      <c r="L25" s="54"/>
      <c r="M25" s="54"/>
      <c r="N25" s="54"/>
      <c r="O25" s="25" t="s">
        <v>7</v>
      </c>
      <c r="P25" s="38">
        <v>500</v>
      </c>
      <c r="Q25" s="2" t="s">
        <v>22</v>
      </c>
      <c r="R25" s="2"/>
      <c r="S25" s="2"/>
      <c r="T25" s="2"/>
      <c r="U25" s="2"/>
      <c r="V25" s="2"/>
      <c r="W25" s="2"/>
      <c r="X25" s="2"/>
    </row>
    <row r="26" spans="6:54" x14ac:dyDescent="0.55000000000000004">
      <c r="F26" s="2"/>
      <c r="G26" s="2"/>
      <c r="H26" s="2"/>
      <c r="I26" s="2"/>
      <c r="J26" s="54" t="s">
        <v>17</v>
      </c>
      <c r="K26" s="54"/>
      <c r="L26" s="54"/>
      <c r="M26" s="54"/>
      <c r="N26" s="54"/>
      <c r="O26" s="25" t="s">
        <v>7</v>
      </c>
      <c r="P26" s="39">
        <f>P10</f>
        <v>1.6</v>
      </c>
      <c r="Q26" s="2" t="s">
        <v>24</v>
      </c>
      <c r="R26" s="2"/>
      <c r="S26" s="2"/>
      <c r="T26" s="2"/>
      <c r="U26" s="2"/>
      <c r="V26" s="2"/>
      <c r="W26" s="2"/>
      <c r="X26" s="2"/>
    </row>
    <row r="27" spans="6:54" x14ac:dyDescent="0.55000000000000004">
      <c r="F27" s="2"/>
      <c r="G27" s="2"/>
      <c r="H27" s="54" t="s">
        <v>57</v>
      </c>
      <c r="I27" s="54"/>
      <c r="J27" s="54"/>
      <c r="K27" s="54"/>
      <c r="L27" s="54"/>
      <c r="M27" s="54"/>
      <c r="N27" s="26" t="str">
        <f>IF(P11&gt;=10,"P &lt; 10",(" P = "&amp;P11&amp;""))</f>
        <v>P &lt; 10</v>
      </c>
      <c r="O27" s="25" t="s">
        <v>7</v>
      </c>
      <c r="P27" s="40">
        <f>P24*P25*P26/1000</f>
        <v>8</v>
      </c>
      <c r="Q27" s="2" t="s">
        <v>26</v>
      </c>
      <c r="R27" s="2"/>
      <c r="S27" s="2"/>
      <c r="T27" s="2"/>
      <c r="U27" s="2"/>
      <c r="V27" s="2"/>
      <c r="W27" s="2"/>
      <c r="X27" s="2"/>
    </row>
    <row r="28" spans="6:54" ht="27.75" x14ac:dyDescent="0.65">
      <c r="F28" s="2"/>
      <c r="G28" s="18" t="s">
        <v>98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AP28" s="17"/>
      <c r="AQ28" s="2"/>
    </row>
    <row r="29" spans="6:54" x14ac:dyDescent="0.55000000000000004">
      <c r="F29" s="2"/>
      <c r="G29" s="2"/>
      <c r="H29" s="2" t="s">
        <v>19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AP29" s="17"/>
      <c r="AQ29" s="2"/>
    </row>
    <row r="30" spans="6:54" x14ac:dyDescent="0.55000000000000004">
      <c r="F30" s="2"/>
      <c r="G30" s="2"/>
      <c r="H30" s="2" t="s">
        <v>20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AP30" s="2"/>
      <c r="AQ30" s="2"/>
    </row>
    <row r="31" spans="6:54" x14ac:dyDescent="0.55000000000000004">
      <c r="F31" s="2"/>
      <c r="G31" s="2" t="s">
        <v>21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AP31" s="2"/>
      <c r="AQ31" s="2"/>
    </row>
    <row r="32" spans="6:54" x14ac:dyDescent="0.55000000000000004">
      <c r="F32" s="2"/>
      <c r="G32" s="2"/>
      <c r="H32" s="54" t="s">
        <v>27</v>
      </c>
      <c r="I32" s="54"/>
      <c r="J32" s="54"/>
      <c r="K32" s="54"/>
      <c r="L32" s="54"/>
      <c r="M32" s="54"/>
      <c r="N32" s="54"/>
      <c r="O32" s="25" t="s">
        <v>7</v>
      </c>
      <c r="P32" s="39">
        <f>IF(P11&lt;=10,0,IF(P11&lt;=15,(P11-10),IF(P11&gt;15,5)))</f>
        <v>5</v>
      </c>
      <c r="Q32" s="2" t="s">
        <v>24</v>
      </c>
      <c r="R32" s="2"/>
      <c r="S32" s="2"/>
      <c r="T32" s="2"/>
      <c r="U32" s="2"/>
      <c r="V32" s="2"/>
      <c r="W32" s="2"/>
      <c r="X32" s="2"/>
      <c r="AP32" s="2"/>
      <c r="AQ32" s="2"/>
    </row>
    <row r="33" spans="6:48" x14ac:dyDescent="0.55000000000000004">
      <c r="F33" s="2"/>
      <c r="G33" s="2"/>
      <c r="H33" s="54" t="s">
        <v>28</v>
      </c>
      <c r="I33" s="54"/>
      <c r="J33" s="54"/>
      <c r="K33" s="54"/>
      <c r="L33" s="54"/>
      <c r="M33" s="54"/>
      <c r="N33" s="54"/>
      <c r="O33" s="25" t="s">
        <v>7</v>
      </c>
      <c r="P33" s="41">
        <f>(P50+P58)/2</f>
        <v>900</v>
      </c>
      <c r="Q33" s="2" t="s">
        <v>22</v>
      </c>
      <c r="R33" s="2"/>
      <c r="S33" s="2"/>
      <c r="T33" s="2"/>
      <c r="U33" s="2"/>
      <c r="V33" s="2"/>
      <c r="W33" s="2"/>
      <c r="X33" s="2"/>
      <c r="AR33" s="25"/>
      <c r="AS33" s="25"/>
      <c r="AT33" s="25"/>
      <c r="AU33" s="25"/>
      <c r="AV33" s="25"/>
    </row>
    <row r="34" spans="6:48" x14ac:dyDescent="0.55000000000000004">
      <c r="F34" s="2"/>
      <c r="G34" s="2"/>
      <c r="H34" s="54" t="s">
        <v>17</v>
      </c>
      <c r="I34" s="54"/>
      <c r="J34" s="54"/>
      <c r="K34" s="54"/>
      <c r="L34" s="54"/>
      <c r="M34" s="54"/>
      <c r="N34" s="54"/>
      <c r="O34" s="25" t="s">
        <v>7</v>
      </c>
      <c r="P34" s="51">
        <f>P10</f>
        <v>1.6</v>
      </c>
      <c r="Q34" s="2" t="s">
        <v>24</v>
      </c>
      <c r="R34" s="2"/>
      <c r="S34" s="2"/>
      <c r="T34" s="2"/>
      <c r="U34" s="2"/>
      <c r="V34" s="2"/>
      <c r="W34" s="2"/>
      <c r="X34" s="2"/>
      <c r="AR34" s="66"/>
      <c r="AS34" s="2"/>
      <c r="AT34" s="25"/>
      <c r="AU34" s="25"/>
      <c r="AV34" s="25"/>
    </row>
    <row r="35" spans="6:48" x14ac:dyDescent="0.55000000000000004">
      <c r="F35" s="2"/>
      <c r="G35" s="2"/>
      <c r="H35" s="54" t="s">
        <v>29</v>
      </c>
      <c r="I35" s="54"/>
      <c r="J35" s="54"/>
      <c r="K35" s="54"/>
      <c r="L35" s="54"/>
      <c r="M35" s="54"/>
      <c r="N35" s="54"/>
      <c r="O35" s="25" t="s">
        <v>7</v>
      </c>
      <c r="P35" s="40">
        <f>P32*P33*P34/1000</f>
        <v>7.2</v>
      </c>
      <c r="Q35" s="2" t="s">
        <v>26</v>
      </c>
      <c r="R35" s="2"/>
      <c r="S35" s="2"/>
      <c r="T35" s="2"/>
      <c r="U35" s="2"/>
      <c r="V35" s="2"/>
      <c r="W35" s="2"/>
      <c r="X35" s="2"/>
      <c r="AR35" s="66"/>
      <c r="AS35" s="2"/>
      <c r="AT35" s="25"/>
      <c r="AU35" s="25"/>
      <c r="AV35" s="2"/>
    </row>
    <row r="36" spans="6:48" x14ac:dyDescent="0.55000000000000004">
      <c r="F36" s="2"/>
      <c r="G36" s="73" t="s">
        <v>55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2"/>
    </row>
    <row r="37" spans="6:48" x14ac:dyDescent="0.55000000000000004">
      <c r="F37" s="2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2"/>
    </row>
    <row r="38" spans="6:48" x14ac:dyDescent="0.55000000000000004">
      <c r="F38" s="2"/>
      <c r="G38" s="2"/>
      <c r="H38" s="54" t="s">
        <v>30</v>
      </c>
      <c r="I38" s="54"/>
      <c r="J38" s="54"/>
      <c r="K38" s="54"/>
      <c r="L38" s="54"/>
      <c r="M38" s="54"/>
      <c r="N38" s="54"/>
      <c r="O38" s="25" t="s">
        <v>7</v>
      </c>
      <c r="P38" s="40">
        <f>IF(P11&lt;=15,0,(P11-15))</f>
        <v>3</v>
      </c>
      <c r="Q38" s="2" t="s">
        <v>24</v>
      </c>
      <c r="R38" s="2"/>
      <c r="S38" s="36" t="s">
        <v>96</v>
      </c>
      <c r="T38" s="2"/>
      <c r="U38" s="2"/>
      <c r="V38" s="2"/>
      <c r="W38" s="2"/>
      <c r="X38" s="2"/>
    </row>
    <row r="39" spans="6:48" x14ac:dyDescent="0.55000000000000004">
      <c r="F39" s="2"/>
      <c r="G39" s="2"/>
      <c r="H39" s="54" t="s">
        <v>31</v>
      </c>
      <c r="I39" s="54"/>
      <c r="J39" s="54"/>
      <c r="K39" s="54"/>
      <c r="L39" s="54"/>
      <c r="M39" s="54"/>
      <c r="N39" s="54"/>
      <c r="O39" s="25" t="s">
        <v>7</v>
      </c>
      <c r="P39" s="41">
        <f>IF(P11&lt;=15,0,1300)</f>
        <v>1300</v>
      </c>
      <c r="Q39" s="2" t="s">
        <v>22</v>
      </c>
      <c r="R39" s="2"/>
      <c r="S39" s="2"/>
      <c r="T39" s="2"/>
      <c r="U39" s="2"/>
      <c r="V39" s="2"/>
      <c r="W39" s="2"/>
      <c r="X39" s="2"/>
    </row>
    <row r="40" spans="6:48" x14ac:dyDescent="0.55000000000000004">
      <c r="F40" s="2"/>
      <c r="G40" s="2"/>
      <c r="H40" s="54" t="s">
        <v>17</v>
      </c>
      <c r="I40" s="54"/>
      <c r="J40" s="54"/>
      <c r="K40" s="54"/>
      <c r="L40" s="54"/>
      <c r="M40" s="54"/>
      <c r="N40" s="54"/>
      <c r="O40" s="25" t="s">
        <v>7</v>
      </c>
      <c r="P40" s="51">
        <f>P10</f>
        <v>1.6</v>
      </c>
      <c r="Q40" s="2" t="s">
        <v>24</v>
      </c>
      <c r="R40" s="2"/>
      <c r="S40" s="2"/>
      <c r="T40" s="2"/>
      <c r="U40" s="2"/>
      <c r="V40" s="2"/>
      <c r="W40" s="2"/>
      <c r="X40" s="2"/>
      <c r="AR40" s="25"/>
      <c r="AS40" s="25"/>
      <c r="AT40" s="25"/>
      <c r="AU40" s="25"/>
      <c r="AV40" s="25"/>
    </row>
    <row r="41" spans="6:48" x14ac:dyDescent="0.55000000000000004">
      <c r="F41" s="2"/>
      <c r="G41" s="2"/>
      <c r="H41" s="54" t="s">
        <v>32</v>
      </c>
      <c r="I41" s="54"/>
      <c r="J41" s="54"/>
      <c r="K41" s="54"/>
      <c r="L41" s="54"/>
      <c r="M41" s="54"/>
      <c r="N41" s="54"/>
      <c r="O41" s="25" t="s">
        <v>7</v>
      </c>
      <c r="P41" s="40">
        <f>P38*P39*P40/1000</f>
        <v>6.24</v>
      </c>
      <c r="Q41" s="2" t="s">
        <v>26</v>
      </c>
      <c r="R41" s="2"/>
      <c r="S41" s="2"/>
      <c r="T41" s="2"/>
      <c r="U41" s="2"/>
      <c r="V41" s="2"/>
      <c r="W41" s="2"/>
      <c r="X41" s="2"/>
      <c r="AR41" s="25"/>
      <c r="AS41" s="25"/>
      <c r="AT41" s="25"/>
      <c r="AU41" s="25"/>
      <c r="AV41" s="25"/>
    </row>
    <row r="42" spans="6:48" x14ac:dyDescent="0.55000000000000004">
      <c r="F42" s="2"/>
      <c r="G42" s="2"/>
      <c r="H42" s="2"/>
      <c r="I42" s="2"/>
      <c r="J42" s="2"/>
      <c r="K42" s="2"/>
      <c r="L42" s="2"/>
      <c r="M42" s="2"/>
      <c r="N42" s="2"/>
      <c r="O42" s="25"/>
      <c r="P42" s="38"/>
      <c r="Q42" s="2"/>
      <c r="R42" s="2"/>
      <c r="S42" s="2"/>
      <c r="T42" s="2"/>
      <c r="U42" s="2"/>
      <c r="V42" s="2"/>
      <c r="W42" s="2"/>
      <c r="X42" s="2"/>
      <c r="AR42" s="66"/>
      <c r="AS42" s="66"/>
      <c r="AT42" s="25"/>
      <c r="AU42" s="25"/>
      <c r="AV42" s="25"/>
    </row>
    <row r="43" spans="6:48" x14ac:dyDescent="0.55000000000000004">
      <c r="F43" s="2"/>
      <c r="G43" s="2"/>
      <c r="H43" s="54" t="s">
        <v>33</v>
      </c>
      <c r="I43" s="54"/>
      <c r="J43" s="54"/>
      <c r="K43" s="54"/>
      <c r="L43" s="54"/>
      <c r="M43" s="54"/>
      <c r="N43" s="54"/>
      <c r="O43" s="25" t="s">
        <v>7</v>
      </c>
      <c r="P43" s="42" t="s">
        <v>34</v>
      </c>
      <c r="Q43" s="2"/>
      <c r="R43" s="2"/>
      <c r="S43" s="2"/>
      <c r="T43" s="2"/>
      <c r="U43" s="2"/>
      <c r="V43" s="2"/>
      <c r="W43" s="2"/>
      <c r="X43" s="2"/>
      <c r="AR43" s="66"/>
      <c r="AS43" s="66"/>
      <c r="AT43" s="25"/>
      <c r="AU43" s="25"/>
      <c r="AV43" s="2"/>
    </row>
    <row r="44" spans="6:48" x14ac:dyDescent="0.55000000000000004">
      <c r="F44" s="2"/>
      <c r="G44" s="2"/>
      <c r="H44" s="2"/>
      <c r="I44" s="2"/>
      <c r="J44" s="2"/>
      <c r="K44" s="2"/>
      <c r="L44" s="2"/>
      <c r="M44" s="2"/>
      <c r="N44" s="2"/>
      <c r="O44" s="25" t="s">
        <v>7</v>
      </c>
      <c r="P44" s="40">
        <f>P27+P35+P41</f>
        <v>21.439999999999998</v>
      </c>
      <c r="Q44" s="2" t="s">
        <v>26</v>
      </c>
      <c r="R44" s="2"/>
      <c r="S44" s="2"/>
      <c r="T44" s="2"/>
      <c r="U44" s="2"/>
      <c r="V44" s="2"/>
      <c r="W44" s="2"/>
      <c r="X44" s="2"/>
    </row>
    <row r="45" spans="6:48" x14ac:dyDescent="0.55000000000000004">
      <c r="F45" s="2"/>
      <c r="G45" s="2"/>
      <c r="H45" s="71" t="s">
        <v>35</v>
      </c>
      <c r="I45" s="71"/>
      <c r="J45" s="71"/>
      <c r="K45" s="71"/>
      <c r="L45" s="71"/>
      <c r="M45" s="71"/>
      <c r="N45" s="71"/>
      <c r="O45" s="25" t="s">
        <v>7</v>
      </c>
      <c r="P45" s="40">
        <f>P9*P11*2.4</f>
        <v>6.9119999999999999</v>
      </c>
      <c r="Q45" s="2" t="s">
        <v>26</v>
      </c>
      <c r="R45" s="2"/>
      <c r="S45" s="2"/>
      <c r="T45" s="2"/>
      <c r="U45" s="2"/>
      <c r="V45" s="2"/>
      <c r="W45" s="2"/>
      <c r="X45" s="2"/>
    </row>
    <row r="46" spans="6:48" x14ac:dyDescent="0.55000000000000004">
      <c r="F46" s="2"/>
      <c r="G46" s="2"/>
      <c r="H46" s="2"/>
      <c r="I46" s="20"/>
      <c r="J46" s="20"/>
      <c r="K46" s="20"/>
      <c r="L46" s="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6:48" x14ac:dyDescent="0.55000000000000004"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6:48" x14ac:dyDescent="0.55000000000000004"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6:24" x14ac:dyDescent="0.55000000000000004">
      <c r="F49" s="2"/>
      <c r="G49" s="2"/>
      <c r="H49" s="2"/>
      <c r="I49" s="2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6:24" x14ac:dyDescent="0.55000000000000004">
      <c r="F50" s="2"/>
      <c r="G50" s="3"/>
      <c r="H50" s="3"/>
      <c r="I50" s="3"/>
      <c r="J50" s="27" t="s">
        <v>41</v>
      </c>
      <c r="K50" s="2"/>
      <c r="L50" s="2"/>
      <c r="M50" s="2"/>
      <c r="N50" s="21" t="s">
        <v>42</v>
      </c>
      <c r="O50" s="22" t="s">
        <v>7</v>
      </c>
      <c r="P50" s="43">
        <f>P25</f>
        <v>500</v>
      </c>
      <c r="Q50" s="23" t="s">
        <v>22</v>
      </c>
      <c r="R50" s="2"/>
      <c r="S50" s="2"/>
      <c r="T50" s="2"/>
      <c r="U50" s="2"/>
      <c r="V50" s="2"/>
      <c r="W50" s="2"/>
      <c r="X50" s="2"/>
    </row>
    <row r="51" spans="6:24" x14ac:dyDescent="0.55000000000000004">
      <c r="F51" s="2"/>
      <c r="G51" s="2"/>
      <c r="H51" s="2"/>
      <c r="I51" s="20"/>
      <c r="J51" s="2"/>
      <c r="K51" s="2"/>
      <c r="L51" s="2"/>
      <c r="M51" s="2"/>
      <c r="N51" s="21" t="s">
        <v>43</v>
      </c>
      <c r="O51" s="22" t="s">
        <v>7</v>
      </c>
      <c r="P51" s="44">
        <f>P27</f>
        <v>8</v>
      </c>
      <c r="Q51" s="23" t="s">
        <v>26</v>
      </c>
      <c r="R51" s="2"/>
      <c r="S51" s="2"/>
      <c r="T51" s="2"/>
      <c r="U51" s="2"/>
      <c r="V51" s="2"/>
      <c r="W51" s="2"/>
      <c r="X51" s="2"/>
    </row>
    <row r="52" spans="6:24" x14ac:dyDescent="0.55000000000000004">
      <c r="F52" s="2"/>
      <c r="G52" s="2"/>
      <c r="H52" s="2"/>
      <c r="I52" s="20"/>
      <c r="J52" s="2"/>
      <c r="K52" s="2"/>
      <c r="L52" s="2"/>
      <c r="M52" s="2"/>
      <c r="N52" s="2"/>
      <c r="O52" s="2"/>
      <c r="P52" s="42"/>
      <c r="Q52" s="2"/>
      <c r="R52" s="2"/>
      <c r="S52" s="2"/>
      <c r="T52" s="2"/>
      <c r="U52" s="2"/>
      <c r="V52" s="2"/>
      <c r="W52" s="2"/>
      <c r="X52" s="2"/>
    </row>
    <row r="53" spans="6:24" x14ac:dyDescent="0.55000000000000004">
      <c r="F53" s="2"/>
      <c r="G53" s="2"/>
      <c r="H53" s="2"/>
      <c r="I53" s="20"/>
      <c r="J53" s="2"/>
      <c r="K53" s="2"/>
      <c r="L53" s="2"/>
      <c r="M53" s="2"/>
      <c r="N53" s="2"/>
      <c r="O53" s="2"/>
      <c r="P53" s="42"/>
      <c r="Q53" s="2"/>
      <c r="R53" s="2"/>
      <c r="S53" s="2"/>
      <c r="T53" s="2"/>
      <c r="U53" s="2"/>
      <c r="V53" s="2"/>
      <c r="W53" s="2"/>
      <c r="X53" s="2"/>
    </row>
    <row r="54" spans="6:24" x14ac:dyDescent="0.55000000000000004">
      <c r="F54" s="2"/>
      <c r="G54" s="2"/>
      <c r="H54" s="2"/>
      <c r="I54" s="20"/>
      <c r="J54" s="2"/>
      <c r="K54" s="2"/>
      <c r="L54" s="2"/>
      <c r="M54" s="2"/>
      <c r="N54" s="21" t="s">
        <v>47</v>
      </c>
      <c r="O54" s="22" t="s">
        <v>7</v>
      </c>
      <c r="P54" s="45">
        <f>500+((160*P32)/2)</f>
        <v>900</v>
      </c>
      <c r="Q54" s="23" t="s">
        <v>22</v>
      </c>
      <c r="R54" s="2"/>
      <c r="S54" s="2"/>
      <c r="T54" s="2"/>
      <c r="U54" s="2"/>
      <c r="V54" s="2"/>
      <c r="W54" s="2"/>
      <c r="X54" s="2"/>
    </row>
    <row r="55" spans="6:24" x14ac:dyDescent="0.55000000000000004">
      <c r="F55" s="2"/>
      <c r="G55" s="3"/>
      <c r="H55" s="3"/>
      <c r="I55" s="3"/>
      <c r="J55" s="27" t="s">
        <v>44</v>
      </c>
      <c r="K55" s="2"/>
      <c r="L55" s="2"/>
      <c r="M55" s="2"/>
      <c r="N55" s="21" t="s">
        <v>46</v>
      </c>
      <c r="O55" s="22" t="s">
        <v>7</v>
      </c>
      <c r="P55" s="44">
        <f>P32*P54*P34/1000</f>
        <v>7.2</v>
      </c>
      <c r="Q55" s="23" t="s">
        <v>26</v>
      </c>
      <c r="R55" s="2"/>
      <c r="S55" s="2"/>
      <c r="T55" s="2"/>
      <c r="U55" s="2"/>
      <c r="V55" s="2"/>
      <c r="W55" s="2"/>
      <c r="X55" s="2"/>
    </row>
    <row r="56" spans="6:24" x14ac:dyDescent="0.55000000000000004">
      <c r="F56" s="2"/>
      <c r="G56" s="2"/>
      <c r="H56" s="2"/>
      <c r="I56" s="20"/>
      <c r="J56" s="2"/>
      <c r="K56" s="2"/>
      <c r="L56" s="2"/>
      <c r="M56" s="2"/>
      <c r="N56" s="2"/>
      <c r="O56" s="2"/>
      <c r="P56" s="42"/>
      <c r="Q56" s="2"/>
      <c r="R56" s="2"/>
      <c r="S56" s="2"/>
      <c r="T56" s="2"/>
      <c r="U56" s="2"/>
      <c r="V56" s="2"/>
      <c r="W56" s="2"/>
      <c r="X56" s="2"/>
    </row>
    <row r="57" spans="6:24" x14ac:dyDescent="0.55000000000000004">
      <c r="F57" s="2"/>
      <c r="G57" s="2"/>
      <c r="H57" s="2"/>
      <c r="I57" s="20"/>
      <c r="J57" s="2"/>
      <c r="K57" s="2"/>
      <c r="L57" s="2"/>
      <c r="M57" s="2"/>
      <c r="N57" s="2"/>
      <c r="O57" s="2"/>
      <c r="P57" s="42"/>
      <c r="Q57" s="2"/>
      <c r="R57" s="2"/>
      <c r="S57" s="2"/>
      <c r="T57" s="2"/>
      <c r="U57" s="2"/>
      <c r="V57" s="2"/>
      <c r="W57" s="2"/>
      <c r="X57" s="2"/>
    </row>
    <row r="58" spans="6:24" x14ac:dyDescent="0.55000000000000004">
      <c r="F58" s="2"/>
      <c r="G58" s="2"/>
      <c r="H58" s="27"/>
      <c r="I58" s="20"/>
      <c r="J58" s="27" t="s">
        <v>48</v>
      </c>
      <c r="K58" s="2"/>
      <c r="L58" s="2"/>
      <c r="M58" s="2"/>
      <c r="N58" s="21" t="s">
        <v>47</v>
      </c>
      <c r="O58" s="22" t="s">
        <v>7</v>
      </c>
      <c r="P58" s="46">
        <f>1300</f>
        <v>1300</v>
      </c>
      <c r="Q58" s="23" t="s">
        <v>22</v>
      </c>
      <c r="R58" s="2"/>
      <c r="S58" s="2"/>
      <c r="T58" s="2"/>
      <c r="U58" s="2"/>
      <c r="V58" s="2"/>
      <c r="W58" s="2"/>
      <c r="X58" s="2"/>
    </row>
    <row r="59" spans="6:24" x14ac:dyDescent="0.55000000000000004">
      <c r="F59" s="2"/>
      <c r="G59" s="2"/>
      <c r="H59" s="2"/>
      <c r="I59" s="20"/>
      <c r="J59" s="2"/>
      <c r="K59" s="2"/>
      <c r="L59" s="2"/>
      <c r="M59" s="2"/>
      <c r="N59" s="21" t="s">
        <v>46</v>
      </c>
      <c r="O59" s="22" t="s">
        <v>7</v>
      </c>
      <c r="P59" s="44">
        <f>P41</f>
        <v>6.24</v>
      </c>
      <c r="Q59" s="23" t="s">
        <v>26</v>
      </c>
      <c r="R59" s="2"/>
      <c r="S59" s="2"/>
      <c r="T59" s="2"/>
      <c r="U59" s="2"/>
      <c r="V59" s="2"/>
      <c r="W59" s="2"/>
      <c r="X59" s="2"/>
    </row>
    <row r="60" spans="6:24" x14ac:dyDescent="0.55000000000000004">
      <c r="F60" s="2"/>
      <c r="G60" s="2"/>
      <c r="H60" s="2"/>
      <c r="I60" s="2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6:24" x14ac:dyDescent="0.55000000000000004">
      <c r="F61" s="2"/>
      <c r="G61" s="2"/>
      <c r="H61" s="2"/>
      <c r="I61" s="2"/>
      <c r="L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6:24" ht="27.75" x14ac:dyDescent="0.55000000000000004">
      <c r="F62" s="2"/>
      <c r="G62" s="3"/>
      <c r="H62" s="3"/>
      <c r="I62" s="3"/>
      <c r="J62" s="67" t="s">
        <v>52</v>
      </c>
      <c r="K62" s="67"/>
      <c r="N62" s="23"/>
      <c r="P62" s="68" t="s">
        <v>100</v>
      </c>
      <c r="Q62" s="68"/>
      <c r="R62" s="68"/>
      <c r="S62" s="69" t="s">
        <v>103</v>
      </c>
      <c r="T62" s="69"/>
      <c r="U62" s="69"/>
      <c r="V62" s="69"/>
      <c r="W62" s="69"/>
      <c r="X62" s="69"/>
    </row>
    <row r="63" spans="6:24" ht="27.75" x14ac:dyDescent="0.55000000000000004">
      <c r="F63" s="2"/>
      <c r="G63" s="3"/>
      <c r="H63" s="3"/>
      <c r="I63" s="3"/>
      <c r="J63" s="54" t="s">
        <v>50</v>
      </c>
      <c r="K63" s="54"/>
      <c r="L63" s="47">
        <f>P51+P55+P59</f>
        <v>21.439999999999998</v>
      </c>
      <c r="M63" s="2" t="s">
        <v>26</v>
      </c>
      <c r="N63" s="34"/>
      <c r="P63" s="68" t="s">
        <v>102</v>
      </c>
      <c r="Q63" s="68"/>
      <c r="R63" s="68"/>
      <c r="S63" s="69" t="s">
        <v>104</v>
      </c>
      <c r="T63" s="69"/>
      <c r="U63" s="69"/>
      <c r="V63" s="69"/>
      <c r="W63" s="69"/>
      <c r="X63" s="69"/>
    </row>
    <row r="64" spans="6:24" ht="27.75" x14ac:dyDescent="0.65">
      <c r="F64" s="2"/>
      <c r="G64" s="2"/>
      <c r="H64" s="2"/>
      <c r="I64" s="2"/>
      <c r="J64" s="54" t="s">
        <v>54</v>
      </c>
      <c r="K64" s="54"/>
      <c r="L64" s="48">
        <f>L63-P45</f>
        <v>14.527999999999999</v>
      </c>
      <c r="M64" s="2" t="s">
        <v>26</v>
      </c>
      <c r="N64" s="2"/>
      <c r="O64" s="2"/>
      <c r="P64" s="68" t="s">
        <v>101</v>
      </c>
      <c r="Q64" s="68"/>
      <c r="R64" s="68"/>
      <c r="S64" s="72">
        <f ca="1">TODAY()</f>
        <v>45522</v>
      </c>
      <c r="T64" s="72"/>
      <c r="U64" s="72"/>
      <c r="V64" s="72"/>
      <c r="W64" s="72"/>
      <c r="X64" s="72"/>
    </row>
  </sheetData>
  <sheetProtection password="BF63" sheet="1" objects="1" scenarios="1"/>
  <mergeCells count="51">
    <mergeCell ref="P62:R62"/>
    <mergeCell ref="P63:R63"/>
    <mergeCell ref="S62:X62"/>
    <mergeCell ref="S63:X63"/>
    <mergeCell ref="P64:R64"/>
    <mergeCell ref="S64:X64"/>
    <mergeCell ref="J62:K62"/>
    <mergeCell ref="H40:N40"/>
    <mergeCell ref="H41:N41"/>
    <mergeCell ref="J63:K63"/>
    <mergeCell ref="J64:K64"/>
    <mergeCell ref="AR42:AR43"/>
    <mergeCell ref="AS42:AS43"/>
    <mergeCell ref="H43:N43"/>
    <mergeCell ref="H45:N45"/>
    <mergeCell ref="H34:N34"/>
    <mergeCell ref="AR34:AR35"/>
    <mergeCell ref="H35:N35"/>
    <mergeCell ref="G36:W37"/>
    <mergeCell ref="H38:N38"/>
    <mergeCell ref="H39:N39"/>
    <mergeCell ref="H33:N33"/>
    <mergeCell ref="L11:N11"/>
    <mergeCell ref="G12:W12"/>
    <mergeCell ref="G13:W14"/>
    <mergeCell ref="I16:M16"/>
    <mergeCell ref="G21:W22"/>
    <mergeCell ref="J23:N23"/>
    <mergeCell ref="J24:N24"/>
    <mergeCell ref="J25:N25"/>
    <mergeCell ref="J26:N26"/>
    <mergeCell ref="H27:M27"/>
    <mergeCell ref="H32:N32"/>
    <mergeCell ref="BD8:BD9"/>
    <mergeCell ref="BE8:BE9"/>
    <mergeCell ref="BJ8:BJ9"/>
    <mergeCell ref="BK8:BK9"/>
    <mergeCell ref="L9:N9"/>
    <mergeCell ref="AX8:AX9"/>
    <mergeCell ref="AY8:AY9"/>
    <mergeCell ref="L10:N10"/>
    <mergeCell ref="L8:N8"/>
    <mergeCell ref="P8:R8"/>
    <mergeCell ref="AR8:AR9"/>
    <mergeCell ref="AS8:AS9"/>
    <mergeCell ref="F3:X3"/>
    <mergeCell ref="F4:X4"/>
    <mergeCell ref="L6:N6"/>
    <mergeCell ref="P6:R6"/>
    <mergeCell ref="L7:N7"/>
    <mergeCell ref="P7:R7"/>
  </mergeCells>
  <dataValidations count="3">
    <dataValidation type="list" allowBlank="1" showInputMessage="1" showErrorMessage="1" sqref="P8:R8">
      <formula1>INDIRECT($P$7)</formula1>
    </dataValidation>
    <dataValidation type="list" allowBlank="1" showInputMessage="1" showErrorMessage="1" sqref="P7:R7">
      <formula1>$AP$10:$AP$13</formula1>
    </dataValidation>
    <dataValidation type="list" allowBlank="1" showInputMessage="1" showErrorMessage="1" sqref="P6:R6">
      <formula1>$AP$6:$AP$7</formula1>
    </dataValidation>
  </dataValidations>
  <printOptions horizontalCentered="1"/>
  <pageMargins left="0" right="0" top="0.39370078740157483" bottom="0.39370078740157483" header="0" footer="0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18</vt:i4>
      </vt:variant>
    </vt:vector>
  </HeadingPairs>
  <TitlesOfParts>
    <vt:vector size="21" baseType="lpstr">
      <vt:lpstr>รายการคำนวณน้ำหนักบรรทุกเสาเข็ม</vt:lpstr>
      <vt:lpstr>CASE 1</vt:lpstr>
      <vt:lpstr>CASE 2</vt:lpstr>
      <vt:lpstr>'CASE 1'!Print_Area</vt:lpstr>
      <vt:lpstr>'CASE 2'!Print_Area</vt:lpstr>
      <vt:lpstr>รายการคำนวณน้ำหนักบรรทุกเสาเข็ม!Print_Area</vt:lpstr>
      <vt:lpstr>'CASE 1'!หน้าตัดรูปทรงตัวไอ</vt:lpstr>
      <vt:lpstr>'CASE 2'!หน้าตัดรูปทรงตัวไอ</vt:lpstr>
      <vt:lpstr>รายการคำนวณน้ำหนักบรรทุกเสาเข็ม!หน้าตัดรูปทรงตัวไอ</vt:lpstr>
      <vt:lpstr>'CASE 1'!หน้าตัดรูปทรงวงกลม</vt:lpstr>
      <vt:lpstr>'CASE 2'!หน้าตัดรูปทรงวงกลม</vt:lpstr>
      <vt:lpstr>รายการคำนวณน้ำหนักบรรทุกเสาเข็ม!หน้าตัดรูปทรงวงกลม</vt:lpstr>
      <vt:lpstr>'CASE 1'!หน้าตัดรูปทรงสี่เหลี่ยมตัน</vt:lpstr>
      <vt:lpstr>'CASE 2'!หน้าตัดรูปทรงสี่เหลี่ยมตัน</vt:lpstr>
      <vt:lpstr>รายการคำนวณน้ำหนักบรรทุกเสาเข็ม!หน้าตัดรูปทรงสี่เหลี่ยมตัน</vt:lpstr>
      <vt:lpstr>'CASE 1'!หน้าตัดรูปทรงหกเหลี่ยมกลวง</vt:lpstr>
      <vt:lpstr>'CASE 2'!หน้าตัดรูปทรงหกเหลี่ยมกลวง</vt:lpstr>
      <vt:lpstr>รายการคำนวณน้ำหนักบรรทุกเสาเข็ม!หน้าตัดรูปทรงหกเหลี่ยมกลวง</vt:lpstr>
      <vt:lpstr>'CASE 1'!หน้าตัดรูปทรงหาเหลี่ยมกลวง</vt:lpstr>
      <vt:lpstr>'CASE 2'!หน้าตัดรูปทรงหาเหลี่ยมกลวง</vt:lpstr>
      <vt:lpstr>รายการคำนวณน้ำหนักบรรทุกเสาเข็ม!หน้าตัดรูปทรงหาเหลี่ยมกลวง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education</dc:creator>
  <cp:lastModifiedBy>User education</cp:lastModifiedBy>
  <cp:lastPrinted>2024-08-18T15:08:18Z</cp:lastPrinted>
  <dcterms:created xsi:type="dcterms:W3CDTF">2024-06-26T04:06:32Z</dcterms:created>
  <dcterms:modified xsi:type="dcterms:W3CDTF">2024-08-18T15:10:41Z</dcterms:modified>
</cp:coreProperties>
</file>