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65" activeTab="0"/>
  </bookViews>
  <sheets>
    <sheet name="Stair" sheetId="1" r:id="rId1"/>
    <sheet name="DATA" sheetId="2" r:id="rId2"/>
    <sheet name="ชื่อโครงการ" sheetId="3" r:id="rId3"/>
  </sheets>
  <definedNames>
    <definedName name="bar">'DATA'!$C$6:$C$17</definedName>
    <definedName name="factor">'DATA'!$D$6:$D$7</definedName>
    <definedName name="_xlnm.Print_Area" localSheetId="0">'Stair'!$A$1:$M$53</definedName>
    <definedName name="type">'DATA'!$B$6:$B$7</definedName>
  </definedNames>
  <calcPr fullCalcOnLoad="1"/>
</workbook>
</file>

<file path=xl/sharedStrings.xml><?xml version="1.0" encoding="utf-8"?>
<sst xmlns="http://schemas.openxmlformats.org/spreadsheetml/2006/main" count="130" uniqueCount="67">
  <si>
    <t>โครงการ :</t>
  </si>
  <si>
    <t>ที่ตั้ง :</t>
  </si>
  <si>
    <t>Constant</t>
  </si>
  <si>
    <t>Paramiter</t>
  </si>
  <si>
    <t>n</t>
  </si>
  <si>
    <t xml:space="preserve">Fc' </t>
  </si>
  <si>
    <t>=</t>
  </si>
  <si>
    <t>ksc</t>
  </si>
  <si>
    <t xml:space="preserve">Fy </t>
  </si>
  <si>
    <t>k</t>
  </si>
  <si>
    <t>Fc</t>
  </si>
  <si>
    <t>j</t>
  </si>
  <si>
    <t>Fs</t>
  </si>
  <si>
    <t>R</t>
  </si>
  <si>
    <t xml:space="preserve">factor </t>
  </si>
  <si>
    <t>Ec</t>
  </si>
  <si>
    <t>บ้านพักอาศัย ค.ส.ล. 2 ชั้น</t>
  </si>
  <si>
    <t>จ.อยุธยา</t>
  </si>
  <si>
    <t>เจ้าของ :</t>
  </si>
  <si>
    <t>คุณสุนันทา  พลายวงศ์ทอง</t>
  </si>
  <si>
    <t>type</t>
  </si>
  <si>
    <t>bar</t>
  </si>
  <si>
    <t>factor</t>
  </si>
  <si>
    <t>RB</t>
  </si>
  <si>
    <t>DB</t>
  </si>
  <si>
    <t>Input Data</t>
  </si>
  <si>
    <t>L</t>
  </si>
  <si>
    <t>ลูกตั้ง ( h )</t>
  </si>
  <si>
    <t>ลูกนอน ( l )</t>
  </si>
  <si>
    <t>กว้าง ( b )</t>
  </si>
  <si>
    <t>น้ำหนักพื้นบันได</t>
  </si>
  <si>
    <t>น้ำหนักขั้นบันได</t>
  </si>
  <si>
    <t>LL</t>
  </si>
  <si>
    <t>Wu</t>
  </si>
  <si>
    <t>Mu</t>
  </si>
  <si>
    <t>สมมติเหล็ก</t>
  </si>
  <si>
    <t>V</t>
  </si>
  <si>
    <t>Vc</t>
  </si>
  <si>
    <t>เหล็กกันร้าว</t>
  </si>
  <si>
    <t>เหล็กเสริมหลัก</t>
  </si>
  <si>
    <t>ตรวจสอบหน่วยแรงยึดเหนี่ยว</t>
  </si>
  <si>
    <t>ออกแบบเหล็กเสริม</t>
  </si>
  <si>
    <t>ตรวจสอบหน่วยแรงเฉือน</t>
  </si>
  <si>
    <t>m.</t>
  </si>
  <si>
    <t>cm.</t>
  </si>
  <si>
    <r>
      <t>kg/m</t>
    </r>
    <r>
      <rPr>
        <vertAlign val="superscript"/>
        <sz val="10"/>
        <rFont val="Arial"/>
        <family val="2"/>
      </rPr>
      <t>2</t>
    </r>
  </si>
  <si>
    <t>kg-m</t>
  </si>
  <si>
    <t>kg</t>
  </si>
  <si>
    <r>
      <t>cm</t>
    </r>
    <r>
      <rPr>
        <vertAlign val="superscript"/>
        <sz val="10"/>
        <rFont val="Arial"/>
        <family val="2"/>
      </rPr>
      <t>2</t>
    </r>
  </si>
  <si>
    <t>ksc.</t>
  </si>
  <si>
    <t>ความหนา ( t )</t>
  </si>
  <si>
    <t>Covering</t>
  </si>
  <si>
    <t>USE BAR</t>
  </si>
  <si>
    <t>N</t>
  </si>
  <si>
    <t>Ab</t>
  </si>
  <si>
    <t>around</t>
  </si>
  <si>
    <r>
      <t>U</t>
    </r>
    <r>
      <rPr>
        <vertAlign val="subscript"/>
        <sz val="10"/>
        <rFont val="Arial"/>
        <family val="2"/>
      </rPr>
      <t>R</t>
    </r>
  </si>
  <si>
    <r>
      <t>U</t>
    </r>
    <r>
      <rPr>
        <vertAlign val="subscript"/>
        <sz val="10"/>
        <rFont val="Arial"/>
        <family val="2"/>
      </rPr>
      <t>D</t>
    </r>
  </si>
  <si>
    <r>
      <t>å</t>
    </r>
    <r>
      <rPr>
        <b/>
        <vertAlign val="subscript"/>
        <sz val="10"/>
        <rFont val="Arial"/>
        <family val="2"/>
      </rPr>
      <t>0</t>
    </r>
  </si>
  <si>
    <r>
      <t>U</t>
    </r>
    <r>
      <rPr>
        <b/>
        <vertAlign val="subscript"/>
        <sz val="10"/>
        <rFont val="Arial"/>
        <family val="2"/>
      </rPr>
      <t>allowable</t>
    </r>
  </si>
  <si>
    <r>
      <t>U</t>
    </r>
    <r>
      <rPr>
        <b/>
        <vertAlign val="subscript"/>
        <sz val="10"/>
        <rFont val="Arial"/>
        <family val="2"/>
      </rPr>
      <t>real</t>
    </r>
  </si>
  <si>
    <r>
      <t>As</t>
    </r>
    <r>
      <rPr>
        <vertAlign val="subscript"/>
        <sz val="10"/>
        <rFont val="Arial"/>
        <family val="2"/>
      </rPr>
      <t>req</t>
    </r>
  </si>
  <si>
    <r>
      <t>As</t>
    </r>
    <r>
      <rPr>
        <vertAlign val="subscript"/>
        <sz val="10"/>
        <rFont val="Arial"/>
        <family val="2"/>
      </rPr>
      <t>real</t>
    </r>
  </si>
  <si>
    <r>
      <t>d</t>
    </r>
    <r>
      <rPr>
        <vertAlign val="subscript"/>
        <sz val="10"/>
        <rFont val="Arial"/>
        <family val="2"/>
      </rPr>
      <t>req</t>
    </r>
  </si>
  <si>
    <r>
      <t>d</t>
    </r>
    <r>
      <rPr>
        <vertAlign val="subscript"/>
        <sz val="10"/>
        <rFont val="Arial"/>
        <family val="2"/>
      </rPr>
      <t>real</t>
    </r>
  </si>
  <si>
    <t>STAIR</t>
  </si>
  <si>
    <t>@ ( cm. 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</si>
</sst>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0000"/>
    <numFmt numFmtId="189" formatCode="0.0000"/>
    <numFmt numFmtId="190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color indexed="16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87" fontId="0" fillId="0" borderId="2" xfId="0" applyNumberFormat="1" applyBorder="1" applyAlignment="1">
      <alignment/>
    </xf>
    <xf numFmtId="187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0" fillId="3" borderId="2" xfId="0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6" borderId="0" xfId="0" applyFill="1" applyAlignment="1">
      <alignment horizontal="center"/>
    </xf>
    <xf numFmtId="2" fontId="0" fillId="6" borderId="0" xfId="0" applyNumberFormat="1" applyFill="1" applyAlignment="1">
      <alignment horizontal="center"/>
    </xf>
    <xf numFmtId="187" fontId="0" fillId="6" borderId="0" xfId="0" applyNumberFormat="1" applyFill="1" applyAlignment="1">
      <alignment horizontal="center"/>
    </xf>
    <xf numFmtId="0" fontId="0" fillId="6" borderId="0" xfId="0" applyFill="1" applyAlignment="1">
      <alignment/>
    </xf>
    <xf numFmtId="2" fontId="11" fillId="0" borderId="0" xfId="0" applyNumberFormat="1" applyFont="1" applyAlignment="1">
      <alignment/>
    </xf>
    <xf numFmtId="190" fontId="11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" borderId="2" xfId="0" applyFont="1" applyFill="1" applyBorder="1" applyAlignment="1" quotePrefix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0" xfId="0" applyFill="1" applyAlignment="1">
      <alignment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8515625" style="0" customWidth="1"/>
    <col min="3" max="3" width="4.28125" style="0" customWidth="1"/>
    <col min="4" max="4" width="4.57421875" style="9" customWidth="1"/>
    <col min="8" max="8" width="7.7109375" style="0" customWidth="1"/>
    <col min="9" max="9" width="5.421875" style="0" customWidth="1"/>
    <col min="10" max="10" width="4.421875" style="0" customWidth="1"/>
    <col min="12" max="12" width="6.57421875" style="0" customWidth="1"/>
    <col min="13" max="13" width="5.8515625" style="0" customWidth="1"/>
  </cols>
  <sheetData>
    <row r="1" spans="1:13" ht="13.5" customHeight="1">
      <c r="A1" s="1" t="s">
        <v>0</v>
      </c>
      <c r="B1" s="3" t="str">
        <f>ชื่อโครงการ!C5</f>
        <v>บ้านพักอาศัย ค.ส.ล. 2 ชั้น</v>
      </c>
      <c r="C1" s="3"/>
      <c r="D1" s="3"/>
      <c r="E1" s="3"/>
      <c r="F1" s="4"/>
      <c r="G1" s="62" t="str">
        <f>(""&amp;ชื่อโครงการ!B7&amp;" "&amp;ชื่อโครงการ!C7&amp;"")</f>
        <v>เจ้าของ : คุณสุนันทา  พลายวงศ์ทอง</v>
      </c>
      <c r="H1" s="62"/>
      <c r="I1" s="62"/>
      <c r="J1" s="62"/>
      <c r="K1" s="62"/>
      <c r="L1" s="62"/>
      <c r="M1" s="62"/>
    </row>
    <row r="2" spans="1:14" ht="13.5" customHeight="1" thickBot="1">
      <c r="A2" s="6" t="s">
        <v>1</v>
      </c>
      <c r="B2" s="61" t="str">
        <f>ชื่อโครงการ!C6</f>
        <v>จ.อยุธยา</v>
      </c>
      <c r="C2" s="61"/>
      <c r="D2" s="61"/>
      <c r="E2" s="7"/>
      <c r="F2" s="7"/>
      <c r="G2" s="8"/>
      <c r="H2" s="8"/>
      <c r="I2" s="8"/>
      <c r="J2" s="8"/>
      <c r="K2" s="8"/>
      <c r="L2" s="8"/>
      <c r="M2" s="8"/>
      <c r="N2" s="4"/>
    </row>
    <row r="3" spans="1:14" ht="7.5" customHeight="1">
      <c r="A3" s="5"/>
      <c r="B3" s="2"/>
      <c r="C3" s="2"/>
      <c r="D3" s="41"/>
      <c r="E3" s="4"/>
      <c r="F3" s="4"/>
      <c r="G3" s="3"/>
      <c r="H3" s="3"/>
      <c r="I3" s="3"/>
      <c r="J3" s="3"/>
      <c r="K3" s="3"/>
      <c r="L3" s="3"/>
      <c r="M3" s="3"/>
      <c r="N3" s="4"/>
    </row>
    <row r="4" spans="1:14" ht="20.25">
      <c r="A4" s="4"/>
      <c r="B4" s="60" t="s">
        <v>65</v>
      </c>
      <c r="C4" s="60"/>
      <c r="D4" s="60"/>
      <c r="E4" s="60"/>
      <c r="F4" s="60"/>
      <c r="G4" s="60"/>
      <c r="H4" s="60"/>
      <c r="I4" s="60"/>
      <c r="J4" s="60"/>
      <c r="K4" s="60"/>
      <c r="L4" s="44"/>
      <c r="M4" s="4"/>
      <c r="N4" s="4"/>
    </row>
    <row r="5" spans="3:11" ht="7.5" customHeight="1">
      <c r="C5" s="9"/>
      <c r="H5" s="4"/>
      <c r="I5" s="4"/>
      <c r="J5" s="10"/>
      <c r="K5" s="10"/>
    </row>
    <row r="6" spans="2:16" ht="15.75" customHeight="1">
      <c r="B6" s="11" t="s">
        <v>2</v>
      </c>
      <c r="C6" s="9"/>
      <c r="E6" s="12"/>
      <c r="F6" s="12"/>
      <c r="I6" s="57" t="s">
        <v>3</v>
      </c>
      <c r="J6" s="58"/>
      <c r="K6" s="59"/>
      <c r="M6" s="13"/>
      <c r="P6" s="14" t="s">
        <v>4</v>
      </c>
    </row>
    <row r="7" spans="2:16" ht="15.75" customHeight="1">
      <c r="B7" t="s">
        <v>5</v>
      </c>
      <c r="D7" s="9" t="s">
        <v>6</v>
      </c>
      <c r="E7" s="38">
        <v>240</v>
      </c>
      <c r="F7" t="s">
        <v>7</v>
      </c>
      <c r="I7" s="15" t="s">
        <v>4</v>
      </c>
      <c r="J7" s="15" t="s">
        <v>6</v>
      </c>
      <c r="K7" s="16">
        <f>IF(P7&lt;6,6,P7)</f>
        <v>9</v>
      </c>
      <c r="M7" s="4"/>
      <c r="P7" s="14">
        <f>CEILING((2.04*10^6/E12),1)</f>
        <v>9</v>
      </c>
    </row>
    <row r="8" spans="2:13" ht="15.75" customHeight="1">
      <c r="B8" t="s">
        <v>8</v>
      </c>
      <c r="D8" s="9" t="s">
        <v>6</v>
      </c>
      <c r="E8" s="39">
        <v>3000</v>
      </c>
      <c r="F8" t="s">
        <v>7</v>
      </c>
      <c r="I8" s="15" t="s">
        <v>9</v>
      </c>
      <c r="J8" s="15" t="s">
        <v>6</v>
      </c>
      <c r="K8" s="17">
        <f>1/(1+E10/(P7*E9))</f>
        <v>0.3932038834951457</v>
      </c>
      <c r="M8" s="18"/>
    </row>
    <row r="9" spans="2:13" ht="15.75" customHeight="1">
      <c r="B9" t="s">
        <v>10</v>
      </c>
      <c r="D9" s="9" t="s">
        <v>6</v>
      </c>
      <c r="E9" s="12">
        <f>E11*E7</f>
        <v>108</v>
      </c>
      <c r="F9" t="s">
        <v>7</v>
      </c>
      <c r="I9" s="15" t="s">
        <v>11</v>
      </c>
      <c r="J9" s="15" t="s">
        <v>6</v>
      </c>
      <c r="K9" s="17">
        <f>1-(K8/3)</f>
        <v>0.8689320388349514</v>
      </c>
      <c r="M9" s="18"/>
    </row>
    <row r="10" spans="2:13" ht="15.75" customHeight="1">
      <c r="B10" t="s">
        <v>12</v>
      </c>
      <c r="D10" s="9" t="s">
        <v>6</v>
      </c>
      <c r="E10" s="40">
        <f>0.5*E8</f>
        <v>1500</v>
      </c>
      <c r="F10" t="s">
        <v>7</v>
      </c>
      <c r="I10" s="15" t="s">
        <v>13</v>
      </c>
      <c r="J10" s="15" t="s">
        <v>6</v>
      </c>
      <c r="K10" s="19">
        <f>0.5*E9*K8*K9</f>
        <v>18.45004241681591</v>
      </c>
      <c r="M10" s="20"/>
    </row>
    <row r="11" spans="2:5" ht="15.75" customHeight="1">
      <c r="B11" t="s">
        <v>14</v>
      </c>
      <c r="D11" s="9" t="s">
        <v>6</v>
      </c>
      <c r="E11" s="38">
        <v>0.45</v>
      </c>
    </row>
    <row r="12" spans="2:6" ht="15.75" customHeight="1">
      <c r="B12" t="s">
        <v>15</v>
      </c>
      <c r="D12" s="9" t="s">
        <v>6</v>
      </c>
      <c r="E12" s="40">
        <f>((4270*2.4^1.5)*(E7^0.5))</f>
        <v>245951.99999999997</v>
      </c>
      <c r="F12" t="s">
        <v>7</v>
      </c>
    </row>
    <row r="13" ht="15.75" customHeight="1">
      <c r="C13" s="9"/>
    </row>
    <row r="14" ht="15.75" customHeight="1">
      <c r="B14" s="29" t="s">
        <v>25</v>
      </c>
    </row>
    <row r="15" spans="2:12" ht="15.75" customHeight="1">
      <c r="B15" t="s">
        <v>26</v>
      </c>
      <c r="D15" s="9" t="s">
        <v>6</v>
      </c>
      <c r="E15" s="42">
        <v>3</v>
      </c>
      <c r="F15" t="s">
        <v>43</v>
      </c>
      <c r="H15" t="s">
        <v>30</v>
      </c>
      <c r="J15" s="9" t="s">
        <v>6</v>
      </c>
      <c r="K15" s="52">
        <f>24*E19*(((E16^2)+(E17^2))^0.5)/E17</f>
        <v>443.6041478615817</v>
      </c>
      <c r="L15" t="s">
        <v>45</v>
      </c>
    </row>
    <row r="16" spans="2:12" ht="15.75" customHeight="1">
      <c r="B16" t="s">
        <v>27</v>
      </c>
      <c r="D16" s="9" t="s">
        <v>6</v>
      </c>
      <c r="E16" s="42">
        <v>18</v>
      </c>
      <c r="F16" t="s">
        <v>44</v>
      </c>
      <c r="H16" t="s">
        <v>31</v>
      </c>
      <c r="J16" s="9" t="s">
        <v>6</v>
      </c>
      <c r="K16" s="52">
        <f>0.5*E16*24</f>
        <v>216</v>
      </c>
      <c r="L16" t="s">
        <v>45</v>
      </c>
    </row>
    <row r="17" spans="2:12" ht="15.75" customHeight="1">
      <c r="B17" t="s">
        <v>28</v>
      </c>
      <c r="D17" s="9" t="s">
        <v>6</v>
      </c>
      <c r="E17" s="42">
        <v>25</v>
      </c>
      <c r="F17" t="s">
        <v>44</v>
      </c>
      <c r="H17" t="s">
        <v>33</v>
      </c>
      <c r="J17" s="9" t="s">
        <v>6</v>
      </c>
      <c r="K17" s="52">
        <f>1.2*(K15+K16)+1.5*(E21)</f>
        <v>1241.524977433898</v>
      </c>
      <c r="L17" t="s">
        <v>45</v>
      </c>
    </row>
    <row r="18" spans="2:12" ht="15.75" customHeight="1">
      <c r="B18" t="s">
        <v>29</v>
      </c>
      <c r="D18" s="9" t="s">
        <v>6</v>
      </c>
      <c r="E18" s="42">
        <v>1</v>
      </c>
      <c r="F18" t="s">
        <v>43</v>
      </c>
      <c r="H18" t="s">
        <v>34</v>
      </c>
      <c r="J18" s="9" t="s">
        <v>6</v>
      </c>
      <c r="K18" s="52">
        <f>(K17*E15^2)/8</f>
        <v>1396.715599613135</v>
      </c>
      <c r="L18" t="s">
        <v>46</v>
      </c>
    </row>
    <row r="19" spans="2:12" ht="15.75" customHeight="1">
      <c r="B19" t="s">
        <v>50</v>
      </c>
      <c r="D19" s="9" t="s">
        <v>6</v>
      </c>
      <c r="E19" s="42">
        <v>15</v>
      </c>
      <c r="F19" t="s">
        <v>44</v>
      </c>
      <c r="H19" t="s">
        <v>63</v>
      </c>
      <c r="J19" s="9" t="s">
        <v>6</v>
      </c>
      <c r="K19" s="36">
        <f>((K18*100)/(E18*100*K10))^0.5</f>
        <v>8.700722296749918</v>
      </c>
      <c r="L19" t="s">
        <v>44</v>
      </c>
    </row>
    <row r="20" spans="2:11" ht="15.75" customHeight="1">
      <c r="B20" t="s">
        <v>51</v>
      </c>
      <c r="D20" s="9" t="s">
        <v>6</v>
      </c>
      <c r="E20" s="42">
        <v>3</v>
      </c>
      <c r="F20" t="s">
        <v>44</v>
      </c>
      <c r="H20" s="46" t="s">
        <v>35</v>
      </c>
      <c r="I20" s="49"/>
      <c r="J20" s="47" t="s">
        <v>24</v>
      </c>
      <c r="K20" s="47">
        <v>12</v>
      </c>
    </row>
    <row r="21" spans="2:13" ht="18" customHeight="1">
      <c r="B21" t="s">
        <v>32</v>
      </c>
      <c r="D21" s="9" t="s">
        <v>6</v>
      </c>
      <c r="E21" s="43">
        <v>300</v>
      </c>
      <c r="F21" t="s">
        <v>45</v>
      </c>
      <c r="H21" t="s">
        <v>64</v>
      </c>
      <c r="J21" s="9" t="s">
        <v>6</v>
      </c>
      <c r="K21" s="30">
        <f>E19-E20-K20/10</f>
        <v>10.8</v>
      </c>
      <c r="L21" t="s">
        <v>44</v>
      </c>
      <c r="M21" s="30" t="str">
        <f>IF(K21&gt;K19,"OK","Try to Thickness")</f>
        <v>OK</v>
      </c>
    </row>
    <row r="22" ht="15.75" customHeight="1"/>
    <row r="23" spans="2:10" ht="15.75" customHeight="1">
      <c r="B23" s="29" t="s">
        <v>42</v>
      </c>
      <c r="H23" s="29" t="s">
        <v>40</v>
      </c>
      <c r="J23" s="9"/>
    </row>
    <row r="24" spans="2:12" ht="15.75" customHeight="1">
      <c r="B24" t="s">
        <v>37</v>
      </c>
      <c r="D24" s="9" t="s">
        <v>6</v>
      </c>
      <c r="E24" s="53">
        <f>0.29*(E7)^0.5*E18*100*K21</f>
        <v>4852.073536128652</v>
      </c>
      <c r="F24" t="s">
        <v>47</v>
      </c>
      <c r="H24" t="s">
        <v>59</v>
      </c>
      <c r="J24" s="9" t="s">
        <v>6</v>
      </c>
      <c r="K24" s="35">
        <f>IF(I29="DB",P36,O36)</f>
        <v>22.17282965703746</v>
      </c>
      <c r="L24" t="s">
        <v>49</v>
      </c>
    </row>
    <row r="25" spans="2:12" ht="15.75" customHeight="1">
      <c r="B25" t="s">
        <v>36</v>
      </c>
      <c r="D25" s="9" t="s">
        <v>6</v>
      </c>
      <c r="E25" s="54">
        <f>K17*(0.5*E15-K21/100)</f>
        <v>1728.2027685879857</v>
      </c>
      <c r="F25" t="s">
        <v>47</v>
      </c>
      <c r="H25" s="27" t="s">
        <v>58</v>
      </c>
      <c r="J25" s="9" t="s">
        <v>6</v>
      </c>
      <c r="K25" s="25">
        <f>O29*Q29</f>
        <v>30.159289474462014</v>
      </c>
      <c r="L25" t="s">
        <v>44</v>
      </c>
    </row>
    <row r="26" spans="8:12" ht="15.75" customHeight="1">
      <c r="H26" t="s">
        <v>60</v>
      </c>
      <c r="J26" s="9" t="s">
        <v>6</v>
      </c>
      <c r="K26" s="37">
        <f>E25/(K25*K9*K21)</f>
        <v>6.106101577790993</v>
      </c>
      <c r="L26" t="s">
        <v>49</v>
      </c>
    </row>
    <row r="27" ht="15.75" customHeight="1">
      <c r="B27" s="29" t="s">
        <v>41</v>
      </c>
    </row>
    <row r="28" spans="2:17" ht="15.75" customHeight="1">
      <c r="B28" s="48" t="s">
        <v>39</v>
      </c>
      <c r="I28" s="50" t="s">
        <v>52</v>
      </c>
      <c r="J28" s="51"/>
      <c r="K28" s="45" t="s">
        <v>66</v>
      </c>
      <c r="O28" s="31" t="s">
        <v>55</v>
      </c>
      <c r="P28" s="31" t="s">
        <v>54</v>
      </c>
      <c r="Q28" s="31" t="s">
        <v>53</v>
      </c>
    </row>
    <row r="29" spans="2:17" ht="18" customHeight="1">
      <c r="B29" t="s">
        <v>61</v>
      </c>
      <c r="D29" s="9" t="s">
        <v>6</v>
      </c>
      <c r="E29" s="35">
        <f>K18*100/(E10*K9*K21)</f>
        <v>9.922181306307532</v>
      </c>
      <c r="F29" t="s">
        <v>48</v>
      </c>
      <c r="I29" s="28" t="s">
        <v>24</v>
      </c>
      <c r="J29" s="28">
        <v>16</v>
      </c>
      <c r="K29" s="28">
        <f>INT((P29/E29)*100)</f>
        <v>20</v>
      </c>
      <c r="O29" s="32">
        <f>PI()*J29/10</f>
        <v>5.026548245743669</v>
      </c>
      <c r="P29" s="33">
        <f>(PI()*(J29/10)^2)/4</f>
        <v>2.0106192982974678</v>
      </c>
      <c r="Q29" s="31">
        <f>INT((100/K29)+1)</f>
        <v>6</v>
      </c>
    </row>
    <row r="30" spans="2:17" ht="18" customHeight="1">
      <c r="B30" t="s">
        <v>62</v>
      </c>
      <c r="D30" s="9" t="s">
        <v>6</v>
      </c>
      <c r="E30" s="37">
        <f>Q29*P29</f>
        <v>12.063715789784807</v>
      </c>
      <c r="F30" t="s">
        <v>48</v>
      </c>
      <c r="O30" s="34"/>
      <c r="P30" s="34"/>
      <c r="Q30" s="34"/>
    </row>
    <row r="31" spans="2:17" ht="15.75" customHeight="1">
      <c r="B31" s="48" t="s">
        <v>38</v>
      </c>
      <c r="I31" s="55" t="s">
        <v>52</v>
      </c>
      <c r="J31" s="56"/>
      <c r="K31" s="45" t="s">
        <v>66</v>
      </c>
      <c r="O31" s="31" t="s">
        <v>55</v>
      </c>
      <c r="P31" s="31" t="s">
        <v>54</v>
      </c>
      <c r="Q31" s="31" t="s">
        <v>53</v>
      </c>
    </row>
    <row r="32" spans="2:17" ht="18" customHeight="1">
      <c r="B32" t="s">
        <v>61</v>
      </c>
      <c r="D32" s="9" t="s">
        <v>6</v>
      </c>
      <c r="E32" s="35">
        <f>0.0025*E18*100*E19</f>
        <v>3.75</v>
      </c>
      <c r="F32" t="s">
        <v>48</v>
      </c>
      <c r="I32" s="28" t="s">
        <v>23</v>
      </c>
      <c r="J32" s="28">
        <v>9</v>
      </c>
      <c r="K32" s="28">
        <f>INT((P32/E32)*100)</f>
        <v>16</v>
      </c>
      <c r="O32" s="32">
        <f>PI()*J32/10</f>
        <v>2.827433388230814</v>
      </c>
      <c r="P32" s="33">
        <f>(PI()*(J32/10)^2)/4</f>
        <v>0.6361725123519332</v>
      </c>
      <c r="Q32" s="31">
        <f>INT((100/K32)+1)</f>
        <v>7</v>
      </c>
    </row>
    <row r="33" spans="2:17" ht="18" customHeight="1">
      <c r="B33" t="s">
        <v>62</v>
      </c>
      <c r="D33" s="9" t="s">
        <v>6</v>
      </c>
      <c r="E33" s="37">
        <f>Q32*P32</f>
        <v>4.453207586463532</v>
      </c>
      <c r="F33" t="s">
        <v>48</v>
      </c>
      <c r="O33" s="34"/>
      <c r="P33" s="34"/>
      <c r="Q33" s="34"/>
    </row>
    <row r="34" spans="15:17" ht="15.75" customHeight="1">
      <c r="O34" s="34"/>
      <c r="P34" s="34"/>
      <c r="Q34" s="34"/>
    </row>
    <row r="35" spans="15:17" ht="15.75" customHeight="1">
      <c r="O35" s="31" t="s">
        <v>56</v>
      </c>
      <c r="P35" s="31" t="s">
        <v>57</v>
      </c>
      <c r="Q35" s="34"/>
    </row>
    <row r="36" spans="15:17" ht="15.75" customHeight="1">
      <c r="O36" s="32">
        <f>1.145*(E7)^0.5/(J29/10)</f>
        <v>11.08641482851873</v>
      </c>
      <c r="P36" s="32">
        <f>2.29*(E7)^0.5/(J29/10)</f>
        <v>22.17282965703746</v>
      </c>
      <c r="Q36" s="34"/>
    </row>
    <row r="37" spans="10:11" ht="15.75" customHeight="1">
      <c r="J37" s="26"/>
      <c r="K37" s="26"/>
    </row>
    <row r="38" ht="15.75" customHeight="1"/>
  </sheetData>
  <mergeCells count="5">
    <mergeCell ref="I31:J31"/>
    <mergeCell ref="I6:K6"/>
    <mergeCell ref="B4:K4"/>
    <mergeCell ref="B2:D2"/>
    <mergeCell ref="G1:M1"/>
  </mergeCells>
  <dataValidations count="3">
    <dataValidation type="list" allowBlank="1" showInputMessage="1" showErrorMessage="1" sqref="J20 I32 I29">
      <formula1>type</formula1>
    </dataValidation>
    <dataValidation type="list" allowBlank="1" showInputMessage="1" showErrorMessage="1" sqref="K20 J32 J29">
      <formula1>bar</formula1>
    </dataValidation>
    <dataValidation type="list" allowBlank="1" showInputMessage="1" showErrorMessage="1" sqref="E11">
      <formula1>factor</formula1>
    </dataValidation>
  </dataValidations>
  <printOptions/>
  <pageMargins left="0.5511811023622047" right="0.5511811023622047" top="0.5905511811023623" bottom="0.3937007874015748" header="0.5511811023622047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7"/>
  <sheetViews>
    <sheetView workbookViewId="0" topLeftCell="A1">
      <selection activeCell="D6" sqref="D6:D7"/>
    </sheetView>
  </sheetViews>
  <sheetFormatPr defaultColWidth="9.140625" defaultRowHeight="12.75"/>
  <sheetData>
    <row r="5" spans="2:4" ht="12.75">
      <c r="B5" s="22" t="s">
        <v>20</v>
      </c>
      <c r="C5" s="23" t="s">
        <v>21</v>
      </c>
      <c r="D5" s="24" t="s">
        <v>22</v>
      </c>
    </row>
    <row r="6" spans="2:4" ht="12.75">
      <c r="B6" s="22" t="s">
        <v>23</v>
      </c>
      <c r="C6" s="23">
        <v>6</v>
      </c>
      <c r="D6" s="24">
        <v>0.375</v>
      </c>
    </row>
    <row r="7" spans="2:4" ht="12.75">
      <c r="B7" s="22" t="s">
        <v>24</v>
      </c>
      <c r="C7" s="23">
        <v>9</v>
      </c>
      <c r="D7" s="24">
        <v>0.45</v>
      </c>
    </row>
    <row r="8" ht="12.75">
      <c r="C8" s="23">
        <v>10</v>
      </c>
    </row>
    <row r="9" ht="12.75">
      <c r="C9" s="23">
        <v>12</v>
      </c>
    </row>
    <row r="10" ht="12.75">
      <c r="C10" s="23">
        <v>15</v>
      </c>
    </row>
    <row r="11" ht="12.75">
      <c r="C11" s="23">
        <v>16</v>
      </c>
    </row>
    <row r="12" ht="12.75">
      <c r="C12" s="23">
        <v>18</v>
      </c>
    </row>
    <row r="13" ht="12.75">
      <c r="C13" s="23">
        <v>20</v>
      </c>
    </row>
    <row r="14" ht="12.75">
      <c r="C14" s="23">
        <v>25</v>
      </c>
    </row>
    <row r="15" ht="12.75">
      <c r="C15" s="23">
        <v>28</v>
      </c>
    </row>
    <row r="16" ht="12.75">
      <c r="C16" s="23">
        <v>32</v>
      </c>
    </row>
    <row r="17" ht="12.75">
      <c r="C17" s="23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F7"/>
  <sheetViews>
    <sheetView workbookViewId="0" topLeftCell="A1">
      <selection activeCell="C7" sqref="C7:F7"/>
    </sheetView>
  </sheetViews>
  <sheetFormatPr defaultColWidth="9.140625" defaultRowHeight="12.75"/>
  <sheetData>
    <row r="5" spans="2:6" ht="12.75">
      <c r="B5" s="21" t="s">
        <v>0</v>
      </c>
      <c r="C5" s="63" t="s">
        <v>16</v>
      </c>
      <c r="D5" s="63"/>
      <c r="E5" s="63"/>
      <c r="F5" s="63"/>
    </row>
    <row r="6" spans="2:6" ht="12.75">
      <c r="B6" s="21" t="s">
        <v>1</v>
      </c>
      <c r="C6" s="63" t="s">
        <v>17</v>
      </c>
      <c r="D6" s="63"/>
      <c r="E6" s="63"/>
      <c r="F6" s="63"/>
    </row>
    <row r="7" spans="2:6" ht="12.75">
      <c r="B7" s="21" t="s">
        <v>18</v>
      </c>
      <c r="C7" s="64" t="s">
        <v>19</v>
      </c>
      <c r="D7" s="64"/>
      <c r="E7" s="64"/>
      <c r="F7" s="64"/>
    </row>
  </sheetData>
  <mergeCells count="3">
    <mergeCell ref="C5:F5"/>
    <mergeCell ref="C6:F6"/>
    <mergeCell ref="C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</dc:creator>
  <cp:keywords/>
  <dc:description/>
  <cp:lastModifiedBy>tatchai</cp:lastModifiedBy>
  <cp:lastPrinted>2008-12-25T10:54:45Z</cp:lastPrinted>
  <dcterms:created xsi:type="dcterms:W3CDTF">2008-12-04T08:02:34Z</dcterms:created>
  <dcterms:modified xsi:type="dcterms:W3CDTF">2008-12-25T10:54:53Z</dcterms:modified>
  <cp:category/>
  <cp:version/>
  <cp:contentType/>
  <cp:contentStatus/>
</cp:coreProperties>
</file>