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1355" windowHeight="9210" tabRatio="910" firstSheet="10" activeTab="17"/>
  </bookViews>
  <sheets>
    <sheet name="ใบสรุปราคางาน" sheetId="8" r:id="rId1"/>
    <sheet name="หมวด 1 ปรับพื้นที่" sheetId="19" r:id="rId2"/>
    <sheet name="หมวด 2 งานดิน" sheetId="24" r:id="rId3"/>
    <sheet name="หมวด 3 เสาเข็ม" sheetId="25" r:id="rId4"/>
    <sheet name="หมวด 4 คอนกรีต" sheetId="26" r:id="rId5"/>
    <sheet name="หมวด 5 สรุปการใช้เหล็กเสริม" sheetId="30" r:id="rId6"/>
    <sheet name="หมวด 5 ราคาเหล็กเสริม" sheetId="27" r:id="rId7"/>
    <sheet name="หมวด 6 ไม้แบบ" sheetId="28" r:id="rId8"/>
    <sheet name="หมวด 7 หลังคาและโครง" sheetId="29" r:id="rId9"/>
    <sheet name="หมวด 8 ฝ้าเพดาน" sheetId="32" r:id="rId10"/>
    <sheet name="หมวด 9 พื้น พื้นสำเร็จรูป" sheetId="33" r:id="rId11"/>
    <sheet name="หมวด 10 ฝา ผนัง" sheetId="41" r:id="rId12"/>
    <sheet name="หมวด 11 ประตู หน้าต่าง" sheetId="42" r:id="rId13"/>
    <sheet name="หมวด 12 ประปา และ สุขภัณฑ์" sheetId="43" r:id="rId14"/>
    <sheet name="หมวด 13 ไฟฟ้า" sheetId="44" r:id="rId15"/>
    <sheet name="หมวด 14 สี" sheetId="45" r:id="rId16"/>
    <sheet name="หมวด 15 ทำความสะอาด" sheetId="46" r:id="rId17"/>
    <sheet name="การขุดหลุมฐานรากและวัสดุรองพื้น" sheetId="12" r:id="rId18"/>
    <sheet name="pile cap" sheetId="13" r:id="rId19"/>
    <sheet name="เสาตอม่อ" sheetId="14" r:id="rId20"/>
    <sheet name="คาน คสล" sheetId="2" r:id="rId21"/>
    <sheet name="เสา คสล " sheetId="6" r:id="rId22"/>
    <sheet name="ผนัง" sheetId="7" r:id="rId23"/>
    <sheet name="พื้นวางบนดิน" sheetId="10" r:id="rId24"/>
    <sheet name="พื้นสำเร็จรูป" sheetId="11" r:id="rId25"/>
    <sheet name="บันไดพับผ้า" sheetId="9" r:id="rId26"/>
    <sheet name="บันไดท้องเรียบ" sheetId="15" r:id="rId27"/>
    <sheet name="monier&amp;frame" sheetId="5" r:id="rId28"/>
    <sheet name="กระเบื้องลอน" sheetId="18" r:id="rId29"/>
    <sheet name="ฝ้าเพดาน" sheetId="16" r:id="rId30"/>
    <sheet name="ทาสี" sheetId="39" r:id="rId31"/>
    <sheet name="Sheet1" sheetId="47" r:id="rId32"/>
  </sheets>
  <calcPr calcId="125725"/>
</workbook>
</file>

<file path=xl/calcChain.xml><?xml version="1.0" encoding="utf-8"?>
<calcChain xmlns="http://schemas.openxmlformats.org/spreadsheetml/2006/main">
  <c r="G18" i="12"/>
  <c r="G22"/>
  <c r="J26"/>
  <c r="J25"/>
  <c r="J24"/>
  <c r="L29" i="39"/>
  <c r="L31"/>
  <c r="L25"/>
  <c r="L27"/>
  <c r="J10" i="46"/>
  <c r="L10"/>
  <c r="M10" s="1"/>
  <c r="M13" s="1"/>
  <c r="J13"/>
  <c r="J10" i="45"/>
  <c r="L10"/>
  <c r="L18" s="1"/>
  <c r="J11"/>
  <c r="L11"/>
  <c r="M11" s="1"/>
  <c r="J12"/>
  <c r="L12"/>
  <c r="J13"/>
  <c r="L13"/>
  <c r="M13" s="1"/>
  <c r="J14"/>
  <c r="L14"/>
  <c r="J15"/>
  <c r="L15"/>
  <c r="M15" s="1"/>
  <c r="J18"/>
  <c r="L24" i="43"/>
  <c r="J24"/>
  <c r="M24" s="1"/>
  <c r="L23"/>
  <c r="M23"/>
  <c r="J23"/>
  <c r="L22"/>
  <c r="J22"/>
  <c r="M22" s="1"/>
  <c r="L21"/>
  <c r="M21"/>
  <c r="J21"/>
  <c r="J20"/>
  <c r="M20" s="1"/>
  <c r="L13"/>
  <c r="J13"/>
  <c r="M13" s="1"/>
  <c r="L20"/>
  <c r="M19"/>
  <c r="L19"/>
  <c r="M18"/>
  <c r="L18"/>
  <c r="J17" i="33"/>
  <c r="J15"/>
  <c r="M15" s="1"/>
  <c r="J16"/>
  <c r="L15"/>
  <c r="M16"/>
  <c r="M17"/>
  <c r="M18"/>
  <c r="J25" i="41"/>
  <c r="M25"/>
  <c r="J24"/>
  <c r="M24"/>
  <c r="J23"/>
  <c r="M23"/>
  <c r="J22"/>
  <c r="L22"/>
  <c r="M22" s="1"/>
  <c r="M20"/>
  <c r="J20"/>
  <c r="M19"/>
  <c r="J19"/>
  <c r="M18"/>
  <c r="J16"/>
  <c r="J17"/>
  <c r="M17" s="1"/>
  <c r="J18"/>
  <c r="L17"/>
  <c r="J14"/>
  <c r="M14" s="1"/>
  <c r="L10" i="33"/>
  <c r="L11"/>
  <c r="L12"/>
  <c r="L21"/>
  <c r="J10"/>
  <c r="J11"/>
  <c r="J12"/>
  <c r="J21"/>
  <c r="L9" i="19"/>
  <c r="L10"/>
  <c r="L13" s="1"/>
  <c r="J9"/>
  <c r="J10"/>
  <c r="J13"/>
  <c r="J9" i="24"/>
  <c r="L9"/>
  <c r="M9" s="1"/>
  <c r="M15" s="1"/>
  <c r="J10"/>
  <c r="L10"/>
  <c r="M10"/>
  <c r="J11"/>
  <c r="L11"/>
  <c r="M11" s="1"/>
  <c r="J15"/>
  <c r="L10" i="25"/>
  <c r="L11"/>
  <c r="L24" s="1"/>
  <c r="L14"/>
  <c r="L17"/>
  <c r="M17" s="1"/>
  <c r="L18"/>
  <c r="L21"/>
  <c r="M21" s="1"/>
  <c r="J10"/>
  <c r="J11"/>
  <c r="J14"/>
  <c r="J17"/>
  <c r="J18"/>
  <c r="J21"/>
  <c r="J24"/>
  <c r="L9" i="26"/>
  <c r="L12"/>
  <c r="L71" s="1"/>
  <c r="L13"/>
  <c r="L15"/>
  <c r="L18"/>
  <c r="L19"/>
  <c r="L21"/>
  <c r="L24"/>
  <c r="L25"/>
  <c r="L27"/>
  <c r="L30"/>
  <c r="L31"/>
  <c r="L33"/>
  <c r="L36"/>
  <c r="L37"/>
  <c r="L39"/>
  <c r="L42"/>
  <c r="L43"/>
  <c r="L45"/>
  <c r="L48"/>
  <c r="L49"/>
  <c r="L51"/>
  <c r="L54"/>
  <c r="L55"/>
  <c r="L57"/>
  <c r="L60"/>
  <c r="L61"/>
  <c r="L63"/>
  <c r="L65"/>
  <c r="L67"/>
  <c r="J9"/>
  <c r="M9" s="1"/>
  <c r="J12"/>
  <c r="J13"/>
  <c r="M13" s="1"/>
  <c r="J15"/>
  <c r="J18"/>
  <c r="M18" s="1"/>
  <c r="J19"/>
  <c r="J21"/>
  <c r="M21" s="1"/>
  <c r="J24"/>
  <c r="J25"/>
  <c r="M25" s="1"/>
  <c r="J27"/>
  <c r="J30"/>
  <c r="M30" s="1"/>
  <c r="J31"/>
  <c r="J33"/>
  <c r="M33" s="1"/>
  <c r="J36"/>
  <c r="J37"/>
  <c r="M37" s="1"/>
  <c r="J39"/>
  <c r="J42"/>
  <c r="M42" s="1"/>
  <c r="J43"/>
  <c r="J45"/>
  <c r="M45" s="1"/>
  <c r="J48"/>
  <c r="J49"/>
  <c r="M49" s="1"/>
  <c r="J51"/>
  <c r="J54"/>
  <c r="M54" s="1"/>
  <c r="J55"/>
  <c r="J57"/>
  <c r="M57" s="1"/>
  <c r="J60"/>
  <c r="J61"/>
  <c r="M61" s="1"/>
  <c r="J63"/>
  <c r="J65"/>
  <c r="M65" s="1"/>
  <c r="J67"/>
  <c r="J71"/>
  <c r="J9" i="27"/>
  <c r="J10"/>
  <c r="J11"/>
  <c r="J12"/>
  <c r="J13"/>
  <c r="J14"/>
  <c r="J15"/>
  <c r="J16"/>
  <c r="J19"/>
  <c r="J20"/>
  <c r="J21"/>
  <c r="J22"/>
  <c r="J23"/>
  <c r="J24"/>
  <c r="J25"/>
  <c r="J26"/>
  <c r="E28"/>
  <c r="E30"/>
  <c r="J30" s="1"/>
  <c r="J34" s="1"/>
  <c r="H9"/>
  <c r="H10"/>
  <c r="H11"/>
  <c r="H12"/>
  <c r="H13"/>
  <c r="H14"/>
  <c r="H15"/>
  <c r="H16"/>
  <c r="H19"/>
  <c r="H20"/>
  <c r="H21"/>
  <c r="H22"/>
  <c r="H23"/>
  <c r="H24"/>
  <c r="H25"/>
  <c r="H26"/>
  <c r="M14" i="45"/>
  <c r="M12"/>
  <c r="J19" i="44"/>
  <c r="L19"/>
  <c r="M19" s="1"/>
  <c r="M10" i="45"/>
  <c r="J10" i="44"/>
  <c r="L10"/>
  <c r="L23" s="1"/>
  <c r="J11"/>
  <c r="J23" s="1"/>
  <c r="L11"/>
  <c r="M11"/>
  <c r="J12"/>
  <c r="L12"/>
  <c r="M12" s="1"/>
  <c r="J13"/>
  <c r="L13"/>
  <c r="M13"/>
  <c r="J14"/>
  <c r="L14"/>
  <c r="M14" s="1"/>
  <c r="J15"/>
  <c r="L15"/>
  <c r="M15"/>
  <c r="J16"/>
  <c r="L16"/>
  <c r="M16" s="1"/>
  <c r="J17"/>
  <c r="L17"/>
  <c r="M17"/>
  <c r="J18"/>
  <c r="L18"/>
  <c r="M18" s="1"/>
  <c r="J10" i="43"/>
  <c r="J28" s="1"/>
  <c r="L10"/>
  <c r="M10" s="1"/>
  <c r="J11"/>
  <c r="L11"/>
  <c r="M11"/>
  <c r="J12"/>
  <c r="L12"/>
  <c r="M12" s="1"/>
  <c r="J64" i="28"/>
  <c r="L64"/>
  <c r="M64"/>
  <c r="J10" i="42"/>
  <c r="L10"/>
  <c r="L14" s="1"/>
  <c r="J11"/>
  <c r="J14" s="1"/>
  <c r="L11"/>
  <c r="M11"/>
  <c r="J10" i="41"/>
  <c r="L10"/>
  <c r="L28" s="1"/>
  <c r="J11"/>
  <c r="J28" s="1"/>
  <c r="L11"/>
  <c r="M11"/>
  <c r="J12"/>
  <c r="L12"/>
  <c r="M12" s="1"/>
  <c r="J13"/>
  <c r="M13" s="1"/>
  <c r="L14"/>
  <c r="J15"/>
  <c r="L15"/>
  <c r="M15"/>
  <c r="M67" i="26"/>
  <c r="O12" i="16"/>
  <c r="O14"/>
  <c r="H7"/>
  <c r="M10" s="1"/>
  <c r="M10" i="33"/>
  <c r="M11"/>
  <c r="M12"/>
  <c r="M21"/>
  <c r="J10" i="32"/>
  <c r="L10"/>
  <c r="L18" s="1"/>
  <c r="J11"/>
  <c r="J18" s="1"/>
  <c r="L11"/>
  <c r="M11"/>
  <c r="J12"/>
  <c r="L12"/>
  <c r="M12" s="1"/>
  <c r="J13"/>
  <c r="L13"/>
  <c r="M13"/>
  <c r="J14"/>
  <c r="L14"/>
  <c r="M14" s="1"/>
  <c r="J15"/>
  <c r="L15"/>
  <c r="M15"/>
  <c r="J11" i="29"/>
  <c r="J12"/>
  <c r="J20" s="1"/>
  <c r="J13"/>
  <c r="J14"/>
  <c r="J15"/>
  <c r="J16"/>
  <c r="J17"/>
  <c r="J18"/>
  <c r="L11"/>
  <c r="L12"/>
  <c r="L13"/>
  <c r="L14"/>
  <c r="L15"/>
  <c r="L16"/>
  <c r="L17"/>
  <c r="L18"/>
  <c r="M11"/>
  <c r="M12"/>
  <c r="M13"/>
  <c r="M14"/>
  <c r="M15"/>
  <c r="M16"/>
  <c r="M17"/>
  <c r="M18"/>
  <c r="J10"/>
  <c r="L10"/>
  <c r="L20" s="1"/>
  <c r="G66" i="28"/>
  <c r="G67" s="1"/>
  <c r="J12"/>
  <c r="L12"/>
  <c r="M12"/>
  <c r="J13"/>
  <c r="L13"/>
  <c r="M13" s="1"/>
  <c r="J14"/>
  <c r="L14"/>
  <c r="M14"/>
  <c r="J15"/>
  <c r="L15"/>
  <c r="M15" s="1"/>
  <c r="J16"/>
  <c r="L16"/>
  <c r="M16"/>
  <c r="J17"/>
  <c r="L17"/>
  <c r="M17" s="1"/>
  <c r="J18"/>
  <c r="L18"/>
  <c r="M18"/>
  <c r="J19"/>
  <c r="L19"/>
  <c r="M19" s="1"/>
  <c r="J20"/>
  <c r="L20"/>
  <c r="M20"/>
  <c r="J21"/>
  <c r="L21"/>
  <c r="M21" s="1"/>
  <c r="J22"/>
  <c r="L22"/>
  <c r="M22"/>
  <c r="J23"/>
  <c r="L23"/>
  <c r="M23" s="1"/>
  <c r="J24"/>
  <c r="L24"/>
  <c r="M24"/>
  <c r="J25"/>
  <c r="L25"/>
  <c r="M25" s="1"/>
  <c r="J26"/>
  <c r="L26"/>
  <c r="M26"/>
  <c r="J27"/>
  <c r="L27"/>
  <c r="M27" s="1"/>
  <c r="J28"/>
  <c r="L28"/>
  <c r="M28"/>
  <c r="J29"/>
  <c r="L29"/>
  <c r="M29" s="1"/>
  <c r="J30"/>
  <c r="L30"/>
  <c r="M30"/>
  <c r="J31"/>
  <c r="L31"/>
  <c r="M31" s="1"/>
  <c r="J32"/>
  <c r="L32"/>
  <c r="M32"/>
  <c r="J33"/>
  <c r="L33"/>
  <c r="M33" s="1"/>
  <c r="J34"/>
  <c r="L34"/>
  <c r="M34"/>
  <c r="J35"/>
  <c r="L35"/>
  <c r="M35" s="1"/>
  <c r="J36"/>
  <c r="L36"/>
  <c r="M36"/>
  <c r="J37"/>
  <c r="L37"/>
  <c r="M37" s="1"/>
  <c r="J38"/>
  <c r="L38"/>
  <c r="M38"/>
  <c r="J39"/>
  <c r="L39"/>
  <c r="M39" s="1"/>
  <c r="J40"/>
  <c r="L40"/>
  <c r="M40"/>
  <c r="J41"/>
  <c r="L41"/>
  <c r="M41" s="1"/>
  <c r="J42"/>
  <c r="L42"/>
  <c r="M42"/>
  <c r="J43"/>
  <c r="L43"/>
  <c r="M43" s="1"/>
  <c r="J44"/>
  <c r="L44"/>
  <c r="M44"/>
  <c r="J45"/>
  <c r="L45"/>
  <c r="M45" s="1"/>
  <c r="J46"/>
  <c r="L46"/>
  <c r="M46"/>
  <c r="J47"/>
  <c r="L47"/>
  <c r="M47" s="1"/>
  <c r="J48"/>
  <c r="L48"/>
  <c r="M48"/>
  <c r="J49"/>
  <c r="L49"/>
  <c r="M49" s="1"/>
  <c r="J50"/>
  <c r="L50"/>
  <c r="M50"/>
  <c r="J51"/>
  <c r="L51"/>
  <c r="M51" s="1"/>
  <c r="J52"/>
  <c r="L52"/>
  <c r="M52"/>
  <c r="J53"/>
  <c r="L53"/>
  <c r="M53" s="1"/>
  <c r="J54"/>
  <c r="L54"/>
  <c r="M54"/>
  <c r="J55"/>
  <c r="L55"/>
  <c r="M55" s="1"/>
  <c r="J56"/>
  <c r="L56"/>
  <c r="M56"/>
  <c r="J57"/>
  <c r="L57"/>
  <c r="M57" s="1"/>
  <c r="J58"/>
  <c r="L58"/>
  <c r="M58"/>
  <c r="J59"/>
  <c r="L59"/>
  <c r="M59" s="1"/>
  <c r="J60"/>
  <c r="L60"/>
  <c r="M60"/>
  <c r="J61"/>
  <c r="L61"/>
  <c r="M61" s="1"/>
  <c r="J62"/>
  <c r="L62"/>
  <c r="M62"/>
  <c r="J63"/>
  <c r="L63"/>
  <c r="M63" s="1"/>
  <c r="J11"/>
  <c r="L11"/>
  <c r="M11"/>
  <c r="L65"/>
  <c r="J65"/>
  <c r="K9" i="27"/>
  <c r="K10"/>
  <c r="K11"/>
  <c r="K12"/>
  <c r="K13"/>
  <c r="K14"/>
  <c r="K15"/>
  <c r="K16"/>
  <c r="K19"/>
  <c r="K20"/>
  <c r="K21"/>
  <c r="K22"/>
  <c r="K23"/>
  <c r="K24"/>
  <c r="K25"/>
  <c r="K26"/>
  <c r="M12" i="26"/>
  <c r="M15"/>
  <c r="M19"/>
  <c r="M24"/>
  <c r="M27"/>
  <c r="M31"/>
  <c r="M36"/>
  <c r="M39"/>
  <c r="M43"/>
  <c r="M48"/>
  <c r="M51"/>
  <c r="M55"/>
  <c r="M60"/>
  <c r="M63"/>
  <c r="M10" i="25"/>
  <c r="M14"/>
  <c r="M18"/>
  <c r="M9" i="19"/>
  <c r="L13" i="8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L14"/>
  <c r="L15"/>
  <c r="L16"/>
  <c r="L17"/>
  <c r="L18"/>
  <c r="L19"/>
  <c r="L20"/>
  <c r="L21"/>
  <c r="L22"/>
  <c r="L23"/>
  <c r="L24"/>
  <c r="L25"/>
  <c r="L26"/>
  <c r="L27"/>
  <c r="L28"/>
  <c r="N29" s="1"/>
  <c r="N34" s="1"/>
  <c r="J28"/>
  <c r="H28"/>
  <c r="J43" i="18"/>
  <c r="J44"/>
  <c r="J46" s="1"/>
  <c r="J48" s="1"/>
  <c r="J47"/>
  <c r="H26"/>
  <c r="H33" s="1"/>
  <c r="J30" i="5"/>
  <c r="J27"/>
  <c r="J29" s="1"/>
  <c r="J19"/>
  <c r="J16"/>
  <c r="J17" s="1"/>
  <c r="J18" s="1"/>
  <c r="J20" s="1"/>
  <c r="J21"/>
  <c r="O80" i="15"/>
  <c r="K78"/>
  <c r="O66"/>
  <c r="K64"/>
  <c r="L45"/>
  <c r="L31"/>
  <c r="H33" s="1"/>
  <c r="L20"/>
  <c r="O90"/>
  <c r="N90"/>
  <c r="M90"/>
  <c r="L90"/>
  <c r="K90"/>
  <c r="J90"/>
  <c r="I90"/>
  <c r="H90"/>
  <c r="O85"/>
  <c r="N85"/>
  <c r="M85"/>
  <c r="L85"/>
  <c r="K85"/>
  <c r="J85"/>
  <c r="I85"/>
  <c r="H85"/>
  <c r="O76"/>
  <c r="N76"/>
  <c r="M76"/>
  <c r="L76"/>
  <c r="K76"/>
  <c r="J76"/>
  <c r="I76"/>
  <c r="H76"/>
  <c r="O71"/>
  <c r="N71"/>
  <c r="M71"/>
  <c r="L71"/>
  <c r="K71"/>
  <c r="J71"/>
  <c r="I71"/>
  <c r="H71"/>
  <c r="L21"/>
  <c r="L22"/>
  <c r="L23"/>
  <c r="O34"/>
  <c r="N39"/>
  <c r="N42"/>
  <c r="N43" s="1"/>
  <c r="L46"/>
  <c r="I47" s="1"/>
  <c r="H53"/>
  <c r="I53"/>
  <c r="J53"/>
  <c r="K53"/>
  <c r="L53"/>
  <c r="M53"/>
  <c r="N53"/>
  <c r="O53"/>
  <c r="H58"/>
  <c r="I58"/>
  <c r="J58"/>
  <c r="K58"/>
  <c r="L58"/>
  <c r="M58"/>
  <c r="N58"/>
  <c r="O58"/>
  <c r="L42" i="9"/>
  <c r="L43"/>
  <c r="I44"/>
  <c r="P37"/>
  <c r="N39"/>
  <c r="K40" s="1"/>
  <c r="L30"/>
  <c r="H32" s="1"/>
  <c r="L19"/>
  <c r="N39" i="14"/>
  <c r="K37"/>
  <c r="J28"/>
  <c r="F30" s="1"/>
  <c r="J17"/>
  <c r="J18"/>
  <c r="J19"/>
  <c r="J20"/>
  <c r="M31"/>
  <c r="J35"/>
  <c r="F45"/>
  <c r="G45"/>
  <c r="H45"/>
  <c r="I45"/>
  <c r="J45"/>
  <c r="K45"/>
  <c r="L45"/>
  <c r="M45"/>
  <c r="F48"/>
  <c r="G48"/>
  <c r="H48"/>
  <c r="I48"/>
  <c r="J48"/>
  <c r="K48"/>
  <c r="L48"/>
  <c r="M48"/>
  <c r="F51"/>
  <c r="G51"/>
  <c r="H51"/>
  <c r="I51"/>
  <c r="J51"/>
  <c r="K51"/>
  <c r="L51"/>
  <c r="M51"/>
  <c r="F52"/>
  <c r="G52"/>
  <c r="H52"/>
  <c r="I52"/>
  <c r="J52"/>
  <c r="K52"/>
  <c r="L52"/>
  <c r="M52"/>
  <c r="F58"/>
  <c r="G58"/>
  <c r="H58"/>
  <c r="I58"/>
  <c r="J58"/>
  <c r="K58"/>
  <c r="L58"/>
  <c r="M58"/>
  <c r="F61"/>
  <c r="G61"/>
  <c r="H61"/>
  <c r="I61"/>
  <c r="J61"/>
  <c r="K61"/>
  <c r="L61"/>
  <c r="M61"/>
  <c r="F64"/>
  <c r="G64"/>
  <c r="H64"/>
  <c r="I64"/>
  <c r="J64"/>
  <c r="K64"/>
  <c r="L64"/>
  <c r="M64"/>
  <c r="F65"/>
  <c r="G65"/>
  <c r="H65"/>
  <c r="I65"/>
  <c r="J65"/>
  <c r="K65"/>
  <c r="L65"/>
  <c r="M65"/>
  <c r="I36" i="13"/>
  <c r="M54"/>
  <c r="I52"/>
  <c r="M40"/>
  <c r="I38"/>
  <c r="M24"/>
  <c r="J32"/>
  <c r="J31"/>
  <c r="J30"/>
  <c r="H28"/>
  <c r="M64"/>
  <c r="L64"/>
  <c r="K64"/>
  <c r="J64"/>
  <c r="I64"/>
  <c r="H64"/>
  <c r="G64"/>
  <c r="F64"/>
  <c r="M59"/>
  <c r="L59"/>
  <c r="K59"/>
  <c r="J59"/>
  <c r="I59"/>
  <c r="H59"/>
  <c r="G59"/>
  <c r="F59"/>
  <c r="M50"/>
  <c r="L50"/>
  <c r="K50"/>
  <c r="J50"/>
  <c r="I50"/>
  <c r="H50"/>
  <c r="G50"/>
  <c r="F50"/>
  <c r="M45"/>
  <c r="L45"/>
  <c r="K45"/>
  <c r="J45"/>
  <c r="I45"/>
  <c r="H45"/>
  <c r="G45"/>
  <c r="F45"/>
  <c r="M12"/>
  <c r="J18" s="1"/>
  <c r="J17"/>
  <c r="J40" i="12"/>
  <c r="J36"/>
  <c r="G14"/>
  <c r="Q13" i="11"/>
  <c r="I14"/>
  <c r="L18" s="1"/>
  <c r="L26" i="10"/>
  <c r="L15"/>
  <c r="L16" s="1"/>
  <c r="L17"/>
  <c r="H28"/>
  <c r="O29"/>
  <c r="K34"/>
  <c r="O36"/>
  <c r="H41"/>
  <c r="I41"/>
  <c r="J41"/>
  <c r="K41"/>
  <c r="L41"/>
  <c r="M41"/>
  <c r="N41"/>
  <c r="O41"/>
  <c r="H46"/>
  <c r="I46"/>
  <c r="J46"/>
  <c r="K46"/>
  <c r="L46"/>
  <c r="M46"/>
  <c r="N46"/>
  <c r="O46"/>
  <c r="K48"/>
  <c r="O50"/>
  <c r="H55"/>
  <c r="I55"/>
  <c r="J55"/>
  <c r="K55"/>
  <c r="L55"/>
  <c r="M55"/>
  <c r="N55"/>
  <c r="O55"/>
  <c r="H60"/>
  <c r="I60"/>
  <c r="J60"/>
  <c r="K60"/>
  <c r="L60"/>
  <c r="M60"/>
  <c r="N60"/>
  <c r="O60"/>
  <c r="K72"/>
  <c r="O74"/>
  <c r="H79"/>
  <c r="I79"/>
  <c r="J79"/>
  <c r="K79"/>
  <c r="L79"/>
  <c r="M79"/>
  <c r="N79"/>
  <c r="O79"/>
  <c r="H84"/>
  <c r="I84"/>
  <c r="J84"/>
  <c r="K84"/>
  <c r="L84"/>
  <c r="M84"/>
  <c r="N84"/>
  <c r="O84"/>
  <c r="K86"/>
  <c r="O88"/>
  <c r="H93"/>
  <c r="I93"/>
  <c r="J93"/>
  <c r="K93"/>
  <c r="L93"/>
  <c r="M93"/>
  <c r="N93"/>
  <c r="O93"/>
  <c r="H98"/>
  <c r="I98"/>
  <c r="J98"/>
  <c r="K98"/>
  <c r="L98"/>
  <c r="M98"/>
  <c r="N98"/>
  <c r="O98"/>
  <c r="O55" i="9"/>
  <c r="N55"/>
  <c r="M55"/>
  <c r="L55"/>
  <c r="K55"/>
  <c r="J55"/>
  <c r="I55"/>
  <c r="H55"/>
  <c r="O50"/>
  <c r="N50"/>
  <c r="M50"/>
  <c r="L50"/>
  <c r="K50"/>
  <c r="J50"/>
  <c r="I50"/>
  <c r="H50"/>
  <c r="O33"/>
  <c r="L22"/>
  <c r="L21"/>
  <c r="L20"/>
  <c r="L31" i="8"/>
  <c r="Q11" i="7"/>
  <c r="L35" s="1"/>
  <c r="L29"/>
  <c r="L27"/>
  <c r="L20"/>
  <c r="Q17"/>
  <c r="Q15"/>
  <c r="K26" i="6"/>
  <c r="K26" i="2"/>
  <c r="N29" s="1"/>
  <c r="K15" i="6"/>
  <c r="K16"/>
  <c r="K17"/>
  <c r="K18"/>
  <c r="G28"/>
  <c r="N29"/>
  <c r="K33"/>
  <c r="L35"/>
  <c r="G43"/>
  <c r="H43"/>
  <c r="I43"/>
  <c r="J43"/>
  <c r="K43"/>
  <c r="L43"/>
  <c r="M43"/>
  <c r="N43"/>
  <c r="G46"/>
  <c r="H46"/>
  <c r="I46"/>
  <c r="J46"/>
  <c r="K46"/>
  <c r="L46"/>
  <c r="M46"/>
  <c r="N46"/>
  <c r="G49"/>
  <c r="H49"/>
  <c r="I49"/>
  <c r="J49"/>
  <c r="K49"/>
  <c r="L49"/>
  <c r="M49"/>
  <c r="N49"/>
  <c r="G50"/>
  <c r="H50"/>
  <c r="I50"/>
  <c r="J50"/>
  <c r="K50"/>
  <c r="L50"/>
  <c r="M50"/>
  <c r="N50"/>
  <c r="G56"/>
  <c r="H56"/>
  <c r="I56"/>
  <c r="J56"/>
  <c r="K56"/>
  <c r="L56"/>
  <c r="M56"/>
  <c r="N56"/>
  <c r="G59"/>
  <c r="H59"/>
  <c r="I59"/>
  <c r="J59"/>
  <c r="K59"/>
  <c r="L59"/>
  <c r="M59"/>
  <c r="N59"/>
  <c r="G62"/>
  <c r="H62"/>
  <c r="I62"/>
  <c r="J62"/>
  <c r="K62"/>
  <c r="L62"/>
  <c r="M62"/>
  <c r="N62"/>
  <c r="G63"/>
  <c r="H63"/>
  <c r="I63"/>
  <c r="J63"/>
  <c r="K63"/>
  <c r="L63"/>
  <c r="M63"/>
  <c r="N63"/>
  <c r="H56" i="2"/>
  <c r="H59"/>
  <c r="H62"/>
  <c r="H63"/>
  <c r="I56"/>
  <c r="I59"/>
  <c r="I62"/>
  <c r="I63"/>
  <c r="J56"/>
  <c r="J59"/>
  <c r="J62"/>
  <c r="J63"/>
  <c r="K56"/>
  <c r="K59"/>
  <c r="K62"/>
  <c r="K63"/>
  <c r="L56"/>
  <c r="L59"/>
  <c r="L62"/>
  <c r="L63"/>
  <c r="M56"/>
  <c r="M59"/>
  <c r="M62"/>
  <c r="M63"/>
  <c r="N56"/>
  <c r="N59"/>
  <c r="N62"/>
  <c r="N63"/>
  <c r="G56"/>
  <c r="G59"/>
  <c r="G62"/>
  <c r="G63"/>
  <c r="H43"/>
  <c r="H46"/>
  <c r="H49"/>
  <c r="H50"/>
  <c r="I43"/>
  <c r="I46"/>
  <c r="I49"/>
  <c r="I50"/>
  <c r="J43"/>
  <c r="J46"/>
  <c r="J49"/>
  <c r="J50"/>
  <c r="K43"/>
  <c r="K46"/>
  <c r="K49"/>
  <c r="K50"/>
  <c r="L43"/>
  <c r="L46"/>
  <c r="L49"/>
  <c r="L50"/>
  <c r="M43"/>
  <c r="M46"/>
  <c r="M49"/>
  <c r="M50"/>
  <c r="N43"/>
  <c r="N46"/>
  <c r="N49"/>
  <c r="N50"/>
  <c r="G49"/>
  <c r="G43"/>
  <c r="G46"/>
  <c r="G50"/>
  <c r="K33"/>
  <c r="L35"/>
  <c r="G28"/>
  <c r="K15"/>
  <c r="K17"/>
  <c r="K18"/>
  <c r="K16"/>
  <c r="J16" i="16" l="1"/>
  <c r="L67" i="28"/>
  <c r="L69" s="1"/>
  <c r="J67"/>
  <c r="L20" i="11"/>
  <c r="L19"/>
  <c r="L21"/>
  <c r="H35" i="18"/>
  <c r="H37"/>
  <c r="M71" i="26"/>
  <c r="J69" i="28"/>
  <c r="M28" i="43"/>
  <c r="M18" i="45"/>
  <c r="L34" i="7"/>
  <c r="L28" i="43"/>
  <c r="Q16" i="7"/>
  <c r="L19"/>
  <c r="L21"/>
  <c r="L28"/>
  <c r="Q25"/>
  <c r="L33"/>
  <c r="L32" i="8"/>
  <c r="L30"/>
  <c r="L18" i="10"/>
  <c r="J16" i="13"/>
  <c r="M10" i="19"/>
  <c r="M13" s="1"/>
  <c r="M11" i="25"/>
  <c r="M24" s="1"/>
  <c r="M10" i="29"/>
  <c r="M20" s="1"/>
  <c r="M10" i="32"/>
  <c r="M18" s="1"/>
  <c r="M10" i="41"/>
  <c r="M28" s="1"/>
  <c r="M10" i="42"/>
  <c r="M14" s="1"/>
  <c r="M10" i="44"/>
  <c r="M23" s="1"/>
  <c r="H30" i="27"/>
  <c r="L15" i="24"/>
  <c r="L13" i="46"/>
  <c r="K30" i="27" l="1"/>
  <c r="K34" s="1"/>
  <c r="H34"/>
  <c r="L33" i="8"/>
  <c r="M67" i="28"/>
  <c r="M69" s="1"/>
  <c r="L34" i="8" l="1"/>
  <c r="L35" s="1"/>
</calcChain>
</file>

<file path=xl/sharedStrings.xml><?xml version="1.0" encoding="utf-8"?>
<sst xmlns="http://schemas.openxmlformats.org/spreadsheetml/2006/main" count="2425" uniqueCount="536">
  <si>
    <t>B1</t>
  </si>
  <si>
    <t>2A</t>
  </si>
  <si>
    <t>กว้าง</t>
  </si>
  <si>
    <t>ลึก</t>
  </si>
  <si>
    <t>ยาว</t>
  </si>
  <si>
    <t>ปริมาตร</t>
  </si>
  <si>
    <t>เหล็กปลอก</t>
  </si>
  <si>
    <t>หมายเลขคาน</t>
  </si>
  <si>
    <t>ตำแหน่งคานตามแบบ</t>
  </si>
  <si>
    <t>แบบแผ่นที่</t>
  </si>
  <si>
    <t>1/25</t>
  </si>
  <si>
    <t>ขนาดคาน</t>
  </si>
  <si>
    <t>พื้นที่หน้าตัด x ความยาว</t>
  </si>
  <si>
    <t>=</t>
  </si>
  <si>
    <t>ลบ.ม.</t>
  </si>
  <si>
    <t>m</t>
  </si>
  <si>
    <t>ปริมาตรคอนกรีต 1:2:4</t>
  </si>
  <si>
    <t>cement</t>
  </si>
  <si>
    <t>320 กก. ต่อ 1 ลบ.ม.</t>
  </si>
  <si>
    <t>กก.</t>
  </si>
  <si>
    <t>ทราย</t>
  </si>
  <si>
    <t>หิน</t>
  </si>
  <si>
    <t>ปริมาตรไม้แบบ</t>
  </si>
  <si>
    <t>0.25 ลบ.ฟ. ต่อ พื้นที่ไม้แบบ 1 ตารางเมตร เมื่อใช้ไม้แบบ 3 ครั้งก่อนทิ้ง</t>
  </si>
  <si>
    <t>พื้นที่ไม้แบบ</t>
  </si>
  <si>
    <t>พื้นที่ที่สัมผัสกับคอนกรีต</t>
  </si>
  <si>
    <t>ตารางเมตร</t>
  </si>
  <si>
    <t>ลบ.ฟ</t>
  </si>
  <si>
    <t>ตะปูตอกแบบ</t>
  </si>
  <si>
    <t>กก. ต่อ ไม้แบบ 1 ตารางเมตร</t>
  </si>
  <si>
    <t>ความยาวเหล็กปลอก</t>
  </si>
  <si>
    <t>เส้นรอบรูปของคาน</t>
  </si>
  <si>
    <t>จำนวนเหล็กปลอก</t>
  </si>
  <si>
    <t>ระยะห่างเหล็กปลอก</t>
  </si>
  <si>
    <t>ม.</t>
  </si>
  <si>
    <t xml:space="preserve"> 1+(ความยาวคาน/spacing)</t>
  </si>
  <si>
    <t>ปลอก</t>
  </si>
  <si>
    <t>ปริมาณเหล็กปลอก</t>
  </si>
  <si>
    <t>ปริมาณเหล็กเสริมหลัก</t>
  </si>
  <si>
    <t>ชนิดเหล็ก  RB</t>
  </si>
  <si>
    <t>Ø06</t>
  </si>
  <si>
    <t>Ø09</t>
  </si>
  <si>
    <t>Ø12</t>
  </si>
  <si>
    <t>Ø15</t>
  </si>
  <si>
    <t>Ø19</t>
  </si>
  <si>
    <t>Ø22</t>
  </si>
  <si>
    <t>Ø25</t>
  </si>
  <si>
    <t>Ø28</t>
  </si>
  <si>
    <t>น้ำหนัก กก. ต่อเมตร</t>
  </si>
  <si>
    <t>ชนิดเหล็ก  DB</t>
  </si>
  <si>
    <t>Ø10</t>
  </si>
  <si>
    <t>Ø16</t>
  </si>
  <si>
    <t>Ø20</t>
  </si>
  <si>
    <t>Ø32</t>
  </si>
  <si>
    <t xml:space="preserve">เหล็กบน  </t>
  </si>
  <si>
    <t>ความยาว  ม.</t>
  </si>
  <si>
    <t>จำนวน  ท่อน</t>
  </si>
  <si>
    <t>รวมน้ำหนักทั้งหมด กก.</t>
  </si>
  <si>
    <t xml:space="preserve">เหล็กล่าง  </t>
  </si>
  <si>
    <t>หมายเลขเสา</t>
  </si>
  <si>
    <t>C12</t>
  </si>
  <si>
    <t>ขนาดเสา</t>
  </si>
  <si>
    <t>เส้นรอบรูปของเสา</t>
  </si>
  <si>
    <t>หมายเลขผนัง</t>
  </si>
  <si>
    <t>ตำแหน่งผนังตามแบบ</t>
  </si>
  <si>
    <t>ขนาดผนัง</t>
  </si>
  <si>
    <t>สูง</t>
  </si>
  <si>
    <t>พื้นที่ผนัง</t>
  </si>
  <si>
    <t>ตร.ม.</t>
  </si>
  <si>
    <t>net in place</t>
  </si>
  <si>
    <t>ก้อน</t>
  </si>
  <si>
    <t>อิฐ บปก ขนาด  7 x 11 x 23  ซม.</t>
  </si>
  <si>
    <t>อิฐมอญขนาดเล็ก 3.5 x 7 x 17.5  ซม.</t>
  </si>
  <si>
    <t>อิฐมอญขนาดกลาง 4 x 10 x 20 ซม.</t>
  </si>
  <si>
    <t>จำนวนคอนกรีตบล๊อก 7 x 19 x 39 ซม.</t>
  </si>
  <si>
    <t>ทั้งหมด</t>
  </si>
  <si>
    <t>cement 1 ถุง</t>
  </si>
  <si>
    <t xml:space="preserve">หนัก </t>
  </si>
  <si>
    <t>ปูนขาว 1 ถุง</t>
  </si>
  <si>
    <t>ทรายหยาบ</t>
  </si>
  <si>
    <t xml:space="preserve">15 กก. </t>
  </si>
  <si>
    <t xml:space="preserve">0.05 ลบ.ม. </t>
  </si>
  <si>
    <t>ปูนขาว</t>
  </si>
  <si>
    <t>0.7 ถุง</t>
  </si>
  <si>
    <t>ถุง</t>
  </si>
  <si>
    <t xml:space="preserve">10 กก. </t>
  </si>
  <si>
    <t xml:space="preserve">0.027 ลบ.ม. </t>
  </si>
  <si>
    <t>0.007 ถุง</t>
  </si>
  <si>
    <t>เผื่อเสียหายแล้ว</t>
  </si>
  <si>
    <r>
      <t xml:space="preserve">ปริมาณ </t>
    </r>
    <r>
      <rPr>
        <b/>
        <sz val="10"/>
        <color indexed="10"/>
        <rFont val="Tahoma"/>
        <family val="2"/>
      </rPr>
      <t>คอนกรีตบล๊อก</t>
    </r>
    <r>
      <rPr>
        <sz val="10"/>
        <rFont val="Tahoma"/>
        <family val="2"/>
      </rPr>
      <t xml:space="preserve"> ที่จะต้องใช้ใน 1 ตารางเมตร ไม่เผื่อเสียหาย และ ความหนาของปูนก่อไม่เกิน 1.5 ซม.</t>
    </r>
  </si>
  <si>
    <r>
      <t xml:space="preserve">ปริมาณ </t>
    </r>
    <r>
      <rPr>
        <b/>
        <sz val="10"/>
        <color indexed="10"/>
        <rFont val="Tahoma"/>
        <family val="2"/>
      </rPr>
      <t>อิฐดินเผา</t>
    </r>
    <r>
      <rPr>
        <sz val="10"/>
        <rFont val="Tahoma"/>
        <family val="2"/>
      </rPr>
      <t xml:space="preserve"> ที่จะต้องใช้ใน 1 ตารางเมตร เมื่อก่อครึ่งแผ่น ไม่เผื่อเสียหาย และ ความหนาของปูนก่อไม่เกิน 1.5 ซม. </t>
    </r>
  </si>
  <si>
    <t>ทรายละเอียด</t>
  </si>
  <si>
    <t xml:space="preserve">28 กก. </t>
  </si>
  <si>
    <t xml:space="preserve">0.08 ลบ.ม. </t>
  </si>
  <si>
    <t>16 กก.</t>
  </si>
  <si>
    <r>
      <t>การฉาบปูนผนัง 2 ด้าน</t>
    </r>
    <r>
      <rPr>
        <sz val="10"/>
        <rFont val="Tahoma"/>
        <family val="2"/>
      </rPr>
      <t xml:space="preserve"> ต่อตารางเมตร ปูนฉาบหนา </t>
    </r>
    <r>
      <rPr>
        <sz val="10"/>
        <rFont val="Arial"/>
        <charset val="222"/>
      </rPr>
      <t>≤</t>
    </r>
    <r>
      <rPr>
        <sz val="10"/>
        <rFont val="Tahoma"/>
        <family val="2"/>
      </rPr>
      <t xml:space="preserve"> 1.5 ซม. รวมทั้งใช้ปูนจับเหลี่ยม หรือ จับเฟี้ยมงานด้วย</t>
    </r>
  </si>
  <si>
    <t>W1</t>
  </si>
  <si>
    <t>ตัวอย่างใบสรุปราคางานก่อสร้าง</t>
  </si>
  <si>
    <t>รายละเอียดในใบสรุปอาจแตกต่างกันบ้างแล้วแต่บริษัท หรือ แต่ละหน่วยงานจะกำหนด แต่ส่วนมากแล้วจะคล้ายกัน</t>
  </si>
  <si>
    <t>ชนิดของอาคาร</t>
  </si>
  <si>
    <t>บ้านพักอาศัย 2 ชั้น</t>
  </si>
  <si>
    <t>แบบเลขที่</t>
  </si>
  <si>
    <t>เจ้าของอาคาร</t>
  </si>
  <si>
    <t>นาย กขค</t>
  </si>
  <si>
    <t>นามสกุล</t>
  </si>
  <si>
    <t>กกกกกก</t>
  </si>
  <si>
    <t>ผู้ประมาณราคา</t>
  </si>
  <si>
    <t>นาย กขคงจ</t>
  </si>
  <si>
    <t>ขขขขขข</t>
  </si>
  <si>
    <t>ที่</t>
  </si>
  <si>
    <t>รวม</t>
  </si>
  <si>
    <t>ค่าแรง</t>
  </si>
  <si>
    <t>ค่าวัสดุ</t>
  </si>
  <si>
    <t>รายการ</t>
  </si>
  <si>
    <t xml:space="preserve"> </t>
  </si>
  <si>
    <t>งานดิน</t>
  </si>
  <si>
    <t>งานคอนกรีต</t>
  </si>
  <si>
    <t>งานเหล็กเสริมคอนกรีต</t>
  </si>
  <si>
    <t>งานไม้แบบ</t>
  </si>
  <si>
    <t>งานโครงสร้างหลังคา วัสดุมุง</t>
  </si>
  <si>
    <t>งานฝ้า เพดาน</t>
  </si>
  <si>
    <t>งานฝา ผนัง</t>
  </si>
  <si>
    <t>งานประตู หน้าต่าง กระจก และ อุปกรณ์</t>
  </si>
  <si>
    <t>งานประปา สุขภัณฑ์</t>
  </si>
  <si>
    <t>งานไฟฟ้า</t>
  </si>
  <si>
    <t>งานสี</t>
  </si>
  <si>
    <t>งานบริเวณภายนอก และ ทำความสะอาด</t>
  </si>
  <si>
    <t>รวมราคา</t>
  </si>
  <si>
    <t>เผื่อเหลือเผื่อขาด  5  %</t>
  </si>
  <si>
    <t>ค่าดำเนินการ  12  %</t>
  </si>
  <si>
    <t>กำไร  10  %</t>
  </si>
  <si>
    <t>-</t>
  </si>
  <si>
    <t>รวมราคาที่ไม่รวมภาษี</t>
  </si>
  <si>
    <t>ภาษีมูลค่าเพิ่ม  7  %</t>
  </si>
  <si>
    <t>ราคางานสะสม</t>
  </si>
  <si>
    <t>Factor f  1.270</t>
  </si>
  <si>
    <t>หมายเลขพื้น</t>
  </si>
  <si>
    <t>ตำแหน่งพื้นตามแบบ</t>
  </si>
  <si>
    <t>ขนาดพื้น</t>
  </si>
  <si>
    <t>กว้าง =</t>
  </si>
  <si>
    <t>ยาว =</t>
  </si>
  <si>
    <t>หนา =</t>
  </si>
  <si>
    <t>พื้นที่ x ความหนา</t>
  </si>
  <si>
    <t>ระยะห่างระหว่างเหล็กบนแต่ละเส้น</t>
  </si>
  <si>
    <t>จำนวนเหล็กเสริมที่ขนานกับด้านกว้าง</t>
  </si>
  <si>
    <t xml:space="preserve"> 1+(ความยาวของพื้น/spacing)</t>
  </si>
  <si>
    <t>ท่อน</t>
  </si>
  <si>
    <t>จำนวนเหล็กเสริมที่  ขนานกับด้านยาว</t>
  </si>
  <si>
    <t xml:space="preserve"> 1+(ความกว้างของพื้น/spacing)</t>
  </si>
  <si>
    <t>ตะแกรงด้านบน</t>
  </si>
  <si>
    <t>ตะแกรงด้านล่าง</t>
  </si>
  <si>
    <t>ระยะห่างระหว่างเหล็กล่างแต่ละเส้น</t>
  </si>
  <si>
    <r>
      <t xml:space="preserve">ความยาวเหล็กบนที่  </t>
    </r>
    <r>
      <rPr>
        <b/>
        <sz val="10"/>
        <color indexed="12"/>
        <rFont val="Tahoma"/>
        <family val="2"/>
      </rPr>
      <t>ขนานกับด้านกว้าง</t>
    </r>
  </si>
  <si>
    <r>
      <t xml:space="preserve">ความยาวเหล็กบนที่  </t>
    </r>
    <r>
      <rPr>
        <b/>
        <sz val="10"/>
        <color indexed="12"/>
        <rFont val="Tahoma"/>
        <family val="2"/>
      </rPr>
      <t>ขนานกับด้านยาว</t>
    </r>
  </si>
  <si>
    <r>
      <t xml:space="preserve">ความยาวเหล็กล่างที่ </t>
    </r>
    <r>
      <rPr>
        <b/>
        <sz val="10"/>
        <color indexed="48"/>
        <rFont val="Tahoma"/>
        <family val="2"/>
      </rPr>
      <t>ขนานกับด้านกว้าง</t>
    </r>
  </si>
  <si>
    <r>
      <t xml:space="preserve">ความยาวเหล็กล่างที่  </t>
    </r>
    <r>
      <rPr>
        <b/>
        <sz val="10"/>
        <color indexed="48"/>
        <rFont val="Tahoma"/>
        <family val="2"/>
      </rPr>
      <t>ขนานกับด้านยาว</t>
    </r>
  </si>
  <si>
    <t>ปริมาณเหล็กเสริมพื้น  ที่วางซ้อนกันเป็นตะแกรง เหล็กล่าง</t>
  </si>
  <si>
    <t>ปริมาณเหล็กเสริมพื้น  ที่วางซ้อนกันเป็นตะแกรง เหล็กบน</t>
  </si>
  <si>
    <t>SLG01</t>
  </si>
  <si>
    <t>1A</t>
  </si>
  <si>
    <t>1/03</t>
  </si>
  <si>
    <t>ปริมาตรไม้แบบกรณีไม่ใช้คานโดยรอบเป็นแบบหล่อ</t>
  </si>
  <si>
    <t>CP01</t>
  </si>
  <si>
    <t>ขนาดแผ่นพื้นคอนกรีต</t>
  </si>
  <si>
    <t>เมตร</t>
  </si>
  <si>
    <t>ความยาวคานที่จะวางแผ่นพื้น  =</t>
  </si>
  <si>
    <t>จำนวนแผ่นพื้นที่จะต้องใช้ทั้งหมด        =</t>
  </si>
  <si>
    <t>1+(ความยาวคาน/ความกว้างของแผ่นพื้นคอนกรีต)</t>
  </si>
  <si>
    <t>แผ่น</t>
  </si>
  <si>
    <t>พื้นที่ของ wire mesh</t>
  </si>
  <si>
    <t>ปริมาตรคอนกรีตทับหน้า 1:2:4 หนา 8 ซม.</t>
  </si>
  <si>
    <t>หมายเลขหลุมฐานราก</t>
  </si>
  <si>
    <t>ตำแหน่งหลุมฐานรากตามแบบ</t>
  </si>
  <si>
    <t>ความกว้างของ pile cap</t>
  </si>
  <si>
    <t>ความยาวของ pile cap</t>
  </si>
  <si>
    <t>ความลึกจากระดับผิวดินเดิมถึงระดับบนสุดของคอนกรีตรองพื้น</t>
  </si>
  <si>
    <t>ปริมาตรของวัสดุที่จะต้องขุดออก</t>
  </si>
  <si>
    <t>loose cubic meter LCM</t>
  </si>
  <si>
    <t>ความหนาของทรายหยาบรองพื้น</t>
  </si>
  <si>
    <t>ปริมาตรของทรายหยาบรองพื้น</t>
  </si>
  <si>
    <t>compacted cubic meter CCM</t>
  </si>
  <si>
    <t>ความหนาของคอนกรีตรองพื้น</t>
  </si>
  <si>
    <t>ปริมาตรของคอนกรีตรองพื้น</t>
  </si>
  <si>
    <t>320 กก. ต่อคอนกรีต 1 ลบ.ม.</t>
  </si>
  <si>
    <t>0.45 ลบ.ม. ต่อคอนกรีต 1 ลบ.ม.</t>
  </si>
  <si>
    <t>0.90 ลบ.ม.ต่อคอนกรีต 1 ลบ.ม.</t>
  </si>
  <si>
    <t>ทราย 1 ลบ.ม.</t>
  </si>
  <si>
    <t>ทรายชื้นทั่วๆไป</t>
  </si>
  <si>
    <r>
      <t xml:space="preserve">โดยใช้อัตราส่วน </t>
    </r>
    <r>
      <rPr>
        <b/>
        <sz val="10"/>
        <color indexed="10"/>
        <rFont val="Tahoma"/>
        <family val="2"/>
      </rPr>
      <t>1:3:5</t>
    </r>
  </si>
  <si>
    <t>การตัดหัวเสาเข็ม</t>
  </si>
  <si>
    <t>ต้น</t>
  </si>
  <si>
    <t>จำนวนเสาเข็มที่หลุมฐานรากที่กำลังพิจารณา</t>
  </si>
  <si>
    <t>ราคาค่าเข็มฐานรากพร้อมค่าตอกราคาต้นละ</t>
  </si>
  <si>
    <t>บาท</t>
  </si>
  <si>
    <t>รวมค่าเข็มพร้อมตอกที่หลุมฐานรากที่กำลังพิจารณา</t>
  </si>
  <si>
    <t>ค่าแรงตัดหัวเสาเข็ม ต้นละ</t>
  </si>
  <si>
    <t>ค่าแรงตัดหัวเสาเข็มทั้งหมดที่หลุมฐานรากที่กำลังพิจารณา</t>
  </si>
  <si>
    <t>ความหนาของ pile cap</t>
  </si>
  <si>
    <t>ปริมาตรคอนกรีตของ pile cap เมื่อใช้อัตราส่วน 1:2:4</t>
  </si>
  <si>
    <t>0.50 ลบ.ม. ต่อคอนกรีต 1 ลบ.ม.</t>
  </si>
  <si>
    <t>1.00 ลบ.ม. ต่อคอนกรีต 1 ลบ.ม.</t>
  </si>
  <si>
    <t>เมื่อใช้คอนกรีตบล็อกแทนไม้แบบโดยใช้ครั้งเดียวแล้วทิ้ง</t>
  </si>
  <si>
    <t>คอนกรีตบล๊อกขนาด 7 x 19 x 39 ซม. จำนวน 11.614 ก้อน ต่อตารางเมตรของผนัง ไม่เผื่อเสียหาย</t>
  </si>
  <si>
    <t>จำนวนคอนกรีตบล๊อกที่จะต้องใช้ทั้งหมด</t>
  </si>
  <si>
    <t>10 กก. ต่อ ตารางเมตร</t>
  </si>
  <si>
    <t>0.027 ลบ.ม. ต่อ ตารางเมตร</t>
  </si>
  <si>
    <t>0.007 ถุง ต่อตารางเมตร</t>
  </si>
  <si>
    <t xml:space="preserve"> 1+(ความยาวของ pile cap/spacing)  =</t>
  </si>
  <si>
    <t>รวมที่ต้องงอเท่ากับความหนาอีก 2 ด้าน</t>
  </si>
  <si>
    <t xml:space="preserve"> 1+(ความกว้างของ pile cap/spacing) =</t>
  </si>
  <si>
    <t>ปริมาณเหล็กเสริมที่วางซ้อนกันเป็นตะแกรง เหล็กล่าง</t>
  </si>
  <si>
    <t>ความยาวของเหล็กรัดรอบฐานราก</t>
  </si>
  <si>
    <t>F01</t>
  </si>
  <si>
    <t>CF01</t>
  </si>
  <si>
    <t>ขนาดเสาตอม่อ</t>
  </si>
  <si>
    <t>ความยาวของเสาวัดจากส่วนบนสุดของ pile cap ไปยังท้องพื้นชั้นถัดไป</t>
  </si>
  <si>
    <t>ปริมาตรคอนกรีตเสาตอม่อ   1:2:4</t>
  </si>
  <si>
    <t>ความยาวเหล็กเสริมหลัก</t>
  </si>
  <si>
    <t>ความยาวของเสา + ความหนาของ pile cap</t>
  </si>
  <si>
    <t>ปริมาตรคอนกรีตคานคิดระหว่างขอบเสาถึงขอบเสาที่ปลายคานทั้งสองด้าน</t>
  </si>
  <si>
    <t>ความยาวเหล็กเสริมหลักคิดระหว่างกลางเสาถึงกลางเสา หรือ ขอบนอกถ้าเป็นคานตัวริมสุด</t>
  </si>
  <si>
    <t>หมายเลขบันได</t>
  </si>
  <si>
    <t>STL01</t>
  </si>
  <si>
    <t>ตำแหน่งบันไดตามแบบ</t>
  </si>
  <si>
    <t>ขนาดบันได</t>
  </si>
  <si>
    <t>ความยาวตามแนวลาด</t>
  </si>
  <si>
    <t>ความหนา   =</t>
  </si>
  <si>
    <t>ความสูงลูกตั้ง</t>
  </si>
  <si>
    <t>จำนวนลูกตั้ง</t>
  </si>
  <si>
    <t>ความยาวลูกนอน</t>
  </si>
  <si>
    <t>จำนวนลูกนอน</t>
  </si>
  <si>
    <t>ปริมาตรไม้แบบกรณีบันไดพับผ้า</t>
  </si>
  <si>
    <t>ปริมาณเหล็กเสริมบันไดพับผ้า</t>
  </si>
  <si>
    <t>ความสูงของลูกตั้งทั้งหมด + ความยาวลูกนอนทั้งหมด</t>
  </si>
  <si>
    <t>2 เท่าของจำนวนลูกนอน</t>
  </si>
  <si>
    <t>ความกว้างของบันได</t>
  </si>
  <si>
    <t>จำนวนเหล็กยึดขั้นทุกมุม</t>
  </si>
  <si>
    <t>ความยาวของเหล็กยึดขั้น</t>
  </si>
  <si>
    <t>จำนวนท่อนเหล็กเสริมหลัก  =</t>
  </si>
  <si>
    <t>ระยะห่างระหว่างเหล็กเสริมหลักแต่ละท่อน</t>
  </si>
  <si>
    <t>[1+(ความกว้างของบันได/ระยะห่าง)]</t>
  </si>
  <si>
    <t>ความยาวเหล็กเสริมหลักตลอดความกว้างบันได</t>
  </si>
  <si>
    <t>ความยาวของเหล็กยึดขั้นทั้งหมด</t>
  </si>
  <si>
    <t>FLST01</t>
  </si>
  <si>
    <t>ความหนาต่ำสุดวัดจากท้องพื้นบันไดถึงมุมรอยต่อระหว่างลูกตั้งกับลูกนอน</t>
  </si>
  <si>
    <t>ปริมาตรไม้แบบกรณีบันไดท้องเรียบ</t>
  </si>
  <si>
    <t>2 เท่าของจำนวนลูกตั้ง</t>
  </si>
  <si>
    <t>ความยาวเหล็กเสริมหลักตรงขั้นบันไดทั้งลูกตั้งและลูกนอน</t>
  </si>
  <si>
    <t>ความยาวเหล็กเสริมหลักตลอดความกว้างบันไดงอตามลูกตั้งและลูกนอน</t>
  </si>
  <si>
    <t>ปริมาณเหล็กเสริมบันไดท้องเรียบบริเวณขั้นบันไดทั้งลูกตั้งและลูกนอน</t>
  </si>
  <si>
    <t>ปริมาณเหล็กเสริมพื้นบันไดท้องเรียบ  ที่วางซ้อนกันเป็นตะแกรง เหล็กบน</t>
  </si>
  <si>
    <t xml:space="preserve"> 1+(ความยาวของบันได/spacing)  =</t>
  </si>
  <si>
    <r>
      <t xml:space="preserve">ความยาวเหล็กที่  </t>
    </r>
    <r>
      <rPr>
        <b/>
        <sz val="10"/>
        <color indexed="12"/>
        <rFont val="Tahoma"/>
        <family val="2"/>
      </rPr>
      <t>ขนานกับด้านกว้าง</t>
    </r>
  </si>
  <si>
    <r>
      <t xml:space="preserve">ความยาวเหล็กที่  </t>
    </r>
    <r>
      <rPr>
        <b/>
        <sz val="10"/>
        <color indexed="12"/>
        <rFont val="Tahoma"/>
        <family val="2"/>
      </rPr>
      <t>ขนานกับด้านยาว</t>
    </r>
  </si>
  <si>
    <t>ระยะห่างระหว่างเหล็กแต่ละเส้น</t>
  </si>
  <si>
    <t xml:space="preserve"> 1+(ความกว้างของบันได/spacing)  =</t>
  </si>
  <si>
    <t>แปตัวล่างสุดของโครงหลังคา ให้วัดจากปลายด้านนอกของไม้บัวปิดเชิงชายขึ้นไปจนถึงกึ่งกลางของแปไม่เกิน</t>
  </si>
  <si>
    <t xml:space="preserve">แปตัวบนสุดของโครงหลังคา ให้วัดจากกึ่งกลางสันหลังคา หรือ อกไก่ ลงมาตามลาดหลังค่าไม่เกิน  </t>
  </si>
  <si>
    <t>ความยาวสันหลังคา</t>
  </si>
  <si>
    <t>ความยาวจันทัน</t>
  </si>
  <si>
    <t>หักระยะแปตัวบนและตัวล่าง</t>
  </si>
  <si>
    <t>เหลือความยาวจันทัน</t>
  </si>
  <si>
    <t>แถว</t>
  </si>
  <si>
    <t>ความยาวของแปแต่ละแถว</t>
  </si>
  <si>
    <t>ม</t>
  </si>
  <si>
    <t>การแบ่งระยะแปทั้งเหล็กกล่อง และ ระแนงไม้ หรือ แปสำเร็จรูปเฉพาะ</t>
  </si>
  <si>
    <t>ความยาวแปที่ใช้ทั้งหมด</t>
  </si>
  <si>
    <t>การหาจำนวนแปจากความยาวจันทันตามลาดหลังคา กรณีหลังคาเป็นรูปสี่เหลียมผืนผ้า หรือ จัตุรัส</t>
  </si>
  <si>
    <t>จำนวนแถวของแป  รวมแปตัวบนและแปตัวล่าง</t>
  </si>
  <si>
    <t>พื้นที่หลังคา คิดเพียงด้านเดียว</t>
  </si>
  <si>
    <t>ความยาวแปเฉลี่ยต่อพื้นที่หลังคา</t>
  </si>
  <si>
    <t>เมตร ต่อ พื้นที่หลังคา 1 ตารางเมตร</t>
  </si>
  <si>
    <t xml:space="preserve">เท่าความยาวสันหลังคา </t>
  </si>
  <si>
    <r>
      <t xml:space="preserve">แปช่วงกลางที่เหลือให้แบ่งระยะทางตามลาดเฉลี่ยเท่าๆกันโดยให้อยู่ระหว่าง </t>
    </r>
    <r>
      <rPr>
        <b/>
        <sz val="10"/>
        <color indexed="10"/>
        <rFont val="Tahoma"/>
        <family val="2"/>
      </rPr>
      <t>0.320 ม. - 0.345 ม.</t>
    </r>
  </si>
  <si>
    <t>การหาจำนวนกระเบื้องมุงหลังคาจากพื้นที่หลังคา</t>
  </si>
  <si>
    <t>จากการคำนวณตามความยาวและกว้าง</t>
  </si>
  <si>
    <t>จากการคำนวณกรณีเป็นรูปร่างอื่นๆ</t>
  </si>
  <si>
    <t>จำนวนกระเบื้องที่ใช้ 11 แผ่น ต่อ ตารางเมตร</t>
  </si>
  <si>
    <t>ครอบกระเบื้องประกอบโครงหลังคา</t>
  </si>
  <si>
    <t>ครอบโค้งหางมน</t>
  </si>
  <si>
    <t>ครอบโค้งสามทาง</t>
  </si>
  <si>
    <t>ครอบสันโค้ง</t>
  </si>
  <si>
    <t>ครอบโค้งปิดจั่ว</t>
  </si>
  <si>
    <t>ครอบข้าง 90 องศา</t>
  </si>
  <si>
    <t>ครอบข้างปิดชาย</t>
  </si>
  <si>
    <t>ครอบโค้ง 4 ทาง</t>
  </si>
  <si>
    <t>ชนิดกระเบื้อง</t>
  </si>
  <si>
    <t>ขนาด</t>
  </si>
  <si>
    <t>ลูกฟูกลอนเล็ก</t>
  </si>
  <si>
    <t>ลูกฟูกลอนใหญ่</t>
  </si>
  <si>
    <t>ลอนคู่</t>
  </si>
  <si>
    <t>54 x 120</t>
  </si>
  <si>
    <t>ซม.</t>
  </si>
  <si>
    <t>แผ่น ต่อ พื้นที่หลังคา 1 ตารางเมตร</t>
  </si>
  <si>
    <t>ขนาดกระเบื้องและจำนวนที่ใช้โดยทับซ้อนด้านข้าง 5 - 7 ซม. และทับซ้อนด้านยาว 20 ซม.</t>
  </si>
  <si>
    <t>54 x 150</t>
  </si>
  <si>
    <t>100 x 120</t>
  </si>
  <si>
    <t>100 x 150</t>
  </si>
  <si>
    <t>50 x 150</t>
  </si>
  <si>
    <t>50 x 120</t>
  </si>
  <si>
    <t>ครอบโค้งสองทาง 3 แผ่นต่อเมตร</t>
  </si>
  <si>
    <t>ตัว</t>
  </si>
  <si>
    <t>ตะปูเกลียว สลักเกลียว</t>
  </si>
  <si>
    <t>ต่อกระเบื้อง 1 แผ่น</t>
  </si>
  <si>
    <t>ขอยึด ขอเกาะต่อกระเบื้อง 1 แผ่น</t>
  </si>
  <si>
    <t>หรืออาจใช้ตะปูเกลียว สลักเกลียวก็ได้</t>
  </si>
  <si>
    <t>พื้นที่หลังคา</t>
  </si>
  <si>
    <t>ความยาวตามลาดหลังคา</t>
  </si>
  <si>
    <t>พื้นที่หลังคาทั้งหมด</t>
  </si>
  <si>
    <t>จำนวนกระเบื้องที่ใช้ทั้งหมด</t>
  </si>
  <si>
    <t>จำนวนกระเบื้องที่ใช้ทั้งหมด   =</t>
  </si>
  <si>
    <t xml:space="preserve">จำนวนกระเบื้องที่ใช้    </t>
  </si>
  <si>
    <t xml:space="preserve">แผ่น  </t>
  </si>
  <si>
    <t>ขอยึด</t>
  </si>
  <si>
    <t>หรือ</t>
  </si>
  <si>
    <t>สลักเกลียว</t>
  </si>
  <si>
    <t>หรือดูจากแบบโครงหลังคา</t>
  </si>
  <si>
    <t>หรือ ความยาวของจันทัน</t>
  </si>
  <si>
    <t>หรือ ความยาวตามลาดหลังคา</t>
  </si>
  <si>
    <t>ระยะแปแต่ละตัวห่างกัน</t>
  </si>
  <si>
    <t>ครอบสันหลังคา</t>
  </si>
  <si>
    <t>งานปรับพื้นที่  ปักหมุด วางผัง</t>
  </si>
  <si>
    <t>จำนวนเงินรวม บาท</t>
  </si>
  <si>
    <t>หน่วย</t>
  </si>
  <si>
    <t>จำนวน</t>
  </si>
  <si>
    <t>ปริมาณงานตามแบบ</t>
  </si>
  <si>
    <t>ลำดับที่</t>
  </si>
  <si>
    <t>รายละเอียดงาน</t>
  </si>
  <si>
    <t>งานปรับพื้นที่ ปักหมุด และ วางผัง</t>
  </si>
  <si>
    <t>ตารางวา</t>
  </si>
  <si>
    <t>งารปรับพื้นที่ ถางป่า ขุดตอ เตรียมพื้นที่</t>
  </si>
  <si>
    <t>งานปักหมุด วางผัง</t>
  </si>
  <si>
    <t>งานถมดิน</t>
  </si>
  <si>
    <t>งานเสาเข็มและฐานราก</t>
  </si>
  <si>
    <t>เสาเข็มและฐานราก</t>
  </si>
  <si>
    <t>งานตอกเข็ม</t>
  </si>
  <si>
    <t>F1  ขนาด  I 35 X 35 X 21 m</t>
  </si>
  <si>
    <t>F2  ขนาด  I 25 X 25 X 21 m</t>
  </si>
  <si>
    <t>Fn   xxxxxxxxxxxxxxxxxxxxxxx</t>
  </si>
  <si>
    <t>งานตัดหัวเสาเข็ม</t>
  </si>
  <si>
    <t>งานขุดหลุมฐานรากและกลบคืน</t>
  </si>
  <si>
    <t>คอนกรีตรองพื้นฐานราก 1:3:5</t>
  </si>
  <si>
    <t>F1</t>
  </si>
  <si>
    <t>F2</t>
  </si>
  <si>
    <t>Fn</t>
  </si>
  <si>
    <t>คอนกรี่ต pile cap 1:2:4</t>
  </si>
  <si>
    <t>คอนกรี่ตเสาตอม่อ 1:2:4</t>
  </si>
  <si>
    <t>CP1</t>
  </si>
  <si>
    <t>CP2</t>
  </si>
  <si>
    <t>CPn</t>
  </si>
  <si>
    <t>คอนกรี่ตคานคอดิน 1:2:4</t>
  </si>
  <si>
    <t>GB1</t>
  </si>
  <si>
    <t>GB2</t>
  </si>
  <si>
    <t>GBn</t>
  </si>
  <si>
    <t>คอนกรี่ตเสาชั้นล่าง 1:2:4</t>
  </si>
  <si>
    <t>C101</t>
  </si>
  <si>
    <t>C102</t>
  </si>
  <si>
    <t>C1n</t>
  </si>
  <si>
    <t>คอนกรี่ตคานชั้น 2 1:2:4</t>
  </si>
  <si>
    <t>B201</t>
  </si>
  <si>
    <t>B202</t>
  </si>
  <si>
    <t>B2n</t>
  </si>
  <si>
    <t>คอนกรี่ตเสาชั้นบน 1:2:4</t>
  </si>
  <si>
    <t>C201</t>
  </si>
  <si>
    <t>C202</t>
  </si>
  <si>
    <t>C2n</t>
  </si>
  <si>
    <t>คอนกรี่ตคานรัดหัวเสา 1:2:4</t>
  </si>
  <si>
    <t>RB01</t>
  </si>
  <si>
    <t>RB02</t>
  </si>
  <si>
    <t>RBn</t>
  </si>
  <si>
    <t>คอนกรีตพื้นชั้นล่าง 1:2:4</t>
  </si>
  <si>
    <t>GS01</t>
  </si>
  <si>
    <t>GS02</t>
  </si>
  <si>
    <t>GSn</t>
  </si>
  <si>
    <t>คอนกรีตพื้นชั้นบน 1:2:4</t>
  </si>
  <si>
    <t>น้ำหนักเหล็ก  RB กก.</t>
  </si>
  <si>
    <t>น้ำหนักเหล็ก  DB กก.</t>
  </si>
  <si>
    <t>เหล็กเสริมคอนกรีต</t>
  </si>
  <si>
    <t>RB06</t>
  </si>
  <si>
    <t>RB09</t>
  </si>
  <si>
    <t>RB12</t>
  </si>
  <si>
    <t>RB15</t>
  </si>
  <si>
    <t>RB19</t>
  </si>
  <si>
    <t>RB22</t>
  </si>
  <si>
    <t>RB25</t>
  </si>
  <si>
    <t>RB28</t>
  </si>
  <si>
    <t>DB10</t>
  </si>
  <si>
    <t>DB12</t>
  </si>
  <si>
    <t>DB16</t>
  </si>
  <si>
    <t>DB20</t>
  </si>
  <si>
    <t>DB22</t>
  </si>
  <si>
    <t>DB25</t>
  </si>
  <si>
    <t>DB28</t>
  </si>
  <si>
    <t>DB32</t>
  </si>
  <si>
    <t>ตัน</t>
  </si>
  <si>
    <t>ลวดผูกเหล็ก 16 กก.ต่อ ตัน</t>
  </si>
  <si>
    <t>ตะปูตอกแบบ 0.2 กก.ต่อไม้แบบ 1 ตร.ม.</t>
  </si>
  <si>
    <t xml:space="preserve">รวม </t>
  </si>
  <si>
    <t>รวมราคาไม้แบบ</t>
  </si>
  <si>
    <t>หลังคา และ โครงหลังคา</t>
  </si>
  <si>
    <t>ค่าวัสดุ บาท</t>
  </si>
  <si>
    <t>ต่อหน่วย</t>
  </si>
  <si>
    <t>ค่าแรง บาท</t>
  </si>
  <si>
    <t>xxxxxxxxxxxxxxxxxx</t>
  </si>
  <si>
    <t>รวมเงิน</t>
  </si>
  <si>
    <t>จำนวนกระเบื้อง</t>
  </si>
  <si>
    <t>ไม้เนื้อแข็งทำโครงหลังคา</t>
  </si>
  <si>
    <t>ลบ.ฟ.</t>
  </si>
  <si>
    <t>เหล็กรูปพรรณทำจันทันโครงหลังคา</t>
  </si>
  <si>
    <t>แปเหล็กโครงหลังคา</t>
  </si>
  <si>
    <t>ตะปูเกลียว</t>
  </si>
  <si>
    <t>ครอบมุม</t>
  </si>
  <si>
    <t>วัสดุกันความร้อนใช้เท่ากับพื้นที่หลังคา</t>
  </si>
  <si>
    <t>งานคอนกรีตคาน เสา ฐานราก และ พื้น</t>
  </si>
  <si>
    <t>พื้นที่ฝ้าเพดาน</t>
  </si>
  <si>
    <t>ความกว้างของห้อง</t>
  </si>
  <si>
    <t>ความยาวของห้อง</t>
  </si>
  <si>
    <t>พื้นที่</t>
  </si>
  <si>
    <t>พื้นที่วัสดุแผ่นฝ้า ต่อ 1 แผ่น</t>
  </si>
  <si>
    <t>จำนวนแผ่นฝ้าเพดาน</t>
  </si>
  <si>
    <t>จำนวนแถว T - BAR ที่ใช้ทั้งหมด</t>
  </si>
  <si>
    <t>ระยะห่างโครงคร่าว T - BAR ที่ขนานกับด้านยาว</t>
  </si>
  <si>
    <t>รวมความยาวของ T - BAR ทั้งหมด</t>
  </si>
  <si>
    <t>ระยะห่างโครงคร่าว T - BAR ที่ขนานกับด้านกว้าง</t>
  </si>
  <si>
    <t>งานตง พื้นไม้ พื้นสำเร็จรูป</t>
  </si>
  <si>
    <t>คอนกรีตบันได 1:2:4</t>
  </si>
  <si>
    <t>คอนกรีตทับหน้าพื้นสำเร็จรูป</t>
  </si>
  <si>
    <t>บันได คสล</t>
  </si>
  <si>
    <t>RFB01</t>
  </si>
  <si>
    <t>RFB02</t>
  </si>
  <si>
    <t>RFBn</t>
  </si>
  <si>
    <t>บันได</t>
  </si>
  <si>
    <t>สี</t>
  </si>
  <si>
    <t>การทำความสะอาด</t>
  </si>
  <si>
    <t>พื้นที่ที่จะทำความสะอาด</t>
  </si>
  <si>
    <t>ไฟฟ้า</t>
  </si>
  <si>
    <t>หลอดตะเกียบ 15 watts</t>
  </si>
  <si>
    <t>จุด</t>
  </si>
  <si>
    <t>หลอดตะเกียบ 10 watts</t>
  </si>
  <si>
    <t xml:space="preserve">ปลั๊ก </t>
  </si>
  <si>
    <t>สวิทช์</t>
  </si>
  <si>
    <t>อุปกรณ์ตัดไฟ</t>
  </si>
  <si>
    <t>โคมไฟ 30 watts</t>
  </si>
  <si>
    <t>โคมไฟ 20 watts</t>
  </si>
  <si>
    <t>สวิทช์ไฟบอร์ด</t>
  </si>
  <si>
    <t>สายไฟขนาด 2.5 มม.</t>
  </si>
  <si>
    <t>สายไฟขนาด 10 มม.</t>
  </si>
  <si>
    <t>สีพลาสติกรองพื้น</t>
  </si>
  <si>
    <t>ถ้ง</t>
  </si>
  <si>
    <t>ค่าแรงทาสีคิดประมาณ 20 % ของค่าวัสดุ</t>
  </si>
  <si>
    <t>สีทับหน้าพลาสติกภายใน</t>
  </si>
  <si>
    <t>สีทับหน้าพลาสติกภายนอก</t>
  </si>
  <si>
    <t>สีทารองพื้น สีน้ำมันแห้งช้า</t>
  </si>
  <si>
    <t>แกลลอน</t>
  </si>
  <si>
    <t>สีทาทับหน้า สีน้ำมันแห้งช้า</t>
  </si>
  <si>
    <t>น้ำมันสน</t>
  </si>
  <si>
    <t>ปี๊บ</t>
  </si>
  <si>
    <t>ประปา และ สุขภัณฑ์</t>
  </si>
  <si>
    <r>
      <t xml:space="preserve">ท่อ PVC สีฟ้า ขนาด  </t>
    </r>
    <r>
      <rPr>
        <sz val="10"/>
        <rFont val="Arial"/>
        <charset val="222"/>
      </rPr>
      <t>Ø</t>
    </r>
    <r>
      <rPr>
        <sz val="7.5"/>
        <rFont val="Tahoma"/>
        <family val="2"/>
      </rPr>
      <t xml:space="preserve"> 1 นิ้ว</t>
    </r>
  </si>
  <si>
    <r>
      <t xml:space="preserve">ท่อ PVC สีฟ้า ขนาด  </t>
    </r>
    <r>
      <rPr>
        <sz val="10"/>
        <rFont val="Arial"/>
        <charset val="222"/>
      </rPr>
      <t>Ø</t>
    </r>
    <r>
      <rPr>
        <sz val="7.5"/>
        <rFont val="Tahoma"/>
        <family val="2"/>
      </rPr>
      <t xml:space="preserve"> 1.5 นิ้ว</t>
    </r>
  </si>
  <si>
    <r>
      <t xml:space="preserve">ท่อ PVC สีฟ้า ขนาด  </t>
    </r>
    <r>
      <rPr>
        <sz val="10"/>
        <rFont val="Arial"/>
        <charset val="222"/>
      </rPr>
      <t>Ø</t>
    </r>
    <r>
      <rPr>
        <sz val="7.5"/>
        <rFont val="Tahoma"/>
        <family val="2"/>
      </rPr>
      <t xml:space="preserve"> 2  นิ้ว</t>
    </r>
  </si>
  <si>
    <t>ฝ้าเพดาน</t>
  </si>
  <si>
    <t>แผ่นยิปซั่มบอร์ด 120 x 240 หนา 9 มม.</t>
  </si>
  <si>
    <t>โครงเคร่าฝ้าไม้</t>
  </si>
  <si>
    <t>ตะปูผอม 3 นิ้ว</t>
  </si>
  <si>
    <t>ฝ้าสำเร็จรูป</t>
  </si>
  <si>
    <t xml:space="preserve">T - BAR </t>
  </si>
  <si>
    <t>พื้นสำเร็จรูป</t>
  </si>
  <si>
    <t>พื้นสำเร็จรูปยาว 3.5 ม.</t>
  </si>
  <si>
    <t>พื้นสำเร็จรูปยาว 4.5 ม.</t>
  </si>
  <si>
    <t xml:space="preserve">WIRE MESH </t>
  </si>
  <si>
    <t>ฝา ผนัง</t>
  </si>
  <si>
    <t>งานก่ออิฐ</t>
  </si>
  <si>
    <t>อิฐมอญ</t>
  </si>
  <si>
    <t>คอนกรีตบล๊อก</t>
  </si>
  <si>
    <t>งานปูนฉาบผนัง</t>
  </si>
  <si>
    <t>งานปูนฉาบฝ้า</t>
  </si>
  <si>
    <t>ประตู หน้าต่าง</t>
  </si>
  <si>
    <t>พื้นที่ปูกระเบื้อง</t>
  </si>
  <si>
    <t>จำนวนกระเบื้องยาง หินอ่อน ฯ</t>
  </si>
  <si>
    <t>กาวยางรองพื้น</t>
  </si>
  <si>
    <t>กระป๋อง</t>
  </si>
  <si>
    <t>หน้าต่าง</t>
  </si>
  <si>
    <t>ชุด</t>
  </si>
  <si>
    <t>ประตู</t>
  </si>
  <si>
    <t>งานห้องน้ำ ห้องส้วม</t>
  </si>
  <si>
    <t>งานขุดและถมดิน บ่อเกรอะ บ่อซึม</t>
  </si>
  <si>
    <t>งานขุดบ่อรับน้ำทิ้ง</t>
  </si>
  <si>
    <t>กรวด ทราย หิน รองพื้นถมบ่อน้ำทิ้ง</t>
  </si>
  <si>
    <t>ข้อต่อตรง</t>
  </si>
  <si>
    <r>
      <t xml:space="preserve">ถ้งซีเมนต์ขนาด </t>
    </r>
    <r>
      <rPr>
        <sz val="10"/>
        <rFont val="Arial"/>
        <charset val="222"/>
      </rPr>
      <t>Ø</t>
    </r>
    <r>
      <rPr>
        <sz val="7.5"/>
        <rFont val="Tahoma"/>
        <family val="2"/>
      </rPr>
      <t xml:space="preserve"> 1 ม.</t>
    </r>
  </si>
  <si>
    <t>ใบ</t>
  </si>
  <si>
    <r>
      <t xml:space="preserve">ท่อกระเบื้องกระดาษ </t>
    </r>
    <r>
      <rPr>
        <sz val="10"/>
        <rFont val="Arial"/>
        <charset val="222"/>
      </rPr>
      <t>Ø</t>
    </r>
    <r>
      <rPr>
        <sz val="7.5"/>
        <rFont val="Tahoma"/>
        <family val="2"/>
      </rPr>
      <t xml:space="preserve"> 4 นิ้ว</t>
    </r>
  </si>
  <si>
    <t>ฝาถังส้วม</t>
  </si>
  <si>
    <t>ฝา</t>
  </si>
  <si>
    <t>ส้วมชนิดลาดน้ำ</t>
  </si>
  <si>
    <t>สี 1 แกลลอน ทาได้พื้นที่</t>
  </si>
  <si>
    <t>สีน้ำ สีพลาสติก</t>
  </si>
  <si>
    <t>สีน้ำมันชนิดแห้งช้า แห้งเร็ว</t>
  </si>
  <si>
    <t>แชลแลค</t>
  </si>
  <si>
    <t>วานิช</t>
  </si>
  <si>
    <t>แลคเคอร์</t>
  </si>
  <si>
    <t>ยูนิเทน เคมเกลซ</t>
  </si>
  <si>
    <t>ใช้น้ำมันสน</t>
  </si>
  <si>
    <t>ลิตร</t>
  </si>
  <si>
    <t>แห้งช้าใช้น้ำมันสน</t>
  </si>
  <si>
    <t>แห้งเร็วใช้ทินเนอร์</t>
  </si>
  <si>
    <t>แชลแลค 1 กก. ใช้แอลกอฮอลล์</t>
  </si>
  <si>
    <t>ใช้ทินเนอร์</t>
  </si>
  <si>
    <t>การทาสีผนัง</t>
  </si>
  <si>
    <t>ครั้ง</t>
  </si>
  <si>
    <t>พื้นที่ทาสี</t>
  </si>
  <si>
    <t>สี 1 แกลลอน ทาได้ 30 ตารางเมตร</t>
  </si>
  <si>
    <t>ต้องใช้สีทั้งหมด</t>
  </si>
  <si>
    <t>ทาสีรองพื้นภายนอก</t>
  </si>
  <si>
    <t>ทาสีทับหน้าภายนอก</t>
  </si>
  <si>
    <t>ตัวอย่างการประมาณราคางานทาสี</t>
  </si>
  <si>
    <t>ตัวอย่างการประมาณราคางานฝ้าเพดาน</t>
  </si>
  <si>
    <t>ตัวอย่างการประมาณราคาหลังคามุงกระเบื้องลอน</t>
  </si>
  <si>
    <t>ตัวอย่างการประมาณราคาหลังคา Monier &amp; Roof Frame</t>
  </si>
  <si>
    <t>ตัวอย่างการประมาณราคาบันไดท้องเรียบ</t>
  </si>
  <si>
    <t>ตัวอย่างการประมาณราคาบันไดพับผ้า</t>
  </si>
  <si>
    <t>ตัวอย่างการประมาณราคาพื้นสำเร็จรูป</t>
  </si>
  <si>
    <t>ตัวอย่างการประมาณราคาพื้นวางบนดิน</t>
  </si>
  <si>
    <t>ตัวอย่างการประมาณราคาผนัง</t>
  </si>
  <si>
    <t>ตัวอย่างการประมาณราคาคาน คสล</t>
  </si>
  <si>
    <t>ตัวอย่างการประมาณราคาเสา คสล</t>
  </si>
  <si>
    <t xml:space="preserve">ตัวอย่างการประมาณราคาเสาตอม่อ คสล </t>
  </si>
  <si>
    <t xml:space="preserve">ตัวอย่างการประมาณราคา pile cap คสล </t>
  </si>
  <si>
    <t>ตัวอย่างการประมาณราคาขุดหลุมฐานรากและวัสดุรองพื้น</t>
  </si>
  <si>
    <t>รวมราคางานทั้งหมด หรือ ราคาที่จะใช้ในการยื่นซองประกวดราคา ไม่ใช้ Factor f</t>
  </si>
  <si>
    <t>ราคาทั้งหมดเมื่อใช้ Factor f</t>
  </si>
  <si>
    <t>240 กก. ต่อคอนกรีต 1 ลบ.ม.</t>
  </si>
  <si>
    <t>0.52 ลบ.ม. ต่อคอนกรีต 1 ลบ.ม.</t>
  </si>
  <si>
    <t>0.85 ลบ.ม. ต่อคอนกรีต 1 ลบ.ม.</t>
  </si>
  <si>
    <t>ไม่เผื่อโดยรอบข้างละ 0.30 ม.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</si>
</sst>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0.000"/>
  </numFmts>
  <fonts count="15">
    <font>
      <sz val="10"/>
      <name val="Arial"/>
      <charset val="222"/>
    </font>
    <font>
      <sz val="10"/>
      <name val="Arial"/>
      <charset val="222"/>
    </font>
    <font>
      <sz val="8"/>
      <name val="Arial"/>
      <charset val="222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10"/>
      <name val="Tahoma"/>
      <family val="2"/>
    </font>
    <font>
      <b/>
      <sz val="10"/>
      <color indexed="12"/>
      <name val="Tahoma"/>
      <family val="2"/>
    </font>
    <font>
      <b/>
      <sz val="10"/>
      <color indexed="48"/>
      <name val="Tahoma"/>
      <family val="2"/>
    </font>
    <font>
      <sz val="10"/>
      <color indexed="10"/>
      <name val="Tahoma"/>
      <family val="2"/>
    </font>
    <font>
      <sz val="9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sz val="7.5"/>
      <name val="Tahoma"/>
      <family val="2"/>
    </font>
    <font>
      <b/>
      <sz val="12"/>
      <name val="Tahoma"/>
      <family val="2"/>
    </font>
    <font>
      <b/>
      <sz val="9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7" fontId="3" fillId="3" borderId="3" xfId="0" quotePrefix="1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88" fontId="3" fillId="3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88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/>
    <xf numFmtId="188" fontId="3" fillId="2" borderId="0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88" fontId="3" fillId="3" borderId="0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0" xfId="0" applyFont="1" applyFill="1" applyBorder="1"/>
    <xf numFmtId="0" fontId="3" fillId="3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Fill="1" applyAlignment="1"/>
    <xf numFmtId="188" fontId="3" fillId="0" borderId="0" xfId="0" applyNumberFormat="1" applyFont="1" applyFill="1" applyAlignment="1">
      <alignment horizontal="center"/>
    </xf>
    <xf numFmtId="188" fontId="3" fillId="2" borderId="0" xfId="0" applyNumberFormat="1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188" fontId="3" fillId="0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0" borderId="6" xfId="0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3" fillId="0" borderId="6" xfId="0" quotePrefix="1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187" fontId="3" fillId="0" borderId="0" xfId="0" applyNumberFormat="1" applyFont="1" applyAlignment="1">
      <alignment horizontal="center"/>
    </xf>
    <xf numFmtId="43" fontId="3" fillId="4" borderId="0" xfId="1" applyFont="1" applyFill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88" fontId="3" fillId="0" borderId="0" xfId="0" applyNumberFormat="1" applyFont="1" applyBorder="1" applyAlignment="1">
      <alignment horizontal="center"/>
    </xf>
    <xf numFmtId="43" fontId="3" fillId="0" borderId="0" xfId="1" applyFont="1" applyAlignment="1"/>
    <xf numFmtId="188" fontId="3" fillId="2" borderId="6" xfId="0" applyNumberFormat="1" applyFont="1" applyFill="1" applyBorder="1" applyAlignment="1">
      <alignment horizontal="center"/>
    </xf>
    <xf numFmtId="0" fontId="3" fillId="0" borderId="6" xfId="0" applyFont="1" applyBorder="1" applyAlignment="1"/>
    <xf numFmtId="43" fontId="3" fillId="0" borderId="6" xfId="1" applyFont="1" applyBorder="1" applyAlignment="1">
      <alignment horizontal="center"/>
    </xf>
    <xf numFmtId="43" fontId="3" fillId="0" borderId="6" xfId="1" applyFont="1" applyBorder="1" applyAlignment="1"/>
    <xf numFmtId="2" fontId="3" fillId="0" borderId="6" xfId="0" applyNumberFormat="1" applyFont="1" applyBorder="1" applyAlignment="1">
      <alignment horizontal="center"/>
    </xf>
    <xf numFmtId="43" fontId="3" fillId="0" borderId="6" xfId="0" applyNumberFormat="1" applyFont="1" applyBorder="1" applyAlignment="1">
      <alignment horizontal="center"/>
    </xf>
    <xf numFmtId="43" fontId="3" fillId="0" borderId="6" xfId="0" applyNumberFormat="1" applyFont="1" applyBorder="1" applyAlignment="1"/>
    <xf numFmtId="43" fontId="3" fillId="4" borderId="6" xfId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11" fillId="0" borderId="6" xfId="0" applyFont="1" applyBorder="1" applyAlignment="1"/>
    <xf numFmtId="188" fontId="3" fillId="6" borderId="6" xfId="0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17" fontId="3" fillId="3" borderId="6" xfId="0" quotePrefix="1" applyNumberFormat="1" applyFont="1" applyFill="1" applyBorder="1" applyAlignment="1">
      <alignment horizontal="center"/>
    </xf>
    <xf numFmtId="0" fontId="3" fillId="0" borderId="0" xfId="0" applyFont="1" applyBorder="1" applyAlignment="1"/>
    <xf numFmtId="2" fontId="3" fillId="3" borderId="6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3" borderId="6" xfId="0" applyFont="1" applyFill="1" applyBorder="1" applyAlignment="1">
      <alignment horizontal="center"/>
    </xf>
    <xf numFmtId="188" fontId="3" fillId="2" borderId="6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188" fontId="3" fillId="0" borderId="6" xfId="0" applyNumberFormat="1" applyFont="1" applyBorder="1" applyAlignment="1">
      <alignment horizontal="center"/>
    </xf>
    <xf numFmtId="188" fontId="3" fillId="3" borderId="6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3" fontId="3" fillId="0" borderId="6" xfId="1" applyFont="1" applyBorder="1" applyAlignment="1">
      <alignment horizontal="right"/>
    </xf>
    <xf numFmtId="43" fontId="3" fillId="0" borderId="6" xfId="1" applyFont="1" applyBorder="1" applyAlignment="1">
      <alignment horizontal="center"/>
    </xf>
    <xf numFmtId="43" fontId="3" fillId="0" borderId="0" xfId="1" applyFont="1" applyAlignment="1">
      <alignment horizontal="right"/>
    </xf>
    <xf numFmtId="43" fontId="3" fillId="0" borderId="6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43" fontId="3" fillId="0" borderId="0" xfId="1" applyFont="1" applyAlignment="1">
      <alignment horizontal="center"/>
    </xf>
    <xf numFmtId="43" fontId="3" fillId="4" borderId="0" xfId="1" applyFont="1" applyFill="1" applyAlignment="1">
      <alignment horizontal="center"/>
    </xf>
    <xf numFmtId="43" fontId="3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3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188" fontId="3" fillId="2" borderId="0" xfId="0" applyNumberFormat="1" applyFont="1" applyFill="1" applyBorder="1" applyAlignment="1">
      <alignment horizontal="center"/>
    </xf>
    <xf numFmtId="188" fontId="3" fillId="2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188" fontId="3" fillId="3" borderId="1" xfId="0" applyNumberFormat="1" applyFont="1" applyFill="1" applyBorder="1" applyAlignment="1">
      <alignment horizontal="center"/>
    </xf>
    <xf numFmtId="188" fontId="3" fillId="3" borderId="3" xfId="0" applyNumberFormat="1" applyFont="1" applyFill="1" applyBorder="1" applyAlignment="1">
      <alignment horizontal="center"/>
    </xf>
    <xf numFmtId="188" fontId="3" fillId="0" borderId="0" xfId="0" applyNumberFormat="1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188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188" fontId="3" fillId="2" borderId="2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5" fillId="0" borderId="6" xfId="0" applyFont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12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188" fontId="3" fillId="2" borderId="1" xfId="0" applyNumberFormat="1" applyFont="1" applyFill="1" applyBorder="1" applyAlignment="1">
      <alignment horizontal="center"/>
    </xf>
    <xf numFmtId="188" fontId="3" fillId="2" borderId="3" xfId="0" applyNumberFormat="1" applyFont="1" applyFill="1" applyBorder="1" applyAlignment="1">
      <alignment horizontal="center"/>
    </xf>
    <xf numFmtId="188" fontId="3" fillId="2" borderId="6" xfId="0" applyNumberFormat="1" applyFont="1" applyFill="1" applyBorder="1" applyAlignment="1">
      <alignment horizontal="left"/>
    </xf>
    <xf numFmtId="188" fontId="5" fillId="0" borderId="6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40"/>
  <sheetViews>
    <sheetView topLeftCell="A4" workbookViewId="0">
      <selection activeCell="S34" sqref="S34"/>
    </sheetView>
  </sheetViews>
  <sheetFormatPr defaultColWidth="5.7109375" defaultRowHeight="12.75"/>
  <cols>
    <col min="1" max="1" width="3.7109375" style="2" customWidth="1"/>
    <col min="2" max="9" width="6.28515625" style="2" customWidth="1"/>
    <col min="10" max="10" width="6" style="2" bestFit="1" customWidth="1"/>
    <col min="11" max="12" width="6.28515625" style="2" customWidth="1"/>
    <col min="13" max="13" width="6" style="2" bestFit="1" customWidth="1"/>
    <col min="14" max="17" width="6.28515625" style="2" customWidth="1"/>
    <col min="18" max="16384" width="5.7109375" style="2"/>
  </cols>
  <sheetData>
    <row r="2" spans="1:16">
      <c r="B2" s="84" t="s">
        <v>97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>
      <c r="B3" s="84" t="s">
        <v>98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5" spans="1:16">
      <c r="B5" s="96" t="s">
        <v>99</v>
      </c>
      <c r="C5" s="96"/>
      <c r="D5" s="96"/>
      <c r="E5" s="84" t="s">
        <v>100</v>
      </c>
      <c r="F5" s="84"/>
      <c r="G5" s="84"/>
      <c r="I5" s="84" t="s">
        <v>101</v>
      </c>
      <c r="J5" s="84"/>
      <c r="K5" s="2">
        <v>110</v>
      </c>
    </row>
    <row r="6" spans="1:16">
      <c r="B6" s="96" t="s">
        <v>102</v>
      </c>
      <c r="C6" s="96"/>
      <c r="D6" s="96"/>
      <c r="E6" s="97" t="s">
        <v>103</v>
      </c>
      <c r="F6" s="97"/>
      <c r="G6" s="84" t="s">
        <v>104</v>
      </c>
      <c r="H6" s="84"/>
      <c r="I6" s="84" t="s">
        <v>105</v>
      </c>
      <c r="J6" s="84"/>
    </row>
    <row r="7" spans="1:16">
      <c r="B7" s="96" t="s">
        <v>106</v>
      </c>
      <c r="C7" s="96"/>
      <c r="D7" s="96"/>
      <c r="E7" s="97" t="s">
        <v>107</v>
      </c>
      <c r="F7" s="97"/>
      <c r="G7" s="84" t="s">
        <v>104</v>
      </c>
      <c r="H7" s="84"/>
      <c r="I7" s="84" t="s">
        <v>108</v>
      </c>
      <c r="J7" s="84"/>
    </row>
    <row r="11" spans="1:16">
      <c r="A11" s="98" t="s">
        <v>109</v>
      </c>
      <c r="B11" s="98" t="s">
        <v>113</v>
      </c>
      <c r="C11" s="98"/>
      <c r="D11" s="98"/>
      <c r="E11" s="98"/>
      <c r="F11" s="98"/>
      <c r="G11" s="98"/>
      <c r="H11" s="98" t="s">
        <v>112</v>
      </c>
      <c r="I11" s="98"/>
      <c r="J11" s="98" t="s">
        <v>111</v>
      </c>
      <c r="K11" s="98"/>
      <c r="L11" s="98" t="s">
        <v>110</v>
      </c>
      <c r="M11" s="98"/>
      <c r="N11" s="98" t="s">
        <v>134</v>
      </c>
      <c r="O11" s="98"/>
      <c r="P11" s="98"/>
    </row>
    <row r="12" spans="1:16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</row>
    <row r="13" spans="1:16">
      <c r="A13" s="52">
        <v>1</v>
      </c>
      <c r="B13" s="77" t="s">
        <v>321</v>
      </c>
      <c r="C13" s="78"/>
      <c r="D13" s="78"/>
      <c r="E13" s="78"/>
      <c r="F13" s="78"/>
      <c r="G13" s="79"/>
      <c r="H13" s="80">
        <v>100</v>
      </c>
      <c r="I13" s="81"/>
      <c r="J13" s="80">
        <v>30</v>
      </c>
      <c r="K13" s="81"/>
      <c r="L13" s="80">
        <f>H13+J13</f>
        <v>130</v>
      </c>
      <c r="M13" s="81"/>
      <c r="N13" s="80">
        <f>L13</f>
        <v>130</v>
      </c>
      <c r="O13" s="82"/>
      <c r="P13" s="81"/>
    </row>
    <row r="14" spans="1:16">
      <c r="A14" s="49">
        <v>2</v>
      </c>
      <c r="B14" s="83" t="s">
        <v>115</v>
      </c>
      <c r="C14" s="83"/>
      <c r="D14" s="83"/>
      <c r="E14" s="83"/>
      <c r="F14" s="83"/>
      <c r="G14" s="83"/>
      <c r="H14" s="76">
        <v>100</v>
      </c>
      <c r="I14" s="76"/>
      <c r="J14" s="76">
        <v>30</v>
      </c>
      <c r="K14" s="76"/>
      <c r="L14" s="76">
        <f>H14+J14</f>
        <v>130</v>
      </c>
      <c r="M14" s="76"/>
      <c r="N14" s="76">
        <f>N13+L14</f>
        <v>260</v>
      </c>
      <c r="O14" s="76"/>
      <c r="P14" s="76"/>
    </row>
    <row r="15" spans="1:16">
      <c r="A15" s="49">
        <v>3</v>
      </c>
      <c r="B15" s="83" t="s">
        <v>333</v>
      </c>
      <c r="C15" s="83"/>
      <c r="D15" s="83"/>
      <c r="E15" s="83"/>
      <c r="F15" s="83"/>
      <c r="G15" s="83"/>
      <c r="H15" s="76">
        <v>100</v>
      </c>
      <c r="I15" s="76"/>
      <c r="J15" s="76">
        <v>30</v>
      </c>
      <c r="K15" s="76"/>
      <c r="L15" s="76">
        <f t="shared" ref="L15:L27" si="0">H15+J15</f>
        <v>130</v>
      </c>
      <c r="M15" s="76"/>
      <c r="N15" s="76">
        <f t="shared" ref="N15:N23" si="1">N14+L15</f>
        <v>390</v>
      </c>
      <c r="O15" s="76"/>
      <c r="P15" s="76"/>
    </row>
    <row r="16" spans="1:16">
      <c r="A16" s="49">
        <v>4</v>
      </c>
      <c r="B16" s="83" t="s">
        <v>116</v>
      </c>
      <c r="C16" s="83"/>
      <c r="D16" s="83"/>
      <c r="E16" s="83"/>
      <c r="F16" s="83"/>
      <c r="G16" s="83"/>
      <c r="H16" s="76">
        <v>100</v>
      </c>
      <c r="I16" s="76"/>
      <c r="J16" s="76">
        <v>30</v>
      </c>
      <c r="K16" s="76"/>
      <c r="L16" s="76">
        <f t="shared" si="0"/>
        <v>130</v>
      </c>
      <c r="M16" s="76"/>
      <c r="N16" s="76">
        <f t="shared" si="1"/>
        <v>520</v>
      </c>
      <c r="O16" s="76"/>
      <c r="P16" s="76"/>
    </row>
    <row r="17" spans="1:22">
      <c r="A17" s="49">
        <v>5</v>
      </c>
      <c r="B17" s="83" t="s">
        <v>117</v>
      </c>
      <c r="C17" s="83"/>
      <c r="D17" s="83"/>
      <c r="E17" s="83"/>
      <c r="F17" s="83"/>
      <c r="G17" s="83"/>
      <c r="H17" s="76">
        <v>100</v>
      </c>
      <c r="I17" s="76"/>
      <c r="J17" s="76">
        <v>30</v>
      </c>
      <c r="K17" s="76"/>
      <c r="L17" s="76">
        <f t="shared" si="0"/>
        <v>130</v>
      </c>
      <c r="M17" s="76"/>
      <c r="N17" s="76">
        <f t="shared" si="1"/>
        <v>650</v>
      </c>
      <c r="O17" s="76"/>
      <c r="P17" s="76"/>
    </row>
    <row r="18" spans="1:22">
      <c r="A18" s="49">
        <v>6</v>
      </c>
      <c r="B18" s="83" t="s">
        <v>118</v>
      </c>
      <c r="C18" s="83"/>
      <c r="D18" s="83"/>
      <c r="E18" s="83"/>
      <c r="F18" s="83"/>
      <c r="G18" s="83"/>
      <c r="H18" s="76">
        <v>100</v>
      </c>
      <c r="I18" s="76"/>
      <c r="J18" s="76">
        <v>30</v>
      </c>
      <c r="K18" s="76"/>
      <c r="L18" s="76">
        <f t="shared" si="0"/>
        <v>130</v>
      </c>
      <c r="M18" s="76"/>
      <c r="N18" s="76">
        <f t="shared" si="1"/>
        <v>780</v>
      </c>
      <c r="O18" s="76"/>
      <c r="P18" s="76"/>
    </row>
    <row r="19" spans="1:22">
      <c r="A19" s="49">
        <v>7</v>
      </c>
      <c r="B19" s="83" t="s">
        <v>119</v>
      </c>
      <c r="C19" s="83"/>
      <c r="D19" s="83"/>
      <c r="E19" s="83"/>
      <c r="F19" s="83"/>
      <c r="G19" s="83"/>
      <c r="H19" s="76">
        <v>100</v>
      </c>
      <c r="I19" s="76"/>
      <c r="J19" s="76">
        <v>30</v>
      </c>
      <c r="K19" s="76"/>
      <c r="L19" s="76">
        <f t="shared" si="0"/>
        <v>130</v>
      </c>
      <c r="M19" s="76"/>
      <c r="N19" s="76">
        <f t="shared" si="1"/>
        <v>910</v>
      </c>
      <c r="O19" s="76"/>
      <c r="P19" s="76"/>
    </row>
    <row r="20" spans="1:22">
      <c r="A20" s="49">
        <v>8</v>
      </c>
      <c r="B20" s="83" t="s">
        <v>120</v>
      </c>
      <c r="C20" s="83"/>
      <c r="D20" s="83"/>
      <c r="E20" s="83"/>
      <c r="F20" s="83"/>
      <c r="G20" s="83"/>
      <c r="H20" s="76">
        <v>100</v>
      </c>
      <c r="I20" s="76"/>
      <c r="J20" s="76">
        <v>30</v>
      </c>
      <c r="K20" s="76"/>
      <c r="L20" s="76">
        <f t="shared" si="0"/>
        <v>130</v>
      </c>
      <c r="M20" s="76"/>
      <c r="N20" s="76">
        <f t="shared" si="1"/>
        <v>1040</v>
      </c>
      <c r="O20" s="76"/>
      <c r="P20" s="76"/>
    </row>
    <row r="21" spans="1:22">
      <c r="A21" s="49">
        <v>9</v>
      </c>
      <c r="B21" s="83" t="s">
        <v>424</v>
      </c>
      <c r="C21" s="83"/>
      <c r="D21" s="83"/>
      <c r="E21" s="83"/>
      <c r="F21" s="83"/>
      <c r="G21" s="83"/>
      <c r="H21" s="76">
        <v>100</v>
      </c>
      <c r="I21" s="76"/>
      <c r="J21" s="76">
        <v>30</v>
      </c>
      <c r="K21" s="76"/>
      <c r="L21" s="76">
        <f t="shared" si="0"/>
        <v>130</v>
      </c>
      <c r="M21" s="76"/>
      <c r="N21" s="76">
        <f t="shared" si="1"/>
        <v>1170</v>
      </c>
      <c r="O21" s="76"/>
      <c r="P21" s="76"/>
    </row>
    <row r="22" spans="1:22">
      <c r="A22" s="49">
        <v>10</v>
      </c>
      <c r="B22" s="83" t="s">
        <v>121</v>
      </c>
      <c r="C22" s="83"/>
      <c r="D22" s="83"/>
      <c r="E22" s="83"/>
      <c r="F22" s="83"/>
      <c r="G22" s="83"/>
      <c r="H22" s="76">
        <v>100</v>
      </c>
      <c r="I22" s="76"/>
      <c r="J22" s="76">
        <v>30</v>
      </c>
      <c r="K22" s="76"/>
      <c r="L22" s="76">
        <f t="shared" si="0"/>
        <v>130</v>
      </c>
      <c r="M22" s="76"/>
      <c r="N22" s="76">
        <f t="shared" si="1"/>
        <v>1300</v>
      </c>
      <c r="O22" s="76"/>
      <c r="P22" s="76"/>
    </row>
    <row r="23" spans="1:22">
      <c r="A23" s="49">
        <v>11</v>
      </c>
      <c r="B23" s="83" t="s">
        <v>122</v>
      </c>
      <c r="C23" s="83"/>
      <c r="D23" s="83"/>
      <c r="E23" s="83"/>
      <c r="F23" s="83"/>
      <c r="G23" s="83"/>
      <c r="H23" s="76">
        <v>100</v>
      </c>
      <c r="I23" s="76"/>
      <c r="J23" s="76">
        <v>30</v>
      </c>
      <c r="K23" s="76"/>
      <c r="L23" s="76">
        <f t="shared" si="0"/>
        <v>130</v>
      </c>
      <c r="M23" s="76"/>
      <c r="N23" s="76">
        <f t="shared" si="1"/>
        <v>1430</v>
      </c>
      <c r="O23" s="76"/>
      <c r="P23" s="76"/>
    </row>
    <row r="24" spans="1:22">
      <c r="A24" s="49">
        <v>12</v>
      </c>
      <c r="B24" s="83" t="s">
        <v>123</v>
      </c>
      <c r="C24" s="83"/>
      <c r="D24" s="83"/>
      <c r="E24" s="83"/>
      <c r="F24" s="83"/>
      <c r="G24" s="83"/>
      <c r="H24" s="76">
        <v>100</v>
      </c>
      <c r="I24" s="76"/>
      <c r="J24" s="76">
        <v>30</v>
      </c>
      <c r="K24" s="76"/>
      <c r="L24" s="76">
        <f t="shared" si="0"/>
        <v>130</v>
      </c>
      <c r="M24" s="76"/>
      <c r="N24" s="76">
        <f>N23+L24</f>
        <v>1560</v>
      </c>
      <c r="O24" s="76"/>
      <c r="P24" s="76"/>
    </row>
    <row r="25" spans="1:22">
      <c r="A25" s="49">
        <v>13</v>
      </c>
      <c r="B25" s="83" t="s">
        <v>124</v>
      </c>
      <c r="C25" s="83"/>
      <c r="D25" s="83"/>
      <c r="E25" s="83"/>
      <c r="F25" s="83"/>
      <c r="G25" s="83"/>
      <c r="H25" s="76">
        <v>100</v>
      </c>
      <c r="I25" s="76"/>
      <c r="J25" s="76">
        <v>30</v>
      </c>
      <c r="K25" s="76"/>
      <c r="L25" s="76">
        <f t="shared" si="0"/>
        <v>130</v>
      </c>
      <c r="M25" s="76"/>
      <c r="N25" s="76">
        <f>N24+L25</f>
        <v>1690</v>
      </c>
      <c r="O25" s="76"/>
      <c r="P25" s="76"/>
    </row>
    <row r="26" spans="1:22">
      <c r="A26" s="49">
        <v>14</v>
      </c>
      <c r="B26" s="83" t="s">
        <v>125</v>
      </c>
      <c r="C26" s="83"/>
      <c r="D26" s="83"/>
      <c r="E26" s="83"/>
      <c r="F26" s="83"/>
      <c r="G26" s="83"/>
      <c r="H26" s="76">
        <v>100</v>
      </c>
      <c r="I26" s="76"/>
      <c r="J26" s="76">
        <v>30</v>
      </c>
      <c r="K26" s="76"/>
      <c r="L26" s="76">
        <f t="shared" si="0"/>
        <v>130</v>
      </c>
      <c r="M26" s="76"/>
      <c r="N26" s="76">
        <f>N25+L26</f>
        <v>1820</v>
      </c>
      <c r="O26" s="76"/>
      <c r="P26" s="76"/>
    </row>
    <row r="27" spans="1:22">
      <c r="A27" s="49">
        <v>15</v>
      </c>
      <c r="B27" s="83" t="s">
        <v>126</v>
      </c>
      <c r="C27" s="83"/>
      <c r="D27" s="83"/>
      <c r="E27" s="83"/>
      <c r="F27" s="83"/>
      <c r="G27" s="83"/>
      <c r="H27" s="76">
        <v>100</v>
      </c>
      <c r="I27" s="76"/>
      <c r="J27" s="76">
        <v>30</v>
      </c>
      <c r="K27" s="76"/>
      <c r="L27" s="76">
        <f t="shared" si="0"/>
        <v>130</v>
      </c>
      <c r="M27" s="76"/>
      <c r="N27" s="76">
        <f>N26+L27</f>
        <v>1950</v>
      </c>
      <c r="O27" s="76"/>
      <c r="P27" s="76"/>
    </row>
    <row r="28" spans="1:22">
      <c r="A28" s="26" t="s">
        <v>114</v>
      </c>
      <c r="B28" s="94" t="s">
        <v>127</v>
      </c>
      <c r="C28" s="94"/>
      <c r="D28" s="94"/>
      <c r="E28" s="94"/>
      <c r="F28" s="94"/>
      <c r="G28" s="94"/>
      <c r="H28" s="76">
        <f>SUM(H13:I27)</f>
        <v>1500</v>
      </c>
      <c r="I28" s="76"/>
      <c r="J28" s="76">
        <f>SUM(J13:K27)</f>
        <v>450</v>
      </c>
      <c r="K28" s="76"/>
      <c r="L28" s="87">
        <f>SUM(L13:M27)</f>
        <v>1950</v>
      </c>
      <c r="M28" s="87"/>
      <c r="N28" s="76"/>
      <c r="O28" s="76"/>
      <c r="P28" s="76"/>
    </row>
    <row r="29" spans="1:22">
      <c r="A29" s="26" t="s">
        <v>114</v>
      </c>
      <c r="B29" s="95" t="s">
        <v>135</v>
      </c>
      <c r="C29" s="95"/>
      <c r="D29" s="95"/>
      <c r="E29" s="95"/>
      <c r="F29" s="95"/>
      <c r="G29" s="95"/>
      <c r="H29" s="76"/>
      <c r="I29" s="76"/>
      <c r="J29" s="76"/>
      <c r="K29" s="76"/>
      <c r="L29" s="76"/>
      <c r="M29" s="76"/>
      <c r="N29" s="86">
        <f>L28*1.27</f>
        <v>2476.5</v>
      </c>
      <c r="O29" s="86"/>
      <c r="P29" s="86"/>
      <c r="R29" s="75" t="s">
        <v>531</v>
      </c>
      <c r="S29" s="75"/>
      <c r="T29" s="75"/>
      <c r="U29" s="75"/>
      <c r="V29" s="75"/>
    </row>
    <row r="30" spans="1:22">
      <c r="A30" s="26" t="s">
        <v>114</v>
      </c>
      <c r="B30" s="93" t="s">
        <v>128</v>
      </c>
      <c r="C30" s="93"/>
      <c r="D30" s="93"/>
      <c r="E30" s="93"/>
      <c r="F30" s="93"/>
      <c r="G30" s="93"/>
      <c r="H30" s="76" t="s">
        <v>131</v>
      </c>
      <c r="I30" s="76"/>
      <c r="J30" s="76" t="s">
        <v>131</v>
      </c>
      <c r="K30" s="76"/>
      <c r="L30" s="88">
        <f>0.05*L28</f>
        <v>97.5</v>
      </c>
      <c r="M30" s="88"/>
      <c r="N30" s="76"/>
      <c r="O30" s="76"/>
      <c r="P30" s="76"/>
    </row>
    <row r="31" spans="1:22">
      <c r="A31" s="26" t="s">
        <v>114</v>
      </c>
      <c r="B31" s="93" t="s">
        <v>129</v>
      </c>
      <c r="C31" s="93"/>
      <c r="D31" s="93"/>
      <c r="E31" s="93"/>
      <c r="F31" s="93"/>
      <c r="G31" s="93"/>
      <c r="H31" s="76" t="s">
        <v>131</v>
      </c>
      <c r="I31" s="76"/>
      <c r="J31" s="76" t="s">
        <v>131</v>
      </c>
      <c r="K31" s="76"/>
      <c r="L31" s="88">
        <f>0.12*L28</f>
        <v>234</v>
      </c>
      <c r="M31" s="88"/>
      <c r="N31" s="76"/>
      <c r="O31" s="76"/>
      <c r="P31" s="76"/>
    </row>
    <row r="32" spans="1:22">
      <c r="A32" s="26"/>
      <c r="B32" s="93" t="s">
        <v>130</v>
      </c>
      <c r="C32" s="93"/>
      <c r="D32" s="93"/>
      <c r="E32" s="93"/>
      <c r="F32" s="93"/>
      <c r="G32" s="93"/>
      <c r="H32" s="76" t="s">
        <v>131</v>
      </c>
      <c r="I32" s="76"/>
      <c r="J32" s="76" t="s">
        <v>131</v>
      </c>
      <c r="K32" s="76"/>
      <c r="L32" s="88">
        <f>0.1*L28</f>
        <v>195</v>
      </c>
      <c r="M32" s="88"/>
      <c r="N32" s="76"/>
      <c r="O32" s="76"/>
      <c r="P32" s="76"/>
    </row>
    <row r="33" spans="1:16">
      <c r="A33" s="26"/>
      <c r="B33" s="94" t="s">
        <v>132</v>
      </c>
      <c r="C33" s="94"/>
      <c r="D33" s="94"/>
      <c r="E33" s="94"/>
      <c r="F33" s="94"/>
      <c r="G33" s="94"/>
      <c r="H33" s="76" t="s">
        <v>131</v>
      </c>
      <c r="I33" s="76"/>
      <c r="J33" s="76" t="s">
        <v>131</v>
      </c>
      <c r="K33" s="76"/>
      <c r="L33" s="86">
        <f>SUM(L28:M32)</f>
        <v>2476.5</v>
      </c>
      <c r="M33" s="86"/>
      <c r="N33" s="76"/>
      <c r="O33" s="76"/>
      <c r="P33" s="76"/>
    </row>
    <row r="34" spans="1:16">
      <c r="A34" s="26"/>
      <c r="B34" s="93" t="s">
        <v>133</v>
      </c>
      <c r="C34" s="93"/>
      <c r="D34" s="93"/>
      <c r="E34" s="93"/>
      <c r="F34" s="93"/>
      <c r="G34" s="93"/>
      <c r="H34" s="76" t="s">
        <v>131</v>
      </c>
      <c r="I34" s="76"/>
      <c r="J34" s="76" t="s">
        <v>131</v>
      </c>
      <c r="K34" s="76"/>
      <c r="L34" s="76">
        <f>0.07*L33</f>
        <v>173.35500000000002</v>
      </c>
      <c r="M34" s="76"/>
      <c r="N34" s="85">
        <f>N29*1.07</f>
        <v>2649.855</v>
      </c>
      <c r="O34" s="85"/>
      <c r="P34" s="85"/>
    </row>
    <row r="35" spans="1:16">
      <c r="A35" s="26"/>
      <c r="B35" s="90" t="s">
        <v>530</v>
      </c>
      <c r="C35" s="91"/>
      <c r="D35" s="91"/>
      <c r="E35" s="91"/>
      <c r="F35" s="91"/>
      <c r="G35" s="91"/>
      <c r="H35" s="91"/>
      <c r="I35" s="91"/>
      <c r="J35" s="91"/>
      <c r="K35" s="92"/>
      <c r="L35" s="89">
        <f>SUM(L33:M34)</f>
        <v>2649.855</v>
      </c>
      <c r="M35" s="85"/>
      <c r="N35" s="76"/>
      <c r="O35" s="76"/>
      <c r="P35" s="76"/>
    </row>
    <row r="36" spans="1:16"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27"/>
      <c r="M36" s="27"/>
      <c r="N36" s="27"/>
      <c r="O36" s="84"/>
      <c r="P36" s="84"/>
    </row>
    <row r="37" spans="1:16"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27"/>
      <c r="M37" s="27"/>
      <c r="N37" s="27"/>
      <c r="O37" s="84"/>
      <c r="P37" s="84"/>
    </row>
    <row r="38" spans="1:16"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27"/>
      <c r="M38" s="27"/>
      <c r="N38" s="27"/>
      <c r="O38" s="84"/>
      <c r="P38" s="84"/>
    </row>
    <row r="39" spans="1:16"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27"/>
      <c r="M39" s="27"/>
      <c r="N39" s="27"/>
      <c r="O39" s="84"/>
      <c r="P39" s="84"/>
    </row>
    <row r="40" spans="1:16"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27"/>
      <c r="M40" s="27"/>
      <c r="N40" s="27"/>
      <c r="O40" s="84"/>
      <c r="P40" s="84"/>
    </row>
  </sheetData>
  <mergeCells count="153">
    <mergeCell ref="B22:G22"/>
    <mergeCell ref="H22:I22"/>
    <mergeCell ref="J22:K22"/>
    <mergeCell ref="B20:G20"/>
    <mergeCell ref="H20:I20"/>
    <mergeCell ref="J20:K20"/>
    <mergeCell ref="B21:G21"/>
    <mergeCell ref="H21:I21"/>
    <mergeCell ref="J21:K21"/>
    <mergeCell ref="B18:G18"/>
    <mergeCell ref="H18:I18"/>
    <mergeCell ref="J18:K18"/>
    <mergeCell ref="B19:G19"/>
    <mergeCell ref="H19:I19"/>
    <mergeCell ref="J19:K19"/>
    <mergeCell ref="B16:G16"/>
    <mergeCell ref="H16:I16"/>
    <mergeCell ref="J16:K16"/>
    <mergeCell ref="B17:G17"/>
    <mergeCell ref="H17:I17"/>
    <mergeCell ref="J17:K17"/>
    <mergeCell ref="B5:D5"/>
    <mergeCell ref="E5:G5"/>
    <mergeCell ref="I5:J5"/>
    <mergeCell ref="L11:M12"/>
    <mergeCell ref="A11:A12"/>
    <mergeCell ref="B14:G14"/>
    <mergeCell ref="H14:I14"/>
    <mergeCell ref="J14:K14"/>
    <mergeCell ref="B6:D6"/>
    <mergeCell ref="E6:F6"/>
    <mergeCell ref="G6:H6"/>
    <mergeCell ref="I6:J6"/>
    <mergeCell ref="B2:P2"/>
    <mergeCell ref="B11:G12"/>
    <mergeCell ref="H11:I12"/>
    <mergeCell ref="J11:K12"/>
    <mergeCell ref="N11:P12"/>
    <mergeCell ref="B3:P3"/>
    <mergeCell ref="N23:P23"/>
    <mergeCell ref="B23:G23"/>
    <mergeCell ref="H23:I23"/>
    <mergeCell ref="J23:K23"/>
    <mergeCell ref="B7:D7"/>
    <mergeCell ref="E7:F7"/>
    <mergeCell ref="G7:H7"/>
    <mergeCell ref="I7:J7"/>
    <mergeCell ref="H15:I15"/>
    <mergeCell ref="J15:K15"/>
    <mergeCell ref="N24:P24"/>
    <mergeCell ref="N25:P25"/>
    <mergeCell ref="B24:G24"/>
    <mergeCell ref="H24:I24"/>
    <mergeCell ref="J24:K24"/>
    <mergeCell ref="L25:M25"/>
    <mergeCell ref="L24:M24"/>
    <mergeCell ref="N26:P26"/>
    <mergeCell ref="N27:P27"/>
    <mergeCell ref="L26:M26"/>
    <mergeCell ref="L27:M27"/>
    <mergeCell ref="B25:G25"/>
    <mergeCell ref="H25:I25"/>
    <mergeCell ref="J25:K25"/>
    <mergeCell ref="B28:G28"/>
    <mergeCell ref="H28:I28"/>
    <mergeCell ref="J28:K28"/>
    <mergeCell ref="N28:P28"/>
    <mergeCell ref="B27:G27"/>
    <mergeCell ref="H27:I27"/>
    <mergeCell ref="J27:K27"/>
    <mergeCell ref="B29:G29"/>
    <mergeCell ref="H29:I29"/>
    <mergeCell ref="J29:K29"/>
    <mergeCell ref="N21:P21"/>
    <mergeCell ref="N22:P22"/>
    <mergeCell ref="L22:M22"/>
    <mergeCell ref="L23:M23"/>
    <mergeCell ref="B26:G26"/>
    <mergeCell ref="H26:I26"/>
    <mergeCell ref="J26:K26"/>
    <mergeCell ref="B31:G31"/>
    <mergeCell ref="H31:I31"/>
    <mergeCell ref="J31:K31"/>
    <mergeCell ref="B30:G30"/>
    <mergeCell ref="H30:I30"/>
    <mergeCell ref="J30:K30"/>
    <mergeCell ref="J33:K33"/>
    <mergeCell ref="L33:M33"/>
    <mergeCell ref="N33:P33"/>
    <mergeCell ref="B32:G32"/>
    <mergeCell ref="H32:I32"/>
    <mergeCell ref="J32:K32"/>
    <mergeCell ref="L32:M32"/>
    <mergeCell ref="N32:P32"/>
    <mergeCell ref="B33:G33"/>
    <mergeCell ref="H33:I33"/>
    <mergeCell ref="N35:P35"/>
    <mergeCell ref="B35:K35"/>
    <mergeCell ref="B34:G34"/>
    <mergeCell ref="H34:I34"/>
    <mergeCell ref="J34:K34"/>
    <mergeCell ref="L34:M34"/>
    <mergeCell ref="H37:I37"/>
    <mergeCell ref="J37:K37"/>
    <mergeCell ref="O37:P37"/>
    <mergeCell ref="B36:G36"/>
    <mergeCell ref="H36:I36"/>
    <mergeCell ref="J36:K36"/>
    <mergeCell ref="O38:P38"/>
    <mergeCell ref="B39:G39"/>
    <mergeCell ref="H39:I39"/>
    <mergeCell ref="J39:K39"/>
    <mergeCell ref="O39:P39"/>
    <mergeCell ref="B38:G38"/>
    <mergeCell ref="H38:I38"/>
    <mergeCell ref="J38:K38"/>
    <mergeCell ref="L21:M21"/>
    <mergeCell ref="B40:G40"/>
    <mergeCell ref="H40:I40"/>
    <mergeCell ref="J40:K40"/>
    <mergeCell ref="L28:M28"/>
    <mergeCell ref="L29:M29"/>
    <mergeCell ref="L30:M30"/>
    <mergeCell ref="L31:M31"/>
    <mergeCell ref="L35:M35"/>
    <mergeCell ref="B37:G37"/>
    <mergeCell ref="N19:P19"/>
    <mergeCell ref="L16:M16"/>
    <mergeCell ref="L17:M17"/>
    <mergeCell ref="L18:M18"/>
    <mergeCell ref="L19:M19"/>
    <mergeCell ref="L20:M20"/>
    <mergeCell ref="N20:P20"/>
    <mergeCell ref="B15:G15"/>
    <mergeCell ref="N17:P17"/>
    <mergeCell ref="N18:P18"/>
    <mergeCell ref="N16:P16"/>
    <mergeCell ref="O40:P40"/>
    <mergeCell ref="O36:P36"/>
    <mergeCell ref="N34:P34"/>
    <mergeCell ref="N31:P31"/>
    <mergeCell ref="N29:P29"/>
    <mergeCell ref="N30:P30"/>
    <mergeCell ref="R29:V29"/>
    <mergeCell ref="N15:P15"/>
    <mergeCell ref="B13:G13"/>
    <mergeCell ref="H13:I13"/>
    <mergeCell ref="J13:K13"/>
    <mergeCell ref="L13:M13"/>
    <mergeCell ref="N13:P13"/>
    <mergeCell ref="L14:M14"/>
    <mergeCell ref="L15:M15"/>
    <mergeCell ref="N14:P14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5:N36"/>
  <sheetViews>
    <sheetView zoomScale="75" workbookViewId="0">
      <selection activeCell="M23" sqref="M23:N23"/>
    </sheetView>
  </sheetViews>
  <sheetFormatPr defaultRowHeight="12.75"/>
  <cols>
    <col min="1" max="1" width="7" style="2" bestFit="1" customWidth="1"/>
    <col min="2" max="2" width="4.140625" style="2" bestFit="1" customWidth="1"/>
    <col min="3" max="8" width="9.140625" style="2"/>
    <col min="9" max="9" width="9.7109375" style="2" bestFit="1" customWidth="1"/>
    <col min="10" max="10" width="10.5703125" style="2" bestFit="1" customWidth="1"/>
    <col min="11" max="11" width="9.140625" style="2"/>
    <col min="12" max="12" width="10.5703125" style="2" bestFit="1" customWidth="1"/>
    <col min="13" max="16384" width="9.140625" style="2"/>
  </cols>
  <sheetData>
    <row r="5" spans="1:14">
      <c r="A5" s="111" t="s">
        <v>326</v>
      </c>
      <c r="B5" s="111" t="s">
        <v>327</v>
      </c>
      <c r="C5" s="111"/>
      <c r="D5" s="111"/>
      <c r="E5" s="111"/>
      <c r="F5" s="111"/>
      <c r="G5" s="84" t="s">
        <v>325</v>
      </c>
      <c r="H5" s="84"/>
      <c r="I5" s="84" t="s">
        <v>400</v>
      </c>
      <c r="J5" s="84"/>
      <c r="K5" s="84" t="s">
        <v>402</v>
      </c>
      <c r="L5" s="84"/>
      <c r="M5" s="111" t="s">
        <v>322</v>
      </c>
      <c r="N5" s="111"/>
    </row>
    <row r="6" spans="1:14">
      <c r="A6" s="111"/>
      <c r="B6" s="111"/>
      <c r="C6" s="111"/>
      <c r="D6" s="111"/>
      <c r="E6" s="111"/>
      <c r="F6" s="111"/>
      <c r="G6" s="2" t="s">
        <v>324</v>
      </c>
      <c r="H6" s="2" t="s">
        <v>323</v>
      </c>
      <c r="I6" s="2" t="s">
        <v>401</v>
      </c>
      <c r="J6" s="2" t="s">
        <v>110</v>
      </c>
      <c r="K6" s="2" t="s">
        <v>401</v>
      </c>
      <c r="L6" s="2" t="s">
        <v>110</v>
      </c>
      <c r="M6" s="111"/>
      <c r="N6" s="111"/>
    </row>
    <row r="8" spans="1:14">
      <c r="A8" s="2">
        <v>8</v>
      </c>
      <c r="B8" s="97" t="s">
        <v>461</v>
      </c>
      <c r="C8" s="97"/>
      <c r="D8" s="97"/>
      <c r="E8" s="97"/>
      <c r="F8" s="97"/>
    </row>
    <row r="10" spans="1:14">
      <c r="B10" s="2">
        <v>8.1</v>
      </c>
      <c r="C10" s="97" t="s">
        <v>462</v>
      </c>
      <c r="D10" s="97"/>
      <c r="E10" s="97"/>
      <c r="F10" s="97"/>
      <c r="G10" s="2">
        <v>100</v>
      </c>
      <c r="H10" s="2" t="s">
        <v>168</v>
      </c>
      <c r="I10" s="50">
        <v>150</v>
      </c>
      <c r="J10" s="51">
        <f t="shared" ref="J10:J15" si="0">G10*I10</f>
        <v>15000</v>
      </c>
      <c r="K10" s="50">
        <v>10</v>
      </c>
      <c r="L10" s="51">
        <f t="shared" ref="L10:L15" si="1">G10*K10</f>
        <v>1000</v>
      </c>
      <c r="M10" s="118">
        <f t="shared" ref="M10:M15" si="2">J10+L10</f>
        <v>16000</v>
      </c>
      <c r="N10" s="84"/>
    </row>
    <row r="11" spans="1:14">
      <c r="B11" s="2">
        <v>8.1999999999999993</v>
      </c>
      <c r="C11" s="97" t="s">
        <v>463</v>
      </c>
      <c r="D11" s="97"/>
      <c r="E11" s="97"/>
      <c r="F11" s="97"/>
      <c r="G11" s="2">
        <v>8</v>
      </c>
      <c r="H11" s="2" t="s">
        <v>407</v>
      </c>
      <c r="I11" s="50">
        <v>2000</v>
      </c>
      <c r="J11" s="51">
        <f t="shared" si="0"/>
        <v>16000</v>
      </c>
      <c r="K11" s="50">
        <v>15</v>
      </c>
      <c r="L11" s="51">
        <f t="shared" si="1"/>
        <v>120</v>
      </c>
      <c r="M11" s="118">
        <f t="shared" si="2"/>
        <v>16120</v>
      </c>
      <c r="N11" s="84"/>
    </row>
    <row r="12" spans="1:14">
      <c r="B12" s="2">
        <v>8.3000000000000007</v>
      </c>
      <c r="C12" s="97" t="s">
        <v>464</v>
      </c>
      <c r="D12" s="97"/>
      <c r="E12" s="97"/>
      <c r="F12" s="97"/>
      <c r="G12" s="2">
        <v>10</v>
      </c>
      <c r="H12" s="2" t="s">
        <v>19</v>
      </c>
      <c r="I12" s="50">
        <v>30</v>
      </c>
      <c r="J12" s="51">
        <f t="shared" si="0"/>
        <v>300</v>
      </c>
      <c r="K12" s="50">
        <v>0</v>
      </c>
      <c r="L12" s="51">
        <f t="shared" si="1"/>
        <v>0</v>
      </c>
      <c r="M12" s="118">
        <f t="shared" si="2"/>
        <v>300</v>
      </c>
      <c r="N12" s="84"/>
    </row>
    <row r="13" spans="1:14">
      <c r="B13" s="2">
        <v>8.4</v>
      </c>
      <c r="C13" s="97" t="s">
        <v>465</v>
      </c>
      <c r="D13" s="97"/>
      <c r="E13" s="97"/>
      <c r="F13" s="97"/>
      <c r="G13" s="2">
        <v>200</v>
      </c>
      <c r="H13" s="2" t="s">
        <v>168</v>
      </c>
      <c r="I13" s="50">
        <v>35</v>
      </c>
      <c r="J13" s="51">
        <f t="shared" si="0"/>
        <v>7000</v>
      </c>
      <c r="K13" s="50">
        <v>25</v>
      </c>
      <c r="L13" s="51">
        <f t="shared" si="1"/>
        <v>5000</v>
      </c>
      <c r="M13" s="118">
        <f t="shared" si="2"/>
        <v>12000</v>
      </c>
      <c r="N13" s="84"/>
    </row>
    <row r="14" spans="1:14">
      <c r="B14" s="2">
        <v>8.5</v>
      </c>
      <c r="C14" s="97" t="s">
        <v>466</v>
      </c>
      <c r="D14" s="97"/>
      <c r="E14" s="97"/>
      <c r="F14" s="97"/>
      <c r="G14" s="2">
        <v>250</v>
      </c>
      <c r="H14" s="2" t="s">
        <v>164</v>
      </c>
      <c r="I14" s="50">
        <v>50</v>
      </c>
      <c r="J14" s="51">
        <f t="shared" si="0"/>
        <v>12500</v>
      </c>
      <c r="K14" s="50">
        <v>35</v>
      </c>
      <c r="L14" s="51">
        <f t="shared" si="1"/>
        <v>8750</v>
      </c>
      <c r="M14" s="118">
        <f t="shared" si="2"/>
        <v>21250</v>
      </c>
      <c r="N14" s="84"/>
    </row>
    <row r="15" spans="1:14">
      <c r="B15" s="2">
        <v>8.6</v>
      </c>
      <c r="C15" s="97" t="s">
        <v>410</v>
      </c>
      <c r="D15" s="97"/>
      <c r="E15" s="97"/>
      <c r="F15" s="97"/>
      <c r="G15" s="2">
        <v>25</v>
      </c>
      <c r="H15" s="2" t="s">
        <v>301</v>
      </c>
      <c r="I15" s="50">
        <v>24</v>
      </c>
      <c r="J15" s="51">
        <f t="shared" si="0"/>
        <v>600</v>
      </c>
      <c r="K15" s="50">
        <v>0</v>
      </c>
      <c r="L15" s="51">
        <f t="shared" si="1"/>
        <v>0</v>
      </c>
      <c r="M15" s="118">
        <f t="shared" si="2"/>
        <v>600</v>
      </c>
      <c r="N15" s="84"/>
    </row>
    <row r="16" spans="1:14">
      <c r="B16" s="2">
        <v>8.6999999999999993</v>
      </c>
      <c r="C16" s="97"/>
      <c r="D16" s="97"/>
      <c r="E16" s="97"/>
      <c r="F16" s="97"/>
      <c r="I16" s="50"/>
      <c r="J16" s="51"/>
      <c r="K16" s="50"/>
      <c r="L16" s="51"/>
      <c r="M16" s="118"/>
      <c r="N16" s="84"/>
    </row>
    <row r="17" spans="3:14">
      <c r="C17" s="97"/>
      <c r="D17" s="97"/>
      <c r="E17" s="97"/>
      <c r="F17" s="97"/>
      <c r="I17" s="50"/>
      <c r="J17" s="51"/>
      <c r="K17" s="50"/>
      <c r="L17" s="51"/>
      <c r="M17" s="118"/>
      <c r="N17" s="84"/>
    </row>
    <row r="18" spans="3:14">
      <c r="C18" s="84" t="s">
        <v>110</v>
      </c>
      <c r="D18" s="84"/>
      <c r="E18" s="84"/>
      <c r="F18" s="84"/>
      <c r="I18" s="50"/>
      <c r="J18" s="51">
        <f>SUM(J10:J17)</f>
        <v>51400</v>
      </c>
      <c r="K18" s="59" t="s">
        <v>114</v>
      </c>
      <c r="L18" s="59">
        <f>SUM(L10:L17)</f>
        <v>14870</v>
      </c>
      <c r="M18" s="118">
        <f>SUM(M10:N17)</f>
        <v>66270</v>
      </c>
      <c r="N18" s="84"/>
    </row>
    <row r="19" spans="3:14">
      <c r="C19" s="97"/>
      <c r="D19" s="97"/>
      <c r="E19" s="97"/>
      <c r="F19" s="97"/>
      <c r="I19" s="50"/>
      <c r="J19" s="51"/>
      <c r="K19" s="50"/>
      <c r="L19" s="51"/>
      <c r="M19" s="118"/>
      <c r="N19" s="84"/>
    </row>
    <row r="20" spans="3:14">
      <c r="C20" s="97"/>
      <c r="D20" s="97"/>
      <c r="E20" s="97"/>
      <c r="F20" s="97"/>
      <c r="I20" s="50"/>
      <c r="J20" s="51"/>
      <c r="K20" s="50"/>
      <c r="L20" s="51"/>
      <c r="M20" s="118"/>
      <c r="N20" s="84"/>
    </row>
    <row r="21" spans="3:14">
      <c r="C21" s="97"/>
      <c r="D21" s="97"/>
      <c r="E21" s="97"/>
      <c r="F21" s="97"/>
      <c r="I21" s="50"/>
      <c r="J21" s="51"/>
      <c r="K21" s="50"/>
      <c r="L21" s="51"/>
      <c r="M21" s="118"/>
      <c r="N21" s="84"/>
    </row>
    <row r="22" spans="3:14">
      <c r="C22" s="97"/>
      <c r="D22" s="97"/>
      <c r="E22" s="97"/>
      <c r="F22" s="97"/>
      <c r="I22" s="50"/>
      <c r="J22" s="51"/>
      <c r="K22" s="50"/>
      <c r="L22" s="51"/>
      <c r="M22" s="118"/>
      <c r="N22" s="84"/>
    </row>
    <row r="23" spans="3:14">
      <c r="C23" s="97"/>
      <c r="D23" s="97"/>
      <c r="E23" s="97"/>
      <c r="F23" s="97"/>
      <c r="I23" s="50"/>
      <c r="J23" s="51"/>
      <c r="K23" s="50"/>
      <c r="L23" s="51"/>
      <c r="M23" s="118"/>
      <c r="N23" s="84"/>
    </row>
    <row r="24" spans="3:14">
      <c r="C24" s="97"/>
      <c r="D24" s="97"/>
      <c r="E24" s="97"/>
      <c r="F24" s="97"/>
      <c r="I24" s="50"/>
      <c r="J24" s="51"/>
      <c r="K24" s="50"/>
      <c r="L24" s="51"/>
      <c r="M24" s="118"/>
      <c r="N24" s="84"/>
    </row>
    <row r="25" spans="3:14">
      <c r="C25" s="97"/>
      <c r="D25" s="97"/>
      <c r="E25" s="97"/>
      <c r="F25" s="97"/>
      <c r="I25" s="50"/>
      <c r="J25" s="51"/>
      <c r="K25" s="50"/>
      <c r="L25" s="51"/>
      <c r="M25" s="118"/>
      <c r="N25" s="84"/>
    </row>
    <row r="26" spans="3:14">
      <c r="C26" s="97"/>
      <c r="D26" s="97"/>
      <c r="E26" s="97"/>
      <c r="F26" s="97"/>
      <c r="I26" s="50"/>
      <c r="J26" s="51"/>
      <c r="K26" s="50"/>
      <c r="L26" s="51"/>
      <c r="M26" s="118"/>
      <c r="N26" s="84"/>
    </row>
    <row r="27" spans="3:14">
      <c r="C27" s="97"/>
      <c r="D27" s="97"/>
      <c r="E27" s="97"/>
      <c r="F27" s="97"/>
      <c r="I27" s="50"/>
      <c r="J27" s="51"/>
      <c r="K27" s="50"/>
      <c r="L27" s="51"/>
      <c r="M27" s="118"/>
      <c r="N27" s="84"/>
    </row>
    <row r="28" spans="3:14">
      <c r="C28" s="97"/>
      <c r="D28" s="97"/>
      <c r="E28" s="97"/>
      <c r="F28" s="97"/>
      <c r="I28" s="50"/>
      <c r="J28" s="51"/>
      <c r="K28" s="50"/>
      <c r="L28" s="51"/>
      <c r="M28" s="118"/>
      <c r="N28" s="84"/>
    </row>
    <row r="29" spans="3:14">
      <c r="C29" s="97"/>
      <c r="D29" s="97"/>
      <c r="E29" s="97"/>
      <c r="F29" s="97"/>
      <c r="I29" s="50"/>
      <c r="J29" s="51"/>
      <c r="K29" s="50"/>
      <c r="L29" s="51"/>
      <c r="M29" s="118"/>
      <c r="N29" s="84"/>
    </row>
    <row r="30" spans="3:14">
      <c r="C30" s="97"/>
      <c r="D30" s="97"/>
      <c r="E30" s="97"/>
      <c r="F30" s="97"/>
      <c r="I30" s="50"/>
      <c r="J30" s="51"/>
      <c r="K30" s="50"/>
      <c r="L30" s="51"/>
      <c r="M30" s="118"/>
      <c r="N30" s="84"/>
    </row>
    <row r="31" spans="3:14">
      <c r="C31" s="97"/>
      <c r="D31" s="97"/>
      <c r="E31" s="97"/>
      <c r="F31" s="97"/>
      <c r="I31" s="50"/>
      <c r="J31" s="51"/>
      <c r="K31" s="50"/>
      <c r="L31" s="51"/>
      <c r="M31" s="118"/>
      <c r="N31" s="84"/>
    </row>
    <row r="32" spans="3:14">
      <c r="C32" s="97"/>
      <c r="D32" s="97"/>
      <c r="E32" s="97"/>
      <c r="F32" s="97"/>
      <c r="I32" s="50"/>
      <c r="J32" s="51"/>
      <c r="K32" s="50"/>
      <c r="L32" s="51"/>
      <c r="M32" s="118"/>
      <c r="N32" s="84"/>
    </row>
    <row r="33" spans="3:14">
      <c r="C33" s="97"/>
      <c r="D33" s="97"/>
      <c r="E33" s="97"/>
      <c r="F33" s="97"/>
      <c r="I33" s="50"/>
      <c r="J33" s="51"/>
      <c r="K33" s="50"/>
      <c r="L33" s="51"/>
      <c r="M33" s="118"/>
      <c r="N33" s="84"/>
    </row>
    <row r="34" spans="3:14">
      <c r="C34" s="97"/>
      <c r="D34" s="97"/>
      <c r="E34" s="97"/>
      <c r="F34" s="97"/>
      <c r="I34" s="50"/>
      <c r="J34" s="51"/>
      <c r="K34" s="50"/>
      <c r="L34" s="51"/>
      <c r="M34" s="118"/>
      <c r="N34" s="84"/>
    </row>
    <row r="35" spans="3:14">
      <c r="C35" s="97"/>
      <c r="D35" s="97"/>
      <c r="E35" s="97"/>
      <c r="F35" s="97"/>
      <c r="I35" s="50"/>
      <c r="J35" s="51"/>
      <c r="K35" s="50"/>
      <c r="L35" s="51"/>
      <c r="M35" s="118"/>
      <c r="N35" s="84"/>
    </row>
    <row r="36" spans="3:14">
      <c r="C36" s="97"/>
      <c r="D36" s="97"/>
      <c r="E36" s="97"/>
      <c r="F36" s="97"/>
      <c r="M36" s="84"/>
      <c r="N36" s="84"/>
    </row>
  </sheetData>
  <mergeCells count="61">
    <mergeCell ref="M35:N35"/>
    <mergeCell ref="M36:N36"/>
    <mergeCell ref="M29:N29"/>
    <mergeCell ref="M30:N30"/>
    <mergeCell ref="M31:N31"/>
    <mergeCell ref="M32:N32"/>
    <mergeCell ref="M33:N33"/>
    <mergeCell ref="M34:N34"/>
    <mergeCell ref="M23:N23"/>
    <mergeCell ref="M24:N24"/>
    <mergeCell ref="M25:N25"/>
    <mergeCell ref="M26:N26"/>
    <mergeCell ref="M27:N27"/>
    <mergeCell ref="M28:N28"/>
    <mergeCell ref="M17:N17"/>
    <mergeCell ref="M18:N18"/>
    <mergeCell ref="M19:N19"/>
    <mergeCell ref="M20:N20"/>
    <mergeCell ref="M21:N21"/>
    <mergeCell ref="M22:N22"/>
    <mergeCell ref="M15:N15"/>
    <mergeCell ref="C16:F16"/>
    <mergeCell ref="M16:N16"/>
    <mergeCell ref="C33:F33"/>
    <mergeCell ref="C25:F25"/>
    <mergeCell ref="C26:F26"/>
    <mergeCell ref="C27:F27"/>
    <mergeCell ref="C28:F28"/>
    <mergeCell ref="C21:F21"/>
    <mergeCell ref="C22:F22"/>
    <mergeCell ref="C34:F34"/>
    <mergeCell ref="C35:F35"/>
    <mergeCell ref="C36:F36"/>
    <mergeCell ref="C29:F29"/>
    <mergeCell ref="C30:F30"/>
    <mergeCell ref="C31:F31"/>
    <mergeCell ref="C32:F32"/>
    <mergeCell ref="C23:F23"/>
    <mergeCell ref="C24:F24"/>
    <mergeCell ref="C17:F17"/>
    <mergeCell ref="C18:F18"/>
    <mergeCell ref="C19:F19"/>
    <mergeCell ref="C20:F20"/>
    <mergeCell ref="A5:A6"/>
    <mergeCell ref="B5:F6"/>
    <mergeCell ref="B8:F8"/>
    <mergeCell ref="C10:F10"/>
    <mergeCell ref="C15:F15"/>
    <mergeCell ref="C11:F11"/>
    <mergeCell ref="C12:F12"/>
    <mergeCell ref="C13:F13"/>
    <mergeCell ref="C14:F14"/>
    <mergeCell ref="M11:N11"/>
    <mergeCell ref="M12:N12"/>
    <mergeCell ref="M13:N13"/>
    <mergeCell ref="M14:N14"/>
    <mergeCell ref="G5:H5"/>
    <mergeCell ref="M5:N6"/>
    <mergeCell ref="M10:N10"/>
    <mergeCell ref="I5:J5"/>
    <mergeCell ref="K5:L5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5:N39"/>
  <sheetViews>
    <sheetView zoomScale="75" workbookViewId="0">
      <selection activeCell="C33" sqref="C33:F33"/>
    </sheetView>
  </sheetViews>
  <sheetFormatPr defaultRowHeight="12.75"/>
  <cols>
    <col min="1" max="1" width="7" style="2" bestFit="1" customWidth="1"/>
    <col min="2" max="2" width="4.140625" style="2" bestFit="1" customWidth="1"/>
    <col min="3" max="9" width="9.140625" style="2"/>
    <col min="10" max="10" width="10.5703125" style="2" bestFit="1" customWidth="1"/>
    <col min="11" max="11" width="9.140625" style="2"/>
    <col min="12" max="12" width="10.5703125" style="2" bestFit="1" customWidth="1"/>
    <col min="13" max="16384" width="9.140625" style="2"/>
  </cols>
  <sheetData>
    <row r="5" spans="1:14">
      <c r="A5" s="111" t="s">
        <v>326</v>
      </c>
      <c r="B5" s="111" t="s">
        <v>327</v>
      </c>
      <c r="C5" s="111"/>
      <c r="D5" s="111"/>
      <c r="E5" s="111"/>
      <c r="F5" s="111"/>
      <c r="G5" s="84" t="s">
        <v>325</v>
      </c>
      <c r="H5" s="84"/>
      <c r="I5" s="84" t="s">
        <v>400</v>
      </c>
      <c r="J5" s="84"/>
      <c r="K5" s="84" t="s">
        <v>402</v>
      </c>
      <c r="L5" s="84"/>
      <c r="M5" s="111" t="s">
        <v>322</v>
      </c>
      <c r="N5" s="111"/>
    </row>
    <row r="6" spans="1:14">
      <c r="A6" s="111"/>
      <c r="B6" s="111"/>
      <c r="C6" s="111"/>
      <c r="D6" s="111"/>
      <c r="E6" s="111"/>
      <c r="F6" s="111"/>
      <c r="G6" s="2" t="s">
        <v>324</v>
      </c>
      <c r="H6" s="2" t="s">
        <v>323</v>
      </c>
      <c r="I6" s="2" t="s">
        <v>401</v>
      </c>
      <c r="J6" s="2" t="s">
        <v>110</v>
      </c>
      <c r="K6" s="2" t="s">
        <v>401</v>
      </c>
      <c r="L6" s="2" t="s">
        <v>110</v>
      </c>
      <c r="M6" s="111"/>
      <c r="N6" s="111"/>
    </row>
    <row r="8" spans="1:14">
      <c r="A8" s="2">
        <v>9</v>
      </c>
      <c r="B8" s="97" t="s">
        <v>467</v>
      </c>
      <c r="C8" s="97"/>
      <c r="D8" s="97"/>
      <c r="E8" s="97"/>
      <c r="F8" s="97"/>
    </row>
    <row r="10" spans="1:14">
      <c r="B10" s="2">
        <v>9.1</v>
      </c>
      <c r="C10" s="97" t="s">
        <v>468</v>
      </c>
      <c r="D10" s="97"/>
      <c r="E10" s="97"/>
      <c r="F10" s="97"/>
      <c r="G10" s="2">
        <v>20</v>
      </c>
      <c r="H10" s="2" t="s">
        <v>168</v>
      </c>
      <c r="I10" s="50">
        <v>250</v>
      </c>
      <c r="J10" s="51">
        <f t="shared" ref="J10:J17" si="0">G10*I10</f>
        <v>5000</v>
      </c>
      <c r="K10" s="50">
        <v>10</v>
      </c>
      <c r="L10" s="51">
        <f t="shared" ref="L10:L15" si="1">G10*K10</f>
        <v>200</v>
      </c>
      <c r="M10" s="118">
        <f>J10+L10</f>
        <v>5200</v>
      </c>
      <c r="N10" s="84"/>
    </row>
    <row r="11" spans="1:14">
      <c r="B11" s="2">
        <v>9.1999999999999993</v>
      </c>
      <c r="C11" s="97" t="s">
        <v>469</v>
      </c>
      <c r="D11" s="97"/>
      <c r="E11" s="97"/>
      <c r="F11" s="97"/>
      <c r="G11" s="2">
        <v>30</v>
      </c>
      <c r="H11" s="2" t="s">
        <v>168</v>
      </c>
      <c r="I11" s="50">
        <v>300</v>
      </c>
      <c r="J11" s="51">
        <f t="shared" si="0"/>
        <v>9000</v>
      </c>
      <c r="K11" s="50">
        <v>10</v>
      </c>
      <c r="L11" s="51">
        <f t="shared" si="1"/>
        <v>300</v>
      </c>
      <c r="M11" s="118">
        <f>J11+L11</f>
        <v>9300</v>
      </c>
      <c r="N11" s="84"/>
    </row>
    <row r="12" spans="1:14">
      <c r="B12" s="2">
        <v>9.3000000000000007</v>
      </c>
      <c r="C12" s="97" t="s">
        <v>470</v>
      </c>
      <c r="D12" s="97"/>
      <c r="E12" s="97"/>
      <c r="F12" s="97"/>
      <c r="G12" s="2">
        <v>25</v>
      </c>
      <c r="H12" s="2" t="s">
        <v>26</v>
      </c>
      <c r="I12" s="50">
        <v>50</v>
      </c>
      <c r="J12" s="51">
        <f t="shared" si="0"/>
        <v>1250</v>
      </c>
      <c r="K12" s="50">
        <v>15</v>
      </c>
      <c r="L12" s="51">
        <f t="shared" si="1"/>
        <v>375</v>
      </c>
      <c r="M12" s="118">
        <f>J12+L12</f>
        <v>1625</v>
      </c>
      <c r="N12" s="84"/>
    </row>
    <row r="13" spans="1:14">
      <c r="B13" s="2">
        <v>9.4</v>
      </c>
      <c r="C13" s="97"/>
      <c r="D13" s="97"/>
      <c r="E13" s="97"/>
      <c r="F13" s="97"/>
      <c r="I13" s="50"/>
      <c r="J13" s="51" t="s">
        <v>114</v>
      </c>
      <c r="K13" s="50"/>
      <c r="L13" s="51" t="s">
        <v>114</v>
      </c>
      <c r="M13" s="118" t="s">
        <v>114</v>
      </c>
      <c r="N13" s="84"/>
    </row>
    <row r="14" spans="1:14">
      <c r="C14" s="97"/>
      <c r="D14" s="97"/>
      <c r="E14" s="97"/>
      <c r="F14" s="97"/>
      <c r="I14" s="50"/>
      <c r="J14" s="51" t="s">
        <v>114</v>
      </c>
      <c r="K14" s="50"/>
      <c r="L14" s="51" t="s">
        <v>114</v>
      </c>
      <c r="M14" s="118" t="s">
        <v>114</v>
      </c>
      <c r="N14" s="84"/>
    </row>
    <row r="15" spans="1:14">
      <c r="B15" s="2">
        <v>9.5</v>
      </c>
      <c r="C15" s="97" t="s">
        <v>478</v>
      </c>
      <c r="D15" s="97"/>
      <c r="E15" s="97"/>
      <c r="F15" s="97"/>
      <c r="G15" s="2">
        <v>100</v>
      </c>
      <c r="H15" s="2" t="s">
        <v>26</v>
      </c>
      <c r="I15" s="50">
        <v>0</v>
      </c>
      <c r="J15" s="51">
        <f t="shared" si="0"/>
        <v>0</v>
      </c>
      <c r="K15" s="50">
        <v>100</v>
      </c>
      <c r="L15" s="51">
        <f t="shared" si="1"/>
        <v>10000</v>
      </c>
      <c r="M15" s="118">
        <f>J15+L15</f>
        <v>10000</v>
      </c>
      <c r="N15" s="84"/>
    </row>
    <row r="16" spans="1:14">
      <c r="B16" s="2">
        <v>9.6</v>
      </c>
      <c r="C16" s="97" t="s">
        <v>479</v>
      </c>
      <c r="D16" s="97"/>
      <c r="E16" s="97"/>
      <c r="F16" s="97"/>
      <c r="G16" s="2">
        <v>250</v>
      </c>
      <c r="H16" s="2" t="s">
        <v>168</v>
      </c>
      <c r="I16" s="50">
        <v>25</v>
      </c>
      <c r="J16" s="51">
        <f t="shared" si="0"/>
        <v>6250</v>
      </c>
      <c r="K16" s="50" t="s">
        <v>114</v>
      </c>
      <c r="L16" s="51">
        <v>0</v>
      </c>
      <c r="M16" s="118">
        <f>J16+L16</f>
        <v>6250</v>
      </c>
      <c r="N16" s="84"/>
    </row>
    <row r="17" spans="2:14">
      <c r="B17" s="2">
        <v>9.6999999999999993</v>
      </c>
      <c r="C17" s="97" t="s">
        <v>480</v>
      </c>
      <c r="D17" s="97"/>
      <c r="E17" s="97"/>
      <c r="F17" s="97"/>
      <c r="G17" s="2">
        <v>25</v>
      </c>
      <c r="H17" s="2" t="s">
        <v>481</v>
      </c>
      <c r="I17" s="50">
        <v>100</v>
      </c>
      <c r="J17" s="51">
        <f t="shared" si="0"/>
        <v>2500</v>
      </c>
      <c r="K17" s="50" t="s">
        <v>114</v>
      </c>
      <c r="L17" s="51">
        <v>0</v>
      </c>
      <c r="M17" s="118">
        <f>J17+L17</f>
        <v>2500</v>
      </c>
      <c r="N17" s="84"/>
    </row>
    <row r="18" spans="2:14">
      <c r="B18" s="2">
        <v>9.8000000000000007</v>
      </c>
      <c r="C18" s="97"/>
      <c r="D18" s="97"/>
      <c r="E18" s="97"/>
      <c r="F18" s="97"/>
      <c r="I18" s="50"/>
      <c r="J18" s="51"/>
      <c r="K18" s="50"/>
      <c r="L18" s="51"/>
      <c r="M18" s="118">
        <f>J18+L18</f>
        <v>0</v>
      </c>
      <c r="N18" s="84"/>
    </row>
    <row r="19" spans="2:14">
      <c r="C19" s="97"/>
      <c r="D19" s="97"/>
      <c r="E19" s="97"/>
      <c r="F19" s="97"/>
      <c r="I19" s="50"/>
      <c r="J19" s="51"/>
      <c r="K19" s="50"/>
      <c r="L19" s="51" t="s">
        <v>114</v>
      </c>
      <c r="M19" s="118" t="s">
        <v>114</v>
      </c>
      <c r="N19" s="84"/>
    </row>
    <row r="20" spans="2:14">
      <c r="C20" s="97"/>
      <c r="D20" s="97"/>
      <c r="E20" s="97"/>
      <c r="F20" s="97"/>
      <c r="I20" s="50"/>
      <c r="J20" s="51"/>
      <c r="K20" s="50"/>
      <c r="L20" s="51"/>
      <c r="M20" s="118"/>
      <c r="N20" s="84"/>
    </row>
    <row r="21" spans="2:14">
      <c r="C21" s="84" t="s">
        <v>110</v>
      </c>
      <c r="D21" s="84"/>
      <c r="E21" s="84"/>
      <c r="F21" s="84"/>
      <c r="I21" s="50"/>
      <c r="J21" s="51">
        <f>SUM(J10:J20)</f>
        <v>24000</v>
      </c>
      <c r="K21" s="50"/>
      <c r="L21" s="51">
        <f>SUM(L10:L20)</f>
        <v>10875</v>
      </c>
      <c r="M21" s="118">
        <f>SUM(M10:N13)</f>
        <v>16125</v>
      </c>
      <c r="N21" s="84"/>
    </row>
    <row r="22" spans="2:14">
      <c r="C22" s="97"/>
      <c r="D22" s="97"/>
      <c r="E22" s="97"/>
      <c r="F22" s="97"/>
      <c r="I22" s="50"/>
      <c r="J22" s="51"/>
      <c r="K22" s="50"/>
      <c r="L22" s="51"/>
      <c r="M22" s="118"/>
      <c r="N22" s="84"/>
    </row>
    <row r="23" spans="2:14">
      <c r="C23" s="97"/>
      <c r="D23" s="97"/>
      <c r="E23" s="97"/>
      <c r="F23" s="97"/>
      <c r="I23" s="50"/>
      <c r="J23" s="51"/>
      <c r="K23" s="50"/>
      <c r="L23" s="51"/>
      <c r="M23" s="118"/>
      <c r="N23" s="84"/>
    </row>
    <row r="24" spans="2:14">
      <c r="C24" s="97"/>
      <c r="D24" s="97"/>
      <c r="E24" s="97"/>
      <c r="F24" s="97"/>
      <c r="I24" s="50"/>
      <c r="J24" s="51"/>
      <c r="K24" s="50"/>
      <c r="L24" s="51"/>
      <c r="M24" s="118"/>
      <c r="N24" s="84"/>
    </row>
    <row r="25" spans="2:14">
      <c r="C25" s="97"/>
      <c r="D25" s="97"/>
      <c r="E25" s="97"/>
      <c r="F25" s="97"/>
      <c r="I25" s="50"/>
      <c r="J25" s="51"/>
      <c r="K25" s="50"/>
      <c r="L25" s="51"/>
      <c r="M25" s="118"/>
      <c r="N25" s="84"/>
    </row>
    <row r="26" spans="2:14">
      <c r="C26" s="97"/>
      <c r="D26" s="97"/>
      <c r="E26" s="97"/>
      <c r="F26" s="97"/>
      <c r="I26" s="50"/>
      <c r="J26" s="51"/>
      <c r="K26" s="50"/>
      <c r="L26" s="51"/>
      <c r="M26" s="118"/>
      <c r="N26" s="84"/>
    </row>
    <row r="27" spans="2:14">
      <c r="C27" s="97"/>
      <c r="D27" s="97"/>
      <c r="E27" s="97"/>
      <c r="F27" s="97"/>
      <c r="I27" s="50"/>
      <c r="J27" s="51"/>
      <c r="K27" s="50"/>
      <c r="L27" s="51"/>
      <c r="M27" s="118"/>
      <c r="N27" s="84"/>
    </row>
    <row r="28" spans="2:14">
      <c r="C28" s="97"/>
      <c r="D28" s="97"/>
      <c r="E28" s="97"/>
      <c r="F28" s="97"/>
      <c r="I28" s="50"/>
      <c r="J28" s="51"/>
      <c r="K28" s="50"/>
      <c r="L28" s="51"/>
      <c r="M28" s="118"/>
      <c r="N28" s="84"/>
    </row>
    <row r="29" spans="2:14">
      <c r="C29" s="97"/>
      <c r="D29" s="97"/>
      <c r="E29" s="97"/>
      <c r="F29" s="97"/>
      <c r="I29" s="50"/>
      <c r="J29" s="51"/>
      <c r="K29" s="50"/>
      <c r="L29" s="51"/>
      <c r="M29" s="118"/>
      <c r="N29" s="84"/>
    </row>
    <row r="30" spans="2:14">
      <c r="C30" s="97"/>
      <c r="D30" s="97"/>
      <c r="E30" s="97"/>
      <c r="F30" s="97"/>
      <c r="I30" s="50"/>
      <c r="J30" s="51"/>
      <c r="K30" s="50"/>
      <c r="L30" s="51"/>
      <c r="M30" s="118"/>
      <c r="N30" s="84"/>
    </row>
    <row r="31" spans="2:14">
      <c r="C31" s="97"/>
      <c r="D31" s="97"/>
      <c r="E31" s="97"/>
      <c r="F31" s="97"/>
      <c r="I31" s="50"/>
      <c r="J31" s="51"/>
      <c r="K31" s="50"/>
      <c r="L31" s="51"/>
      <c r="M31" s="118"/>
      <c r="N31" s="84"/>
    </row>
    <row r="32" spans="2:14">
      <c r="C32" s="97"/>
      <c r="D32" s="97"/>
      <c r="E32" s="97"/>
      <c r="F32" s="97"/>
      <c r="I32" s="50"/>
      <c r="J32" s="51"/>
      <c r="K32" s="50"/>
      <c r="L32" s="51"/>
      <c r="M32" s="118"/>
      <c r="N32" s="84"/>
    </row>
    <row r="33" spans="3:14">
      <c r="C33" s="97"/>
      <c r="D33" s="97"/>
      <c r="E33" s="97"/>
      <c r="F33" s="97"/>
      <c r="I33" s="50"/>
      <c r="J33" s="51"/>
      <c r="K33" s="50"/>
      <c r="L33" s="51"/>
      <c r="M33" s="118"/>
      <c r="N33" s="84"/>
    </row>
    <row r="34" spans="3:14">
      <c r="C34" s="97"/>
      <c r="D34" s="97"/>
      <c r="E34" s="97"/>
      <c r="F34" s="97"/>
      <c r="I34" s="50"/>
      <c r="J34" s="51"/>
      <c r="K34" s="50"/>
      <c r="L34" s="51"/>
      <c r="M34" s="118"/>
      <c r="N34" s="84"/>
    </row>
    <row r="35" spans="3:14">
      <c r="C35" s="97"/>
      <c r="D35" s="97"/>
      <c r="E35" s="97"/>
      <c r="F35" s="97"/>
      <c r="I35" s="50"/>
      <c r="J35" s="51"/>
      <c r="K35" s="50"/>
      <c r="L35" s="51"/>
      <c r="M35" s="118"/>
      <c r="N35" s="84"/>
    </row>
    <row r="36" spans="3:14">
      <c r="C36" s="97"/>
      <c r="D36" s="97"/>
      <c r="E36" s="97"/>
      <c r="F36" s="97"/>
      <c r="I36" s="50"/>
      <c r="J36" s="51"/>
      <c r="K36" s="50"/>
      <c r="L36" s="51"/>
      <c r="M36" s="118"/>
      <c r="N36" s="84"/>
    </row>
    <row r="37" spans="3:14">
      <c r="C37" s="97"/>
      <c r="D37" s="97"/>
      <c r="E37" s="97"/>
      <c r="F37" s="97"/>
      <c r="I37" s="50"/>
      <c r="J37" s="51"/>
      <c r="K37" s="50"/>
      <c r="L37" s="51"/>
      <c r="M37" s="118"/>
      <c r="N37" s="84"/>
    </row>
    <row r="38" spans="3:14">
      <c r="C38" s="97"/>
      <c r="D38" s="97"/>
      <c r="E38" s="97"/>
      <c r="F38" s="97"/>
      <c r="I38" s="50"/>
      <c r="J38" s="51"/>
      <c r="K38" s="50"/>
      <c r="L38" s="51"/>
      <c r="M38" s="118"/>
      <c r="N38" s="84"/>
    </row>
    <row r="39" spans="3:14">
      <c r="C39" s="97"/>
      <c r="D39" s="97"/>
      <c r="E39" s="97"/>
      <c r="F39" s="97"/>
      <c r="M39" s="84"/>
      <c r="N39" s="84"/>
    </row>
  </sheetData>
  <mergeCells count="67">
    <mergeCell ref="M12:N12"/>
    <mergeCell ref="M13:N13"/>
    <mergeCell ref="M18:N18"/>
    <mergeCell ref="G5:H5"/>
    <mergeCell ref="M5:N6"/>
    <mergeCell ref="M10:N10"/>
    <mergeCell ref="I5:J5"/>
    <mergeCell ref="K5:L5"/>
    <mergeCell ref="M11:N11"/>
    <mergeCell ref="C11:F11"/>
    <mergeCell ref="C12:F12"/>
    <mergeCell ref="C14:F14"/>
    <mergeCell ref="C15:F15"/>
    <mergeCell ref="C13:F13"/>
    <mergeCell ref="A5:A6"/>
    <mergeCell ref="B5:F6"/>
    <mergeCell ref="B8:F8"/>
    <mergeCell ref="C10:F10"/>
    <mergeCell ref="C20:F20"/>
    <mergeCell ref="C24:F24"/>
    <mergeCell ref="C21:F21"/>
    <mergeCell ref="C16:F16"/>
    <mergeCell ref="C17:F17"/>
    <mergeCell ref="C18:F18"/>
    <mergeCell ref="C19:F19"/>
    <mergeCell ref="C25:F25"/>
    <mergeCell ref="C26:F26"/>
    <mergeCell ref="C27:F27"/>
    <mergeCell ref="C28:F28"/>
    <mergeCell ref="C22:F22"/>
    <mergeCell ref="C23:F23"/>
    <mergeCell ref="C33:F33"/>
    <mergeCell ref="C34:F34"/>
    <mergeCell ref="C35:F35"/>
    <mergeCell ref="C36:F36"/>
    <mergeCell ref="C29:F29"/>
    <mergeCell ref="C30:F30"/>
    <mergeCell ref="C31:F31"/>
    <mergeCell ref="C32:F32"/>
    <mergeCell ref="C37:F37"/>
    <mergeCell ref="C38:F38"/>
    <mergeCell ref="C39:F39"/>
    <mergeCell ref="M14:N14"/>
    <mergeCell ref="M15:N15"/>
    <mergeCell ref="M16:N16"/>
    <mergeCell ref="M17:N17"/>
    <mergeCell ref="M21:N21"/>
    <mergeCell ref="M22:N22"/>
    <mergeCell ref="M23:N23"/>
    <mergeCell ref="M27:N27"/>
    <mergeCell ref="M28:N28"/>
    <mergeCell ref="M29:N29"/>
    <mergeCell ref="M30:N30"/>
    <mergeCell ref="M19:N19"/>
    <mergeCell ref="M24:N24"/>
    <mergeCell ref="M25:N25"/>
    <mergeCell ref="M26:N26"/>
    <mergeCell ref="M20:N20"/>
    <mergeCell ref="M39:N39"/>
    <mergeCell ref="M35:N35"/>
    <mergeCell ref="M36:N36"/>
    <mergeCell ref="M37:N37"/>
    <mergeCell ref="M38:N38"/>
    <mergeCell ref="M31:N31"/>
    <mergeCell ref="M32:N32"/>
    <mergeCell ref="M33:N33"/>
    <mergeCell ref="M34:N34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5:N46"/>
  <sheetViews>
    <sheetView zoomScale="75" workbookViewId="0">
      <selection activeCell="J35" sqref="J35"/>
    </sheetView>
  </sheetViews>
  <sheetFormatPr defaultRowHeight="12.75"/>
  <cols>
    <col min="1" max="1" width="7" style="2" bestFit="1" customWidth="1"/>
    <col min="2" max="2" width="5.7109375" style="2" bestFit="1" customWidth="1"/>
    <col min="3" max="6" width="9.140625" style="2"/>
    <col min="7" max="7" width="11.7109375" style="2" bestFit="1" customWidth="1"/>
    <col min="8" max="9" width="9.140625" style="2"/>
    <col min="10" max="10" width="14.28515625" style="2" bestFit="1" customWidth="1"/>
    <col min="11" max="11" width="9.140625" style="2"/>
    <col min="12" max="12" width="10.5703125" style="2" bestFit="1" customWidth="1"/>
    <col min="13" max="16384" width="9.140625" style="2"/>
  </cols>
  <sheetData>
    <row r="5" spans="1:14">
      <c r="A5" s="111" t="s">
        <v>326</v>
      </c>
      <c r="B5" s="111" t="s">
        <v>327</v>
      </c>
      <c r="C5" s="111"/>
      <c r="D5" s="111"/>
      <c r="E5" s="111"/>
      <c r="F5" s="111"/>
      <c r="G5" s="84" t="s">
        <v>325</v>
      </c>
      <c r="H5" s="84"/>
      <c r="I5" s="84" t="s">
        <v>400</v>
      </c>
      <c r="J5" s="84"/>
      <c r="K5" s="84" t="s">
        <v>402</v>
      </c>
      <c r="L5" s="84"/>
      <c r="M5" s="111" t="s">
        <v>322</v>
      </c>
      <c r="N5" s="111"/>
    </row>
    <row r="6" spans="1:14">
      <c r="A6" s="111"/>
      <c r="B6" s="111"/>
      <c r="C6" s="111"/>
      <c r="D6" s="111"/>
      <c r="E6" s="111"/>
      <c r="F6" s="111"/>
      <c r="G6" s="2" t="s">
        <v>324</v>
      </c>
      <c r="H6" s="2" t="s">
        <v>323</v>
      </c>
      <c r="I6" s="2" t="s">
        <v>401</v>
      </c>
      <c r="J6" s="2" t="s">
        <v>110</v>
      </c>
      <c r="K6" s="2" t="s">
        <v>401</v>
      </c>
      <c r="L6" s="2" t="s">
        <v>110</v>
      </c>
      <c r="M6" s="111"/>
      <c r="N6" s="111"/>
    </row>
    <row r="8" spans="1:14">
      <c r="A8" s="2">
        <v>10</v>
      </c>
      <c r="B8" s="97" t="s">
        <v>471</v>
      </c>
      <c r="C8" s="97"/>
      <c r="D8" s="97"/>
      <c r="E8" s="97"/>
      <c r="F8" s="97"/>
    </row>
    <row r="10" spans="1:14">
      <c r="B10" s="54">
        <v>10.1</v>
      </c>
      <c r="C10" s="97" t="s">
        <v>472</v>
      </c>
      <c r="D10" s="97"/>
      <c r="E10" s="97"/>
      <c r="F10" s="97"/>
      <c r="G10" s="50">
        <v>500</v>
      </c>
      <c r="H10" s="2" t="s">
        <v>26</v>
      </c>
      <c r="I10" s="50">
        <v>0</v>
      </c>
      <c r="J10" s="51">
        <f t="shared" ref="J10:J20" si="0">G10*I10</f>
        <v>0</v>
      </c>
      <c r="K10" s="50">
        <v>50</v>
      </c>
      <c r="L10" s="51">
        <f t="shared" ref="L10:L17" si="1">G10*K10</f>
        <v>25000</v>
      </c>
      <c r="M10" s="118">
        <f t="shared" ref="M10:M15" si="2">J10+L10</f>
        <v>25000</v>
      </c>
      <c r="N10" s="84"/>
    </row>
    <row r="11" spans="1:14">
      <c r="B11" s="2">
        <v>10.199999999999999</v>
      </c>
      <c r="C11" s="97" t="s">
        <v>17</v>
      </c>
      <c r="D11" s="97"/>
      <c r="E11" s="97"/>
      <c r="F11" s="97"/>
      <c r="G11" s="50">
        <v>100</v>
      </c>
      <c r="H11" s="2" t="s">
        <v>19</v>
      </c>
      <c r="I11" s="50">
        <v>2.5</v>
      </c>
      <c r="J11" s="51">
        <f t="shared" si="0"/>
        <v>250</v>
      </c>
      <c r="K11" s="50">
        <v>0</v>
      </c>
      <c r="L11" s="51">
        <f t="shared" si="1"/>
        <v>0</v>
      </c>
      <c r="M11" s="118">
        <f t="shared" si="2"/>
        <v>250</v>
      </c>
      <c r="N11" s="84"/>
    </row>
    <row r="12" spans="1:14">
      <c r="B12" s="2">
        <v>10.3</v>
      </c>
      <c r="C12" s="97" t="s">
        <v>20</v>
      </c>
      <c r="D12" s="97"/>
      <c r="E12" s="97"/>
      <c r="F12" s="97"/>
      <c r="G12" s="50">
        <v>30</v>
      </c>
      <c r="H12" s="2" t="s">
        <v>14</v>
      </c>
      <c r="I12" s="50">
        <v>300</v>
      </c>
      <c r="J12" s="51">
        <f t="shared" si="0"/>
        <v>9000</v>
      </c>
      <c r="K12" s="50">
        <v>0</v>
      </c>
      <c r="L12" s="51">
        <f t="shared" si="1"/>
        <v>0</v>
      </c>
      <c r="M12" s="118">
        <f t="shared" si="2"/>
        <v>9000</v>
      </c>
      <c r="N12" s="84"/>
    </row>
    <row r="13" spans="1:14">
      <c r="B13" s="2">
        <v>10.4</v>
      </c>
      <c r="C13" s="97" t="s">
        <v>82</v>
      </c>
      <c r="D13" s="97"/>
      <c r="E13" s="97"/>
      <c r="F13" s="97"/>
      <c r="G13" s="50">
        <v>50</v>
      </c>
      <c r="H13" s="2" t="s">
        <v>19</v>
      </c>
      <c r="I13" s="50">
        <v>2</v>
      </c>
      <c r="J13" s="51">
        <f t="shared" si="0"/>
        <v>100</v>
      </c>
      <c r="K13" s="50">
        <v>0</v>
      </c>
      <c r="L13" s="51">
        <v>0</v>
      </c>
      <c r="M13" s="118">
        <f t="shared" si="2"/>
        <v>100</v>
      </c>
      <c r="N13" s="84"/>
    </row>
    <row r="14" spans="1:14">
      <c r="B14" s="2">
        <v>10.5</v>
      </c>
      <c r="C14" s="97" t="s">
        <v>473</v>
      </c>
      <c r="D14" s="97"/>
      <c r="E14" s="97"/>
      <c r="F14" s="97"/>
      <c r="G14" s="50">
        <v>150000</v>
      </c>
      <c r="H14" s="2" t="s">
        <v>70</v>
      </c>
      <c r="I14" s="50">
        <v>0.7</v>
      </c>
      <c r="J14" s="51">
        <f t="shared" si="0"/>
        <v>105000</v>
      </c>
      <c r="K14" s="50">
        <v>0</v>
      </c>
      <c r="L14" s="51">
        <f t="shared" si="1"/>
        <v>0</v>
      </c>
      <c r="M14" s="118">
        <f t="shared" si="2"/>
        <v>105000</v>
      </c>
      <c r="N14" s="84"/>
    </row>
    <row r="15" spans="1:14">
      <c r="B15" s="2">
        <v>10.6</v>
      </c>
      <c r="C15" s="97" t="s">
        <v>474</v>
      </c>
      <c r="D15" s="97"/>
      <c r="E15" s="97"/>
      <c r="F15" s="97"/>
      <c r="G15" s="50">
        <v>200</v>
      </c>
      <c r="H15" s="2" t="s">
        <v>70</v>
      </c>
      <c r="I15" s="50">
        <v>15</v>
      </c>
      <c r="J15" s="51">
        <f t="shared" si="0"/>
        <v>3000</v>
      </c>
      <c r="K15" s="50">
        <v>0</v>
      </c>
      <c r="L15" s="51">
        <f t="shared" si="1"/>
        <v>0</v>
      </c>
      <c r="M15" s="118">
        <f t="shared" si="2"/>
        <v>3000</v>
      </c>
      <c r="N15" s="84"/>
    </row>
    <row r="16" spans="1:14">
      <c r="C16" s="5"/>
      <c r="D16" s="5"/>
      <c r="E16" s="5"/>
      <c r="F16" s="5"/>
      <c r="G16" s="50"/>
      <c r="I16" s="50"/>
      <c r="J16" s="51">
        <f t="shared" si="0"/>
        <v>0</v>
      </c>
      <c r="K16" s="50"/>
      <c r="L16" s="51"/>
      <c r="M16" s="51"/>
    </row>
    <row r="17" spans="2:14">
      <c r="B17" s="2">
        <v>10.7</v>
      </c>
      <c r="C17" s="97" t="s">
        <v>475</v>
      </c>
      <c r="D17" s="97"/>
      <c r="E17" s="97"/>
      <c r="F17" s="97"/>
      <c r="G17" s="50">
        <v>400</v>
      </c>
      <c r="H17" s="2" t="s">
        <v>26</v>
      </c>
      <c r="I17" s="50">
        <v>0</v>
      </c>
      <c r="J17" s="51">
        <f t="shared" si="0"/>
        <v>0</v>
      </c>
      <c r="K17" s="50">
        <v>50</v>
      </c>
      <c r="L17" s="51">
        <f t="shared" si="1"/>
        <v>20000</v>
      </c>
      <c r="M17" s="118">
        <f>J17+L17</f>
        <v>20000</v>
      </c>
      <c r="N17" s="84"/>
    </row>
    <row r="18" spans="2:14">
      <c r="B18" s="2">
        <v>10.8</v>
      </c>
      <c r="C18" s="97" t="s">
        <v>17</v>
      </c>
      <c r="D18" s="97"/>
      <c r="E18" s="97"/>
      <c r="F18" s="97"/>
      <c r="G18" s="50">
        <v>50</v>
      </c>
      <c r="H18" s="2" t="s">
        <v>19</v>
      </c>
      <c r="I18" s="50">
        <v>2.5</v>
      </c>
      <c r="J18" s="51">
        <f t="shared" si="0"/>
        <v>125</v>
      </c>
      <c r="K18" s="50">
        <v>0</v>
      </c>
      <c r="L18" s="51">
        <v>0</v>
      </c>
      <c r="M18" s="118">
        <f>J18+L18</f>
        <v>125</v>
      </c>
      <c r="N18" s="84"/>
    </row>
    <row r="19" spans="2:14">
      <c r="B19" s="2">
        <v>10.9</v>
      </c>
      <c r="C19" s="97" t="s">
        <v>91</v>
      </c>
      <c r="D19" s="97"/>
      <c r="E19" s="97"/>
      <c r="F19" s="97"/>
      <c r="G19" s="50">
        <v>90</v>
      </c>
      <c r="H19" s="2" t="s">
        <v>14</v>
      </c>
      <c r="I19" s="50">
        <v>300</v>
      </c>
      <c r="J19" s="51">
        <f t="shared" si="0"/>
        <v>27000</v>
      </c>
      <c r="K19" s="50">
        <v>0</v>
      </c>
      <c r="L19" s="51">
        <v>0</v>
      </c>
      <c r="M19" s="118">
        <f>J19+L19</f>
        <v>27000</v>
      </c>
      <c r="N19" s="84"/>
    </row>
    <row r="20" spans="2:14">
      <c r="B20" s="53">
        <v>10.1</v>
      </c>
      <c r="C20" s="97" t="s">
        <v>82</v>
      </c>
      <c r="D20" s="97"/>
      <c r="E20" s="97"/>
      <c r="F20" s="97"/>
      <c r="G20" s="50">
        <v>20</v>
      </c>
      <c r="H20" s="2" t="s">
        <v>19</v>
      </c>
      <c r="I20" s="50">
        <v>2</v>
      </c>
      <c r="J20" s="51">
        <f t="shared" si="0"/>
        <v>40</v>
      </c>
      <c r="K20" s="50">
        <v>0</v>
      </c>
      <c r="L20" s="51">
        <v>0</v>
      </c>
      <c r="M20" s="118">
        <f>J20+L20</f>
        <v>40</v>
      </c>
      <c r="N20" s="84"/>
    </row>
    <row r="21" spans="2:14">
      <c r="B21" s="53"/>
      <c r="C21" s="97"/>
      <c r="D21" s="97"/>
      <c r="E21" s="97"/>
      <c r="F21" s="97"/>
      <c r="G21" s="50"/>
      <c r="I21" s="50"/>
      <c r="J21" s="51"/>
      <c r="K21" s="50"/>
      <c r="L21" s="51"/>
      <c r="M21" s="118"/>
      <c r="N21" s="84"/>
    </row>
    <row r="22" spans="2:14">
      <c r="B22" s="2">
        <v>10.11</v>
      </c>
      <c r="C22" s="97" t="s">
        <v>476</v>
      </c>
      <c r="D22" s="97"/>
      <c r="E22" s="97"/>
      <c r="F22" s="97"/>
      <c r="G22" s="50">
        <v>150</v>
      </c>
      <c r="H22" s="2" t="s">
        <v>26</v>
      </c>
      <c r="I22" s="50">
        <v>0</v>
      </c>
      <c r="J22" s="51">
        <f>G22*I22</f>
        <v>0</v>
      </c>
      <c r="K22" s="50">
        <v>50</v>
      </c>
      <c r="L22" s="51">
        <f>G22*K22</f>
        <v>7500</v>
      </c>
      <c r="M22" s="118">
        <f>J22+L22</f>
        <v>7500</v>
      </c>
      <c r="N22" s="84"/>
    </row>
    <row r="23" spans="2:14">
      <c r="B23" s="2">
        <v>10.119999999999999</v>
      </c>
      <c r="C23" s="97" t="s">
        <v>17</v>
      </c>
      <c r="D23" s="97"/>
      <c r="E23" s="97"/>
      <c r="F23" s="97"/>
      <c r="G23" s="50">
        <v>25</v>
      </c>
      <c r="H23" s="2" t="s">
        <v>19</v>
      </c>
      <c r="I23" s="50">
        <v>2.5</v>
      </c>
      <c r="J23" s="51">
        <f>G23*I23</f>
        <v>62.5</v>
      </c>
      <c r="K23" s="50">
        <v>0</v>
      </c>
      <c r="L23" s="51">
        <v>0</v>
      </c>
      <c r="M23" s="118">
        <f>J23+L23</f>
        <v>62.5</v>
      </c>
      <c r="N23" s="84"/>
    </row>
    <row r="24" spans="2:14">
      <c r="B24" s="2">
        <v>10.130000000000001</v>
      </c>
      <c r="C24" s="97" t="s">
        <v>91</v>
      </c>
      <c r="D24" s="97"/>
      <c r="E24" s="97"/>
      <c r="F24" s="97"/>
      <c r="G24" s="50">
        <v>45</v>
      </c>
      <c r="H24" s="2" t="s">
        <v>14</v>
      </c>
      <c r="I24" s="50">
        <v>300</v>
      </c>
      <c r="J24" s="51">
        <f>G24*I24</f>
        <v>13500</v>
      </c>
      <c r="K24" s="50">
        <v>0</v>
      </c>
      <c r="L24" s="51">
        <v>0</v>
      </c>
      <c r="M24" s="118">
        <f>J24+L24</f>
        <v>13500</v>
      </c>
      <c r="N24" s="84"/>
    </row>
    <row r="25" spans="2:14">
      <c r="B25" s="53">
        <v>10.14</v>
      </c>
      <c r="C25" s="97" t="s">
        <v>82</v>
      </c>
      <c r="D25" s="97"/>
      <c r="E25" s="97"/>
      <c r="F25" s="97"/>
      <c r="G25" s="50">
        <v>15</v>
      </c>
      <c r="H25" s="2" t="s">
        <v>19</v>
      </c>
      <c r="I25" s="50">
        <v>2</v>
      </c>
      <c r="J25" s="51">
        <f>G25*I25</f>
        <v>30</v>
      </c>
      <c r="K25" s="50">
        <v>0</v>
      </c>
      <c r="L25" s="51">
        <v>0</v>
      </c>
      <c r="M25" s="118">
        <f>J25+L25</f>
        <v>30</v>
      </c>
      <c r="N25" s="84"/>
    </row>
    <row r="26" spans="2:14">
      <c r="C26" s="97"/>
      <c r="D26" s="97"/>
      <c r="E26" s="97"/>
      <c r="F26" s="97"/>
      <c r="G26" s="50"/>
      <c r="I26" s="50"/>
      <c r="J26" s="51"/>
      <c r="K26" s="50"/>
      <c r="L26" s="51"/>
      <c r="M26" s="118"/>
      <c r="N26" s="84"/>
    </row>
    <row r="27" spans="2:14">
      <c r="C27" s="97"/>
      <c r="D27" s="97"/>
      <c r="E27" s="97"/>
      <c r="F27" s="97"/>
      <c r="G27" s="50"/>
      <c r="I27" s="50"/>
      <c r="J27" s="51"/>
      <c r="K27" s="50"/>
      <c r="L27" s="51"/>
      <c r="M27" s="118"/>
      <c r="N27" s="84"/>
    </row>
    <row r="28" spans="2:14">
      <c r="C28" s="84" t="s">
        <v>110</v>
      </c>
      <c r="D28" s="84"/>
      <c r="E28" s="84"/>
      <c r="F28" s="84"/>
      <c r="G28" s="50"/>
      <c r="I28" s="50"/>
      <c r="J28" s="51">
        <f>SUM(J10:J26)</f>
        <v>158107.5</v>
      </c>
      <c r="K28" s="59" t="s">
        <v>114</v>
      </c>
      <c r="L28" s="59">
        <f>SUM(L10:L26)</f>
        <v>52500</v>
      </c>
      <c r="M28" s="118">
        <f>SUM(M10:N27)</f>
        <v>210607.5</v>
      </c>
      <c r="N28" s="84"/>
    </row>
    <row r="29" spans="2:14">
      <c r="C29" s="97"/>
      <c r="D29" s="97"/>
      <c r="E29" s="97"/>
      <c r="F29" s="97"/>
      <c r="G29" s="50"/>
      <c r="I29" s="50"/>
      <c r="J29" s="51"/>
      <c r="K29" s="50"/>
      <c r="L29" s="51"/>
      <c r="M29" s="118"/>
      <c r="N29" s="84"/>
    </row>
    <row r="30" spans="2:14">
      <c r="C30" s="97"/>
      <c r="D30" s="97"/>
      <c r="E30" s="97"/>
      <c r="F30" s="97"/>
      <c r="G30" s="50"/>
      <c r="I30" s="50"/>
      <c r="J30" s="51"/>
      <c r="K30" s="50"/>
      <c r="L30" s="51"/>
      <c r="M30" s="118"/>
      <c r="N30" s="84"/>
    </row>
    <row r="31" spans="2:14">
      <c r="C31" s="97"/>
      <c r="D31" s="97"/>
      <c r="E31" s="97"/>
      <c r="F31" s="97"/>
      <c r="G31" s="50"/>
      <c r="I31" s="50"/>
      <c r="J31" s="51"/>
      <c r="K31" s="50"/>
      <c r="L31" s="51"/>
      <c r="M31" s="118"/>
      <c r="N31" s="84"/>
    </row>
    <row r="32" spans="2:14">
      <c r="C32" s="97"/>
      <c r="D32" s="97"/>
      <c r="E32" s="97"/>
      <c r="F32" s="97"/>
      <c r="I32" s="50"/>
      <c r="J32" s="51"/>
      <c r="K32" s="50"/>
      <c r="L32" s="51"/>
      <c r="M32" s="118"/>
      <c r="N32" s="84"/>
    </row>
    <row r="33" spans="3:14">
      <c r="C33" s="97"/>
      <c r="D33" s="97"/>
      <c r="E33" s="97"/>
      <c r="F33" s="97"/>
      <c r="I33" s="50"/>
      <c r="J33" s="51"/>
      <c r="K33" s="50"/>
      <c r="L33" s="51"/>
      <c r="M33" s="118"/>
      <c r="N33" s="84"/>
    </row>
    <row r="34" spans="3:14">
      <c r="C34" s="97"/>
      <c r="D34" s="97"/>
      <c r="E34" s="97"/>
      <c r="F34" s="97"/>
      <c r="I34" s="50"/>
      <c r="J34" s="51"/>
      <c r="K34" s="50"/>
      <c r="L34" s="51"/>
      <c r="M34" s="118"/>
      <c r="N34" s="84"/>
    </row>
    <row r="35" spans="3:14">
      <c r="C35" s="97"/>
      <c r="D35" s="97"/>
      <c r="E35" s="97"/>
      <c r="F35" s="97"/>
      <c r="I35" s="50"/>
      <c r="J35" s="51"/>
      <c r="K35" s="50"/>
      <c r="L35" s="51"/>
      <c r="M35" s="118"/>
      <c r="N35" s="84"/>
    </row>
    <row r="36" spans="3:14">
      <c r="C36" s="97"/>
      <c r="D36" s="97"/>
      <c r="E36" s="97"/>
      <c r="F36" s="97"/>
      <c r="I36" s="50"/>
      <c r="J36" s="51"/>
      <c r="K36" s="50"/>
      <c r="L36" s="51"/>
      <c r="M36" s="118"/>
      <c r="N36" s="84"/>
    </row>
    <row r="37" spans="3:14">
      <c r="C37" s="97"/>
      <c r="D37" s="97"/>
      <c r="E37" s="97"/>
      <c r="F37" s="97"/>
      <c r="I37" s="50"/>
      <c r="J37" s="51"/>
      <c r="K37" s="50"/>
      <c r="L37" s="51"/>
      <c r="M37" s="118"/>
      <c r="N37" s="84"/>
    </row>
    <row r="38" spans="3:14">
      <c r="C38" s="97"/>
      <c r="D38" s="97"/>
      <c r="E38" s="97"/>
      <c r="F38" s="97"/>
      <c r="I38" s="50"/>
      <c r="J38" s="51"/>
      <c r="K38" s="50"/>
      <c r="L38" s="51"/>
      <c r="M38" s="118"/>
      <c r="N38" s="84"/>
    </row>
    <row r="39" spans="3:14">
      <c r="C39" s="97"/>
      <c r="D39" s="97"/>
      <c r="E39" s="97"/>
      <c r="F39" s="97"/>
      <c r="I39" s="50"/>
      <c r="J39" s="51"/>
      <c r="K39" s="50"/>
      <c r="L39" s="51"/>
      <c r="M39" s="118"/>
      <c r="N39" s="84"/>
    </row>
    <row r="40" spans="3:14">
      <c r="C40" s="97"/>
      <c r="D40" s="97"/>
      <c r="E40" s="97"/>
      <c r="F40" s="97"/>
      <c r="I40" s="50"/>
      <c r="J40" s="51"/>
      <c r="K40" s="50"/>
      <c r="L40" s="51"/>
      <c r="M40" s="118"/>
      <c r="N40" s="84"/>
    </row>
    <row r="41" spans="3:14">
      <c r="C41" s="97"/>
      <c r="D41" s="97"/>
      <c r="E41" s="97"/>
      <c r="F41" s="97"/>
      <c r="I41" s="50"/>
      <c r="J41" s="51"/>
      <c r="K41" s="50"/>
      <c r="L41" s="51"/>
      <c r="M41" s="118"/>
      <c r="N41" s="84"/>
    </row>
    <row r="42" spans="3:14">
      <c r="C42" s="97"/>
      <c r="D42" s="97"/>
      <c r="E42" s="97"/>
      <c r="F42" s="97"/>
      <c r="I42" s="50"/>
      <c r="J42" s="51"/>
      <c r="K42" s="50"/>
      <c r="L42" s="51"/>
      <c r="M42" s="118"/>
      <c r="N42" s="84"/>
    </row>
    <row r="43" spans="3:14">
      <c r="C43" s="97"/>
      <c r="D43" s="97"/>
      <c r="E43" s="97"/>
      <c r="F43" s="97"/>
      <c r="I43" s="50"/>
      <c r="J43" s="51"/>
      <c r="K43" s="50"/>
      <c r="L43" s="51"/>
      <c r="M43" s="118"/>
      <c r="N43" s="84"/>
    </row>
    <row r="44" spans="3:14">
      <c r="C44" s="97"/>
      <c r="D44" s="97"/>
      <c r="E44" s="97"/>
      <c r="F44" s="97"/>
      <c r="I44" s="50"/>
      <c r="J44" s="51"/>
      <c r="K44" s="50"/>
      <c r="L44" s="51"/>
      <c r="M44" s="118"/>
      <c r="N44" s="84"/>
    </row>
    <row r="45" spans="3:14">
      <c r="C45" s="97"/>
      <c r="D45" s="97"/>
      <c r="E45" s="97"/>
      <c r="F45" s="97"/>
      <c r="I45" s="50"/>
      <c r="J45" s="51"/>
      <c r="K45" s="50"/>
      <c r="L45" s="51"/>
      <c r="M45" s="118"/>
      <c r="N45" s="84"/>
    </row>
    <row r="46" spans="3:14">
      <c r="C46" s="97"/>
      <c r="D46" s="97"/>
      <c r="E46" s="97"/>
      <c r="F46" s="97"/>
      <c r="M46" s="84"/>
      <c r="N46" s="84"/>
    </row>
  </sheetData>
  <mergeCells count="79">
    <mergeCell ref="M43:N43"/>
    <mergeCell ref="M44:N44"/>
    <mergeCell ref="M45:N45"/>
    <mergeCell ref="M46:N46"/>
    <mergeCell ref="C23:F23"/>
    <mergeCell ref="M21:N21"/>
    <mergeCell ref="M22:N22"/>
    <mergeCell ref="M23:N23"/>
    <mergeCell ref="M37:N37"/>
    <mergeCell ref="M38:N38"/>
    <mergeCell ref="M39:N39"/>
    <mergeCell ref="M40:N40"/>
    <mergeCell ref="M41:N41"/>
    <mergeCell ref="M42:N42"/>
    <mergeCell ref="M31:N31"/>
    <mergeCell ref="M32:N32"/>
    <mergeCell ref="M33:N33"/>
    <mergeCell ref="M34:N34"/>
    <mergeCell ref="M35:N35"/>
    <mergeCell ref="M36:N36"/>
    <mergeCell ref="M19:N19"/>
    <mergeCell ref="M20:N20"/>
    <mergeCell ref="M27:N27"/>
    <mergeCell ref="M28:N28"/>
    <mergeCell ref="M29:N29"/>
    <mergeCell ref="M30:N30"/>
    <mergeCell ref="C43:F43"/>
    <mergeCell ref="C44:F44"/>
    <mergeCell ref="C45:F45"/>
    <mergeCell ref="C46:F46"/>
    <mergeCell ref="M15:N15"/>
    <mergeCell ref="M24:N24"/>
    <mergeCell ref="M25:N25"/>
    <mergeCell ref="M26:N26"/>
    <mergeCell ref="M17:N17"/>
    <mergeCell ref="M18:N18"/>
    <mergeCell ref="C37:F37"/>
    <mergeCell ref="C38:F38"/>
    <mergeCell ref="C39:F39"/>
    <mergeCell ref="C40:F40"/>
    <mergeCell ref="C41:F41"/>
    <mergeCell ref="C42:F42"/>
    <mergeCell ref="C31:F31"/>
    <mergeCell ref="C32:F32"/>
    <mergeCell ref="C33:F33"/>
    <mergeCell ref="C34:F34"/>
    <mergeCell ref="C35:F35"/>
    <mergeCell ref="C36:F36"/>
    <mergeCell ref="C21:F21"/>
    <mergeCell ref="C22:F22"/>
    <mergeCell ref="C27:F27"/>
    <mergeCell ref="C28:F28"/>
    <mergeCell ref="C29:F29"/>
    <mergeCell ref="C30:F30"/>
    <mergeCell ref="C13:F13"/>
    <mergeCell ref="C14:F14"/>
    <mergeCell ref="C15:F15"/>
    <mergeCell ref="C24:F24"/>
    <mergeCell ref="C25:F25"/>
    <mergeCell ref="C26:F26"/>
    <mergeCell ref="C17:F17"/>
    <mergeCell ref="C18:F18"/>
    <mergeCell ref="C19:F19"/>
    <mergeCell ref="C20:F20"/>
    <mergeCell ref="A5:A6"/>
    <mergeCell ref="B5:F6"/>
    <mergeCell ref="B8:F8"/>
    <mergeCell ref="C10:F10"/>
    <mergeCell ref="C11:F11"/>
    <mergeCell ref="C12:F12"/>
    <mergeCell ref="M11:N11"/>
    <mergeCell ref="M12:N12"/>
    <mergeCell ref="M13:N13"/>
    <mergeCell ref="M14:N14"/>
    <mergeCell ref="G5:H5"/>
    <mergeCell ref="M5:N6"/>
    <mergeCell ref="M10:N10"/>
    <mergeCell ref="I5:J5"/>
    <mergeCell ref="K5:L5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5:N37"/>
  <sheetViews>
    <sheetView zoomScale="75" workbookViewId="0">
      <selection activeCell="C29" sqref="C29:F29"/>
    </sheetView>
  </sheetViews>
  <sheetFormatPr defaultRowHeight="12.75"/>
  <cols>
    <col min="1" max="1" width="7" style="2" bestFit="1" customWidth="1"/>
    <col min="2" max="2" width="4.7109375" style="2" bestFit="1" customWidth="1"/>
    <col min="3" max="8" width="9.140625" style="2"/>
    <col min="9" max="9" width="9.7109375" style="2" bestFit="1" customWidth="1"/>
    <col min="10" max="10" width="10.5703125" style="2" bestFit="1" customWidth="1"/>
    <col min="11" max="11" width="9.140625" style="2"/>
    <col min="12" max="12" width="10.5703125" style="2" bestFit="1" customWidth="1"/>
    <col min="13" max="16384" width="9.140625" style="2"/>
  </cols>
  <sheetData>
    <row r="5" spans="1:14">
      <c r="A5" s="111" t="s">
        <v>326</v>
      </c>
      <c r="B5" s="111" t="s">
        <v>327</v>
      </c>
      <c r="C5" s="111"/>
      <c r="D5" s="111"/>
      <c r="E5" s="111"/>
      <c r="F5" s="111"/>
      <c r="G5" s="84" t="s">
        <v>325</v>
      </c>
      <c r="H5" s="84"/>
      <c r="I5" s="84" t="s">
        <v>400</v>
      </c>
      <c r="J5" s="84"/>
      <c r="K5" s="84" t="s">
        <v>402</v>
      </c>
      <c r="L5" s="84"/>
      <c r="M5" s="111" t="s">
        <v>322</v>
      </c>
      <c r="N5" s="111"/>
    </row>
    <row r="6" spans="1:14">
      <c r="A6" s="111"/>
      <c r="B6" s="111"/>
      <c r="C6" s="111"/>
      <c r="D6" s="111"/>
      <c r="E6" s="111"/>
      <c r="F6" s="111"/>
      <c r="G6" s="2" t="s">
        <v>324</v>
      </c>
      <c r="H6" s="2" t="s">
        <v>323</v>
      </c>
      <c r="I6" s="2" t="s">
        <v>401</v>
      </c>
      <c r="J6" s="2" t="s">
        <v>110</v>
      </c>
      <c r="K6" s="2" t="s">
        <v>401</v>
      </c>
      <c r="L6" s="2" t="s">
        <v>110</v>
      </c>
      <c r="M6" s="111"/>
      <c r="N6" s="111"/>
    </row>
    <row r="8" spans="1:14">
      <c r="A8" s="2">
        <v>11</v>
      </c>
      <c r="B8" s="97" t="s">
        <v>477</v>
      </c>
      <c r="C8" s="97"/>
      <c r="D8" s="97"/>
      <c r="E8" s="97"/>
      <c r="F8" s="97"/>
    </row>
    <row r="10" spans="1:14">
      <c r="B10" s="54">
        <v>11.1</v>
      </c>
      <c r="C10" s="97" t="s">
        <v>482</v>
      </c>
      <c r="D10" s="97"/>
      <c r="E10" s="97"/>
      <c r="F10" s="97"/>
      <c r="G10" s="2">
        <v>20</v>
      </c>
      <c r="H10" s="2" t="s">
        <v>483</v>
      </c>
      <c r="I10" s="50">
        <v>1000</v>
      </c>
      <c r="J10" s="51">
        <f>G10*I10</f>
        <v>20000</v>
      </c>
      <c r="K10" s="50">
        <v>100</v>
      </c>
      <c r="L10" s="51">
        <f>G10*K10</f>
        <v>2000</v>
      </c>
      <c r="M10" s="118">
        <f>J10+L10</f>
        <v>22000</v>
      </c>
      <c r="N10" s="84"/>
    </row>
    <row r="11" spans="1:14">
      <c r="B11" s="2">
        <v>11.2</v>
      </c>
      <c r="C11" s="97" t="s">
        <v>484</v>
      </c>
      <c r="D11" s="97"/>
      <c r="E11" s="97"/>
      <c r="F11" s="97"/>
      <c r="G11" s="2">
        <v>5</v>
      </c>
      <c r="H11" s="2" t="s">
        <v>483</v>
      </c>
      <c r="I11" s="50">
        <v>1200</v>
      </c>
      <c r="J11" s="51">
        <f>G11*I11</f>
        <v>6000</v>
      </c>
      <c r="K11" s="50">
        <v>150</v>
      </c>
      <c r="L11" s="51">
        <f>G11*K11</f>
        <v>750</v>
      </c>
      <c r="M11" s="118">
        <f>J11+L11</f>
        <v>6750</v>
      </c>
      <c r="N11" s="84"/>
    </row>
    <row r="12" spans="1:14">
      <c r="B12" s="2">
        <v>11.3</v>
      </c>
      <c r="C12" s="97"/>
      <c r="D12" s="97"/>
      <c r="E12" s="97"/>
      <c r="F12" s="97"/>
      <c r="I12" s="50"/>
      <c r="J12" s="51"/>
      <c r="K12" s="50"/>
      <c r="L12" s="51"/>
      <c r="M12" s="118"/>
      <c r="N12" s="84"/>
    </row>
    <row r="13" spans="1:14">
      <c r="C13" s="97"/>
      <c r="D13" s="97"/>
      <c r="E13" s="97"/>
      <c r="F13" s="97"/>
      <c r="I13" s="50"/>
      <c r="J13" s="51"/>
      <c r="K13" s="50"/>
      <c r="L13" s="51"/>
      <c r="M13" s="118"/>
      <c r="N13" s="84"/>
    </row>
    <row r="14" spans="1:14">
      <c r="C14" s="84" t="s">
        <v>110</v>
      </c>
      <c r="D14" s="84"/>
      <c r="E14" s="84"/>
      <c r="F14" s="84"/>
      <c r="I14" s="50"/>
      <c r="J14" s="51">
        <f>SUM(J10:J13)</f>
        <v>26000</v>
      </c>
      <c r="K14" s="50"/>
      <c r="L14" s="51">
        <f>SUM(L10:L13)</f>
        <v>2750</v>
      </c>
      <c r="M14" s="118">
        <f>SUM(M10:N13)</f>
        <v>28750</v>
      </c>
      <c r="N14" s="84"/>
    </row>
    <row r="15" spans="1:14">
      <c r="C15" s="97"/>
      <c r="D15" s="97"/>
      <c r="E15" s="97"/>
      <c r="F15" s="97"/>
      <c r="I15" s="50"/>
      <c r="J15" s="51"/>
      <c r="K15" s="50"/>
      <c r="L15" s="51"/>
      <c r="M15" s="118"/>
      <c r="N15" s="84"/>
    </row>
    <row r="16" spans="1:14">
      <c r="C16" s="97"/>
      <c r="D16" s="97"/>
      <c r="E16" s="97"/>
      <c r="F16" s="97"/>
      <c r="I16" s="50"/>
      <c r="J16" s="51"/>
      <c r="K16" s="50"/>
      <c r="L16" s="51"/>
      <c r="M16" s="118"/>
      <c r="N16" s="84"/>
    </row>
    <row r="17" spans="3:14">
      <c r="C17" s="97"/>
      <c r="D17" s="97"/>
      <c r="E17" s="97"/>
      <c r="F17" s="97"/>
      <c r="I17" s="50"/>
      <c r="J17" s="51"/>
      <c r="K17" s="50"/>
      <c r="L17" s="51"/>
      <c r="M17" s="118"/>
      <c r="N17" s="84"/>
    </row>
    <row r="18" spans="3:14">
      <c r="C18" s="97"/>
      <c r="D18" s="97"/>
      <c r="E18" s="97"/>
      <c r="F18" s="97"/>
      <c r="I18" s="50"/>
      <c r="J18" s="51"/>
      <c r="K18" s="50"/>
      <c r="L18" s="51"/>
      <c r="M18" s="118"/>
      <c r="N18" s="84"/>
    </row>
    <row r="19" spans="3:14">
      <c r="C19" s="97"/>
      <c r="D19" s="97"/>
      <c r="E19" s="97"/>
      <c r="F19" s="97"/>
      <c r="I19" s="50"/>
      <c r="J19" s="51"/>
      <c r="K19" s="116"/>
      <c r="L19" s="116"/>
      <c r="M19" s="118"/>
      <c r="N19" s="84"/>
    </row>
    <row r="20" spans="3:14">
      <c r="C20" s="97"/>
      <c r="D20" s="97"/>
      <c r="E20" s="97"/>
      <c r="F20" s="97"/>
      <c r="I20" s="50"/>
      <c r="J20" s="51"/>
      <c r="K20" s="50"/>
      <c r="L20" s="51"/>
      <c r="M20" s="118"/>
      <c r="N20" s="84"/>
    </row>
    <row r="21" spans="3:14">
      <c r="C21" s="97"/>
      <c r="D21" s="97"/>
      <c r="E21" s="97"/>
      <c r="F21" s="97"/>
      <c r="I21" s="50"/>
      <c r="J21" s="51"/>
      <c r="K21" s="50"/>
      <c r="L21" s="51"/>
      <c r="M21" s="118"/>
      <c r="N21" s="84"/>
    </row>
    <row r="22" spans="3:14">
      <c r="C22" s="97"/>
      <c r="D22" s="97"/>
      <c r="E22" s="97"/>
      <c r="F22" s="97"/>
      <c r="I22" s="50"/>
      <c r="J22" s="51"/>
      <c r="K22" s="50"/>
      <c r="L22" s="51"/>
      <c r="M22" s="118"/>
      <c r="N22" s="84"/>
    </row>
    <row r="23" spans="3:14">
      <c r="C23" s="97"/>
      <c r="D23" s="97"/>
      <c r="E23" s="97"/>
      <c r="F23" s="97"/>
      <c r="I23" s="50"/>
      <c r="J23" s="51"/>
      <c r="K23" s="50"/>
      <c r="L23" s="51"/>
      <c r="M23" s="118"/>
      <c r="N23" s="84"/>
    </row>
    <row r="24" spans="3:14">
      <c r="C24" s="97"/>
      <c r="D24" s="97"/>
      <c r="E24" s="97"/>
      <c r="F24" s="97"/>
      <c r="I24" s="50"/>
      <c r="J24" s="51"/>
      <c r="K24" s="50"/>
      <c r="L24" s="51"/>
      <c r="M24" s="118"/>
      <c r="N24" s="84"/>
    </row>
    <row r="25" spans="3:14">
      <c r="C25" s="97"/>
      <c r="D25" s="97"/>
      <c r="E25" s="97"/>
      <c r="F25" s="97"/>
      <c r="I25" s="50"/>
      <c r="J25" s="51"/>
      <c r="K25" s="50"/>
      <c r="L25" s="51"/>
      <c r="M25" s="118"/>
      <c r="N25" s="84"/>
    </row>
    <row r="26" spans="3:14">
      <c r="C26" s="97"/>
      <c r="D26" s="97"/>
      <c r="E26" s="97"/>
      <c r="F26" s="97"/>
      <c r="I26" s="50"/>
      <c r="J26" s="51"/>
      <c r="K26" s="50"/>
      <c r="L26" s="51"/>
      <c r="M26" s="118"/>
      <c r="N26" s="84"/>
    </row>
    <row r="27" spans="3:14">
      <c r="C27" s="97"/>
      <c r="D27" s="97"/>
      <c r="E27" s="97"/>
      <c r="F27" s="97"/>
      <c r="I27" s="50"/>
      <c r="J27" s="51"/>
      <c r="K27" s="50"/>
      <c r="L27" s="51"/>
      <c r="M27" s="118"/>
      <c r="N27" s="84"/>
    </row>
    <row r="28" spans="3:14">
      <c r="C28" s="97"/>
      <c r="D28" s="97"/>
      <c r="E28" s="97"/>
      <c r="F28" s="97"/>
      <c r="I28" s="50"/>
      <c r="J28" s="51"/>
      <c r="K28" s="50"/>
      <c r="L28" s="51"/>
      <c r="M28" s="118"/>
      <c r="N28" s="84"/>
    </row>
    <row r="29" spans="3:14">
      <c r="C29" s="97"/>
      <c r="D29" s="97"/>
      <c r="E29" s="97"/>
      <c r="F29" s="97"/>
      <c r="I29" s="50"/>
      <c r="J29" s="51"/>
      <c r="K29" s="50"/>
      <c r="L29" s="51"/>
      <c r="M29" s="118"/>
      <c r="N29" s="84"/>
    </row>
    <row r="30" spans="3:14">
      <c r="C30" s="97"/>
      <c r="D30" s="97"/>
      <c r="E30" s="97"/>
      <c r="F30" s="97"/>
      <c r="I30" s="50"/>
      <c r="J30" s="51"/>
      <c r="K30" s="50"/>
      <c r="L30" s="51"/>
      <c r="M30" s="118"/>
      <c r="N30" s="84"/>
    </row>
    <row r="31" spans="3:14">
      <c r="C31" s="97"/>
      <c r="D31" s="97"/>
      <c r="E31" s="97"/>
      <c r="F31" s="97"/>
      <c r="I31" s="50"/>
      <c r="J31" s="51"/>
      <c r="K31" s="50"/>
      <c r="L31" s="51"/>
      <c r="M31" s="118"/>
      <c r="N31" s="84"/>
    </row>
    <row r="32" spans="3:14">
      <c r="C32" s="97"/>
      <c r="D32" s="97"/>
      <c r="E32" s="97"/>
      <c r="F32" s="97"/>
      <c r="I32" s="50"/>
      <c r="J32" s="51"/>
      <c r="K32" s="50"/>
      <c r="L32" s="51"/>
      <c r="M32" s="118"/>
      <c r="N32" s="84"/>
    </row>
    <row r="33" spans="3:14">
      <c r="C33" s="97"/>
      <c r="D33" s="97"/>
      <c r="E33" s="97"/>
      <c r="F33" s="97"/>
      <c r="I33" s="50"/>
      <c r="J33" s="51"/>
      <c r="K33" s="50"/>
      <c r="L33" s="51"/>
      <c r="M33" s="118"/>
      <c r="N33" s="84"/>
    </row>
    <row r="34" spans="3:14">
      <c r="C34" s="97"/>
      <c r="D34" s="97"/>
      <c r="E34" s="97"/>
      <c r="F34" s="97"/>
      <c r="I34" s="50"/>
      <c r="J34" s="51"/>
      <c r="K34" s="50"/>
      <c r="L34" s="51"/>
      <c r="M34" s="118"/>
      <c r="N34" s="84"/>
    </row>
    <row r="35" spans="3:14">
      <c r="C35" s="97"/>
      <c r="D35" s="97"/>
      <c r="E35" s="97"/>
      <c r="F35" s="97"/>
      <c r="I35" s="50"/>
      <c r="J35" s="51"/>
      <c r="K35" s="50"/>
      <c r="L35" s="51"/>
      <c r="M35" s="118"/>
      <c r="N35" s="84"/>
    </row>
    <row r="36" spans="3:14">
      <c r="C36" s="97"/>
      <c r="D36" s="97"/>
      <c r="E36" s="97"/>
      <c r="F36" s="97"/>
      <c r="I36" s="50"/>
      <c r="J36" s="51"/>
      <c r="K36" s="50"/>
      <c r="L36" s="51"/>
      <c r="M36" s="118"/>
      <c r="N36" s="84"/>
    </row>
    <row r="37" spans="3:14">
      <c r="C37" s="97"/>
      <c r="D37" s="97"/>
      <c r="E37" s="97"/>
      <c r="F37" s="97"/>
      <c r="M37" s="84"/>
      <c r="N37" s="84"/>
    </row>
  </sheetData>
  <mergeCells count="64">
    <mergeCell ref="M13:N13"/>
    <mergeCell ref="M5:N6"/>
    <mergeCell ref="M10:N10"/>
    <mergeCell ref="I5:J5"/>
    <mergeCell ref="K5:L5"/>
    <mergeCell ref="M11:N11"/>
    <mergeCell ref="M12:N12"/>
    <mergeCell ref="A5:A6"/>
    <mergeCell ref="B5:F6"/>
    <mergeCell ref="B8:F8"/>
    <mergeCell ref="C10:F10"/>
    <mergeCell ref="K19:L19"/>
    <mergeCell ref="G5:H5"/>
    <mergeCell ref="C15:F15"/>
    <mergeCell ref="C16:F16"/>
    <mergeCell ref="C17:F17"/>
    <mergeCell ref="C18:F18"/>
    <mergeCell ref="C11:F11"/>
    <mergeCell ref="C12:F12"/>
    <mergeCell ref="C13:F13"/>
    <mergeCell ref="C14:F14"/>
    <mergeCell ref="C23:F23"/>
    <mergeCell ref="C24:F24"/>
    <mergeCell ref="C25:F25"/>
    <mergeCell ref="C26:F26"/>
    <mergeCell ref="C19:F19"/>
    <mergeCell ref="C20:F20"/>
    <mergeCell ref="C21:F21"/>
    <mergeCell ref="C22:F22"/>
    <mergeCell ref="C31:F31"/>
    <mergeCell ref="C32:F32"/>
    <mergeCell ref="C33:F33"/>
    <mergeCell ref="C34:F34"/>
    <mergeCell ref="C27:F27"/>
    <mergeCell ref="C28:F28"/>
    <mergeCell ref="C29:F29"/>
    <mergeCell ref="C30:F30"/>
    <mergeCell ref="C35:F35"/>
    <mergeCell ref="C36:F36"/>
    <mergeCell ref="C37:F37"/>
    <mergeCell ref="M14:N14"/>
    <mergeCell ref="M15:N15"/>
    <mergeCell ref="M16:N16"/>
    <mergeCell ref="M17:N17"/>
    <mergeCell ref="M18:N18"/>
    <mergeCell ref="M19:N19"/>
    <mergeCell ref="M20:N20"/>
    <mergeCell ref="M25:N25"/>
    <mergeCell ref="M26:N26"/>
    <mergeCell ref="M27:N27"/>
    <mergeCell ref="M28:N28"/>
    <mergeCell ref="M21:N21"/>
    <mergeCell ref="M22:N22"/>
    <mergeCell ref="M23:N23"/>
    <mergeCell ref="M24:N24"/>
    <mergeCell ref="M37:N37"/>
    <mergeCell ref="M33:N33"/>
    <mergeCell ref="M34:N34"/>
    <mergeCell ref="M35:N35"/>
    <mergeCell ref="M36:N36"/>
    <mergeCell ref="M29:N29"/>
    <mergeCell ref="M30:N30"/>
    <mergeCell ref="M31:N31"/>
    <mergeCell ref="M32:N32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5:N37"/>
  <sheetViews>
    <sheetView zoomScale="75" workbookViewId="0">
      <selection activeCell="K33" sqref="K33"/>
    </sheetView>
  </sheetViews>
  <sheetFormatPr defaultRowHeight="12.75"/>
  <cols>
    <col min="1" max="1" width="7" style="2" bestFit="1" customWidth="1"/>
    <col min="2" max="2" width="4.7109375" style="2" bestFit="1" customWidth="1"/>
    <col min="3" max="9" width="9.140625" style="2"/>
    <col min="10" max="10" width="10.5703125" style="2" bestFit="1" customWidth="1"/>
    <col min="11" max="11" width="9.140625" style="2"/>
    <col min="12" max="12" width="10.5703125" style="2" bestFit="1" customWidth="1"/>
    <col min="13" max="16384" width="9.140625" style="2"/>
  </cols>
  <sheetData>
    <row r="5" spans="1:14">
      <c r="A5" s="111" t="s">
        <v>326</v>
      </c>
      <c r="B5" s="111" t="s">
        <v>327</v>
      </c>
      <c r="C5" s="111"/>
      <c r="D5" s="111"/>
      <c r="E5" s="111"/>
      <c r="F5" s="111"/>
      <c r="G5" s="84" t="s">
        <v>325</v>
      </c>
      <c r="H5" s="84"/>
      <c r="I5" s="84" t="s">
        <v>400</v>
      </c>
      <c r="J5" s="84"/>
      <c r="K5" s="84" t="s">
        <v>402</v>
      </c>
      <c r="L5" s="84"/>
      <c r="M5" s="111" t="s">
        <v>322</v>
      </c>
      <c r="N5" s="111"/>
    </row>
    <row r="6" spans="1:14">
      <c r="A6" s="111"/>
      <c r="B6" s="111"/>
      <c r="C6" s="111"/>
      <c r="D6" s="111"/>
      <c r="E6" s="111"/>
      <c r="F6" s="111"/>
      <c r="G6" s="2" t="s">
        <v>324</v>
      </c>
      <c r="H6" s="2" t="s">
        <v>323</v>
      </c>
      <c r="I6" s="2" t="s">
        <v>401</v>
      </c>
      <c r="J6" s="2" t="s">
        <v>110</v>
      </c>
      <c r="K6" s="2" t="s">
        <v>401</v>
      </c>
      <c r="L6" s="2" t="s">
        <v>110</v>
      </c>
      <c r="M6" s="111"/>
      <c r="N6" s="111"/>
    </row>
    <row r="8" spans="1:14">
      <c r="A8" s="2">
        <v>12</v>
      </c>
      <c r="B8" s="97" t="s">
        <v>457</v>
      </c>
      <c r="C8" s="97"/>
      <c r="D8" s="97"/>
      <c r="E8" s="97"/>
      <c r="F8" s="97"/>
    </row>
    <row r="10" spans="1:14">
      <c r="B10" s="54">
        <v>12.1</v>
      </c>
      <c r="C10" s="97" t="s">
        <v>458</v>
      </c>
      <c r="D10" s="97"/>
      <c r="E10" s="97"/>
      <c r="F10" s="97"/>
      <c r="G10" s="2">
        <v>150</v>
      </c>
      <c r="H10" s="2" t="s">
        <v>164</v>
      </c>
      <c r="I10" s="50">
        <v>20</v>
      </c>
      <c r="J10" s="51">
        <f t="shared" ref="J10:J20" si="0">G10*I10</f>
        <v>3000</v>
      </c>
      <c r="K10" s="50">
        <v>10</v>
      </c>
      <c r="L10" s="51">
        <f t="shared" ref="L10:L19" si="1">G10*K10</f>
        <v>1500</v>
      </c>
      <c r="M10" s="118">
        <f>J10+L10</f>
        <v>4500</v>
      </c>
      <c r="N10" s="84"/>
    </row>
    <row r="11" spans="1:14">
      <c r="B11" s="2">
        <v>12.2</v>
      </c>
      <c r="C11" s="97" t="s">
        <v>459</v>
      </c>
      <c r="D11" s="97"/>
      <c r="E11" s="97"/>
      <c r="F11" s="97"/>
      <c r="G11" s="2">
        <v>100</v>
      </c>
      <c r="H11" s="2" t="s">
        <v>164</v>
      </c>
      <c r="I11" s="50">
        <v>12</v>
      </c>
      <c r="J11" s="51">
        <f t="shared" si="0"/>
        <v>1200</v>
      </c>
      <c r="K11" s="50">
        <v>10</v>
      </c>
      <c r="L11" s="51">
        <f t="shared" si="1"/>
        <v>1000</v>
      </c>
      <c r="M11" s="118">
        <f>J11+L11</f>
        <v>2200</v>
      </c>
      <c r="N11" s="84"/>
    </row>
    <row r="12" spans="1:14">
      <c r="B12" s="2">
        <v>7.3</v>
      </c>
      <c r="C12" s="97" t="s">
        <v>460</v>
      </c>
      <c r="D12" s="97"/>
      <c r="E12" s="97"/>
      <c r="F12" s="97"/>
      <c r="G12" s="2">
        <v>150</v>
      </c>
      <c r="H12" s="2" t="s">
        <v>164</v>
      </c>
      <c r="I12" s="50">
        <v>15</v>
      </c>
      <c r="J12" s="51">
        <f t="shared" si="0"/>
        <v>2250</v>
      </c>
      <c r="K12" s="50">
        <v>25</v>
      </c>
      <c r="L12" s="51">
        <f t="shared" si="1"/>
        <v>3750</v>
      </c>
      <c r="M12" s="118">
        <f>J12+L12</f>
        <v>6000</v>
      </c>
      <c r="N12" s="84"/>
    </row>
    <row r="13" spans="1:14">
      <c r="B13" s="2">
        <v>7.4</v>
      </c>
      <c r="C13" s="97" t="s">
        <v>489</v>
      </c>
      <c r="D13" s="97"/>
      <c r="E13" s="97"/>
      <c r="F13" s="97"/>
      <c r="G13" s="2">
        <v>20</v>
      </c>
      <c r="H13" s="2" t="s">
        <v>437</v>
      </c>
      <c r="I13" s="50">
        <v>5</v>
      </c>
      <c r="J13" s="51">
        <f t="shared" si="0"/>
        <v>100</v>
      </c>
      <c r="K13" s="50">
        <v>2</v>
      </c>
      <c r="L13" s="51">
        <f t="shared" si="1"/>
        <v>40</v>
      </c>
      <c r="M13" s="118">
        <f>J13+L13</f>
        <v>140</v>
      </c>
      <c r="N13" s="84"/>
    </row>
    <row r="14" spans="1:14">
      <c r="B14" s="2">
        <v>7.5</v>
      </c>
      <c r="C14" s="97"/>
      <c r="D14" s="97"/>
      <c r="E14" s="97"/>
      <c r="F14" s="97"/>
      <c r="I14" s="50"/>
      <c r="J14" s="51"/>
      <c r="K14" s="50"/>
      <c r="L14" s="51"/>
      <c r="M14" s="118"/>
      <c r="N14" s="84"/>
    </row>
    <row r="15" spans="1:14">
      <c r="B15" s="2">
        <v>7.6</v>
      </c>
      <c r="C15" s="97"/>
      <c r="D15" s="97"/>
      <c r="E15" s="97"/>
      <c r="F15" s="97"/>
      <c r="I15" s="50"/>
      <c r="J15" s="51"/>
      <c r="K15" s="50"/>
      <c r="L15" s="51"/>
      <c r="M15" s="118"/>
      <c r="N15" s="84"/>
    </row>
    <row r="16" spans="1:14">
      <c r="C16" s="97"/>
      <c r="D16" s="97"/>
      <c r="E16" s="97"/>
      <c r="F16" s="97"/>
      <c r="I16" s="50"/>
      <c r="J16" s="51"/>
      <c r="K16" s="50"/>
      <c r="L16" s="51"/>
      <c r="M16" s="118"/>
      <c r="N16" s="84"/>
    </row>
    <row r="17" spans="2:14">
      <c r="B17" s="2">
        <v>7.7</v>
      </c>
      <c r="C17" s="97" t="s">
        <v>485</v>
      </c>
      <c r="D17" s="97"/>
      <c r="E17" s="97"/>
      <c r="F17" s="97"/>
      <c r="I17" s="50"/>
      <c r="J17" s="51"/>
      <c r="K17" s="50"/>
      <c r="L17" s="51"/>
      <c r="M17" s="118"/>
      <c r="N17" s="84"/>
    </row>
    <row r="18" spans="2:14">
      <c r="B18" s="2">
        <v>7.8</v>
      </c>
      <c r="C18" s="97" t="s">
        <v>486</v>
      </c>
      <c r="D18" s="97"/>
      <c r="E18" s="97"/>
      <c r="F18" s="97"/>
      <c r="G18" s="2">
        <v>20</v>
      </c>
      <c r="H18" s="2" t="s">
        <v>14</v>
      </c>
      <c r="I18" s="50">
        <v>0</v>
      </c>
      <c r="J18" s="51"/>
      <c r="K18" s="50">
        <v>50</v>
      </c>
      <c r="L18" s="51">
        <f t="shared" si="1"/>
        <v>1000</v>
      </c>
      <c r="M18" s="118">
        <f t="shared" ref="M18:M24" si="2">J18+L18</f>
        <v>1000</v>
      </c>
      <c r="N18" s="84"/>
    </row>
    <row r="19" spans="2:14">
      <c r="B19" s="2">
        <v>7.9</v>
      </c>
      <c r="C19" s="97" t="s">
        <v>487</v>
      </c>
      <c r="D19" s="97"/>
      <c r="E19" s="97"/>
      <c r="F19" s="97"/>
      <c r="G19" s="2">
        <v>2</v>
      </c>
      <c r="H19" s="2" t="s">
        <v>14</v>
      </c>
      <c r="I19" s="50">
        <v>0</v>
      </c>
      <c r="J19" s="51"/>
      <c r="K19" s="50">
        <v>50</v>
      </c>
      <c r="L19" s="51">
        <f t="shared" si="1"/>
        <v>100</v>
      </c>
      <c r="M19" s="118">
        <f t="shared" si="2"/>
        <v>100</v>
      </c>
      <c r="N19" s="84"/>
    </row>
    <row r="20" spans="2:14">
      <c r="B20" s="53">
        <v>7.1</v>
      </c>
      <c r="C20" s="97" t="s">
        <v>488</v>
      </c>
      <c r="D20" s="97"/>
      <c r="E20" s="97"/>
      <c r="F20" s="97"/>
      <c r="G20" s="2">
        <v>3</v>
      </c>
      <c r="H20" s="2" t="s">
        <v>14</v>
      </c>
      <c r="I20" s="50">
        <v>150</v>
      </c>
      <c r="J20" s="51">
        <f t="shared" si="0"/>
        <v>450</v>
      </c>
      <c r="K20" s="50">
        <v>50</v>
      </c>
      <c r="L20" s="51">
        <f>G20*K20</f>
        <v>150</v>
      </c>
      <c r="M20" s="118">
        <f t="shared" si="2"/>
        <v>600</v>
      </c>
      <c r="N20" s="84"/>
    </row>
    <row r="21" spans="2:14">
      <c r="B21" s="2">
        <v>7.11</v>
      </c>
      <c r="C21" s="97" t="s">
        <v>490</v>
      </c>
      <c r="D21" s="97"/>
      <c r="E21" s="97"/>
      <c r="F21" s="97"/>
      <c r="G21" s="2">
        <v>4</v>
      </c>
      <c r="H21" s="2" t="s">
        <v>491</v>
      </c>
      <c r="I21" s="50">
        <v>50</v>
      </c>
      <c r="J21" s="51">
        <f>G21*I21</f>
        <v>200</v>
      </c>
      <c r="K21" s="50">
        <v>50</v>
      </c>
      <c r="L21" s="51">
        <f>G21*K21</f>
        <v>200</v>
      </c>
      <c r="M21" s="118">
        <f t="shared" si="2"/>
        <v>400</v>
      </c>
      <c r="N21" s="84"/>
    </row>
    <row r="22" spans="2:14">
      <c r="B22" s="2">
        <v>7.12</v>
      </c>
      <c r="C22" s="97" t="s">
        <v>492</v>
      </c>
      <c r="D22" s="97"/>
      <c r="E22" s="97"/>
      <c r="F22" s="97"/>
      <c r="G22" s="2">
        <v>1</v>
      </c>
      <c r="H22" s="2" t="s">
        <v>146</v>
      </c>
      <c r="I22" s="50">
        <v>100</v>
      </c>
      <c r="J22" s="51">
        <f>G22*I22</f>
        <v>100</v>
      </c>
      <c r="K22" s="50">
        <v>50</v>
      </c>
      <c r="L22" s="51">
        <f>G22*K22</f>
        <v>50</v>
      </c>
      <c r="M22" s="118">
        <f t="shared" si="2"/>
        <v>150</v>
      </c>
      <c r="N22" s="84"/>
    </row>
    <row r="23" spans="2:14">
      <c r="B23" s="2">
        <v>7.13</v>
      </c>
      <c r="C23" s="97" t="s">
        <v>493</v>
      </c>
      <c r="D23" s="97"/>
      <c r="E23" s="97"/>
      <c r="F23" s="97"/>
      <c r="G23" s="2">
        <v>2</v>
      </c>
      <c r="H23" s="2" t="s">
        <v>494</v>
      </c>
      <c r="I23" s="50">
        <v>100</v>
      </c>
      <c r="J23" s="51">
        <f>G23*I23</f>
        <v>200</v>
      </c>
      <c r="K23" s="50">
        <v>20</v>
      </c>
      <c r="L23" s="51">
        <f>G23*K23</f>
        <v>40</v>
      </c>
      <c r="M23" s="118">
        <f t="shared" si="2"/>
        <v>240</v>
      </c>
      <c r="N23" s="84"/>
    </row>
    <row r="24" spans="2:14">
      <c r="B24" s="2">
        <v>7.14</v>
      </c>
      <c r="C24" s="97" t="s">
        <v>495</v>
      </c>
      <c r="D24" s="97"/>
      <c r="E24" s="97"/>
      <c r="F24" s="97"/>
      <c r="G24" s="2">
        <v>3</v>
      </c>
      <c r="H24" s="2" t="s">
        <v>483</v>
      </c>
      <c r="I24" s="50">
        <v>200</v>
      </c>
      <c r="J24" s="51">
        <f>G24*I24</f>
        <v>600</v>
      </c>
      <c r="K24" s="50">
        <v>100</v>
      </c>
      <c r="L24" s="51">
        <f>G24*K24</f>
        <v>300</v>
      </c>
      <c r="M24" s="118">
        <f t="shared" si="2"/>
        <v>900</v>
      </c>
      <c r="N24" s="84"/>
    </row>
    <row r="25" spans="2:14">
      <c r="B25" s="2">
        <v>7.15</v>
      </c>
      <c r="C25" s="97"/>
      <c r="D25" s="97"/>
      <c r="E25" s="97"/>
      <c r="F25" s="97"/>
      <c r="I25" s="50"/>
      <c r="J25" s="51"/>
      <c r="K25" s="50"/>
      <c r="L25" s="51"/>
      <c r="M25" s="118"/>
      <c r="N25" s="84"/>
    </row>
    <row r="26" spans="2:14">
      <c r="B26" s="2">
        <v>7.16</v>
      </c>
      <c r="C26" s="97"/>
      <c r="D26" s="97"/>
      <c r="E26" s="97"/>
      <c r="F26" s="97"/>
      <c r="I26" s="50"/>
      <c r="J26" s="51"/>
      <c r="K26" s="50"/>
      <c r="L26" s="51"/>
      <c r="M26" s="118"/>
      <c r="N26" s="84"/>
    </row>
    <row r="27" spans="2:14">
      <c r="C27" s="97"/>
      <c r="D27" s="97"/>
      <c r="E27" s="97"/>
      <c r="F27" s="97"/>
      <c r="I27" s="50"/>
      <c r="J27" s="51"/>
      <c r="K27" s="50"/>
      <c r="L27" s="51"/>
      <c r="M27" s="118"/>
      <c r="N27" s="84"/>
    </row>
    <row r="28" spans="2:14">
      <c r="C28" s="84" t="s">
        <v>110</v>
      </c>
      <c r="D28" s="84"/>
      <c r="E28" s="84"/>
      <c r="F28" s="84"/>
      <c r="I28" s="50"/>
      <c r="J28" s="51">
        <f>SUM(J10:J26)</f>
        <v>8100</v>
      </c>
      <c r="K28" s="50"/>
      <c r="L28" s="51">
        <f>SUM(L10:L25)</f>
        <v>8130</v>
      </c>
      <c r="M28" s="118">
        <f>SUM(M10:N26)</f>
        <v>16230</v>
      </c>
      <c r="N28" s="84"/>
    </row>
    <row r="29" spans="2:14">
      <c r="C29" s="97"/>
      <c r="D29" s="97"/>
      <c r="E29" s="97"/>
      <c r="F29" s="97"/>
      <c r="I29" s="50"/>
      <c r="J29" s="51"/>
      <c r="K29" s="50"/>
      <c r="L29" s="51"/>
      <c r="M29" s="118"/>
      <c r="N29" s="84"/>
    </row>
    <row r="30" spans="2:14">
      <c r="C30" s="97"/>
      <c r="D30" s="97"/>
      <c r="E30" s="97"/>
      <c r="F30" s="97"/>
      <c r="I30" s="50"/>
      <c r="J30" s="51"/>
      <c r="K30" s="50"/>
      <c r="L30" s="51"/>
      <c r="M30" s="118"/>
      <c r="N30" s="84"/>
    </row>
    <row r="31" spans="2:14">
      <c r="C31" s="97"/>
      <c r="D31" s="97"/>
      <c r="E31" s="97"/>
      <c r="F31" s="97"/>
      <c r="I31" s="50"/>
      <c r="J31" s="51"/>
      <c r="K31" s="50"/>
      <c r="L31" s="51"/>
      <c r="M31" s="118"/>
      <c r="N31" s="84"/>
    </row>
    <row r="32" spans="2:14">
      <c r="C32" s="97"/>
      <c r="D32" s="97"/>
      <c r="E32" s="97"/>
      <c r="F32" s="97"/>
      <c r="I32" s="50"/>
      <c r="J32" s="51"/>
      <c r="K32" s="50"/>
      <c r="L32" s="51"/>
      <c r="M32" s="118"/>
      <c r="N32" s="84"/>
    </row>
    <row r="33" spans="3:14">
      <c r="C33" s="97"/>
      <c r="D33" s="97"/>
      <c r="E33" s="97"/>
      <c r="F33" s="97"/>
      <c r="I33" s="50"/>
      <c r="J33" s="51"/>
      <c r="K33" s="50"/>
      <c r="L33" s="51"/>
      <c r="M33" s="118"/>
      <c r="N33" s="84"/>
    </row>
    <row r="34" spans="3:14">
      <c r="C34" s="97"/>
      <c r="D34" s="97"/>
      <c r="E34" s="97"/>
      <c r="F34" s="97"/>
      <c r="I34" s="50"/>
      <c r="J34" s="51"/>
      <c r="K34" s="50"/>
      <c r="L34" s="51"/>
      <c r="M34" s="118"/>
      <c r="N34" s="84"/>
    </row>
    <row r="35" spans="3:14">
      <c r="C35" s="97"/>
      <c r="D35" s="97"/>
      <c r="E35" s="97"/>
      <c r="F35" s="97"/>
      <c r="I35" s="50"/>
      <c r="J35" s="51"/>
      <c r="K35" s="50"/>
      <c r="L35" s="51"/>
      <c r="M35" s="118"/>
      <c r="N35" s="84"/>
    </row>
    <row r="36" spans="3:14">
      <c r="C36" s="97"/>
      <c r="D36" s="97"/>
      <c r="E36" s="97"/>
      <c r="F36" s="97"/>
      <c r="I36" s="50"/>
      <c r="J36" s="51"/>
      <c r="K36" s="50"/>
      <c r="L36" s="51"/>
      <c r="M36" s="118"/>
      <c r="N36" s="84"/>
    </row>
    <row r="37" spans="3:14">
      <c r="C37" s="97"/>
      <c r="D37" s="97"/>
      <c r="E37" s="97"/>
      <c r="F37" s="97"/>
      <c r="M37" s="84"/>
      <c r="N37" s="84"/>
    </row>
  </sheetData>
  <mergeCells count="63">
    <mergeCell ref="M33:N33"/>
    <mergeCell ref="M34:N34"/>
    <mergeCell ref="M35:N35"/>
    <mergeCell ref="M36:N36"/>
    <mergeCell ref="M37:N37"/>
    <mergeCell ref="M27:N27"/>
    <mergeCell ref="M28:N28"/>
    <mergeCell ref="M29:N29"/>
    <mergeCell ref="M30:N30"/>
    <mergeCell ref="M31:N31"/>
    <mergeCell ref="M32:N32"/>
    <mergeCell ref="M15:N15"/>
    <mergeCell ref="M16:N16"/>
    <mergeCell ref="M17:N17"/>
    <mergeCell ref="M18:N18"/>
    <mergeCell ref="M22:N22"/>
    <mergeCell ref="M23:N23"/>
    <mergeCell ref="C34:F34"/>
    <mergeCell ref="C35:F35"/>
    <mergeCell ref="C36:F36"/>
    <mergeCell ref="C37:F37"/>
    <mergeCell ref="M19:N19"/>
    <mergeCell ref="M20:N20"/>
    <mergeCell ref="M21:N21"/>
    <mergeCell ref="M24:N24"/>
    <mergeCell ref="M25:N25"/>
    <mergeCell ref="M26:N26"/>
    <mergeCell ref="C28:F28"/>
    <mergeCell ref="C29:F29"/>
    <mergeCell ref="C30:F30"/>
    <mergeCell ref="C31:F31"/>
    <mergeCell ref="C32:F32"/>
    <mergeCell ref="C33:F33"/>
    <mergeCell ref="C22:F22"/>
    <mergeCell ref="C23:F23"/>
    <mergeCell ref="C24:F24"/>
    <mergeCell ref="C25:F25"/>
    <mergeCell ref="C26:F26"/>
    <mergeCell ref="C27:F27"/>
    <mergeCell ref="C13:F13"/>
    <mergeCell ref="C14:F14"/>
    <mergeCell ref="C19:F19"/>
    <mergeCell ref="C20:F20"/>
    <mergeCell ref="C21:F21"/>
    <mergeCell ref="C15:F15"/>
    <mergeCell ref="C16:F16"/>
    <mergeCell ref="C17:F17"/>
    <mergeCell ref="C18:F18"/>
    <mergeCell ref="A5:A6"/>
    <mergeCell ref="B5:F6"/>
    <mergeCell ref="B8:F8"/>
    <mergeCell ref="C10:F10"/>
    <mergeCell ref="C11:F11"/>
    <mergeCell ref="C12:F12"/>
    <mergeCell ref="M11:N11"/>
    <mergeCell ref="M12:N12"/>
    <mergeCell ref="M13:N13"/>
    <mergeCell ref="M14:N14"/>
    <mergeCell ref="G5:H5"/>
    <mergeCell ref="M5:N6"/>
    <mergeCell ref="M10:N10"/>
    <mergeCell ref="I5:J5"/>
    <mergeCell ref="K5:L5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5:N41"/>
  <sheetViews>
    <sheetView zoomScale="75" workbookViewId="0">
      <selection activeCell="M26" sqref="M26:N26"/>
    </sheetView>
  </sheetViews>
  <sheetFormatPr defaultRowHeight="12.75"/>
  <cols>
    <col min="1" max="1" width="7" style="2" bestFit="1" customWidth="1"/>
    <col min="2" max="2" width="5.7109375" style="2" bestFit="1" customWidth="1"/>
    <col min="3" max="8" width="9.140625" style="2"/>
    <col min="9" max="9" width="9.7109375" style="2" bestFit="1" customWidth="1"/>
    <col min="10" max="10" width="10.5703125" style="2" bestFit="1" customWidth="1"/>
    <col min="11" max="11" width="9.7109375" style="2" bestFit="1" customWidth="1"/>
    <col min="12" max="12" width="10.5703125" style="2" bestFit="1" customWidth="1"/>
    <col min="13" max="16384" width="9.140625" style="2"/>
  </cols>
  <sheetData>
    <row r="5" spans="1:14">
      <c r="A5" s="111" t="s">
        <v>326</v>
      </c>
      <c r="B5" s="111" t="s">
        <v>327</v>
      </c>
      <c r="C5" s="111"/>
      <c r="D5" s="111"/>
      <c r="E5" s="111"/>
      <c r="F5" s="111"/>
      <c r="G5" s="84" t="s">
        <v>325</v>
      </c>
      <c r="H5" s="84"/>
      <c r="I5" s="84" t="s">
        <v>400</v>
      </c>
      <c r="J5" s="84"/>
      <c r="K5" s="84" t="s">
        <v>402</v>
      </c>
      <c r="L5" s="84"/>
      <c r="M5" s="111" t="s">
        <v>322</v>
      </c>
      <c r="N5" s="111"/>
    </row>
    <row r="6" spans="1:14">
      <c r="A6" s="111"/>
      <c r="B6" s="111"/>
      <c r="C6" s="111"/>
      <c r="D6" s="111"/>
      <c r="E6" s="111"/>
      <c r="F6" s="111"/>
      <c r="G6" s="2" t="s">
        <v>324</v>
      </c>
      <c r="H6" s="2" t="s">
        <v>323</v>
      </c>
      <c r="I6" s="2" t="s">
        <v>401</v>
      </c>
      <c r="J6" s="2" t="s">
        <v>110</v>
      </c>
      <c r="K6" s="2" t="s">
        <v>401</v>
      </c>
      <c r="L6" s="2" t="s">
        <v>110</v>
      </c>
      <c r="M6" s="111"/>
      <c r="N6" s="111"/>
    </row>
    <row r="8" spans="1:14">
      <c r="A8" s="2">
        <v>13</v>
      </c>
      <c r="B8" s="97" t="s">
        <v>435</v>
      </c>
      <c r="C8" s="97"/>
      <c r="D8" s="97"/>
      <c r="E8" s="97"/>
      <c r="F8" s="97"/>
    </row>
    <row r="10" spans="1:14">
      <c r="B10" s="54">
        <v>13.1</v>
      </c>
      <c r="C10" s="97" t="s">
        <v>436</v>
      </c>
      <c r="D10" s="97"/>
      <c r="E10" s="97"/>
      <c r="F10" s="97"/>
      <c r="G10" s="2">
        <v>10</v>
      </c>
      <c r="H10" s="2" t="s">
        <v>437</v>
      </c>
      <c r="I10" s="50">
        <v>200</v>
      </c>
      <c r="J10" s="51">
        <f t="shared" ref="J10:J19" si="0">G10*I10</f>
        <v>2000</v>
      </c>
      <c r="K10" s="50">
        <v>60</v>
      </c>
      <c r="L10" s="51">
        <f t="shared" ref="L10:L19" si="1">G10*K10</f>
        <v>600</v>
      </c>
      <c r="M10" s="118">
        <f t="shared" ref="M10:M18" si="2">J10+L10</f>
        <v>2600</v>
      </c>
      <c r="N10" s="84"/>
    </row>
    <row r="11" spans="1:14">
      <c r="B11" s="54">
        <v>13.2</v>
      </c>
      <c r="C11" s="97" t="s">
        <v>438</v>
      </c>
      <c r="D11" s="97"/>
      <c r="E11" s="97"/>
      <c r="F11" s="97"/>
      <c r="G11" s="2">
        <v>5</v>
      </c>
      <c r="H11" s="2" t="s">
        <v>437</v>
      </c>
      <c r="I11" s="50">
        <v>150</v>
      </c>
      <c r="J11" s="51">
        <f t="shared" si="0"/>
        <v>750</v>
      </c>
      <c r="K11" s="50">
        <v>60</v>
      </c>
      <c r="L11" s="51">
        <f t="shared" si="1"/>
        <v>300</v>
      </c>
      <c r="M11" s="118">
        <f t="shared" si="2"/>
        <v>1050</v>
      </c>
      <c r="N11" s="84"/>
    </row>
    <row r="12" spans="1:14">
      <c r="B12" s="54">
        <v>13.3</v>
      </c>
      <c r="C12" s="97" t="s">
        <v>439</v>
      </c>
      <c r="D12" s="97"/>
      <c r="E12" s="97"/>
      <c r="F12" s="97"/>
      <c r="G12" s="2">
        <v>7</v>
      </c>
      <c r="H12" s="2" t="s">
        <v>437</v>
      </c>
      <c r="I12" s="50">
        <v>200</v>
      </c>
      <c r="J12" s="51">
        <f t="shared" si="0"/>
        <v>1400</v>
      </c>
      <c r="K12" s="50">
        <v>80</v>
      </c>
      <c r="L12" s="51">
        <f t="shared" si="1"/>
        <v>560</v>
      </c>
      <c r="M12" s="118">
        <f t="shared" si="2"/>
        <v>1960</v>
      </c>
      <c r="N12" s="84"/>
    </row>
    <row r="13" spans="1:14">
      <c r="B13" s="54">
        <v>13.4</v>
      </c>
      <c r="C13" s="97" t="s">
        <v>440</v>
      </c>
      <c r="D13" s="97"/>
      <c r="E13" s="97"/>
      <c r="F13" s="97"/>
      <c r="G13" s="2">
        <v>5</v>
      </c>
      <c r="H13" s="2" t="s">
        <v>437</v>
      </c>
      <c r="I13" s="50">
        <v>148</v>
      </c>
      <c r="J13" s="51">
        <f t="shared" si="0"/>
        <v>740</v>
      </c>
      <c r="K13" s="50">
        <v>238</v>
      </c>
      <c r="L13" s="51">
        <f t="shared" si="1"/>
        <v>1190</v>
      </c>
      <c r="M13" s="118">
        <f t="shared" si="2"/>
        <v>1930</v>
      </c>
      <c r="N13" s="84"/>
    </row>
    <row r="14" spans="1:14">
      <c r="B14" s="54">
        <v>13.5</v>
      </c>
      <c r="C14" s="97" t="s">
        <v>441</v>
      </c>
      <c r="D14" s="97"/>
      <c r="E14" s="97"/>
      <c r="F14" s="97"/>
      <c r="G14" s="2">
        <v>1</v>
      </c>
      <c r="H14" s="2" t="s">
        <v>437</v>
      </c>
      <c r="I14" s="50">
        <v>3500</v>
      </c>
      <c r="J14" s="51">
        <f t="shared" si="0"/>
        <v>3500</v>
      </c>
      <c r="K14" s="50">
        <v>250</v>
      </c>
      <c r="L14" s="51">
        <f t="shared" si="1"/>
        <v>250</v>
      </c>
      <c r="M14" s="118">
        <f t="shared" si="2"/>
        <v>3750</v>
      </c>
      <c r="N14" s="84"/>
    </row>
    <row r="15" spans="1:14">
      <c r="B15" s="54">
        <v>13.6</v>
      </c>
      <c r="C15" s="97" t="s">
        <v>442</v>
      </c>
      <c r="D15" s="97"/>
      <c r="E15" s="97"/>
      <c r="F15" s="97"/>
      <c r="G15" s="2">
        <v>3</v>
      </c>
      <c r="H15" s="2" t="s">
        <v>437</v>
      </c>
      <c r="I15" s="50">
        <v>24</v>
      </c>
      <c r="J15" s="51">
        <f t="shared" si="0"/>
        <v>72</v>
      </c>
      <c r="K15" s="50">
        <v>50</v>
      </c>
      <c r="L15" s="51">
        <f t="shared" si="1"/>
        <v>150</v>
      </c>
      <c r="M15" s="118">
        <f t="shared" si="2"/>
        <v>222</v>
      </c>
      <c r="N15" s="84"/>
    </row>
    <row r="16" spans="1:14">
      <c r="B16" s="54">
        <v>13.7</v>
      </c>
      <c r="C16" s="97" t="s">
        <v>443</v>
      </c>
      <c r="D16" s="97"/>
      <c r="E16" s="97"/>
      <c r="F16" s="97"/>
      <c r="G16" s="2">
        <v>5</v>
      </c>
      <c r="H16" s="2" t="s">
        <v>437</v>
      </c>
      <c r="I16" s="50">
        <v>45</v>
      </c>
      <c r="J16" s="51">
        <f t="shared" si="0"/>
        <v>225</v>
      </c>
      <c r="K16" s="50">
        <v>50</v>
      </c>
      <c r="L16" s="51">
        <f t="shared" si="1"/>
        <v>250</v>
      </c>
      <c r="M16" s="118">
        <f t="shared" si="2"/>
        <v>475</v>
      </c>
      <c r="N16" s="84"/>
    </row>
    <row r="17" spans="2:14">
      <c r="B17" s="54">
        <v>13.8</v>
      </c>
      <c r="C17" s="97" t="s">
        <v>444</v>
      </c>
      <c r="D17" s="97"/>
      <c r="E17" s="97"/>
      <c r="F17" s="97"/>
      <c r="G17" s="2">
        <v>1</v>
      </c>
      <c r="H17" s="2" t="s">
        <v>437</v>
      </c>
      <c r="I17" s="50">
        <v>1200</v>
      </c>
      <c r="J17" s="51">
        <f t="shared" si="0"/>
        <v>1200</v>
      </c>
      <c r="K17" s="50">
        <v>250</v>
      </c>
      <c r="L17" s="51">
        <f t="shared" si="1"/>
        <v>250</v>
      </c>
      <c r="M17" s="118">
        <f t="shared" si="2"/>
        <v>1450</v>
      </c>
      <c r="N17" s="84"/>
    </row>
    <row r="18" spans="2:14">
      <c r="B18" s="54">
        <v>13.9</v>
      </c>
      <c r="C18" s="97" t="s">
        <v>445</v>
      </c>
      <c r="D18" s="97"/>
      <c r="E18" s="97"/>
      <c r="F18" s="97"/>
      <c r="G18" s="2">
        <v>100</v>
      </c>
      <c r="H18" s="2" t="s">
        <v>164</v>
      </c>
      <c r="I18" s="50">
        <v>20</v>
      </c>
      <c r="J18" s="51">
        <f t="shared" si="0"/>
        <v>2000</v>
      </c>
      <c r="K18" s="50">
        <v>10</v>
      </c>
      <c r="L18" s="51">
        <f t="shared" si="1"/>
        <v>1000</v>
      </c>
      <c r="M18" s="118">
        <f t="shared" si="2"/>
        <v>3000</v>
      </c>
      <c r="N18" s="84"/>
    </row>
    <row r="19" spans="2:14">
      <c r="B19" s="53">
        <v>13.1</v>
      </c>
      <c r="C19" s="97" t="s">
        <v>446</v>
      </c>
      <c r="D19" s="97"/>
      <c r="E19" s="97"/>
      <c r="F19" s="97"/>
      <c r="G19" s="2">
        <v>50</v>
      </c>
      <c r="H19" s="2" t="s">
        <v>164</v>
      </c>
      <c r="I19" s="50">
        <v>100</v>
      </c>
      <c r="J19" s="51">
        <f t="shared" si="0"/>
        <v>5000</v>
      </c>
      <c r="K19" s="50">
        <v>20</v>
      </c>
      <c r="L19" s="51">
        <f t="shared" si="1"/>
        <v>1000</v>
      </c>
      <c r="M19" s="118">
        <f>J19+L19</f>
        <v>6000</v>
      </c>
      <c r="N19" s="84"/>
    </row>
    <row r="20" spans="2:14">
      <c r="B20" s="53">
        <v>13.11</v>
      </c>
      <c r="C20" s="97"/>
      <c r="D20" s="97"/>
      <c r="E20" s="97"/>
      <c r="F20" s="97"/>
      <c r="I20" s="50"/>
      <c r="J20" s="51"/>
      <c r="K20" s="50"/>
      <c r="L20" s="51"/>
      <c r="M20" s="118"/>
      <c r="N20" s="84"/>
    </row>
    <row r="21" spans="2:14">
      <c r="B21" s="53">
        <v>13.12</v>
      </c>
      <c r="C21" s="97"/>
      <c r="D21" s="97"/>
      <c r="E21" s="97"/>
      <c r="F21" s="97"/>
      <c r="I21" s="50"/>
      <c r="J21" s="51"/>
      <c r="K21" s="50"/>
      <c r="L21" s="51"/>
      <c r="M21" s="118"/>
      <c r="N21" s="84"/>
    </row>
    <row r="22" spans="2:14">
      <c r="B22" s="53"/>
      <c r="C22" s="5"/>
      <c r="D22" s="5"/>
      <c r="E22" s="5"/>
      <c r="F22" s="5"/>
      <c r="I22" s="50"/>
      <c r="J22" s="51"/>
      <c r="K22" s="50"/>
      <c r="L22" s="51"/>
      <c r="M22" s="118"/>
      <c r="N22" s="84"/>
    </row>
    <row r="23" spans="2:14">
      <c r="C23" s="84" t="s">
        <v>110</v>
      </c>
      <c r="D23" s="84"/>
      <c r="E23" s="84"/>
      <c r="F23" s="84"/>
      <c r="I23" s="50"/>
      <c r="J23" s="51">
        <f>SUM(J10:J22)</f>
        <v>16887</v>
      </c>
      <c r="K23" s="59" t="s">
        <v>114</v>
      </c>
      <c r="L23" s="59">
        <f>SUM(L10:L22)</f>
        <v>5550</v>
      </c>
      <c r="M23" s="118">
        <f>SUM(M10:N21)</f>
        <v>22437</v>
      </c>
      <c r="N23" s="84"/>
    </row>
    <row r="24" spans="2:14">
      <c r="C24" s="97"/>
      <c r="D24" s="97"/>
      <c r="E24" s="97"/>
      <c r="F24" s="97"/>
      <c r="I24" s="50"/>
      <c r="J24" s="51"/>
      <c r="K24" s="50"/>
      <c r="L24" s="51"/>
      <c r="M24" s="118"/>
      <c r="N24" s="84"/>
    </row>
    <row r="25" spans="2:14">
      <c r="C25" s="97"/>
      <c r="D25" s="97"/>
      <c r="E25" s="97"/>
      <c r="F25" s="97"/>
      <c r="I25" s="50"/>
      <c r="J25" s="51"/>
      <c r="K25" s="50"/>
      <c r="L25" s="51"/>
      <c r="M25" s="118"/>
      <c r="N25" s="84"/>
    </row>
    <row r="26" spans="2:14">
      <c r="C26" s="97"/>
      <c r="D26" s="97"/>
      <c r="E26" s="97"/>
      <c r="F26" s="97"/>
      <c r="I26" s="50"/>
      <c r="J26" s="51"/>
      <c r="K26" s="50"/>
      <c r="L26" s="51"/>
      <c r="M26" s="118"/>
      <c r="N26" s="84"/>
    </row>
    <row r="27" spans="2:14">
      <c r="C27" s="97"/>
      <c r="D27" s="97"/>
      <c r="E27" s="97"/>
      <c r="F27" s="97"/>
      <c r="I27" s="50"/>
      <c r="J27" s="51"/>
      <c r="K27" s="50"/>
      <c r="L27" s="51"/>
      <c r="M27" s="118"/>
      <c r="N27" s="84"/>
    </row>
    <row r="28" spans="2:14">
      <c r="C28" s="97"/>
      <c r="D28" s="97"/>
      <c r="E28" s="97"/>
      <c r="F28" s="97"/>
      <c r="I28" s="50"/>
      <c r="J28" s="51"/>
      <c r="K28" s="50"/>
      <c r="L28" s="51"/>
      <c r="M28" s="118"/>
      <c r="N28" s="84"/>
    </row>
    <row r="29" spans="2:14">
      <c r="C29" s="97"/>
      <c r="D29" s="97"/>
      <c r="E29" s="97"/>
      <c r="F29" s="97"/>
      <c r="I29" s="50"/>
      <c r="J29" s="51"/>
      <c r="K29" s="50"/>
      <c r="L29" s="51"/>
      <c r="M29" s="118"/>
      <c r="N29" s="84"/>
    </row>
    <row r="30" spans="2:14">
      <c r="C30" s="97"/>
      <c r="D30" s="97"/>
      <c r="E30" s="97"/>
      <c r="F30" s="97"/>
      <c r="I30" s="50"/>
      <c r="J30" s="51"/>
      <c r="K30" s="50"/>
      <c r="L30" s="51"/>
      <c r="M30" s="118"/>
      <c r="N30" s="84"/>
    </row>
    <row r="31" spans="2:14">
      <c r="C31" s="97"/>
      <c r="D31" s="97"/>
      <c r="E31" s="97"/>
      <c r="F31" s="97"/>
      <c r="I31" s="50"/>
      <c r="J31" s="51"/>
      <c r="K31" s="50"/>
      <c r="L31" s="51"/>
      <c r="M31" s="118"/>
      <c r="N31" s="84"/>
    </row>
    <row r="32" spans="2:14">
      <c r="C32" s="97"/>
      <c r="D32" s="97"/>
      <c r="E32" s="97"/>
      <c r="F32" s="97"/>
      <c r="I32" s="50"/>
      <c r="J32" s="51"/>
      <c r="K32" s="50"/>
      <c r="L32" s="51"/>
      <c r="M32" s="118"/>
      <c r="N32" s="84"/>
    </row>
    <row r="33" spans="3:14">
      <c r="C33" s="97"/>
      <c r="D33" s="97"/>
      <c r="E33" s="97"/>
      <c r="F33" s="97"/>
      <c r="I33" s="50"/>
      <c r="J33" s="51"/>
      <c r="K33" s="50"/>
      <c r="L33" s="51"/>
      <c r="M33" s="118"/>
      <c r="N33" s="84"/>
    </row>
    <row r="34" spans="3:14">
      <c r="C34" s="97"/>
      <c r="D34" s="97"/>
      <c r="E34" s="97"/>
      <c r="F34" s="97"/>
      <c r="I34" s="50"/>
      <c r="J34" s="51"/>
      <c r="K34" s="50"/>
      <c r="L34" s="51"/>
      <c r="M34" s="118"/>
      <c r="N34" s="84"/>
    </row>
    <row r="35" spans="3:14">
      <c r="C35" s="97"/>
      <c r="D35" s="97"/>
      <c r="E35" s="97"/>
      <c r="F35" s="97"/>
      <c r="I35" s="50"/>
      <c r="J35" s="51"/>
      <c r="K35" s="50"/>
      <c r="L35" s="51"/>
      <c r="M35" s="118"/>
      <c r="N35" s="84"/>
    </row>
    <row r="36" spans="3:14">
      <c r="C36" s="97"/>
      <c r="D36" s="97"/>
      <c r="E36" s="97"/>
      <c r="F36" s="97"/>
      <c r="I36" s="50"/>
      <c r="J36" s="51"/>
      <c r="K36" s="50"/>
      <c r="L36" s="51"/>
      <c r="M36" s="118"/>
      <c r="N36" s="84"/>
    </row>
    <row r="37" spans="3:14">
      <c r="C37" s="97"/>
      <c r="D37" s="97"/>
      <c r="E37" s="97"/>
      <c r="F37" s="97"/>
      <c r="I37" s="50"/>
      <c r="J37" s="51"/>
      <c r="K37" s="50"/>
      <c r="L37" s="51"/>
      <c r="M37" s="118"/>
      <c r="N37" s="84"/>
    </row>
    <row r="38" spans="3:14">
      <c r="C38" s="97"/>
      <c r="D38" s="97"/>
      <c r="E38" s="97"/>
      <c r="F38" s="97"/>
      <c r="I38" s="50"/>
      <c r="J38" s="51"/>
      <c r="K38" s="50"/>
      <c r="L38" s="51"/>
      <c r="M38" s="118"/>
      <c r="N38" s="84"/>
    </row>
    <row r="39" spans="3:14">
      <c r="C39" s="97"/>
      <c r="D39" s="97"/>
      <c r="E39" s="97"/>
      <c r="F39" s="97"/>
      <c r="I39" s="50"/>
      <c r="J39" s="51"/>
      <c r="K39" s="50"/>
      <c r="L39" s="51"/>
      <c r="M39" s="118"/>
      <c r="N39" s="84"/>
    </row>
    <row r="40" spans="3:14">
      <c r="C40" s="97"/>
      <c r="D40" s="97"/>
      <c r="E40" s="97"/>
      <c r="F40" s="97"/>
      <c r="I40" s="50"/>
      <c r="J40" s="51"/>
      <c r="K40" s="50"/>
      <c r="L40" s="51"/>
      <c r="M40" s="118"/>
      <c r="N40" s="84"/>
    </row>
    <row r="41" spans="3:14">
      <c r="C41" s="97"/>
      <c r="D41" s="97"/>
      <c r="E41" s="97"/>
      <c r="F41" s="97"/>
      <c r="M41" s="84"/>
      <c r="N41" s="84"/>
    </row>
  </sheetData>
  <mergeCells count="70">
    <mergeCell ref="M11:N11"/>
    <mergeCell ref="M12:N12"/>
    <mergeCell ref="M13:N13"/>
    <mergeCell ref="M14:N14"/>
    <mergeCell ref="G5:H5"/>
    <mergeCell ref="M5:N6"/>
    <mergeCell ref="M10:N10"/>
    <mergeCell ref="I5:J5"/>
    <mergeCell ref="K5:L5"/>
    <mergeCell ref="C11:F11"/>
    <mergeCell ref="C12:F12"/>
    <mergeCell ref="C13:F13"/>
    <mergeCell ref="C14:F14"/>
    <mergeCell ref="A5:A6"/>
    <mergeCell ref="B5:F6"/>
    <mergeCell ref="B8:F8"/>
    <mergeCell ref="C10:F10"/>
    <mergeCell ref="C23:F23"/>
    <mergeCell ref="C24:F24"/>
    <mergeCell ref="C25:F25"/>
    <mergeCell ref="C15:F15"/>
    <mergeCell ref="C16:F16"/>
    <mergeCell ref="C17:F17"/>
    <mergeCell ref="C18:F18"/>
    <mergeCell ref="C19:F19"/>
    <mergeCell ref="C20:F20"/>
    <mergeCell ref="C30:F30"/>
    <mergeCell ref="C31:F31"/>
    <mergeCell ref="C32:F32"/>
    <mergeCell ref="C33:F33"/>
    <mergeCell ref="C26:F26"/>
    <mergeCell ref="C27:F27"/>
    <mergeCell ref="C28:F28"/>
    <mergeCell ref="C29:F29"/>
    <mergeCell ref="C38:F38"/>
    <mergeCell ref="C39:F39"/>
    <mergeCell ref="C40:F40"/>
    <mergeCell ref="C41:F41"/>
    <mergeCell ref="C34:F34"/>
    <mergeCell ref="C35:F35"/>
    <mergeCell ref="C36:F36"/>
    <mergeCell ref="C37:F37"/>
    <mergeCell ref="M23:N23"/>
    <mergeCell ref="M24:N24"/>
    <mergeCell ref="M25:N25"/>
    <mergeCell ref="M15:N15"/>
    <mergeCell ref="M16:N16"/>
    <mergeCell ref="M17:N17"/>
    <mergeCell ref="M18:N18"/>
    <mergeCell ref="M19:N19"/>
    <mergeCell ref="M22:N22"/>
    <mergeCell ref="M20:N20"/>
    <mergeCell ref="M30:N30"/>
    <mergeCell ref="M31:N31"/>
    <mergeCell ref="M32:N32"/>
    <mergeCell ref="M33:N33"/>
    <mergeCell ref="M26:N26"/>
    <mergeCell ref="M27:N27"/>
    <mergeCell ref="M28:N28"/>
    <mergeCell ref="M29:N29"/>
    <mergeCell ref="M21:N21"/>
    <mergeCell ref="C21:F21"/>
    <mergeCell ref="M38:N38"/>
    <mergeCell ref="M39:N39"/>
    <mergeCell ref="M40:N40"/>
    <mergeCell ref="M41:N41"/>
    <mergeCell ref="M34:N34"/>
    <mergeCell ref="M35:N35"/>
    <mergeCell ref="M36:N36"/>
    <mergeCell ref="M37:N37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5:S36"/>
  <sheetViews>
    <sheetView zoomScale="75" workbookViewId="0">
      <selection activeCell="B28" sqref="B28"/>
    </sheetView>
  </sheetViews>
  <sheetFormatPr defaultRowHeight="12.75"/>
  <cols>
    <col min="1" max="1" width="7" style="2" bestFit="1" customWidth="1"/>
    <col min="2" max="2" width="4.7109375" style="2" bestFit="1" customWidth="1"/>
    <col min="3" max="8" width="9.140625" style="2"/>
    <col min="9" max="9" width="9.7109375" style="2" bestFit="1" customWidth="1"/>
    <col min="10" max="10" width="11.7109375" style="2" bestFit="1" customWidth="1"/>
    <col min="11" max="11" width="9.140625" style="2"/>
    <col min="12" max="12" width="10.5703125" style="2" bestFit="1" customWidth="1"/>
    <col min="13" max="16384" width="9.140625" style="2"/>
  </cols>
  <sheetData>
    <row r="5" spans="1:19">
      <c r="A5" s="111" t="s">
        <v>326</v>
      </c>
      <c r="B5" s="111" t="s">
        <v>327</v>
      </c>
      <c r="C5" s="111"/>
      <c r="D5" s="111"/>
      <c r="E5" s="111"/>
      <c r="F5" s="111"/>
      <c r="G5" s="84" t="s">
        <v>325</v>
      </c>
      <c r="H5" s="84"/>
      <c r="I5" s="84" t="s">
        <v>400</v>
      </c>
      <c r="J5" s="84"/>
      <c r="K5" s="84" t="s">
        <v>402</v>
      </c>
      <c r="L5" s="84"/>
      <c r="M5" s="111" t="s">
        <v>322</v>
      </c>
      <c r="N5" s="111"/>
    </row>
    <row r="6" spans="1:19">
      <c r="A6" s="111"/>
      <c r="B6" s="111"/>
      <c r="C6" s="111"/>
      <c r="D6" s="111"/>
      <c r="E6" s="111"/>
      <c r="F6" s="111"/>
      <c r="G6" s="2" t="s">
        <v>324</v>
      </c>
      <c r="H6" s="2" t="s">
        <v>323</v>
      </c>
      <c r="I6" s="2" t="s">
        <v>401</v>
      </c>
      <c r="J6" s="2" t="s">
        <v>110</v>
      </c>
      <c r="K6" s="2" t="s">
        <v>401</v>
      </c>
      <c r="L6" s="2" t="s">
        <v>110</v>
      </c>
      <c r="M6" s="111"/>
      <c r="N6" s="111"/>
    </row>
    <row r="8" spans="1:19">
      <c r="A8" s="2">
        <v>14</v>
      </c>
      <c r="B8" s="97" t="s">
        <v>432</v>
      </c>
      <c r="C8" s="97"/>
      <c r="D8" s="97"/>
      <c r="E8" s="97"/>
      <c r="F8" s="97"/>
    </row>
    <row r="10" spans="1:19">
      <c r="B10" s="54">
        <v>14.1</v>
      </c>
      <c r="C10" s="97" t="s">
        <v>447</v>
      </c>
      <c r="D10" s="97"/>
      <c r="E10" s="97"/>
      <c r="F10" s="97"/>
      <c r="G10" s="2">
        <v>40</v>
      </c>
      <c r="H10" s="2" t="s">
        <v>448</v>
      </c>
      <c r="I10" s="50">
        <v>1200</v>
      </c>
      <c r="J10" s="51">
        <f t="shared" ref="J10:J15" si="0">G10*I10</f>
        <v>48000</v>
      </c>
      <c r="K10" s="50">
        <v>0</v>
      </c>
      <c r="L10" s="51">
        <f t="shared" ref="L10:L15" si="1">0.2*J10</f>
        <v>9600</v>
      </c>
      <c r="M10" s="118">
        <f t="shared" ref="M10:M15" si="2">J10+L10</f>
        <v>57600</v>
      </c>
      <c r="N10" s="84"/>
      <c r="P10" s="84" t="s">
        <v>449</v>
      </c>
      <c r="Q10" s="84"/>
      <c r="R10" s="84"/>
      <c r="S10" s="84"/>
    </row>
    <row r="11" spans="1:19">
      <c r="B11" s="2">
        <v>14.2</v>
      </c>
      <c r="C11" s="97" t="s">
        <v>450</v>
      </c>
      <c r="D11" s="97"/>
      <c r="E11" s="97"/>
      <c r="F11" s="97"/>
      <c r="G11" s="2">
        <v>20</v>
      </c>
      <c r="H11" s="2" t="s">
        <v>448</v>
      </c>
      <c r="I11" s="50">
        <v>1500</v>
      </c>
      <c r="J11" s="51">
        <f t="shared" si="0"/>
        <v>30000</v>
      </c>
      <c r="K11" s="50">
        <v>0</v>
      </c>
      <c r="L11" s="51">
        <f t="shared" si="1"/>
        <v>6000</v>
      </c>
      <c r="M11" s="118">
        <f t="shared" si="2"/>
        <v>36000</v>
      </c>
      <c r="N11" s="84"/>
    </row>
    <row r="12" spans="1:19">
      <c r="B12" s="2">
        <v>14.3</v>
      </c>
      <c r="C12" s="97" t="s">
        <v>451</v>
      </c>
      <c r="D12" s="97"/>
      <c r="E12" s="97"/>
      <c r="F12" s="97"/>
      <c r="G12" s="2">
        <v>30</v>
      </c>
      <c r="H12" s="2" t="s">
        <v>448</v>
      </c>
      <c r="I12" s="50">
        <v>1500</v>
      </c>
      <c r="J12" s="51">
        <f t="shared" si="0"/>
        <v>45000</v>
      </c>
      <c r="K12" s="50">
        <v>0</v>
      </c>
      <c r="L12" s="51">
        <f t="shared" si="1"/>
        <v>9000</v>
      </c>
      <c r="M12" s="118">
        <f t="shared" si="2"/>
        <v>54000</v>
      </c>
      <c r="N12" s="84"/>
    </row>
    <row r="13" spans="1:19">
      <c r="B13" s="2">
        <v>14.4</v>
      </c>
      <c r="C13" s="97" t="s">
        <v>452</v>
      </c>
      <c r="D13" s="97"/>
      <c r="E13" s="97"/>
      <c r="F13" s="97"/>
      <c r="G13" s="2">
        <v>20</v>
      </c>
      <c r="H13" s="2" t="s">
        <v>453</v>
      </c>
      <c r="I13" s="50">
        <v>500</v>
      </c>
      <c r="J13" s="51">
        <f t="shared" si="0"/>
        <v>10000</v>
      </c>
      <c r="K13" s="50">
        <v>0</v>
      </c>
      <c r="L13" s="51">
        <f t="shared" si="1"/>
        <v>2000</v>
      </c>
      <c r="M13" s="118">
        <f t="shared" si="2"/>
        <v>12000</v>
      </c>
      <c r="N13" s="84"/>
    </row>
    <row r="14" spans="1:19">
      <c r="B14" s="2">
        <v>14.5</v>
      </c>
      <c r="C14" s="97" t="s">
        <v>454</v>
      </c>
      <c r="D14" s="97"/>
      <c r="E14" s="97"/>
      <c r="F14" s="97"/>
      <c r="G14" s="2">
        <v>30</v>
      </c>
      <c r="H14" s="2" t="s">
        <v>453</v>
      </c>
      <c r="I14" s="50">
        <v>800</v>
      </c>
      <c r="J14" s="51">
        <f t="shared" si="0"/>
        <v>24000</v>
      </c>
      <c r="K14" s="50">
        <v>0</v>
      </c>
      <c r="L14" s="51">
        <f t="shared" si="1"/>
        <v>4800</v>
      </c>
      <c r="M14" s="118">
        <f t="shared" si="2"/>
        <v>28800</v>
      </c>
      <c r="N14" s="84"/>
    </row>
    <row r="15" spans="1:19">
      <c r="B15" s="2">
        <v>14.6</v>
      </c>
      <c r="C15" s="97" t="s">
        <v>455</v>
      </c>
      <c r="D15" s="97"/>
      <c r="E15" s="97"/>
      <c r="F15" s="97"/>
      <c r="G15" s="2">
        <v>5</v>
      </c>
      <c r="H15" s="2" t="s">
        <v>456</v>
      </c>
      <c r="I15" s="50">
        <v>300</v>
      </c>
      <c r="J15" s="51">
        <f t="shared" si="0"/>
        <v>1500</v>
      </c>
      <c r="K15" s="50">
        <v>0</v>
      </c>
      <c r="L15" s="51">
        <f t="shared" si="1"/>
        <v>300</v>
      </c>
      <c r="M15" s="118">
        <f t="shared" si="2"/>
        <v>1800</v>
      </c>
      <c r="N15" s="118"/>
    </row>
    <row r="16" spans="1:19">
      <c r="B16" s="2">
        <v>14.7</v>
      </c>
      <c r="C16" s="97"/>
      <c r="D16" s="97"/>
      <c r="E16" s="97"/>
      <c r="F16" s="97"/>
      <c r="I16" s="50"/>
      <c r="J16" s="51"/>
      <c r="K16" s="50"/>
      <c r="L16" s="51"/>
      <c r="M16" s="118"/>
      <c r="N16" s="118"/>
    </row>
    <row r="17" spans="3:14">
      <c r="C17" s="97"/>
      <c r="D17" s="97"/>
      <c r="E17" s="97"/>
      <c r="F17" s="97"/>
      <c r="I17" s="50"/>
      <c r="J17" s="51"/>
      <c r="K17" s="50"/>
      <c r="L17" s="51"/>
      <c r="M17" s="118"/>
      <c r="N17" s="118"/>
    </row>
    <row r="18" spans="3:14">
      <c r="C18" s="84" t="s">
        <v>110</v>
      </c>
      <c r="D18" s="84"/>
      <c r="E18" s="84"/>
      <c r="F18" s="84"/>
      <c r="I18" s="50"/>
      <c r="J18" s="51">
        <f>SUM(J10:J17)</f>
        <v>158500</v>
      </c>
      <c r="K18" s="59" t="s">
        <v>114</v>
      </c>
      <c r="L18" s="59">
        <f>SUM(L10:L17)</f>
        <v>31700</v>
      </c>
      <c r="M18" s="118">
        <f>SUM(M10:N17)</f>
        <v>190200</v>
      </c>
      <c r="N18" s="84"/>
    </row>
    <row r="19" spans="3:14">
      <c r="C19" s="97"/>
      <c r="D19" s="97"/>
      <c r="E19" s="97"/>
      <c r="F19" s="97"/>
      <c r="I19" s="50"/>
      <c r="J19" s="51"/>
      <c r="K19" s="50"/>
      <c r="L19" s="51"/>
      <c r="M19" s="118"/>
      <c r="N19" s="84"/>
    </row>
    <row r="20" spans="3:14">
      <c r="C20" s="97"/>
      <c r="D20" s="97"/>
      <c r="E20" s="97"/>
      <c r="F20" s="97"/>
      <c r="I20" s="50"/>
      <c r="J20" s="51"/>
      <c r="K20" s="50"/>
      <c r="L20" s="51"/>
      <c r="M20" s="118"/>
      <c r="N20" s="84"/>
    </row>
    <row r="21" spans="3:14">
      <c r="C21" s="97"/>
      <c r="D21" s="97"/>
      <c r="E21" s="97"/>
      <c r="F21" s="97"/>
      <c r="I21" s="50"/>
      <c r="J21" s="51"/>
      <c r="K21" s="50"/>
      <c r="L21" s="51"/>
      <c r="M21" s="118"/>
      <c r="N21" s="84"/>
    </row>
    <row r="22" spans="3:14">
      <c r="C22" s="97"/>
      <c r="D22" s="97"/>
      <c r="E22" s="97"/>
      <c r="F22" s="97"/>
      <c r="I22" s="50"/>
      <c r="J22" s="51"/>
      <c r="K22" s="50"/>
      <c r="L22" s="51"/>
      <c r="M22" s="118"/>
      <c r="N22" s="84"/>
    </row>
    <row r="23" spans="3:14">
      <c r="C23" s="97"/>
      <c r="D23" s="97"/>
      <c r="E23" s="97"/>
      <c r="F23" s="97"/>
      <c r="I23" s="50"/>
      <c r="J23" s="51"/>
      <c r="K23" s="50"/>
      <c r="L23" s="51"/>
      <c r="M23" s="118"/>
      <c r="N23" s="84"/>
    </row>
    <row r="24" spans="3:14">
      <c r="C24" s="97"/>
      <c r="D24" s="97"/>
      <c r="E24" s="97"/>
      <c r="F24" s="97"/>
      <c r="I24" s="50"/>
      <c r="J24" s="51"/>
      <c r="K24" s="50"/>
      <c r="L24" s="51"/>
      <c r="M24" s="118"/>
      <c r="N24" s="84"/>
    </row>
    <row r="25" spans="3:14">
      <c r="C25" s="97"/>
      <c r="D25" s="97"/>
      <c r="E25" s="97"/>
      <c r="F25" s="97"/>
      <c r="I25" s="50"/>
      <c r="J25" s="51"/>
      <c r="K25" s="50"/>
      <c r="L25" s="51"/>
      <c r="M25" s="118"/>
      <c r="N25" s="84"/>
    </row>
    <row r="26" spans="3:14">
      <c r="C26" s="97"/>
      <c r="D26" s="97"/>
      <c r="E26" s="97"/>
      <c r="F26" s="97"/>
      <c r="I26" s="50"/>
      <c r="J26" s="51"/>
      <c r="K26" s="50"/>
      <c r="L26" s="51"/>
      <c r="M26" s="118"/>
      <c r="N26" s="84"/>
    </row>
    <row r="27" spans="3:14">
      <c r="C27" s="97"/>
      <c r="D27" s="97"/>
      <c r="E27" s="97"/>
      <c r="F27" s="97"/>
      <c r="I27" s="50"/>
      <c r="J27" s="51"/>
      <c r="K27" s="50"/>
      <c r="L27" s="51"/>
      <c r="M27" s="118"/>
      <c r="N27" s="84"/>
    </row>
    <row r="28" spans="3:14">
      <c r="C28" s="97"/>
      <c r="D28" s="97"/>
      <c r="E28" s="97"/>
      <c r="F28" s="97"/>
      <c r="I28" s="50"/>
      <c r="J28" s="51"/>
      <c r="K28" s="50"/>
      <c r="L28" s="51"/>
      <c r="M28" s="118"/>
      <c r="N28" s="84"/>
    </row>
    <row r="29" spans="3:14">
      <c r="C29" s="97"/>
      <c r="D29" s="97"/>
      <c r="E29" s="97"/>
      <c r="F29" s="97"/>
      <c r="I29" s="50"/>
      <c r="J29" s="51"/>
      <c r="K29" s="50"/>
      <c r="L29" s="51"/>
      <c r="M29" s="118"/>
      <c r="N29" s="84"/>
    </row>
    <row r="30" spans="3:14">
      <c r="C30" s="97"/>
      <c r="D30" s="97"/>
      <c r="E30" s="97"/>
      <c r="F30" s="97"/>
      <c r="I30" s="50"/>
      <c r="J30" s="51"/>
      <c r="K30" s="50"/>
      <c r="L30" s="51"/>
      <c r="M30" s="118"/>
      <c r="N30" s="84"/>
    </row>
    <row r="31" spans="3:14">
      <c r="C31" s="97"/>
      <c r="D31" s="97"/>
      <c r="E31" s="97"/>
      <c r="F31" s="97"/>
      <c r="I31" s="50"/>
      <c r="J31" s="51"/>
      <c r="K31" s="50"/>
      <c r="L31" s="51"/>
      <c r="M31" s="118"/>
      <c r="N31" s="84"/>
    </row>
    <row r="32" spans="3:14">
      <c r="C32" s="97"/>
      <c r="D32" s="97"/>
      <c r="E32" s="97"/>
      <c r="F32" s="97"/>
      <c r="I32" s="50"/>
      <c r="J32" s="51"/>
      <c r="K32" s="50"/>
      <c r="L32" s="51"/>
      <c r="M32" s="118"/>
      <c r="N32" s="84"/>
    </row>
    <row r="33" spans="3:14">
      <c r="C33" s="97"/>
      <c r="D33" s="97"/>
      <c r="E33" s="97"/>
      <c r="F33" s="97"/>
      <c r="I33" s="50"/>
      <c r="J33" s="51"/>
      <c r="K33" s="50"/>
      <c r="L33" s="51"/>
      <c r="M33" s="118"/>
      <c r="N33" s="84"/>
    </row>
    <row r="34" spans="3:14">
      <c r="C34" s="97"/>
      <c r="D34" s="97"/>
      <c r="E34" s="97"/>
      <c r="F34" s="97"/>
      <c r="I34" s="50"/>
      <c r="J34" s="51"/>
      <c r="K34" s="50"/>
      <c r="L34" s="51"/>
      <c r="M34" s="118"/>
      <c r="N34" s="84"/>
    </row>
    <row r="35" spans="3:14">
      <c r="C35" s="97"/>
      <c r="D35" s="97"/>
      <c r="E35" s="97"/>
      <c r="F35" s="97"/>
      <c r="I35" s="50"/>
      <c r="J35" s="51"/>
      <c r="K35" s="50"/>
      <c r="L35" s="51"/>
      <c r="M35" s="118"/>
      <c r="N35" s="84"/>
    </row>
    <row r="36" spans="3:14">
      <c r="C36" s="97"/>
      <c r="D36" s="97"/>
      <c r="E36" s="97"/>
      <c r="F36" s="97"/>
      <c r="M36" s="84"/>
      <c r="N36" s="84"/>
    </row>
  </sheetData>
  <mergeCells count="62">
    <mergeCell ref="M36:N36"/>
    <mergeCell ref="M32:N32"/>
    <mergeCell ref="M33:N33"/>
    <mergeCell ref="M34:N34"/>
    <mergeCell ref="M35:N35"/>
    <mergeCell ref="M26:N26"/>
    <mergeCell ref="M27:N27"/>
    <mergeCell ref="M28:N28"/>
    <mergeCell ref="M29:N29"/>
    <mergeCell ref="M30:N30"/>
    <mergeCell ref="M31:N31"/>
    <mergeCell ref="M20:N20"/>
    <mergeCell ref="M21:N21"/>
    <mergeCell ref="M22:N22"/>
    <mergeCell ref="M23:N23"/>
    <mergeCell ref="M24:N24"/>
    <mergeCell ref="M25:N25"/>
    <mergeCell ref="C34:F34"/>
    <mergeCell ref="C35:F35"/>
    <mergeCell ref="C36:F36"/>
    <mergeCell ref="P10:S10"/>
    <mergeCell ref="M15:N15"/>
    <mergeCell ref="M16:N16"/>
    <mergeCell ref="M17:N17"/>
    <mergeCell ref="M18:N18"/>
    <mergeCell ref="M19:N19"/>
    <mergeCell ref="C30:F30"/>
    <mergeCell ref="C25:F25"/>
    <mergeCell ref="C31:F31"/>
    <mergeCell ref="C32:F32"/>
    <mergeCell ref="C33:F33"/>
    <mergeCell ref="C26:F26"/>
    <mergeCell ref="C27:F27"/>
    <mergeCell ref="C28:F28"/>
    <mergeCell ref="C29:F29"/>
    <mergeCell ref="C19:F19"/>
    <mergeCell ref="C20:F20"/>
    <mergeCell ref="C21:F21"/>
    <mergeCell ref="C22:F22"/>
    <mergeCell ref="C23:F23"/>
    <mergeCell ref="C24:F24"/>
    <mergeCell ref="C17:F17"/>
    <mergeCell ref="C11:F11"/>
    <mergeCell ref="C12:F12"/>
    <mergeCell ref="C13:F13"/>
    <mergeCell ref="C14:F14"/>
    <mergeCell ref="C18:F18"/>
    <mergeCell ref="A5:A6"/>
    <mergeCell ref="B5:F6"/>
    <mergeCell ref="B8:F8"/>
    <mergeCell ref="C10:F10"/>
    <mergeCell ref="C15:F15"/>
    <mergeCell ref="C16:F16"/>
    <mergeCell ref="M11:N11"/>
    <mergeCell ref="M12:N12"/>
    <mergeCell ref="M13:N13"/>
    <mergeCell ref="M14:N14"/>
    <mergeCell ref="G5:H5"/>
    <mergeCell ref="M5:N6"/>
    <mergeCell ref="M10:N10"/>
    <mergeCell ref="I5:J5"/>
    <mergeCell ref="K5:L5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5:N29"/>
  <sheetViews>
    <sheetView zoomScale="75" workbookViewId="0">
      <selection activeCell="J36" sqref="J36"/>
    </sheetView>
  </sheetViews>
  <sheetFormatPr defaultRowHeight="12.75"/>
  <cols>
    <col min="1" max="1" width="7" style="2" bestFit="1" customWidth="1"/>
    <col min="2" max="2" width="4.7109375" style="2" bestFit="1" customWidth="1"/>
    <col min="3" max="9" width="9.140625" style="2"/>
    <col min="10" max="10" width="10.5703125" style="2" bestFit="1" customWidth="1"/>
    <col min="11" max="11" width="9.140625" style="2"/>
    <col min="12" max="12" width="10.5703125" style="2" bestFit="1" customWidth="1"/>
    <col min="13" max="16384" width="9.140625" style="2"/>
  </cols>
  <sheetData>
    <row r="5" spans="1:14">
      <c r="A5" s="111" t="s">
        <v>326</v>
      </c>
      <c r="B5" s="111" t="s">
        <v>327</v>
      </c>
      <c r="C5" s="111"/>
      <c r="D5" s="111"/>
      <c r="E5" s="111"/>
      <c r="F5" s="111"/>
      <c r="G5" s="84" t="s">
        <v>325</v>
      </c>
      <c r="H5" s="84"/>
      <c r="I5" s="84" t="s">
        <v>400</v>
      </c>
      <c r="J5" s="84"/>
      <c r="K5" s="84" t="s">
        <v>402</v>
      </c>
      <c r="L5" s="84"/>
      <c r="M5" s="111" t="s">
        <v>322</v>
      </c>
      <c r="N5" s="111"/>
    </row>
    <row r="6" spans="1:14">
      <c r="A6" s="111"/>
      <c r="B6" s="111"/>
      <c r="C6" s="111"/>
      <c r="D6" s="111"/>
      <c r="E6" s="111"/>
      <c r="F6" s="111"/>
      <c r="G6" s="2" t="s">
        <v>324</v>
      </c>
      <c r="H6" s="2" t="s">
        <v>323</v>
      </c>
      <c r="I6" s="2" t="s">
        <v>401</v>
      </c>
      <c r="J6" s="2" t="s">
        <v>110</v>
      </c>
      <c r="K6" s="2" t="s">
        <v>401</v>
      </c>
      <c r="L6" s="2" t="s">
        <v>110</v>
      </c>
      <c r="M6" s="111"/>
      <c r="N6" s="111"/>
    </row>
    <row r="8" spans="1:14">
      <c r="A8" s="2">
        <v>15</v>
      </c>
      <c r="B8" s="97" t="s">
        <v>433</v>
      </c>
      <c r="C8" s="97"/>
      <c r="D8" s="97"/>
      <c r="E8" s="97"/>
      <c r="F8" s="97"/>
    </row>
    <row r="10" spans="1:14">
      <c r="B10" s="54">
        <v>15.1</v>
      </c>
      <c r="C10" s="97" t="s">
        <v>434</v>
      </c>
      <c r="D10" s="97"/>
      <c r="E10" s="97"/>
      <c r="F10" s="97"/>
      <c r="G10" s="2">
        <v>100</v>
      </c>
      <c r="H10" s="2" t="s">
        <v>26</v>
      </c>
      <c r="I10" s="50">
        <v>0</v>
      </c>
      <c r="J10" s="51">
        <f>G10*I10</f>
        <v>0</v>
      </c>
      <c r="K10" s="50">
        <v>10</v>
      </c>
      <c r="L10" s="51">
        <f>G10*K10</f>
        <v>1000</v>
      </c>
      <c r="M10" s="118">
        <f>J10+L10</f>
        <v>1000</v>
      </c>
      <c r="N10" s="84"/>
    </row>
    <row r="11" spans="1:14">
      <c r="C11" s="97"/>
      <c r="D11" s="97"/>
      <c r="E11" s="97"/>
      <c r="F11" s="97"/>
      <c r="I11" s="50"/>
      <c r="J11" s="51"/>
      <c r="K11" s="50"/>
      <c r="L11" s="51"/>
      <c r="M11" s="118"/>
      <c r="N11" s="84"/>
    </row>
    <row r="12" spans="1:14">
      <c r="C12" s="97"/>
      <c r="D12" s="97"/>
      <c r="E12" s="97"/>
      <c r="F12" s="97"/>
      <c r="I12" s="50"/>
      <c r="J12" s="51"/>
      <c r="K12" s="59" t="s">
        <v>114</v>
      </c>
      <c r="L12" s="59"/>
      <c r="M12" s="118" t="s">
        <v>114</v>
      </c>
      <c r="N12" s="84"/>
    </row>
    <row r="13" spans="1:14">
      <c r="C13" s="84" t="s">
        <v>110</v>
      </c>
      <c r="D13" s="84"/>
      <c r="E13" s="84"/>
      <c r="F13" s="84"/>
      <c r="I13" s="50"/>
      <c r="J13" s="51">
        <f>SUM(J10:J12)</f>
        <v>0</v>
      </c>
      <c r="K13" s="50"/>
      <c r="L13" s="51">
        <f>SUM(L10:L12)</f>
        <v>1000</v>
      </c>
      <c r="M13" s="118">
        <f>SUM(M10:N12)</f>
        <v>1000</v>
      </c>
      <c r="N13" s="84"/>
    </row>
    <row r="14" spans="1:14">
      <c r="C14" s="97"/>
      <c r="D14" s="97"/>
      <c r="E14" s="97"/>
      <c r="F14" s="97"/>
      <c r="I14" s="50"/>
      <c r="J14" s="51"/>
      <c r="K14" s="50"/>
      <c r="L14" s="51"/>
      <c r="M14" s="118"/>
      <c r="N14" s="84"/>
    </row>
    <row r="15" spans="1:14">
      <c r="C15" s="97"/>
      <c r="D15" s="97"/>
      <c r="E15" s="97"/>
      <c r="F15" s="97"/>
      <c r="I15" s="50"/>
      <c r="J15" s="51"/>
      <c r="K15" s="50"/>
      <c r="L15" s="51"/>
      <c r="M15" s="118"/>
      <c r="N15" s="84"/>
    </row>
    <row r="16" spans="1:14">
      <c r="C16" s="97"/>
      <c r="D16" s="97"/>
      <c r="E16" s="97"/>
      <c r="F16" s="97"/>
      <c r="I16" s="50"/>
      <c r="J16" s="51"/>
      <c r="K16" s="50"/>
      <c r="L16" s="51"/>
      <c r="M16" s="118"/>
      <c r="N16" s="84"/>
    </row>
    <row r="17" spans="3:14">
      <c r="C17" s="97"/>
      <c r="D17" s="97"/>
      <c r="E17" s="97"/>
      <c r="F17" s="97"/>
      <c r="I17" s="50"/>
      <c r="J17" s="51"/>
      <c r="K17" s="50"/>
      <c r="L17" s="51"/>
      <c r="M17" s="118"/>
      <c r="N17" s="84"/>
    </row>
    <row r="18" spans="3:14">
      <c r="C18" s="97"/>
      <c r="D18" s="97"/>
      <c r="E18" s="97"/>
      <c r="F18" s="97"/>
      <c r="I18" s="50"/>
      <c r="J18" s="51"/>
      <c r="K18" s="50"/>
      <c r="L18" s="51"/>
      <c r="M18" s="118"/>
      <c r="N18" s="84"/>
    </row>
    <row r="19" spans="3:14">
      <c r="C19" s="97"/>
      <c r="D19" s="97"/>
      <c r="E19" s="97"/>
      <c r="F19" s="97"/>
      <c r="I19" s="50"/>
      <c r="J19" s="51"/>
      <c r="K19" s="50"/>
      <c r="L19" s="51"/>
      <c r="M19" s="118"/>
      <c r="N19" s="84"/>
    </row>
    <row r="20" spans="3:14">
      <c r="C20" s="97"/>
      <c r="D20" s="97"/>
      <c r="E20" s="97"/>
      <c r="F20" s="97"/>
      <c r="I20" s="50"/>
      <c r="J20" s="51"/>
      <c r="K20" s="50"/>
      <c r="L20" s="51"/>
      <c r="M20" s="118"/>
      <c r="N20" s="84"/>
    </row>
    <row r="21" spans="3:14">
      <c r="C21" s="97"/>
      <c r="D21" s="97"/>
      <c r="E21" s="97"/>
      <c r="F21" s="97"/>
      <c r="I21" s="50"/>
      <c r="J21" s="51"/>
      <c r="K21" s="50"/>
      <c r="L21" s="51"/>
      <c r="M21" s="118"/>
      <c r="N21" s="84"/>
    </row>
    <row r="22" spans="3:14">
      <c r="C22" s="97"/>
      <c r="D22" s="97"/>
      <c r="E22" s="97"/>
      <c r="F22" s="97"/>
      <c r="I22" s="50"/>
      <c r="J22" s="51"/>
      <c r="K22" s="50"/>
      <c r="L22" s="51"/>
      <c r="M22" s="118"/>
      <c r="N22" s="84"/>
    </row>
    <row r="23" spans="3:14">
      <c r="C23" s="97"/>
      <c r="D23" s="97"/>
      <c r="E23" s="97"/>
      <c r="F23" s="97"/>
      <c r="I23" s="50"/>
      <c r="J23" s="51"/>
      <c r="K23" s="50"/>
      <c r="L23" s="51"/>
      <c r="M23" s="118"/>
      <c r="N23" s="84"/>
    </row>
    <row r="24" spans="3:14">
      <c r="C24" s="97"/>
      <c r="D24" s="97"/>
      <c r="E24" s="97"/>
      <c r="F24" s="97"/>
      <c r="I24" s="50"/>
      <c r="J24" s="51"/>
      <c r="K24" s="50"/>
      <c r="L24" s="51"/>
      <c r="M24" s="118"/>
      <c r="N24" s="84"/>
    </row>
    <row r="25" spans="3:14">
      <c r="C25" s="97"/>
      <c r="D25" s="97"/>
      <c r="E25" s="97"/>
      <c r="F25" s="97"/>
      <c r="I25" s="50"/>
      <c r="J25" s="51"/>
      <c r="K25" s="50"/>
      <c r="L25" s="51"/>
      <c r="M25" s="118"/>
      <c r="N25" s="84"/>
    </row>
    <row r="26" spans="3:14">
      <c r="C26" s="97"/>
      <c r="D26" s="97"/>
      <c r="E26" s="97"/>
      <c r="F26" s="97"/>
      <c r="I26" s="50"/>
      <c r="J26" s="51"/>
      <c r="K26" s="50"/>
      <c r="L26" s="51"/>
      <c r="M26" s="118"/>
      <c r="N26" s="84"/>
    </row>
    <row r="27" spans="3:14">
      <c r="C27" s="97"/>
      <c r="D27" s="97"/>
      <c r="E27" s="97"/>
      <c r="F27" s="97"/>
      <c r="I27" s="50"/>
      <c r="J27" s="51"/>
      <c r="K27" s="50"/>
      <c r="L27" s="51"/>
      <c r="M27" s="118"/>
      <c r="N27" s="84"/>
    </row>
    <row r="28" spans="3:14">
      <c r="C28" s="97"/>
      <c r="D28" s="97"/>
      <c r="E28" s="97"/>
      <c r="F28" s="97"/>
      <c r="I28" s="50"/>
      <c r="J28" s="51"/>
      <c r="K28" s="50"/>
      <c r="L28" s="51"/>
      <c r="M28" s="118"/>
      <c r="N28" s="84"/>
    </row>
    <row r="29" spans="3:14">
      <c r="C29" s="97"/>
      <c r="D29" s="97"/>
      <c r="E29" s="97"/>
      <c r="F29" s="97"/>
      <c r="M29" s="84"/>
      <c r="N29" s="84"/>
    </row>
  </sheetData>
  <mergeCells count="47">
    <mergeCell ref="G5:H5"/>
    <mergeCell ref="M5:N6"/>
    <mergeCell ref="M10:N10"/>
    <mergeCell ref="I5:J5"/>
    <mergeCell ref="K5:L5"/>
    <mergeCell ref="C11:F11"/>
    <mergeCell ref="C12:F12"/>
    <mergeCell ref="C13:F13"/>
    <mergeCell ref="C14:F14"/>
    <mergeCell ref="A5:A6"/>
    <mergeCell ref="B5:F6"/>
    <mergeCell ref="B8:F8"/>
    <mergeCell ref="C10:F10"/>
    <mergeCell ref="C21:F21"/>
    <mergeCell ref="C22:F22"/>
    <mergeCell ref="C15:F15"/>
    <mergeCell ref="C16:F16"/>
    <mergeCell ref="C17:F17"/>
    <mergeCell ref="C18:F18"/>
    <mergeCell ref="C29:F29"/>
    <mergeCell ref="M11:N11"/>
    <mergeCell ref="M12:N12"/>
    <mergeCell ref="M13:N13"/>
    <mergeCell ref="M14:N14"/>
    <mergeCell ref="M15:N15"/>
    <mergeCell ref="M16:N16"/>
    <mergeCell ref="M17:N17"/>
    <mergeCell ref="C23:F23"/>
    <mergeCell ref="C24:F24"/>
    <mergeCell ref="M18:N18"/>
    <mergeCell ref="M19:N19"/>
    <mergeCell ref="M20:N20"/>
    <mergeCell ref="M21:N21"/>
    <mergeCell ref="C27:F27"/>
    <mergeCell ref="C28:F28"/>
    <mergeCell ref="C25:F25"/>
    <mergeCell ref="C26:F26"/>
    <mergeCell ref="C19:F19"/>
    <mergeCell ref="C20:F20"/>
    <mergeCell ref="M26:N26"/>
    <mergeCell ref="M27:N27"/>
    <mergeCell ref="M28:N28"/>
    <mergeCell ref="M29:N29"/>
    <mergeCell ref="M22:N22"/>
    <mergeCell ref="M23:N23"/>
    <mergeCell ref="M24:N24"/>
    <mergeCell ref="M25:N25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3:P40"/>
  <sheetViews>
    <sheetView tabSelected="1" topLeftCell="A4" workbookViewId="0">
      <selection activeCell="R16" sqref="R16"/>
    </sheetView>
  </sheetViews>
  <sheetFormatPr defaultColWidth="5.7109375" defaultRowHeight="12.75"/>
  <cols>
    <col min="1" max="1" width="3.7109375" style="2" customWidth="1"/>
    <col min="2" max="9" width="6.28515625" style="2" customWidth="1"/>
    <col min="10" max="10" width="6" style="2" bestFit="1" customWidth="1"/>
    <col min="11" max="12" width="6.28515625" style="2" customWidth="1"/>
    <col min="13" max="13" width="6" style="2" bestFit="1" customWidth="1"/>
    <col min="14" max="17" width="6.28515625" style="2" customWidth="1"/>
    <col min="18" max="16384" width="5.7109375" style="2"/>
  </cols>
  <sheetData>
    <row r="3" spans="1:16" ht="15">
      <c r="B3" s="121" t="s">
        <v>529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</row>
    <row r="4" spans="1:16">
      <c r="B4" s="84" t="s">
        <v>69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6" spans="1:16">
      <c r="A6" s="2">
        <v>1</v>
      </c>
      <c r="B6" s="113" t="s">
        <v>171</v>
      </c>
      <c r="C6" s="114"/>
      <c r="D6" s="114"/>
      <c r="E6" s="40" t="s">
        <v>13</v>
      </c>
      <c r="F6" s="16"/>
      <c r="H6" s="99" t="s">
        <v>172</v>
      </c>
      <c r="I6" s="101"/>
      <c r="J6" s="101"/>
      <c r="K6" s="101"/>
      <c r="L6" s="7" t="s">
        <v>13</v>
      </c>
      <c r="M6" s="16" t="s">
        <v>1</v>
      </c>
    </row>
    <row r="8" spans="1:16">
      <c r="B8" s="113" t="s">
        <v>9</v>
      </c>
      <c r="C8" s="114"/>
      <c r="D8" s="17" t="s">
        <v>10</v>
      </c>
    </row>
    <row r="10" spans="1:16">
      <c r="A10" s="2">
        <v>2</v>
      </c>
      <c r="B10" s="97" t="s">
        <v>173</v>
      </c>
      <c r="C10" s="97"/>
      <c r="D10" s="97"/>
      <c r="E10" s="2" t="s">
        <v>13</v>
      </c>
      <c r="F10" s="19">
        <v>1.5</v>
      </c>
      <c r="G10" s="2" t="s">
        <v>15</v>
      </c>
      <c r="I10" s="97" t="s">
        <v>174</v>
      </c>
      <c r="J10" s="97"/>
      <c r="K10" s="97"/>
      <c r="L10" s="2" t="s">
        <v>13</v>
      </c>
      <c r="M10" s="70">
        <v>2.02</v>
      </c>
      <c r="N10" s="2" t="s">
        <v>15</v>
      </c>
    </row>
    <row r="12" spans="1:16">
      <c r="B12" s="97" t="s">
        <v>175</v>
      </c>
      <c r="C12" s="97"/>
      <c r="D12" s="97"/>
      <c r="E12" s="97"/>
      <c r="F12" s="97"/>
      <c r="G12" s="97"/>
      <c r="H12" s="97"/>
      <c r="I12" s="97"/>
      <c r="J12" s="2" t="s">
        <v>13</v>
      </c>
      <c r="K12" s="71">
        <v>2.5</v>
      </c>
      <c r="L12" s="2" t="s">
        <v>15</v>
      </c>
    </row>
    <row r="14" spans="1:16">
      <c r="B14" s="97" t="s">
        <v>176</v>
      </c>
      <c r="C14" s="97"/>
      <c r="D14" s="97"/>
      <c r="E14" s="97"/>
      <c r="F14" s="2" t="s">
        <v>13</v>
      </c>
      <c r="G14" s="41">
        <f>F10*M10*K12*1.3</f>
        <v>9.8475000000000019</v>
      </c>
      <c r="H14" s="97" t="s">
        <v>177</v>
      </c>
      <c r="I14" s="97"/>
      <c r="J14" s="97"/>
      <c r="K14" s="97"/>
    </row>
    <row r="15" spans="1:16">
      <c r="F15" s="2" t="s">
        <v>114</v>
      </c>
    </row>
    <row r="16" spans="1:16">
      <c r="A16" s="2">
        <v>3</v>
      </c>
      <c r="B16" s="97" t="s">
        <v>178</v>
      </c>
      <c r="C16" s="97"/>
      <c r="D16" s="97"/>
      <c r="E16" s="97"/>
      <c r="F16" s="2" t="s">
        <v>13</v>
      </c>
      <c r="G16" s="19">
        <v>0.1</v>
      </c>
      <c r="H16" s="2" t="s">
        <v>15</v>
      </c>
    </row>
    <row r="17" spans="1:16">
      <c r="F17" s="2" t="s">
        <v>114</v>
      </c>
    </row>
    <row r="18" spans="1:16">
      <c r="B18" s="97" t="s">
        <v>179</v>
      </c>
      <c r="C18" s="97"/>
      <c r="D18" s="97"/>
      <c r="E18" s="97"/>
      <c r="F18" s="2" t="s">
        <v>13</v>
      </c>
      <c r="G18" s="41">
        <f>((F10)*(M10)*G16)/0.9</f>
        <v>0.33666666666666673</v>
      </c>
      <c r="H18" s="97" t="s">
        <v>180</v>
      </c>
      <c r="I18" s="97"/>
      <c r="J18" s="97"/>
      <c r="K18" s="97"/>
      <c r="L18" s="84" t="s">
        <v>535</v>
      </c>
      <c r="M18" s="84"/>
      <c r="N18" s="84"/>
      <c r="O18" s="84"/>
      <c r="P18" s="84"/>
    </row>
    <row r="19" spans="1:16">
      <c r="B19" s="5"/>
      <c r="C19" s="5"/>
      <c r="D19" s="5"/>
      <c r="E19" s="5"/>
      <c r="G19" s="21"/>
      <c r="H19" s="5"/>
      <c r="I19" s="5"/>
      <c r="J19" s="5"/>
      <c r="K19" s="5"/>
    </row>
    <row r="20" spans="1:16">
      <c r="A20" s="2">
        <v>4</v>
      </c>
      <c r="B20" s="97" t="s">
        <v>181</v>
      </c>
      <c r="C20" s="97"/>
      <c r="D20" s="97"/>
      <c r="E20" s="97"/>
      <c r="F20" s="2" t="s">
        <v>13</v>
      </c>
      <c r="G20" s="19">
        <v>0.05</v>
      </c>
      <c r="H20" s="2" t="s">
        <v>15</v>
      </c>
      <c r="I20" s="84" t="s">
        <v>188</v>
      </c>
      <c r="J20" s="84"/>
      <c r="K20" s="84"/>
    </row>
    <row r="21" spans="1:16" s="21" customFormat="1">
      <c r="B21" s="30"/>
      <c r="C21" s="30"/>
      <c r="D21" s="30"/>
      <c r="E21" s="30"/>
      <c r="H21" s="30"/>
      <c r="I21" s="30"/>
      <c r="J21" s="30"/>
      <c r="K21" s="30"/>
    </row>
    <row r="22" spans="1:16" s="21" customFormat="1">
      <c r="B22" s="97" t="s">
        <v>182</v>
      </c>
      <c r="C22" s="97"/>
      <c r="D22" s="97"/>
      <c r="E22" s="97"/>
      <c r="F22" s="2" t="s">
        <v>13</v>
      </c>
      <c r="G22" s="41">
        <f>(F10)*(M10)*G20</f>
        <v>0.15150000000000002</v>
      </c>
      <c r="H22" s="2" t="s">
        <v>14</v>
      </c>
      <c r="I22" s="2"/>
      <c r="J22" s="2"/>
      <c r="K22" s="2"/>
      <c r="L22" s="84" t="s">
        <v>535</v>
      </c>
      <c r="M22" s="84"/>
      <c r="N22" s="84"/>
      <c r="O22" s="84"/>
      <c r="P22" s="84"/>
    </row>
    <row r="23" spans="1:16" s="21" customFormat="1">
      <c r="B23" s="30"/>
      <c r="C23" s="30"/>
      <c r="D23" s="30"/>
      <c r="E23" s="30"/>
      <c r="H23" s="30"/>
      <c r="I23" s="30"/>
      <c r="J23" s="30"/>
      <c r="K23" s="30"/>
    </row>
    <row r="24" spans="1:16">
      <c r="B24" s="122" t="s">
        <v>17</v>
      </c>
      <c r="C24" s="123"/>
      <c r="D24" s="7" t="s">
        <v>13</v>
      </c>
      <c r="E24" s="114" t="s">
        <v>532</v>
      </c>
      <c r="F24" s="114"/>
      <c r="G24" s="114"/>
      <c r="H24" s="114"/>
      <c r="I24" s="7" t="s">
        <v>13</v>
      </c>
      <c r="J24" s="86">
        <f>240*G22</f>
        <v>36.360000000000007</v>
      </c>
      <c r="K24" s="86"/>
      <c r="L24" s="114" t="s">
        <v>19</v>
      </c>
      <c r="M24" s="115"/>
      <c r="N24" s="76" t="s">
        <v>88</v>
      </c>
      <c r="O24" s="76"/>
      <c r="P24" s="76"/>
    </row>
    <row r="25" spans="1:16">
      <c r="B25" s="122" t="s">
        <v>20</v>
      </c>
      <c r="C25" s="123"/>
      <c r="D25" s="7" t="s">
        <v>13</v>
      </c>
      <c r="E25" s="101" t="s">
        <v>533</v>
      </c>
      <c r="F25" s="101"/>
      <c r="G25" s="101"/>
      <c r="H25" s="101"/>
      <c r="I25" s="7" t="s">
        <v>13</v>
      </c>
      <c r="J25" s="86">
        <f>0.52*G22</f>
        <v>7.8780000000000017E-2</v>
      </c>
      <c r="K25" s="86"/>
      <c r="L25" s="114" t="s">
        <v>14</v>
      </c>
      <c r="M25" s="115"/>
      <c r="N25" s="76" t="s">
        <v>88</v>
      </c>
      <c r="O25" s="76"/>
      <c r="P25" s="76"/>
    </row>
    <row r="26" spans="1:16">
      <c r="B26" s="122" t="s">
        <v>21</v>
      </c>
      <c r="C26" s="123"/>
      <c r="D26" s="7" t="s">
        <v>13</v>
      </c>
      <c r="E26" s="101" t="s">
        <v>534</v>
      </c>
      <c r="F26" s="101"/>
      <c r="G26" s="101"/>
      <c r="H26" s="101"/>
      <c r="I26" s="7" t="s">
        <v>13</v>
      </c>
      <c r="J26" s="86">
        <f>0.85*G22</f>
        <v>0.12877500000000003</v>
      </c>
      <c r="K26" s="86"/>
      <c r="L26" s="114" t="s">
        <v>14</v>
      </c>
      <c r="M26" s="115"/>
      <c r="N26" s="76" t="s">
        <v>88</v>
      </c>
      <c r="O26" s="76"/>
      <c r="P26" s="76"/>
    </row>
    <row r="27" spans="1:16" s="21" customFormat="1">
      <c r="B27" s="24"/>
      <c r="C27" s="24"/>
      <c r="D27" s="3"/>
      <c r="E27" s="3"/>
      <c r="F27" s="3"/>
      <c r="G27" s="3"/>
      <c r="H27" s="3"/>
      <c r="I27" s="3"/>
      <c r="J27" s="22"/>
      <c r="K27" s="22"/>
      <c r="L27" s="23"/>
      <c r="M27" s="23"/>
    </row>
    <row r="28" spans="1:16" s="21" customFormat="1">
      <c r="B28" s="119" t="s">
        <v>76</v>
      </c>
      <c r="C28" s="119"/>
      <c r="D28" s="3" t="s">
        <v>77</v>
      </c>
      <c r="E28" s="3">
        <v>50</v>
      </c>
      <c r="F28" s="3" t="s">
        <v>19</v>
      </c>
      <c r="G28" s="3" t="s">
        <v>5</v>
      </c>
      <c r="H28" s="3">
        <v>3.7999999999999999E-2</v>
      </c>
      <c r="I28" s="3" t="s">
        <v>14</v>
      </c>
      <c r="J28" s="22"/>
      <c r="K28" s="22"/>
      <c r="L28" s="23"/>
      <c r="M28" s="23"/>
    </row>
    <row r="29" spans="1:16" s="21" customFormat="1">
      <c r="B29" s="119" t="s">
        <v>78</v>
      </c>
      <c r="C29" s="119"/>
      <c r="D29" s="3" t="s">
        <v>77</v>
      </c>
      <c r="E29" s="3">
        <v>8.25</v>
      </c>
      <c r="F29" s="3" t="s">
        <v>19</v>
      </c>
      <c r="G29" s="3" t="s">
        <v>5</v>
      </c>
      <c r="H29" s="3">
        <v>1.4999999999999999E-2</v>
      </c>
      <c r="I29" s="3" t="s">
        <v>14</v>
      </c>
      <c r="J29" s="22"/>
      <c r="K29" s="22"/>
      <c r="L29" s="23"/>
      <c r="M29" s="23"/>
    </row>
    <row r="30" spans="1:16" s="21" customFormat="1">
      <c r="B30" s="119" t="s">
        <v>186</v>
      </c>
      <c r="C30" s="119"/>
      <c r="D30" s="3" t="s">
        <v>77</v>
      </c>
      <c r="E30" s="3">
        <v>1600</v>
      </c>
      <c r="F30" s="3" t="s">
        <v>19</v>
      </c>
      <c r="G30" s="119" t="s">
        <v>187</v>
      </c>
      <c r="H30" s="119"/>
      <c r="I30" s="119"/>
      <c r="J30" s="22"/>
      <c r="K30" s="22"/>
      <c r="L30" s="23"/>
      <c r="M30" s="23"/>
    </row>
    <row r="31" spans="1:16" s="21" customFormat="1">
      <c r="B31" s="30"/>
      <c r="C31" s="30"/>
      <c r="D31" s="30"/>
      <c r="E31" s="30"/>
      <c r="F31" s="30"/>
    </row>
    <row r="32" spans="1:16" s="21" customFormat="1">
      <c r="A32" s="21">
        <v>5</v>
      </c>
      <c r="B32" s="120" t="s">
        <v>191</v>
      </c>
      <c r="C32" s="120"/>
      <c r="D32" s="120"/>
      <c r="E32" s="120"/>
      <c r="F32" s="120"/>
      <c r="G32" s="120"/>
      <c r="I32" s="21" t="s">
        <v>13</v>
      </c>
      <c r="J32" s="18">
        <v>4</v>
      </c>
      <c r="K32" s="21" t="s">
        <v>190</v>
      </c>
    </row>
    <row r="33" spans="1:15" s="21" customFormat="1">
      <c r="B33" s="30"/>
      <c r="C33" s="30"/>
      <c r="D33" s="30"/>
      <c r="E33" s="30"/>
      <c r="F33" s="30"/>
    </row>
    <row r="34" spans="1:15" s="21" customFormat="1">
      <c r="B34" s="120" t="s">
        <v>192</v>
      </c>
      <c r="C34" s="120"/>
      <c r="D34" s="120"/>
      <c r="E34" s="120"/>
      <c r="F34" s="120"/>
      <c r="G34" s="120"/>
      <c r="I34" s="21" t="s">
        <v>13</v>
      </c>
      <c r="J34" s="18">
        <v>10000</v>
      </c>
      <c r="K34" s="21" t="s">
        <v>193</v>
      </c>
    </row>
    <row r="35" spans="1:15" s="21" customFormat="1">
      <c r="B35" s="30"/>
      <c r="C35" s="30"/>
      <c r="D35" s="30"/>
      <c r="E35" s="30"/>
      <c r="F35" s="30"/>
    </row>
    <row r="36" spans="1:15" s="21" customFormat="1">
      <c r="B36" s="120" t="s">
        <v>194</v>
      </c>
      <c r="C36" s="120"/>
      <c r="D36" s="120"/>
      <c r="E36" s="120"/>
      <c r="F36" s="120"/>
      <c r="G36" s="120"/>
      <c r="H36" s="120"/>
      <c r="I36" s="21" t="s">
        <v>13</v>
      </c>
      <c r="J36" s="21">
        <f>J32*J34</f>
        <v>40000</v>
      </c>
      <c r="K36" s="21" t="s">
        <v>193</v>
      </c>
    </row>
    <row r="37" spans="1:15" s="21" customFormat="1">
      <c r="B37" s="30"/>
      <c r="C37" s="30"/>
      <c r="D37" s="30"/>
      <c r="E37" s="30"/>
      <c r="F37" s="30"/>
    </row>
    <row r="38" spans="1:15">
      <c r="A38" s="2">
        <v>6</v>
      </c>
      <c r="B38" s="97" t="s">
        <v>189</v>
      </c>
      <c r="C38" s="97"/>
      <c r="D38" s="97"/>
      <c r="E38" s="2" t="s">
        <v>13</v>
      </c>
      <c r="F38" s="18">
        <v>4</v>
      </c>
      <c r="G38" s="2" t="s">
        <v>190</v>
      </c>
      <c r="I38" s="84" t="s">
        <v>195</v>
      </c>
      <c r="J38" s="84"/>
      <c r="K38" s="84"/>
      <c r="L38" s="84"/>
      <c r="M38" s="2" t="s">
        <v>13</v>
      </c>
      <c r="N38" s="18">
        <v>300</v>
      </c>
      <c r="O38" s="2" t="s">
        <v>193</v>
      </c>
    </row>
    <row r="40" spans="1:15">
      <c r="B40" s="97" t="s">
        <v>196</v>
      </c>
      <c r="C40" s="97"/>
      <c r="D40" s="97"/>
      <c r="E40" s="97"/>
      <c r="F40" s="97"/>
      <c r="G40" s="97"/>
      <c r="H40" s="97"/>
      <c r="I40" s="2" t="s">
        <v>13</v>
      </c>
      <c r="J40" s="41">
        <f>F38*N38</f>
        <v>1200</v>
      </c>
      <c r="K40" s="2" t="s">
        <v>193</v>
      </c>
    </row>
  </sheetData>
  <mergeCells count="43">
    <mergeCell ref="N24:P24"/>
    <mergeCell ref="N25:P25"/>
    <mergeCell ref="N26:P26"/>
    <mergeCell ref="L26:M26"/>
    <mergeCell ref="E25:H25"/>
    <mergeCell ref="J25:K25"/>
    <mergeCell ref="L25:M25"/>
    <mergeCell ref="L24:M24"/>
    <mergeCell ref="B28:C28"/>
    <mergeCell ref="B26:C26"/>
    <mergeCell ref="B29:C29"/>
    <mergeCell ref="B24:C24"/>
    <mergeCell ref="B25:C25"/>
    <mergeCell ref="E24:H24"/>
    <mergeCell ref="J24:K24"/>
    <mergeCell ref="E26:H26"/>
    <mergeCell ref="B3:P3"/>
    <mergeCell ref="B4:P4"/>
    <mergeCell ref="B6:D6"/>
    <mergeCell ref="H6:K6"/>
    <mergeCell ref="B8:C8"/>
    <mergeCell ref="B10:D10"/>
    <mergeCell ref="I10:K10"/>
    <mergeCell ref="B12:I12"/>
    <mergeCell ref="B14:E14"/>
    <mergeCell ref="H14:K14"/>
    <mergeCell ref="B16:E16"/>
    <mergeCell ref="B38:D38"/>
    <mergeCell ref="B32:G32"/>
    <mergeCell ref="B34:G34"/>
    <mergeCell ref="B36:H36"/>
    <mergeCell ref="I38:L38"/>
    <mergeCell ref="J26:K26"/>
    <mergeCell ref="B40:H40"/>
    <mergeCell ref="B22:E22"/>
    <mergeCell ref="L18:P18"/>
    <mergeCell ref="L22:P22"/>
    <mergeCell ref="B30:C30"/>
    <mergeCell ref="G30:I30"/>
    <mergeCell ref="B18:E18"/>
    <mergeCell ref="H18:K18"/>
    <mergeCell ref="B20:E20"/>
    <mergeCell ref="I20:K20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3:S64"/>
  <sheetViews>
    <sheetView topLeftCell="A19" workbookViewId="0">
      <selection activeCell="U56" sqref="U56"/>
    </sheetView>
  </sheetViews>
  <sheetFormatPr defaultColWidth="5.7109375" defaultRowHeight="12.75"/>
  <cols>
    <col min="1" max="1" width="3.7109375" style="2" customWidth="1"/>
    <col min="2" max="9" width="6.28515625" style="2" customWidth="1"/>
    <col min="10" max="10" width="6" style="2" bestFit="1" customWidth="1"/>
    <col min="11" max="12" width="6.28515625" style="2" customWidth="1"/>
    <col min="13" max="13" width="6" style="2" bestFit="1" customWidth="1"/>
    <col min="14" max="17" width="6.28515625" style="2" customWidth="1"/>
    <col min="18" max="16384" width="5.7109375" style="2"/>
  </cols>
  <sheetData>
    <row r="3" spans="1:16" ht="15">
      <c r="B3" s="121" t="s">
        <v>528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</row>
    <row r="4" spans="1:16">
      <c r="B4" s="84" t="s">
        <v>69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6" spans="1:16">
      <c r="A6" s="2">
        <v>1</v>
      </c>
      <c r="B6" s="113" t="s">
        <v>171</v>
      </c>
      <c r="C6" s="114"/>
      <c r="D6" s="114"/>
      <c r="E6" s="40" t="s">
        <v>13</v>
      </c>
      <c r="F6" s="16" t="s">
        <v>212</v>
      </c>
      <c r="H6" s="99" t="s">
        <v>172</v>
      </c>
      <c r="I6" s="101"/>
      <c r="J6" s="101"/>
      <c r="K6" s="101"/>
      <c r="L6" s="7" t="s">
        <v>13</v>
      </c>
      <c r="M6" s="16" t="s">
        <v>1</v>
      </c>
    </row>
    <row r="8" spans="1:16">
      <c r="B8" s="113" t="s">
        <v>9</v>
      </c>
      <c r="C8" s="114"/>
      <c r="D8" s="17" t="s">
        <v>10</v>
      </c>
    </row>
    <row r="10" spans="1:16">
      <c r="A10" s="2">
        <v>2</v>
      </c>
      <c r="B10" s="97" t="s">
        <v>173</v>
      </c>
      <c r="C10" s="97"/>
      <c r="D10" s="97"/>
      <c r="E10" s="2" t="s">
        <v>13</v>
      </c>
      <c r="F10" s="19">
        <v>1.5</v>
      </c>
      <c r="G10" s="2" t="s">
        <v>15</v>
      </c>
      <c r="I10" s="97" t="s">
        <v>174</v>
      </c>
      <c r="J10" s="97"/>
      <c r="K10" s="97"/>
      <c r="L10" s="2" t="s">
        <v>13</v>
      </c>
      <c r="M10" s="19">
        <v>2.02</v>
      </c>
      <c r="N10" s="2" t="s">
        <v>15</v>
      </c>
    </row>
    <row r="11" spans="1:16">
      <c r="F11" s="43"/>
    </row>
    <row r="12" spans="1:16">
      <c r="B12" s="97" t="s">
        <v>197</v>
      </c>
      <c r="C12" s="97"/>
      <c r="D12" s="97"/>
      <c r="E12" s="2" t="s">
        <v>13</v>
      </c>
      <c r="F12" s="19">
        <v>0.5</v>
      </c>
      <c r="I12" s="97" t="s">
        <v>16</v>
      </c>
      <c r="J12" s="97"/>
      <c r="K12" s="97"/>
      <c r="L12" s="2" t="s">
        <v>13</v>
      </c>
      <c r="M12" s="41">
        <f>F10*M10*F12</f>
        <v>1.5150000000000001</v>
      </c>
      <c r="N12" s="2" t="s">
        <v>14</v>
      </c>
    </row>
    <row r="14" spans="1:16">
      <c r="A14" s="2">
        <v>4</v>
      </c>
      <c r="B14" s="120" t="s">
        <v>198</v>
      </c>
      <c r="C14" s="120"/>
      <c r="D14" s="120"/>
      <c r="E14" s="120"/>
      <c r="F14" s="120"/>
      <c r="G14" s="120"/>
      <c r="H14" s="120"/>
      <c r="I14" s="30"/>
      <c r="J14" s="30"/>
      <c r="K14" s="30"/>
      <c r="L14" s="21"/>
      <c r="M14" s="21"/>
      <c r="N14" s="21"/>
    </row>
    <row r="15" spans="1:16" s="21" customFormat="1">
      <c r="B15" s="30"/>
      <c r="C15" s="30"/>
      <c r="D15" s="30"/>
      <c r="E15" s="30"/>
      <c r="H15" s="30"/>
      <c r="I15" s="30"/>
      <c r="J15" s="30"/>
      <c r="K15" s="30"/>
    </row>
    <row r="16" spans="1:16" s="21" customFormat="1">
      <c r="B16" s="122" t="s">
        <v>17</v>
      </c>
      <c r="C16" s="123"/>
      <c r="D16" s="7" t="s">
        <v>13</v>
      </c>
      <c r="E16" s="114" t="s">
        <v>183</v>
      </c>
      <c r="F16" s="114"/>
      <c r="G16" s="114"/>
      <c r="H16" s="114"/>
      <c r="I16" s="7" t="s">
        <v>13</v>
      </c>
      <c r="J16" s="86">
        <f>320*M12</f>
        <v>484.80000000000007</v>
      </c>
      <c r="K16" s="86"/>
      <c r="L16" s="114" t="s">
        <v>19</v>
      </c>
      <c r="M16" s="114"/>
      <c r="N16" s="6" t="s">
        <v>88</v>
      </c>
      <c r="O16" s="40"/>
      <c r="P16" s="45"/>
    </row>
    <row r="17" spans="1:17">
      <c r="B17" s="122" t="s">
        <v>20</v>
      </c>
      <c r="C17" s="123"/>
      <c r="D17" s="7" t="s">
        <v>13</v>
      </c>
      <c r="E17" s="101" t="s">
        <v>199</v>
      </c>
      <c r="F17" s="101"/>
      <c r="G17" s="101"/>
      <c r="H17" s="101"/>
      <c r="I17" s="7" t="s">
        <v>13</v>
      </c>
      <c r="J17" s="86">
        <f>0.5*M12</f>
        <v>0.75750000000000006</v>
      </c>
      <c r="K17" s="86"/>
      <c r="L17" s="114" t="s">
        <v>14</v>
      </c>
      <c r="M17" s="114"/>
      <c r="N17" s="6" t="s">
        <v>88</v>
      </c>
      <c r="O17" s="7"/>
      <c r="P17" s="8"/>
    </row>
    <row r="18" spans="1:17">
      <c r="B18" s="122" t="s">
        <v>21</v>
      </c>
      <c r="C18" s="123"/>
      <c r="D18" s="7" t="s">
        <v>13</v>
      </c>
      <c r="E18" s="101" t="s">
        <v>200</v>
      </c>
      <c r="F18" s="101"/>
      <c r="G18" s="101"/>
      <c r="H18" s="101"/>
      <c r="I18" s="7" t="s">
        <v>13</v>
      </c>
      <c r="J18" s="86">
        <f>1*M12</f>
        <v>1.5150000000000001</v>
      </c>
      <c r="K18" s="86"/>
      <c r="L18" s="114" t="s">
        <v>14</v>
      </c>
      <c r="M18" s="114"/>
      <c r="N18" s="6" t="s">
        <v>88</v>
      </c>
      <c r="O18" s="7"/>
      <c r="P18" s="8"/>
    </row>
    <row r="19" spans="1:17">
      <c r="B19" s="24"/>
      <c r="C19" s="24"/>
      <c r="D19" s="3"/>
      <c r="E19" s="3"/>
      <c r="F19" s="3"/>
      <c r="G19" s="3"/>
      <c r="H19" s="3"/>
      <c r="I19" s="3"/>
      <c r="J19" s="22"/>
      <c r="K19" s="22"/>
      <c r="L19" s="23"/>
      <c r="M19" s="23"/>
      <c r="N19" s="3"/>
      <c r="O19" s="10"/>
      <c r="P19" s="10"/>
    </row>
    <row r="20" spans="1:17" s="21" customFormat="1">
      <c r="B20" s="119" t="s">
        <v>76</v>
      </c>
      <c r="C20" s="119"/>
      <c r="D20" s="3" t="s">
        <v>77</v>
      </c>
      <c r="E20" s="3">
        <v>50</v>
      </c>
      <c r="F20" s="3" t="s">
        <v>19</v>
      </c>
      <c r="G20" s="3" t="s">
        <v>5</v>
      </c>
      <c r="H20" s="3">
        <v>3.7999999999999999E-2</v>
      </c>
      <c r="I20" s="3" t="s">
        <v>14</v>
      </c>
      <c r="J20" s="22"/>
      <c r="K20" s="22"/>
      <c r="L20" s="23"/>
      <c r="M20" s="23"/>
    </row>
    <row r="21" spans="1:17" s="21" customFormat="1">
      <c r="B21" s="119" t="s">
        <v>78</v>
      </c>
      <c r="C21" s="119"/>
      <c r="D21" s="3" t="s">
        <v>77</v>
      </c>
      <c r="E21" s="3">
        <v>8.25</v>
      </c>
      <c r="F21" s="3" t="s">
        <v>19</v>
      </c>
      <c r="G21" s="3" t="s">
        <v>5</v>
      </c>
      <c r="H21" s="3">
        <v>1.4999999999999999E-2</v>
      </c>
      <c r="I21" s="3" t="s">
        <v>14</v>
      </c>
      <c r="J21" s="22"/>
      <c r="K21" s="22"/>
      <c r="L21" s="23"/>
      <c r="M21" s="23"/>
    </row>
    <row r="22" spans="1:17" s="21" customFormat="1">
      <c r="B22" s="119" t="s">
        <v>186</v>
      </c>
      <c r="C22" s="119"/>
      <c r="D22" s="3" t="s">
        <v>77</v>
      </c>
      <c r="E22" s="3">
        <v>1600</v>
      </c>
      <c r="F22" s="3" t="s">
        <v>19</v>
      </c>
      <c r="G22" s="119" t="s">
        <v>187</v>
      </c>
      <c r="H22" s="119"/>
      <c r="I22" s="119"/>
      <c r="J22" s="22"/>
      <c r="K22" s="22"/>
      <c r="L22" s="23"/>
      <c r="M22" s="23"/>
      <c r="O22" s="21" t="s">
        <v>114</v>
      </c>
    </row>
    <row r="23" spans="1:17" s="21" customFormat="1">
      <c r="B23" s="30"/>
      <c r="C23" s="30"/>
      <c r="D23" s="30"/>
      <c r="E23" s="30"/>
      <c r="F23" s="30"/>
    </row>
    <row r="24" spans="1:17" s="21" customFormat="1">
      <c r="A24" s="21">
        <v>5</v>
      </c>
      <c r="B24" s="97" t="s">
        <v>201</v>
      </c>
      <c r="C24" s="97"/>
      <c r="D24" s="97"/>
      <c r="E24" s="97"/>
      <c r="F24" s="97"/>
      <c r="G24" s="97"/>
      <c r="H24" s="97"/>
      <c r="I24" s="97"/>
      <c r="J24" s="84" t="s">
        <v>24</v>
      </c>
      <c r="K24" s="84"/>
      <c r="L24" s="2" t="s">
        <v>13</v>
      </c>
      <c r="M24" s="130">
        <f>(2*F10+2*M10)*F12</f>
        <v>3.52</v>
      </c>
      <c r="N24" s="130"/>
      <c r="O24" s="2" t="s">
        <v>68</v>
      </c>
      <c r="P24" s="2"/>
      <c r="Q24" s="2"/>
    </row>
    <row r="25" spans="1:17" s="21" customFormat="1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s="21" customFormat="1">
      <c r="B26" s="119" t="s">
        <v>89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</row>
    <row r="27" spans="1:17">
      <c r="B27" s="119" t="s">
        <v>202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3"/>
      <c r="P27" s="3"/>
      <c r="Q27" s="21"/>
    </row>
    <row r="28" spans="1:17">
      <c r="B28" s="119" t="s">
        <v>203</v>
      </c>
      <c r="C28" s="119"/>
      <c r="D28" s="119"/>
      <c r="E28" s="119"/>
      <c r="F28" s="119"/>
      <c r="G28" s="3" t="s">
        <v>13</v>
      </c>
      <c r="H28" s="129">
        <f>11.614*M24</f>
        <v>40.881280000000004</v>
      </c>
      <c r="I28" s="129"/>
      <c r="J28" s="3" t="s">
        <v>70</v>
      </c>
      <c r="K28" s="23"/>
      <c r="L28" s="23"/>
      <c r="M28" s="23"/>
      <c r="N28" s="23"/>
      <c r="O28" s="3"/>
      <c r="P28" s="3"/>
      <c r="Q28" s="21"/>
    </row>
    <row r="29" spans="1:17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3"/>
      <c r="P29" s="3"/>
      <c r="Q29" s="21"/>
    </row>
    <row r="30" spans="1:17">
      <c r="B30" s="122" t="s">
        <v>17</v>
      </c>
      <c r="C30" s="123"/>
      <c r="D30" s="7" t="s">
        <v>13</v>
      </c>
      <c r="E30" s="114" t="s">
        <v>204</v>
      </c>
      <c r="F30" s="114"/>
      <c r="G30" s="114"/>
      <c r="H30" s="114"/>
      <c r="I30" s="7" t="s">
        <v>13</v>
      </c>
      <c r="J30" s="86">
        <f>10*M24</f>
        <v>35.200000000000003</v>
      </c>
      <c r="K30" s="86"/>
      <c r="L30" s="114" t="s">
        <v>19</v>
      </c>
      <c r="M30" s="115"/>
      <c r="N30" s="76" t="s">
        <v>88</v>
      </c>
      <c r="O30" s="76"/>
      <c r="P30" s="76"/>
    </row>
    <row r="31" spans="1:17" s="21" customFormat="1">
      <c r="B31" s="122" t="s">
        <v>79</v>
      </c>
      <c r="C31" s="123"/>
      <c r="D31" s="7" t="s">
        <v>13</v>
      </c>
      <c r="E31" s="114" t="s">
        <v>205</v>
      </c>
      <c r="F31" s="114"/>
      <c r="G31" s="114"/>
      <c r="H31" s="114"/>
      <c r="I31" s="7" t="s">
        <v>13</v>
      </c>
      <c r="J31" s="86">
        <f>0.027*M24</f>
        <v>9.5039999999999999E-2</v>
      </c>
      <c r="K31" s="86"/>
      <c r="L31" s="114" t="s">
        <v>14</v>
      </c>
      <c r="M31" s="115"/>
      <c r="N31" s="76" t="s">
        <v>88</v>
      </c>
      <c r="O31" s="76"/>
      <c r="P31" s="76"/>
      <c r="Q31" s="2"/>
    </row>
    <row r="32" spans="1:17">
      <c r="B32" s="122" t="s">
        <v>82</v>
      </c>
      <c r="C32" s="123"/>
      <c r="D32" s="7" t="s">
        <v>13</v>
      </c>
      <c r="E32" s="114" t="s">
        <v>206</v>
      </c>
      <c r="F32" s="114"/>
      <c r="G32" s="114"/>
      <c r="H32" s="114"/>
      <c r="I32" s="7" t="s">
        <v>13</v>
      </c>
      <c r="J32" s="86">
        <f>0.007*M24</f>
        <v>2.4640000000000002E-2</v>
      </c>
      <c r="K32" s="86"/>
      <c r="L32" s="114" t="s">
        <v>84</v>
      </c>
      <c r="M32" s="115"/>
      <c r="N32" s="76" t="s">
        <v>88</v>
      </c>
      <c r="O32" s="76"/>
      <c r="P32" s="76"/>
    </row>
    <row r="33" spans="1:19">
      <c r="B33" s="24"/>
      <c r="C33" s="24"/>
      <c r="D33" s="3"/>
      <c r="E33" s="3"/>
      <c r="F33" s="3"/>
      <c r="G33" s="3"/>
      <c r="H33" s="3"/>
      <c r="I33" s="3"/>
      <c r="J33" s="22"/>
      <c r="K33" s="22"/>
      <c r="L33" s="23"/>
      <c r="M33" s="23"/>
      <c r="N33" s="21"/>
      <c r="O33" s="21"/>
      <c r="P33" s="21"/>
      <c r="Q33" s="21"/>
    </row>
    <row r="34" spans="1:19">
      <c r="A34" s="2">
        <v>6</v>
      </c>
      <c r="B34" s="97" t="s">
        <v>210</v>
      </c>
      <c r="C34" s="97"/>
      <c r="D34" s="97"/>
      <c r="E34" s="97"/>
      <c r="F34" s="97"/>
      <c r="G34" s="97"/>
      <c r="H34" s="97"/>
    </row>
    <row r="35" spans="1:19">
      <c r="B35" s="5"/>
      <c r="C35" s="5"/>
      <c r="D35" s="5"/>
      <c r="E35" s="5"/>
      <c r="F35" s="5"/>
      <c r="G35" s="5"/>
      <c r="H35" s="5"/>
    </row>
    <row r="36" spans="1:19" s="3" customFormat="1">
      <c r="B36" s="119" t="s">
        <v>211</v>
      </c>
      <c r="C36" s="119"/>
      <c r="D36" s="119"/>
      <c r="E36" s="119"/>
      <c r="F36" s="119"/>
      <c r="H36" s="3" t="s">
        <v>13</v>
      </c>
      <c r="I36" s="28">
        <f>2*F10+2*M10</f>
        <v>7.04</v>
      </c>
      <c r="J36" s="3" t="s">
        <v>15</v>
      </c>
      <c r="R36" s="38"/>
      <c r="S36" s="38"/>
    </row>
    <row r="37" spans="1:19">
      <c r="B37" s="128" t="s">
        <v>150</v>
      </c>
      <c r="C37" s="128"/>
      <c r="D37" s="128"/>
      <c r="E37" s="128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9">
      <c r="B38" s="126" t="s">
        <v>154</v>
      </c>
      <c r="C38" s="126"/>
      <c r="D38" s="126"/>
      <c r="E38" s="126"/>
      <c r="F38" s="126"/>
      <c r="G38" s="10"/>
      <c r="H38" s="10" t="s">
        <v>13</v>
      </c>
      <c r="I38" s="28">
        <f>F10+2*F12</f>
        <v>2.5</v>
      </c>
      <c r="J38" s="10" t="s">
        <v>15</v>
      </c>
      <c r="K38" s="126" t="s">
        <v>208</v>
      </c>
      <c r="L38" s="126"/>
      <c r="M38" s="126"/>
      <c r="N38" s="126"/>
      <c r="O38" s="126"/>
    </row>
    <row r="39" spans="1:19" s="21" customFormat="1">
      <c r="B39" s="119" t="s">
        <v>151</v>
      </c>
      <c r="C39" s="119"/>
      <c r="D39" s="119"/>
      <c r="E39" s="119"/>
      <c r="F39" s="119"/>
      <c r="G39" s="3"/>
      <c r="H39" s="3" t="s">
        <v>13</v>
      </c>
      <c r="I39" s="19">
        <v>0.1</v>
      </c>
      <c r="J39" s="10" t="s">
        <v>15</v>
      </c>
      <c r="K39" s="3"/>
      <c r="L39" s="3"/>
      <c r="M39" s="3"/>
      <c r="N39" s="3"/>
      <c r="O39" s="3"/>
    </row>
    <row r="40" spans="1:19" s="21" customFormat="1">
      <c r="B40" s="119" t="s">
        <v>144</v>
      </c>
      <c r="C40" s="119"/>
      <c r="D40" s="119"/>
      <c r="E40" s="119"/>
      <c r="F40" s="119"/>
      <c r="G40" s="3" t="s">
        <v>13</v>
      </c>
      <c r="H40" s="126" t="s">
        <v>207</v>
      </c>
      <c r="I40" s="126"/>
      <c r="J40" s="126"/>
      <c r="K40" s="126"/>
      <c r="L40" s="126"/>
      <c r="M40" s="35">
        <f>1+INT(M10/I39)</f>
        <v>21</v>
      </c>
      <c r="N40" s="3" t="s">
        <v>146</v>
      </c>
      <c r="O40" s="3"/>
    </row>
    <row r="41" spans="1:19">
      <c r="B41" s="106" t="s">
        <v>39</v>
      </c>
      <c r="C41" s="106"/>
      <c r="D41" s="106"/>
      <c r="E41" s="106"/>
      <c r="F41" s="15" t="s">
        <v>40</v>
      </c>
      <c r="G41" s="15" t="s">
        <v>41</v>
      </c>
      <c r="H41" s="15" t="s">
        <v>42</v>
      </c>
      <c r="I41" s="15" t="s">
        <v>43</v>
      </c>
      <c r="J41" s="15" t="s">
        <v>44</v>
      </c>
      <c r="K41" s="15" t="s">
        <v>45</v>
      </c>
      <c r="L41" s="15" t="s">
        <v>46</v>
      </c>
      <c r="M41" s="15" t="s">
        <v>47</v>
      </c>
      <c r="N41" s="10"/>
      <c r="O41" s="10"/>
      <c r="R41" s="1"/>
      <c r="S41" s="1"/>
    </row>
    <row r="42" spans="1:19">
      <c r="B42" s="125" t="s">
        <v>48</v>
      </c>
      <c r="C42" s="125"/>
      <c r="D42" s="125"/>
      <c r="E42" s="125"/>
      <c r="F42" s="15">
        <v>2.1999999999999999E-2</v>
      </c>
      <c r="G42" s="15">
        <v>0.499</v>
      </c>
      <c r="H42" s="15">
        <v>0.88800000000000001</v>
      </c>
      <c r="I42" s="15">
        <v>1.387</v>
      </c>
      <c r="J42" s="15">
        <v>2.226</v>
      </c>
      <c r="K42" s="15">
        <v>2.984</v>
      </c>
      <c r="L42" s="15">
        <v>3.8530000000000002</v>
      </c>
      <c r="M42" s="15">
        <v>4.8339999999999996</v>
      </c>
      <c r="N42" s="10"/>
      <c r="O42" s="10"/>
      <c r="R42" s="1"/>
      <c r="S42" s="1"/>
    </row>
    <row r="43" spans="1:19">
      <c r="B43" s="124" t="s">
        <v>114</v>
      </c>
      <c r="C43" s="124"/>
      <c r="D43" s="125" t="s">
        <v>55</v>
      </c>
      <c r="E43" s="125"/>
      <c r="F43" s="18"/>
      <c r="G43" s="19">
        <v>7.04</v>
      </c>
      <c r="H43" s="18">
        <v>2.5</v>
      </c>
      <c r="I43" s="18"/>
      <c r="J43" s="18"/>
      <c r="K43" s="18"/>
      <c r="L43" s="18"/>
      <c r="M43" s="18"/>
      <c r="N43" s="10"/>
      <c r="O43" s="10"/>
      <c r="R43" s="1"/>
      <c r="S43" s="1"/>
    </row>
    <row r="44" spans="1:19">
      <c r="B44" s="125" t="s">
        <v>56</v>
      </c>
      <c r="C44" s="125"/>
      <c r="D44" s="125"/>
      <c r="E44" s="125"/>
      <c r="F44" s="18"/>
      <c r="G44" s="18">
        <v>1</v>
      </c>
      <c r="H44" s="18">
        <v>21</v>
      </c>
      <c r="I44" s="18"/>
      <c r="J44" s="18"/>
      <c r="K44" s="18"/>
      <c r="L44" s="18"/>
      <c r="M44" s="18"/>
      <c r="N44" s="10"/>
      <c r="O44" s="10"/>
      <c r="R44" s="1"/>
      <c r="S44" s="1"/>
    </row>
    <row r="45" spans="1:19">
      <c r="B45" s="125" t="s">
        <v>57</v>
      </c>
      <c r="C45" s="125"/>
      <c r="D45" s="125"/>
      <c r="E45" s="125"/>
      <c r="F45" s="13">
        <f t="shared" ref="F45:M45" si="0">F42*F43*F44</f>
        <v>0</v>
      </c>
      <c r="G45" s="13">
        <f t="shared" si="0"/>
        <v>3.5129600000000001</v>
      </c>
      <c r="H45" s="13">
        <f t="shared" si="0"/>
        <v>46.620000000000005</v>
      </c>
      <c r="I45" s="13">
        <f t="shared" si="0"/>
        <v>0</v>
      </c>
      <c r="J45" s="13">
        <f t="shared" si="0"/>
        <v>0</v>
      </c>
      <c r="K45" s="13">
        <f t="shared" si="0"/>
        <v>0</v>
      </c>
      <c r="L45" s="13">
        <f t="shared" si="0"/>
        <v>0</v>
      </c>
      <c r="M45" s="13">
        <f t="shared" si="0"/>
        <v>0</v>
      </c>
      <c r="N45" s="10"/>
      <c r="O45" s="10"/>
      <c r="R45" s="1"/>
      <c r="S45" s="1"/>
    </row>
    <row r="46" spans="1:19">
      <c r="B46" s="106" t="s">
        <v>49</v>
      </c>
      <c r="C46" s="106"/>
      <c r="D46" s="106"/>
      <c r="E46" s="106"/>
      <c r="F46" s="15" t="s">
        <v>50</v>
      </c>
      <c r="G46" s="15" t="s">
        <v>42</v>
      </c>
      <c r="H46" s="15" t="s">
        <v>51</v>
      </c>
      <c r="I46" s="15" t="s">
        <v>52</v>
      </c>
      <c r="J46" s="15" t="s">
        <v>45</v>
      </c>
      <c r="K46" s="15" t="s">
        <v>46</v>
      </c>
      <c r="L46" s="15" t="s">
        <v>47</v>
      </c>
      <c r="M46" s="15" t="s">
        <v>53</v>
      </c>
      <c r="N46" s="10"/>
      <c r="O46" s="10"/>
      <c r="R46" s="1"/>
      <c r="S46" s="1"/>
    </row>
    <row r="47" spans="1:19">
      <c r="B47" s="125" t="s">
        <v>48</v>
      </c>
      <c r="C47" s="125"/>
      <c r="D47" s="125"/>
      <c r="E47" s="125"/>
      <c r="F47" s="15">
        <v>0.61699999999999999</v>
      </c>
      <c r="G47" s="15">
        <v>0.88800000000000001</v>
      </c>
      <c r="H47" s="15">
        <v>1.587</v>
      </c>
      <c r="I47" s="15">
        <v>2.4660000000000002</v>
      </c>
      <c r="J47" s="15">
        <v>2.984</v>
      </c>
      <c r="K47" s="15">
        <v>3.8530000000000002</v>
      </c>
      <c r="L47" s="15">
        <v>4.3840000000000003</v>
      </c>
      <c r="M47" s="15">
        <v>6.3129999999999997</v>
      </c>
      <c r="N47" s="10"/>
      <c r="O47" s="10"/>
      <c r="R47" s="1"/>
      <c r="S47" s="1"/>
    </row>
    <row r="48" spans="1:19">
      <c r="B48" s="124" t="s">
        <v>114</v>
      </c>
      <c r="C48" s="124"/>
      <c r="D48" s="125" t="s">
        <v>55</v>
      </c>
      <c r="E48" s="125"/>
      <c r="F48" s="18">
        <v>3</v>
      </c>
      <c r="G48" s="18"/>
      <c r="H48" s="18"/>
      <c r="I48" s="18"/>
      <c r="J48" s="18"/>
      <c r="K48" s="18"/>
      <c r="L48" s="18"/>
      <c r="M48" s="18"/>
      <c r="N48" s="10"/>
      <c r="O48" s="10"/>
      <c r="R48" s="1"/>
      <c r="S48" s="1"/>
    </row>
    <row r="49" spans="2:19">
      <c r="B49" s="125" t="s">
        <v>56</v>
      </c>
      <c r="C49" s="125"/>
      <c r="D49" s="125"/>
      <c r="E49" s="125"/>
      <c r="F49" s="18">
        <v>46</v>
      </c>
      <c r="G49" s="18"/>
      <c r="H49" s="18"/>
      <c r="I49" s="18"/>
      <c r="J49" s="18"/>
      <c r="K49" s="18"/>
      <c r="L49" s="18"/>
      <c r="M49" s="18"/>
      <c r="N49" s="10"/>
      <c r="O49" s="10"/>
      <c r="R49" s="1"/>
      <c r="S49" s="1"/>
    </row>
    <row r="50" spans="2:19">
      <c r="B50" s="125" t="s">
        <v>57</v>
      </c>
      <c r="C50" s="125"/>
      <c r="D50" s="125"/>
      <c r="E50" s="125"/>
      <c r="F50" s="13">
        <f t="shared" ref="F50:M50" si="1">F47*F48*F49</f>
        <v>85.146000000000001</v>
      </c>
      <c r="G50" s="13">
        <f t="shared" si="1"/>
        <v>0</v>
      </c>
      <c r="H50" s="13">
        <f t="shared" si="1"/>
        <v>0</v>
      </c>
      <c r="I50" s="13">
        <f t="shared" si="1"/>
        <v>0</v>
      </c>
      <c r="J50" s="13">
        <f t="shared" si="1"/>
        <v>0</v>
      </c>
      <c r="K50" s="13">
        <f t="shared" si="1"/>
        <v>0</v>
      </c>
      <c r="L50" s="13">
        <f t="shared" si="1"/>
        <v>0</v>
      </c>
      <c r="M50" s="13">
        <f t="shared" si="1"/>
        <v>0</v>
      </c>
      <c r="N50" s="10"/>
      <c r="O50" s="10"/>
      <c r="R50" s="1"/>
      <c r="S50" s="1"/>
    </row>
    <row r="51" spans="2:19" s="21" customFormat="1">
      <c r="B51" s="127" t="s">
        <v>150</v>
      </c>
      <c r="C51" s="127"/>
      <c r="D51" s="127"/>
      <c r="E51" s="127"/>
      <c r="F51" s="23"/>
      <c r="G51" s="3"/>
      <c r="H51" s="3"/>
      <c r="I51" s="3"/>
      <c r="J51" s="3"/>
      <c r="K51" s="3"/>
      <c r="L51" s="3"/>
      <c r="M51" s="3"/>
      <c r="N51" s="3"/>
      <c r="O51" s="3"/>
    </row>
    <row r="52" spans="2:19">
      <c r="B52" s="126" t="s">
        <v>155</v>
      </c>
      <c r="C52" s="126"/>
      <c r="D52" s="126"/>
      <c r="E52" s="126"/>
      <c r="F52" s="126"/>
      <c r="G52" s="10"/>
      <c r="H52" s="10" t="s">
        <v>13</v>
      </c>
      <c r="I52" s="28">
        <f>M10+2*F12</f>
        <v>3.02</v>
      </c>
      <c r="J52" s="10" t="s">
        <v>15</v>
      </c>
      <c r="K52" s="126" t="s">
        <v>208</v>
      </c>
      <c r="L52" s="126"/>
      <c r="M52" s="126"/>
      <c r="N52" s="126"/>
      <c r="O52" s="126"/>
    </row>
    <row r="53" spans="2:19" s="21" customFormat="1">
      <c r="B53" s="119" t="s">
        <v>151</v>
      </c>
      <c r="C53" s="119"/>
      <c r="D53" s="119"/>
      <c r="E53" s="119"/>
      <c r="F53" s="119"/>
      <c r="G53" s="3"/>
      <c r="H53" s="3" t="s">
        <v>13</v>
      </c>
      <c r="I53" s="19">
        <v>0.15</v>
      </c>
      <c r="J53" s="10" t="s">
        <v>15</v>
      </c>
      <c r="K53" s="3"/>
      <c r="L53" s="3"/>
      <c r="M53" s="3"/>
      <c r="N53" s="3"/>
      <c r="O53" s="3"/>
    </row>
    <row r="54" spans="2:19" s="21" customFormat="1">
      <c r="B54" s="119" t="s">
        <v>147</v>
      </c>
      <c r="C54" s="119"/>
      <c r="D54" s="119"/>
      <c r="E54" s="119"/>
      <c r="F54" s="119"/>
      <c r="G54" s="3" t="s">
        <v>13</v>
      </c>
      <c r="H54" s="126" t="s">
        <v>209</v>
      </c>
      <c r="I54" s="126"/>
      <c r="J54" s="126"/>
      <c r="K54" s="126"/>
      <c r="L54" s="126"/>
      <c r="M54" s="35">
        <f>1+INT(F10/I53)</f>
        <v>11</v>
      </c>
      <c r="N54" s="3" t="s">
        <v>146</v>
      </c>
      <c r="O54" s="3"/>
    </row>
    <row r="55" spans="2:19">
      <c r="B55" s="106" t="s">
        <v>39</v>
      </c>
      <c r="C55" s="106"/>
      <c r="D55" s="106"/>
      <c r="E55" s="106"/>
      <c r="F55" s="15" t="s">
        <v>40</v>
      </c>
      <c r="G55" s="15" t="s">
        <v>41</v>
      </c>
      <c r="H55" s="15" t="s">
        <v>42</v>
      </c>
      <c r="I55" s="15" t="s">
        <v>43</v>
      </c>
      <c r="J55" s="15" t="s">
        <v>44</v>
      </c>
      <c r="K55" s="15" t="s">
        <v>45</v>
      </c>
      <c r="L55" s="15" t="s">
        <v>46</v>
      </c>
      <c r="M55" s="15" t="s">
        <v>47</v>
      </c>
      <c r="N55" s="10"/>
      <c r="O55" s="10"/>
      <c r="R55" s="1"/>
      <c r="S55" s="1"/>
    </row>
    <row r="56" spans="2:19">
      <c r="B56" s="125" t="s">
        <v>48</v>
      </c>
      <c r="C56" s="125"/>
      <c r="D56" s="125"/>
      <c r="E56" s="125"/>
      <c r="F56" s="15">
        <v>2.1999999999999999E-2</v>
      </c>
      <c r="G56" s="15">
        <v>0.499</v>
      </c>
      <c r="H56" s="15">
        <v>0.88800000000000001</v>
      </c>
      <c r="I56" s="15">
        <v>1.387</v>
      </c>
      <c r="J56" s="15">
        <v>2.226</v>
      </c>
      <c r="K56" s="15">
        <v>2.984</v>
      </c>
      <c r="L56" s="15">
        <v>3.8530000000000002</v>
      </c>
      <c r="M56" s="15">
        <v>4.8339999999999996</v>
      </c>
      <c r="N56" s="10"/>
      <c r="O56" s="10"/>
      <c r="R56" s="1"/>
      <c r="S56" s="1"/>
    </row>
    <row r="57" spans="2:19">
      <c r="B57" s="124" t="s">
        <v>114</v>
      </c>
      <c r="C57" s="124"/>
      <c r="D57" s="125" t="s">
        <v>55</v>
      </c>
      <c r="E57" s="125"/>
      <c r="F57" s="18"/>
      <c r="G57" s="19"/>
      <c r="H57" s="18">
        <v>3.02</v>
      </c>
      <c r="I57" s="18"/>
      <c r="J57" s="18"/>
      <c r="K57" s="18"/>
      <c r="L57" s="18"/>
      <c r="M57" s="18"/>
      <c r="N57" s="10"/>
      <c r="O57" s="10"/>
      <c r="R57" s="1"/>
      <c r="S57" s="1"/>
    </row>
    <row r="58" spans="2:19">
      <c r="B58" s="125" t="s">
        <v>56</v>
      </c>
      <c r="C58" s="125"/>
      <c r="D58" s="125"/>
      <c r="E58" s="125"/>
      <c r="F58" s="18"/>
      <c r="G58" s="18"/>
      <c r="H58" s="18">
        <v>11</v>
      </c>
      <c r="I58" s="18"/>
      <c r="J58" s="18"/>
      <c r="K58" s="18"/>
      <c r="L58" s="18"/>
      <c r="M58" s="18"/>
      <c r="N58" s="10"/>
      <c r="O58" s="10"/>
      <c r="R58" s="1"/>
      <c r="S58" s="1"/>
    </row>
    <row r="59" spans="2:19">
      <c r="B59" s="125" t="s">
        <v>57</v>
      </c>
      <c r="C59" s="125"/>
      <c r="D59" s="125"/>
      <c r="E59" s="125"/>
      <c r="F59" s="13">
        <f t="shared" ref="F59:M59" si="2">F56*F57*F58</f>
        <v>0</v>
      </c>
      <c r="G59" s="13">
        <f t="shared" si="2"/>
        <v>0</v>
      </c>
      <c r="H59" s="13">
        <f t="shared" si="2"/>
        <v>29.499360000000003</v>
      </c>
      <c r="I59" s="13">
        <f t="shared" si="2"/>
        <v>0</v>
      </c>
      <c r="J59" s="13">
        <f t="shared" si="2"/>
        <v>0</v>
      </c>
      <c r="K59" s="13">
        <f t="shared" si="2"/>
        <v>0</v>
      </c>
      <c r="L59" s="13">
        <f t="shared" si="2"/>
        <v>0</v>
      </c>
      <c r="M59" s="13">
        <f t="shared" si="2"/>
        <v>0</v>
      </c>
      <c r="N59" s="10"/>
      <c r="O59" s="10"/>
      <c r="R59" s="1"/>
      <c r="S59" s="1"/>
    </row>
    <row r="60" spans="2:19">
      <c r="B60" s="106" t="s">
        <v>49</v>
      </c>
      <c r="C60" s="106"/>
      <c r="D60" s="106"/>
      <c r="E60" s="106"/>
      <c r="F60" s="15" t="s">
        <v>50</v>
      </c>
      <c r="G60" s="15" t="s">
        <v>42</v>
      </c>
      <c r="H60" s="15" t="s">
        <v>51</v>
      </c>
      <c r="I60" s="15" t="s">
        <v>52</v>
      </c>
      <c r="J60" s="15" t="s">
        <v>45</v>
      </c>
      <c r="K60" s="15" t="s">
        <v>46</v>
      </c>
      <c r="L60" s="15" t="s">
        <v>47</v>
      </c>
      <c r="M60" s="15" t="s">
        <v>53</v>
      </c>
      <c r="N60" s="10"/>
      <c r="O60" s="10"/>
      <c r="R60" s="1"/>
      <c r="S60" s="1"/>
    </row>
    <row r="61" spans="2:19">
      <c r="B61" s="125" t="s">
        <v>48</v>
      </c>
      <c r="C61" s="125"/>
      <c r="D61" s="125"/>
      <c r="E61" s="125"/>
      <c r="F61" s="15">
        <v>0.61699999999999999</v>
      </c>
      <c r="G61" s="15">
        <v>0.88800000000000001</v>
      </c>
      <c r="H61" s="15">
        <v>1.587</v>
      </c>
      <c r="I61" s="15">
        <v>2.4660000000000002</v>
      </c>
      <c r="J61" s="15">
        <v>2.984</v>
      </c>
      <c r="K61" s="15">
        <v>3.8530000000000002</v>
      </c>
      <c r="L61" s="15">
        <v>4.3840000000000003</v>
      </c>
      <c r="M61" s="15">
        <v>6.3129999999999997</v>
      </c>
      <c r="N61" s="10"/>
      <c r="O61" s="10"/>
      <c r="R61" s="1"/>
      <c r="S61" s="1"/>
    </row>
    <row r="62" spans="2:19">
      <c r="B62" s="124" t="s">
        <v>114</v>
      </c>
      <c r="C62" s="124"/>
      <c r="D62" s="125" t="s">
        <v>55</v>
      </c>
      <c r="E62" s="125"/>
      <c r="F62" s="18">
        <v>3</v>
      </c>
      <c r="G62" s="18"/>
      <c r="H62" s="18"/>
      <c r="I62" s="18"/>
      <c r="J62" s="18"/>
      <c r="K62" s="18"/>
      <c r="L62" s="18"/>
      <c r="M62" s="18"/>
      <c r="N62" s="10"/>
      <c r="O62" s="10"/>
      <c r="R62" s="1"/>
      <c r="S62" s="1"/>
    </row>
    <row r="63" spans="2:19">
      <c r="B63" s="125" t="s">
        <v>56</v>
      </c>
      <c r="C63" s="125"/>
      <c r="D63" s="125"/>
      <c r="E63" s="125"/>
      <c r="F63" s="18">
        <v>46</v>
      </c>
      <c r="G63" s="18"/>
      <c r="H63" s="18"/>
      <c r="I63" s="18"/>
      <c r="J63" s="18"/>
      <c r="K63" s="18"/>
      <c r="L63" s="18"/>
      <c r="M63" s="18"/>
      <c r="N63" s="10"/>
      <c r="O63" s="10"/>
      <c r="R63" s="1"/>
      <c r="S63" s="1"/>
    </row>
    <row r="64" spans="2:19">
      <c r="B64" s="125" t="s">
        <v>57</v>
      </c>
      <c r="C64" s="125"/>
      <c r="D64" s="125"/>
      <c r="E64" s="125"/>
      <c r="F64" s="13">
        <f t="shared" ref="F64:M64" si="3">F61*F62*F63</f>
        <v>85.146000000000001</v>
      </c>
      <c r="G64" s="13">
        <f t="shared" si="3"/>
        <v>0</v>
      </c>
      <c r="H64" s="13">
        <f t="shared" si="3"/>
        <v>0</v>
      </c>
      <c r="I64" s="13">
        <f t="shared" si="3"/>
        <v>0</v>
      </c>
      <c r="J64" s="13">
        <f t="shared" si="3"/>
        <v>0</v>
      </c>
      <c r="K64" s="13">
        <f t="shared" si="3"/>
        <v>0</v>
      </c>
      <c r="L64" s="13">
        <f t="shared" si="3"/>
        <v>0</v>
      </c>
      <c r="M64" s="13">
        <f t="shared" si="3"/>
        <v>0</v>
      </c>
      <c r="N64" s="10"/>
      <c r="O64" s="10"/>
      <c r="R64" s="1"/>
      <c r="S64" s="1"/>
    </row>
  </sheetData>
  <mergeCells count="86">
    <mergeCell ref="B26:O26"/>
    <mergeCell ref="L32:M32"/>
    <mergeCell ref="B34:H34"/>
    <mergeCell ref="B22:C22"/>
    <mergeCell ref="G22:I22"/>
    <mergeCell ref="B30:C30"/>
    <mergeCell ref="E30:H30"/>
    <mergeCell ref="E31:H31"/>
    <mergeCell ref="J30:K30"/>
    <mergeCell ref="L30:M30"/>
    <mergeCell ref="B3:P3"/>
    <mergeCell ref="B4:P4"/>
    <mergeCell ref="B6:D6"/>
    <mergeCell ref="H6:K6"/>
    <mergeCell ref="I12:K12"/>
    <mergeCell ref="J17:K17"/>
    <mergeCell ref="L17:M17"/>
    <mergeCell ref="B8:C8"/>
    <mergeCell ref="B10:D10"/>
    <mergeCell ref="I10:K10"/>
    <mergeCell ref="B21:C21"/>
    <mergeCell ref="B16:C16"/>
    <mergeCell ref="B17:C17"/>
    <mergeCell ref="E17:H17"/>
    <mergeCell ref="B14:H14"/>
    <mergeCell ref="J18:K18"/>
    <mergeCell ref="B12:D12"/>
    <mergeCell ref="E16:H16"/>
    <mergeCell ref="J16:K16"/>
    <mergeCell ref="E18:H18"/>
    <mergeCell ref="L18:M18"/>
    <mergeCell ref="B20:C20"/>
    <mergeCell ref="B18:C18"/>
    <mergeCell ref="L16:M16"/>
    <mergeCell ref="N30:P30"/>
    <mergeCell ref="N31:P31"/>
    <mergeCell ref="J31:K31"/>
    <mergeCell ref="L31:M31"/>
    <mergeCell ref="B36:F36"/>
    <mergeCell ref="K52:O52"/>
    <mergeCell ref="B31:C31"/>
    <mergeCell ref="N32:P32"/>
    <mergeCell ref="B24:I24"/>
    <mergeCell ref="B27:N27"/>
    <mergeCell ref="B28:F28"/>
    <mergeCell ref="H28:I28"/>
    <mergeCell ref="J24:K24"/>
    <mergeCell ref="M24:N24"/>
    <mergeCell ref="B32:C32"/>
    <mergeCell ref="E32:H32"/>
    <mergeCell ref="J32:K32"/>
    <mergeCell ref="B41:E41"/>
    <mergeCell ref="B42:E42"/>
    <mergeCell ref="B43:C43"/>
    <mergeCell ref="D43:E43"/>
    <mergeCell ref="H40:L40"/>
    <mergeCell ref="B37:E37"/>
    <mergeCell ref="B38:F38"/>
    <mergeCell ref="B39:F39"/>
    <mergeCell ref="B40:F40"/>
    <mergeCell ref="K38:O38"/>
    <mergeCell ref="B48:C48"/>
    <mergeCell ref="D48:E48"/>
    <mergeCell ref="B49:E49"/>
    <mergeCell ref="B50:E50"/>
    <mergeCell ref="B44:E44"/>
    <mergeCell ref="B45:E45"/>
    <mergeCell ref="B46:E46"/>
    <mergeCell ref="B47:E47"/>
    <mergeCell ref="B55:E55"/>
    <mergeCell ref="B56:E56"/>
    <mergeCell ref="B57:C57"/>
    <mergeCell ref="D57:E57"/>
    <mergeCell ref="H54:L54"/>
    <mergeCell ref="B51:E51"/>
    <mergeCell ref="B52:F52"/>
    <mergeCell ref="B53:F53"/>
    <mergeCell ref="B54:F54"/>
    <mergeCell ref="B62:C62"/>
    <mergeCell ref="D62:E62"/>
    <mergeCell ref="B63:E63"/>
    <mergeCell ref="B64:E64"/>
    <mergeCell ref="B58:E58"/>
    <mergeCell ref="B59:E59"/>
    <mergeCell ref="B60:E60"/>
    <mergeCell ref="B61:E61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5:N37"/>
  <sheetViews>
    <sheetView zoomScale="75" workbookViewId="0">
      <selection activeCell="C23" sqref="C23:F23"/>
    </sheetView>
  </sheetViews>
  <sheetFormatPr defaultRowHeight="12.75"/>
  <cols>
    <col min="1" max="1" width="7" style="2" bestFit="1" customWidth="1"/>
    <col min="2" max="11" width="9.140625" style="2"/>
    <col min="12" max="12" width="8.85546875" style="2" bestFit="1" customWidth="1"/>
    <col min="13" max="16384" width="9.140625" style="2"/>
  </cols>
  <sheetData>
    <row r="5" spans="1:14">
      <c r="A5" s="98" t="s">
        <v>326</v>
      </c>
      <c r="B5" s="98" t="s">
        <v>327</v>
      </c>
      <c r="C5" s="98"/>
      <c r="D5" s="98"/>
      <c r="E5" s="98"/>
      <c r="F5" s="98"/>
      <c r="G5" s="76" t="s">
        <v>325</v>
      </c>
      <c r="H5" s="76"/>
      <c r="I5" s="76" t="s">
        <v>400</v>
      </c>
      <c r="J5" s="76"/>
      <c r="K5" s="76" t="s">
        <v>402</v>
      </c>
      <c r="L5" s="76"/>
      <c r="M5" s="98" t="s">
        <v>322</v>
      </c>
      <c r="N5" s="98"/>
    </row>
    <row r="6" spans="1:14">
      <c r="A6" s="98"/>
      <c r="B6" s="98"/>
      <c r="C6" s="98"/>
      <c r="D6" s="98"/>
      <c r="E6" s="98"/>
      <c r="F6" s="98"/>
      <c r="G6" s="26" t="s">
        <v>324</v>
      </c>
      <c r="H6" s="26" t="s">
        <v>323</v>
      </c>
      <c r="I6" s="26" t="s">
        <v>401</v>
      </c>
      <c r="J6" s="26" t="s">
        <v>110</v>
      </c>
      <c r="K6" s="26" t="s">
        <v>401</v>
      </c>
      <c r="L6" s="26" t="s">
        <v>110</v>
      </c>
      <c r="M6" s="98"/>
      <c r="N6" s="98"/>
    </row>
    <row r="7" spans="1:14">
      <c r="A7" s="26">
        <v>1</v>
      </c>
      <c r="B7" s="83" t="s">
        <v>328</v>
      </c>
      <c r="C7" s="83"/>
      <c r="D7" s="83"/>
      <c r="E7" s="83"/>
      <c r="F7" s="83"/>
      <c r="G7" s="26"/>
      <c r="H7" s="26"/>
      <c r="I7" s="26"/>
      <c r="J7" s="26"/>
      <c r="K7" s="26"/>
      <c r="L7" s="26"/>
      <c r="M7" s="99"/>
      <c r="N7" s="100"/>
    </row>
    <row r="8" spans="1:14">
      <c r="A8" s="26"/>
      <c r="B8" s="26"/>
      <c r="C8" s="99"/>
      <c r="D8" s="101"/>
      <c r="E8" s="101"/>
      <c r="F8" s="100"/>
      <c r="G8" s="26"/>
      <c r="H8" s="26"/>
      <c r="I8" s="26"/>
      <c r="J8" s="26"/>
      <c r="K8" s="26"/>
      <c r="L8" s="26"/>
      <c r="M8" s="99"/>
      <c r="N8" s="100"/>
    </row>
    <row r="9" spans="1:14">
      <c r="A9" s="26"/>
      <c r="B9" s="26">
        <v>1.1000000000000001</v>
      </c>
      <c r="C9" s="83" t="s">
        <v>330</v>
      </c>
      <c r="D9" s="83"/>
      <c r="E9" s="83"/>
      <c r="F9" s="83"/>
      <c r="G9" s="26">
        <v>100</v>
      </c>
      <c r="H9" s="26" t="s">
        <v>329</v>
      </c>
      <c r="I9" s="26">
        <v>0</v>
      </c>
      <c r="J9" s="26">
        <f>G9*I9</f>
        <v>0</v>
      </c>
      <c r="K9" s="26">
        <v>100</v>
      </c>
      <c r="L9" s="26">
        <f>G9*K9</f>
        <v>10000</v>
      </c>
      <c r="M9" s="102">
        <f>J9+L9</f>
        <v>10000</v>
      </c>
      <c r="N9" s="102"/>
    </row>
    <row r="10" spans="1:14">
      <c r="A10" s="26"/>
      <c r="B10" s="26">
        <v>1.2</v>
      </c>
      <c r="C10" s="83" t="s">
        <v>331</v>
      </c>
      <c r="D10" s="83"/>
      <c r="E10" s="83"/>
      <c r="F10" s="83"/>
      <c r="G10" s="26">
        <v>100</v>
      </c>
      <c r="H10" s="26" t="s">
        <v>164</v>
      </c>
      <c r="I10" s="26">
        <v>50</v>
      </c>
      <c r="J10" s="26">
        <f>G10*I10</f>
        <v>5000</v>
      </c>
      <c r="K10" s="26">
        <v>100</v>
      </c>
      <c r="L10" s="26">
        <f>G10*K10</f>
        <v>10000</v>
      </c>
      <c r="M10" s="102">
        <f>J10+L10</f>
        <v>15000</v>
      </c>
      <c r="N10" s="102"/>
    </row>
    <row r="11" spans="1:14">
      <c r="A11" s="26"/>
      <c r="B11" s="26"/>
      <c r="C11" s="83"/>
      <c r="D11" s="83"/>
      <c r="E11" s="83"/>
      <c r="F11" s="83"/>
      <c r="G11" s="26"/>
      <c r="H11" s="26"/>
      <c r="I11" s="26"/>
      <c r="J11" s="26"/>
      <c r="K11" s="26"/>
      <c r="L11" s="26"/>
      <c r="M11" s="76"/>
      <c r="N11" s="76"/>
    </row>
    <row r="12" spans="1:14">
      <c r="A12" s="26"/>
      <c r="B12" s="26"/>
      <c r="C12" s="83"/>
      <c r="D12" s="83"/>
      <c r="E12" s="83"/>
      <c r="F12" s="83"/>
      <c r="G12" s="26"/>
      <c r="H12" s="26"/>
      <c r="I12" s="26"/>
      <c r="J12" s="26"/>
      <c r="K12" s="26"/>
      <c r="L12" s="26"/>
      <c r="M12" s="76"/>
      <c r="N12" s="76"/>
    </row>
    <row r="13" spans="1:14">
      <c r="A13" s="26"/>
      <c r="B13" s="26"/>
      <c r="C13" s="76" t="s">
        <v>110</v>
      </c>
      <c r="D13" s="76"/>
      <c r="E13" s="76"/>
      <c r="F13" s="76"/>
      <c r="G13" s="26"/>
      <c r="H13" s="26"/>
      <c r="I13" s="26"/>
      <c r="J13" s="26">
        <f>SUM(J9:J12)</f>
        <v>5000</v>
      </c>
      <c r="K13" s="61" t="s">
        <v>114</v>
      </c>
      <c r="L13" s="61">
        <f>SUM(L9:L12)</f>
        <v>20000</v>
      </c>
      <c r="M13" s="103">
        <f>SUM(M9:N12)</f>
        <v>25000</v>
      </c>
      <c r="N13" s="103"/>
    </row>
    <row r="14" spans="1:14">
      <c r="C14" s="97"/>
      <c r="D14" s="97"/>
      <c r="E14" s="97"/>
      <c r="F14" s="97"/>
      <c r="M14" s="84"/>
      <c r="N14" s="84"/>
    </row>
    <row r="15" spans="1:14">
      <c r="C15" s="97"/>
      <c r="D15" s="97"/>
      <c r="E15" s="97"/>
      <c r="F15" s="97"/>
      <c r="M15" s="84"/>
      <c r="N15" s="84"/>
    </row>
    <row r="16" spans="1:14">
      <c r="C16" s="97"/>
      <c r="D16" s="97"/>
      <c r="E16" s="97"/>
      <c r="F16" s="97"/>
      <c r="M16" s="84"/>
      <c r="N16" s="84"/>
    </row>
    <row r="17" spans="3:14">
      <c r="C17" s="97"/>
      <c r="D17" s="97"/>
      <c r="E17" s="97"/>
      <c r="F17" s="97"/>
      <c r="M17" s="84"/>
      <c r="N17" s="84"/>
    </row>
    <row r="18" spans="3:14">
      <c r="C18" s="97"/>
      <c r="D18" s="97"/>
      <c r="E18" s="97"/>
      <c r="F18" s="97"/>
      <c r="M18" s="84"/>
      <c r="N18" s="84"/>
    </row>
    <row r="19" spans="3:14">
      <c r="C19" s="97"/>
      <c r="D19" s="97"/>
      <c r="E19" s="97"/>
      <c r="F19" s="97"/>
      <c r="M19" s="84"/>
      <c r="N19" s="84"/>
    </row>
    <row r="20" spans="3:14">
      <c r="C20" s="97"/>
      <c r="D20" s="97"/>
      <c r="E20" s="97"/>
      <c r="F20" s="97"/>
      <c r="M20" s="84"/>
      <c r="N20" s="84"/>
    </row>
    <row r="21" spans="3:14">
      <c r="C21" s="97"/>
      <c r="D21" s="97"/>
      <c r="E21" s="97"/>
      <c r="F21" s="97"/>
      <c r="M21" s="84"/>
      <c r="N21" s="84"/>
    </row>
    <row r="22" spans="3:14">
      <c r="C22" s="97"/>
      <c r="D22" s="97"/>
      <c r="E22" s="97"/>
      <c r="F22" s="97"/>
      <c r="M22" s="84"/>
      <c r="N22" s="84"/>
    </row>
    <row r="23" spans="3:14">
      <c r="C23" s="97"/>
      <c r="D23" s="97"/>
      <c r="E23" s="97"/>
      <c r="F23" s="97"/>
      <c r="M23" s="84"/>
      <c r="N23" s="84"/>
    </row>
    <row r="24" spans="3:14">
      <c r="C24" s="97"/>
      <c r="D24" s="97"/>
      <c r="E24" s="97"/>
      <c r="F24" s="97"/>
      <c r="M24" s="84"/>
      <c r="N24" s="84"/>
    </row>
    <row r="25" spans="3:14">
      <c r="C25" s="97"/>
      <c r="D25" s="97"/>
      <c r="E25" s="97"/>
      <c r="F25" s="97"/>
      <c r="M25" s="84"/>
      <c r="N25" s="84"/>
    </row>
    <row r="26" spans="3:14">
      <c r="C26" s="97"/>
      <c r="D26" s="97"/>
      <c r="E26" s="97"/>
      <c r="F26" s="97"/>
      <c r="M26" s="84"/>
      <c r="N26" s="84"/>
    </row>
    <row r="27" spans="3:14">
      <c r="C27" s="97"/>
      <c r="D27" s="97"/>
      <c r="E27" s="97"/>
      <c r="F27" s="97"/>
      <c r="M27" s="84"/>
      <c r="N27" s="84"/>
    </row>
    <row r="28" spans="3:14">
      <c r="C28" s="97"/>
      <c r="D28" s="97"/>
      <c r="E28" s="97"/>
      <c r="F28" s="97"/>
      <c r="M28" s="84"/>
      <c r="N28" s="84"/>
    </row>
    <row r="29" spans="3:14">
      <c r="C29" s="97"/>
      <c r="D29" s="97"/>
      <c r="E29" s="97"/>
      <c r="F29" s="97"/>
      <c r="M29" s="84"/>
      <c r="N29" s="84"/>
    </row>
    <row r="30" spans="3:14">
      <c r="C30" s="97"/>
      <c r="D30" s="97"/>
      <c r="E30" s="97"/>
      <c r="F30" s="97"/>
      <c r="M30" s="84"/>
      <c r="N30" s="84"/>
    </row>
    <row r="31" spans="3:14">
      <c r="C31" s="97"/>
      <c r="D31" s="97"/>
      <c r="E31" s="97"/>
      <c r="F31" s="97"/>
      <c r="M31" s="84"/>
      <c r="N31" s="84"/>
    </row>
    <row r="32" spans="3:14">
      <c r="C32" s="97"/>
      <c r="D32" s="97"/>
      <c r="E32" s="97"/>
      <c r="F32" s="97"/>
      <c r="M32" s="84"/>
      <c r="N32" s="84"/>
    </row>
    <row r="33" spans="3:14">
      <c r="C33" s="97"/>
      <c r="D33" s="97"/>
      <c r="E33" s="97"/>
      <c r="F33" s="97"/>
      <c r="M33" s="84"/>
      <c r="N33" s="84"/>
    </row>
    <row r="34" spans="3:14">
      <c r="C34" s="97"/>
      <c r="D34" s="97"/>
      <c r="E34" s="97"/>
      <c r="F34" s="97"/>
      <c r="M34" s="84"/>
      <c r="N34" s="84"/>
    </row>
    <row r="35" spans="3:14">
      <c r="C35" s="97"/>
      <c r="D35" s="97"/>
      <c r="E35" s="97"/>
      <c r="F35" s="97"/>
      <c r="M35" s="84"/>
      <c r="N35" s="84"/>
    </row>
    <row r="36" spans="3:14">
      <c r="C36" s="97"/>
      <c r="D36" s="97"/>
      <c r="E36" s="97"/>
      <c r="F36" s="97"/>
      <c r="M36" s="84"/>
      <c r="N36" s="84"/>
    </row>
    <row r="37" spans="3:14">
      <c r="C37" s="97"/>
      <c r="D37" s="97"/>
      <c r="E37" s="97"/>
      <c r="F37" s="97"/>
      <c r="M37" s="84"/>
      <c r="N37" s="84"/>
    </row>
  </sheetData>
  <mergeCells count="68">
    <mergeCell ref="G5:H5"/>
    <mergeCell ref="M5:N6"/>
    <mergeCell ref="M9:N9"/>
    <mergeCell ref="A5:A6"/>
    <mergeCell ref="B5:F6"/>
    <mergeCell ref="B7:F7"/>
    <mergeCell ref="C9:F9"/>
    <mergeCell ref="I5:J5"/>
    <mergeCell ref="K5:L5"/>
    <mergeCell ref="M7:N7"/>
    <mergeCell ref="C14:F14"/>
    <mergeCell ref="C15:F15"/>
    <mergeCell ref="C16:F16"/>
    <mergeCell ref="C17:F17"/>
    <mergeCell ref="C10:F10"/>
    <mergeCell ref="C11:F11"/>
    <mergeCell ref="C12:F12"/>
    <mergeCell ref="C13:F13"/>
    <mergeCell ref="C22:F22"/>
    <mergeCell ref="C23:F23"/>
    <mergeCell ref="C24:F24"/>
    <mergeCell ref="C25:F25"/>
    <mergeCell ref="C18:F18"/>
    <mergeCell ref="C19:F19"/>
    <mergeCell ref="C20:F20"/>
    <mergeCell ref="C21:F21"/>
    <mergeCell ref="C36:F36"/>
    <mergeCell ref="C37:F37"/>
    <mergeCell ref="C30:F30"/>
    <mergeCell ref="C31:F31"/>
    <mergeCell ref="C32:F32"/>
    <mergeCell ref="C33:F33"/>
    <mergeCell ref="M10:N10"/>
    <mergeCell ref="M11:N11"/>
    <mergeCell ref="M12:N12"/>
    <mergeCell ref="M13:N13"/>
    <mergeCell ref="C34:F34"/>
    <mergeCell ref="C35:F35"/>
    <mergeCell ref="C26:F26"/>
    <mergeCell ref="C27:F27"/>
    <mergeCell ref="C28:F28"/>
    <mergeCell ref="C29:F29"/>
    <mergeCell ref="M20:N20"/>
    <mergeCell ref="M21:N21"/>
    <mergeCell ref="M22:N22"/>
    <mergeCell ref="M23:N23"/>
    <mergeCell ref="M14:N14"/>
    <mergeCell ref="M15:N15"/>
    <mergeCell ref="M16:N16"/>
    <mergeCell ref="M17:N17"/>
    <mergeCell ref="M35:N35"/>
    <mergeCell ref="M36:N36"/>
    <mergeCell ref="M37:N37"/>
    <mergeCell ref="M30:N30"/>
    <mergeCell ref="M31:N31"/>
    <mergeCell ref="M32:N32"/>
    <mergeCell ref="M33:N33"/>
    <mergeCell ref="M34:N34"/>
    <mergeCell ref="M8:N8"/>
    <mergeCell ref="C8:F8"/>
    <mergeCell ref="M26:N26"/>
    <mergeCell ref="M27:N27"/>
    <mergeCell ref="M28:N28"/>
    <mergeCell ref="M29:N29"/>
    <mergeCell ref="M24:N24"/>
    <mergeCell ref="M25:N25"/>
    <mergeCell ref="M18:N18"/>
    <mergeCell ref="M19:N19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3:S66"/>
  <sheetViews>
    <sheetView workbookViewId="0">
      <selection activeCell="R37" sqref="R37"/>
    </sheetView>
  </sheetViews>
  <sheetFormatPr defaultColWidth="5.7109375" defaultRowHeight="12.75"/>
  <cols>
    <col min="1" max="1" width="3.7109375" style="2" customWidth="1"/>
    <col min="2" max="17" width="6.28515625" style="2" customWidth="1"/>
    <col min="18" max="16384" width="5.7109375" style="2"/>
  </cols>
  <sheetData>
    <row r="3" spans="1:16" ht="15">
      <c r="B3" s="121" t="s">
        <v>527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</row>
    <row r="4" spans="1:16">
      <c r="B4" s="84" t="s">
        <v>69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6" spans="1:16">
      <c r="A6" s="4">
        <v>1</v>
      </c>
      <c r="B6" s="113" t="s">
        <v>59</v>
      </c>
      <c r="C6" s="114"/>
      <c r="D6" s="7" t="s">
        <v>13</v>
      </c>
      <c r="E6" s="16" t="s">
        <v>213</v>
      </c>
      <c r="G6" s="113" t="s">
        <v>8</v>
      </c>
      <c r="H6" s="114"/>
      <c r="I6" s="114"/>
      <c r="J6" s="7" t="s">
        <v>13</v>
      </c>
      <c r="K6" s="16" t="s">
        <v>1</v>
      </c>
      <c r="M6" s="113" t="s">
        <v>9</v>
      </c>
      <c r="N6" s="114"/>
      <c r="O6" s="17" t="s">
        <v>10</v>
      </c>
    </row>
    <row r="8" spans="1:16">
      <c r="A8" s="2">
        <v>2</v>
      </c>
      <c r="B8" s="97" t="s">
        <v>173</v>
      </c>
      <c r="C8" s="97"/>
      <c r="D8" s="97"/>
      <c r="E8" s="2" t="s">
        <v>13</v>
      </c>
      <c r="F8" s="19">
        <v>1.5</v>
      </c>
      <c r="G8" s="2" t="s">
        <v>15</v>
      </c>
      <c r="I8" s="97" t="s">
        <v>174</v>
      </c>
      <c r="J8" s="97"/>
      <c r="K8" s="97"/>
      <c r="L8" s="2" t="s">
        <v>13</v>
      </c>
      <c r="M8" s="19">
        <v>2.02</v>
      </c>
      <c r="N8" s="2" t="s">
        <v>15</v>
      </c>
    </row>
    <row r="9" spans="1:16">
      <c r="B9" s="97" t="s">
        <v>197</v>
      </c>
      <c r="C9" s="97"/>
      <c r="D9" s="97"/>
      <c r="E9" s="2" t="s">
        <v>13</v>
      </c>
      <c r="F9" s="19">
        <v>0.5</v>
      </c>
    </row>
    <row r="11" spans="1:16">
      <c r="A11" s="2">
        <v>2</v>
      </c>
      <c r="B11" s="97" t="s">
        <v>214</v>
      </c>
      <c r="C11" s="97"/>
      <c r="E11" s="10" t="s">
        <v>2</v>
      </c>
      <c r="F11" s="10" t="s">
        <v>13</v>
      </c>
      <c r="G11" s="19">
        <v>0.2</v>
      </c>
      <c r="H11" s="10" t="s">
        <v>15</v>
      </c>
      <c r="J11" s="10" t="s">
        <v>3</v>
      </c>
      <c r="K11" s="10" t="s">
        <v>13</v>
      </c>
      <c r="L11" s="19">
        <v>0.4</v>
      </c>
      <c r="M11" s="10" t="s">
        <v>15</v>
      </c>
      <c r="N11" s="10"/>
    </row>
    <row r="12" spans="1:16" s="21" customFormat="1">
      <c r="B12" s="30"/>
      <c r="C12" s="30"/>
      <c r="E12" s="3"/>
      <c r="F12" s="3"/>
      <c r="G12" s="22"/>
      <c r="H12" s="3"/>
      <c r="J12" s="3"/>
      <c r="K12" s="3"/>
      <c r="L12" s="22"/>
      <c r="M12" s="3"/>
      <c r="N12" s="3"/>
    </row>
    <row r="13" spans="1:16">
      <c r="B13" s="126" t="s">
        <v>215</v>
      </c>
      <c r="C13" s="126"/>
      <c r="D13" s="126"/>
      <c r="E13" s="126"/>
      <c r="F13" s="126"/>
      <c r="G13" s="126"/>
      <c r="H13" s="126"/>
      <c r="I13" s="126"/>
      <c r="J13" s="126"/>
      <c r="K13" s="10" t="s">
        <v>13</v>
      </c>
      <c r="L13" s="19">
        <v>1.5</v>
      </c>
      <c r="M13" s="10" t="s">
        <v>15</v>
      </c>
      <c r="N13" s="10"/>
    </row>
    <row r="15" spans="1:16">
      <c r="A15" s="2">
        <v>3</v>
      </c>
      <c r="B15" s="97" t="s">
        <v>216</v>
      </c>
      <c r="C15" s="97"/>
      <c r="D15" s="97"/>
      <c r="E15" s="97"/>
      <c r="F15" s="97"/>
      <c r="G15" s="97"/>
    </row>
    <row r="16" spans="1:16">
      <c r="B16" s="5"/>
      <c r="C16" s="5"/>
      <c r="D16" s="5"/>
      <c r="E16" s="5"/>
    </row>
    <row r="17" spans="1:16">
      <c r="B17" s="122" t="s">
        <v>5</v>
      </c>
      <c r="C17" s="123"/>
      <c r="D17" s="7" t="s">
        <v>13</v>
      </c>
      <c r="E17" s="101" t="s">
        <v>12</v>
      </c>
      <c r="F17" s="101"/>
      <c r="G17" s="101"/>
      <c r="H17" s="101"/>
      <c r="I17" s="7" t="s">
        <v>13</v>
      </c>
      <c r="J17" s="86">
        <f>G11*L11*L13</f>
        <v>0.12000000000000002</v>
      </c>
      <c r="K17" s="86"/>
      <c r="L17" s="114" t="s">
        <v>14</v>
      </c>
      <c r="M17" s="115"/>
    </row>
    <row r="18" spans="1:16">
      <c r="B18" s="122" t="s">
        <v>17</v>
      </c>
      <c r="C18" s="123"/>
      <c r="D18" s="7" t="s">
        <v>13</v>
      </c>
      <c r="E18" s="101" t="s">
        <v>18</v>
      </c>
      <c r="F18" s="101"/>
      <c r="G18" s="101"/>
      <c r="H18" s="101"/>
      <c r="I18" s="7" t="s">
        <v>13</v>
      </c>
      <c r="J18" s="86">
        <f>320*J17</f>
        <v>38.400000000000006</v>
      </c>
      <c r="K18" s="86"/>
      <c r="L18" s="114" t="s">
        <v>19</v>
      </c>
      <c r="M18" s="115"/>
      <c r="N18" s="76" t="s">
        <v>88</v>
      </c>
      <c r="O18" s="76"/>
      <c r="P18" s="76"/>
    </row>
    <row r="19" spans="1:16">
      <c r="B19" s="122" t="s">
        <v>20</v>
      </c>
      <c r="C19" s="123"/>
      <c r="D19" s="7" t="s">
        <v>13</v>
      </c>
      <c r="E19" s="101" t="s">
        <v>184</v>
      </c>
      <c r="F19" s="101"/>
      <c r="G19" s="101"/>
      <c r="H19" s="101"/>
      <c r="I19" s="7" t="s">
        <v>13</v>
      </c>
      <c r="J19" s="86">
        <f>0.45*J17</f>
        <v>5.4000000000000013E-2</v>
      </c>
      <c r="K19" s="86"/>
      <c r="L19" s="114" t="s">
        <v>14</v>
      </c>
      <c r="M19" s="115"/>
      <c r="N19" s="76" t="s">
        <v>88</v>
      </c>
      <c r="O19" s="76"/>
      <c r="P19" s="76"/>
    </row>
    <row r="20" spans="1:16">
      <c r="B20" s="122" t="s">
        <v>21</v>
      </c>
      <c r="C20" s="123"/>
      <c r="D20" s="7" t="s">
        <v>13</v>
      </c>
      <c r="E20" s="101" t="s">
        <v>185</v>
      </c>
      <c r="F20" s="101"/>
      <c r="G20" s="101"/>
      <c r="H20" s="101"/>
      <c r="I20" s="7" t="s">
        <v>13</v>
      </c>
      <c r="J20" s="86">
        <f>0.9*J17</f>
        <v>0.10800000000000003</v>
      </c>
      <c r="K20" s="86"/>
      <c r="L20" s="114" t="s">
        <v>14</v>
      </c>
      <c r="M20" s="115"/>
      <c r="N20" s="76" t="s">
        <v>88</v>
      </c>
      <c r="O20" s="76"/>
      <c r="P20" s="76"/>
    </row>
    <row r="21" spans="1:16" s="21" customFormat="1">
      <c r="B21" s="24"/>
      <c r="C21" s="24"/>
      <c r="D21" s="3"/>
      <c r="E21" s="3"/>
      <c r="F21" s="3"/>
      <c r="G21" s="3"/>
      <c r="H21" s="3"/>
      <c r="I21" s="3"/>
      <c r="J21" s="22"/>
      <c r="K21" s="22"/>
      <c r="L21" s="23"/>
      <c r="M21" s="23"/>
    </row>
    <row r="22" spans="1:16" s="21" customFormat="1">
      <c r="B22" s="119" t="s">
        <v>76</v>
      </c>
      <c r="C22" s="119"/>
      <c r="D22" s="3" t="s">
        <v>77</v>
      </c>
      <c r="E22" s="3">
        <v>50</v>
      </c>
      <c r="F22" s="3" t="s">
        <v>19</v>
      </c>
      <c r="G22" s="3" t="s">
        <v>5</v>
      </c>
      <c r="H22" s="3">
        <v>3.7999999999999999E-2</v>
      </c>
      <c r="I22" s="3" t="s">
        <v>14</v>
      </c>
      <c r="J22" s="22"/>
      <c r="K22" s="22"/>
      <c r="L22" s="23"/>
      <c r="M22" s="23"/>
    </row>
    <row r="23" spans="1:16" s="21" customFormat="1">
      <c r="B23" s="119" t="s">
        <v>78</v>
      </c>
      <c r="C23" s="119"/>
      <c r="D23" s="3" t="s">
        <v>77</v>
      </c>
      <c r="E23" s="3">
        <v>8.25</v>
      </c>
      <c r="F23" s="3" t="s">
        <v>19</v>
      </c>
      <c r="G23" s="3" t="s">
        <v>5</v>
      </c>
      <c r="H23" s="3">
        <v>1.4999999999999999E-2</v>
      </c>
      <c r="I23" s="3" t="s">
        <v>14</v>
      </c>
      <c r="J23" s="22"/>
      <c r="K23" s="22"/>
      <c r="L23" s="23"/>
      <c r="M23" s="23"/>
    </row>
    <row r="24" spans="1:16" s="21" customFormat="1">
      <c r="B24" s="119" t="s">
        <v>186</v>
      </c>
      <c r="C24" s="119"/>
      <c r="D24" s="3" t="s">
        <v>77</v>
      </c>
      <c r="E24" s="3">
        <v>1600</v>
      </c>
      <c r="F24" s="3" t="s">
        <v>19</v>
      </c>
      <c r="G24" s="119" t="s">
        <v>187</v>
      </c>
      <c r="H24" s="119"/>
      <c r="I24" s="119"/>
      <c r="J24" s="22"/>
      <c r="K24" s="22"/>
      <c r="L24" s="23"/>
      <c r="M24" s="23"/>
    </row>
    <row r="25" spans="1:16" s="21" customFormat="1">
      <c r="B25" s="23"/>
      <c r="C25" s="23"/>
      <c r="D25" s="3"/>
      <c r="E25" s="3"/>
      <c r="F25" s="3"/>
      <c r="G25" s="3"/>
      <c r="H25" s="3"/>
      <c r="I25" s="3"/>
      <c r="J25" s="22"/>
      <c r="K25" s="22"/>
      <c r="L25" s="23"/>
      <c r="M25" s="23"/>
    </row>
    <row r="26" spans="1:16">
      <c r="A26" s="2">
        <v>4</v>
      </c>
      <c r="B26" s="97" t="s">
        <v>22</v>
      </c>
      <c r="C26" s="97"/>
      <c r="D26" s="97"/>
      <c r="E26" s="97"/>
    </row>
    <row r="27" spans="1:16">
      <c r="B27" s="5"/>
      <c r="C27" s="5"/>
      <c r="D27" s="5"/>
      <c r="E27" s="5"/>
    </row>
    <row r="28" spans="1:16">
      <c r="B28" s="125" t="s">
        <v>24</v>
      </c>
      <c r="C28" s="125"/>
      <c r="D28" s="10" t="s">
        <v>13</v>
      </c>
      <c r="E28" s="126" t="s">
        <v>25</v>
      </c>
      <c r="F28" s="126"/>
      <c r="G28" s="126"/>
      <c r="H28" s="126"/>
      <c r="I28" s="10" t="s">
        <v>13</v>
      </c>
      <c r="J28" s="129">
        <f>(2*G11+2*L11)*L13</f>
        <v>1.8000000000000003</v>
      </c>
      <c r="K28" s="129"/>
      <c r="L28" s="131" t="s">
        <v>26</v>
      </c>
      <c r="M28" s="131"/>
      <c r="N28" s="10"/>
      <c r="O28" s="10"/>
    </row>
    <row r="29" spans="1:16">
      <c r="B29" s="125" t="s">
        <v>22</v>
      </c>
      <c r="C29" s="125"/>
      <c r="D29" s="125"/>
      <c r="E29" s="10" t="s">
        <v>13</v>
      </c>
      <c r="F29" s="131" t="s">
        <v>23</v>
      </c>
      <c r="G29" s="131"/>
      <c r="H29" s="131"/>
      <c r="I29" s="131"/>
      <c r="J29" s="131"/>
      <c r="K29" s="131"/>
      <c r="L29" s="131"/>
      <c r="M29" s="131"/>
      <c r="N29" s="131"/>
      <c r="O29" s="131"/>
    </row>
    <row r="30" spans="1:16">
      <c r="B30" s="10"/>
      <c r="C30" s="10"/>
      <c r="D30" s="10"/>
      <c r="E30" s="10" t="s">
        <v>13</v>
      </c>
      <c r="F30" s="129">
        <f>0.25*J28</f>
        <v>0.45000000000000007</v>
      </c>
      <c r="G30" s="129"/>
      <c r="H30" s="134" t="s">
        <v>27</v>
      </c>
      <c r="I30" s="134"/>
      <c r="J30" s="10"/>
      <c r="K30" s="10"/>
      <c r="L30" s="10"/>
      <c r="M30" s="10"/>
      <c r="N30" s="10"/>
      <c r="O30" s="10"/>
    </row>
    <row r="31" spans="1:16">
      <c r="B31" s="125" t="s">
        <v>28</v>
      </c>
      <c r="C31" s="125"/>
      <c r="D31" s="125"/>
      <c r="E31" s="10" t="s">
        <v>13</v>
      </c>
      <c r="F31" s="10">
        <v>0.2</v>
      </c>
      <c r="G31" s="126" t="s">
        <v>29</v>
      </c>
      <c r="H31" s="126"/>
      <c r="I31" s="126"/>
      <c r="J31" s="126"/>
      <c r="K31" s="126"/>
      <c r="L31" s="10" t="s">
        <v>13</v>
      </c>
      <c r="M31" s="129">
        <f>0.2*J28</f>
        <v>0.3600000000000001</v>
      </c>
      <c r="N31" s="129"/>
      <c r="O31" s="10" t="s">
        <v>19</v>
      </c>
    </row>
    <row r="33" spans="1:19">
      <c r="A33" s="2">
        <v>5</v>
      </c>
      <c r="B33" s="97" t="s">
        <v>37</v>
      </c>
      <c r="C33" s="97"/>
      <c r="D33" s="97"/>
      <c r="E33" s="97"/>
    </row>
    <row r="34" spans="1:19">
      <c r="B34" s="5"/>
      <c r="C34" s="5"/>
      <c r="D34" s="5"/>
      <c r="E34" s="5"/>
    </row>
    <row r="35" spans="1:19">
      <c r="B35" s="125" t="s">
        <v>30</v>
      </c>
      <c r="C35" s="125"/>
      <c r="D35" s="125"/>
      <c r="E35" s="10" t="s">
        <v>13</v>
      </c>
      <c r="F35" s="131" t="s">
        <v>62</v>
      </c>
      <c r="G35" s="131"/>
      <c r="H35" s="131"/>
      <c r="I35" s="10" t="s">
        <v>13</v>
      </c>
      <c r="J35" s="129">
        <f>2*(G11+L11)</f>
        <v>1.2000000000000002</v>
      </c>
      <c r="K35" s="129"/>
      <c r="L35" s="10" t="s">
        <v>15</v>
      </c>
      <c r="M35" s="10"/>
    </row>
    <row r="36" spans="1:19">
      <c r="B36" s="125" t="s">
        <v>33</v>
      </c>
      <c r="C36" s="125"/>
      <c r="D36" s="125"/>
      <c r="E36" s="10" t="s">
        <v>13</v>
      </c>
      <c r="F36" s="132">
        <v>0.2</v>
      </c>
      <c r="G36" s="133"/>
      <c r="H36" s="10" t="s">
        <v>34</v>
      </c>
      <c r="I36" s="10"/>
      <c r="J36" s="58"/>
      <c r="K36" s="58"/>
      <c r="L36" s="10"/>
      <c r="M36" s="10"/>
    </row>
    <row r="37" spans="1:19">
      <c r="B37" s="125" t="s">
        <v>32</v>
      </c>
      <c r="C37" s="125"/>
      <c r="D37" s="125"/>
      <c r="E37" s="10" t="s">
        <v>13</v>
      </c>
      <c r="F37" s="131" t="s">
        <v>35</v>
      </c>
      <c r="G37" s="131"/>
      <c r="H37" s="131"/>
      <c r="I37" s="131"/>
      <c r="J37" s="10" t="s">
        <v>13</v>
      </c>
      <c r="K37" s="35">
        <f>1+INT(L13/F36)</f>
        <v>8</v>
      </c>
      <c r="L37" s="131" t="s">
        <v>36</v>
      </c>
      <c r="M37" s="131"/>
    </row>
    <row r="38" spans="1:19">
      <c r="R38" s="1"/>
      <c r="S38" s="1"/>
    </row>
    <row r="39" spans="1:19">
      <c r="A39" s="2">
        <v>6</v>
      </c>
      <c r="B39" s="97" t="s">
        <v>217</v>
      </c>
      <c r="C39" s="97"/>
      <c r="D39" s="97"/>
      <c r="E39" s="97"/>
      <c r="F39" s="2" t="s">
        <v>13</v>
      </c>
      <c r="G39" s="97" t="s">
        <v>218</v>
      </c>
      <c r="H39" s="97"/>
      <c r="I39" s="97"/>
      <c r="J39" s="97"/>
      <c r="K39" s="97"/>
      <c r="L39" s="97"/>
      <c r="M39" s="2" t="s">
        <v>13</v>
      </c>
      <c r="N39" s="44">
        <f>L13+F9</f>
        <v>2</v>
      </c>
      <c r="O39" s="2" t="s">
        <v>15</v>
      </c>
      <c r="R39" s="1"/>
      <c r="S39" s="1"/>
    </row>
    <row r="40" spans="1:19">
      <c r="B40" s="5"/>
      <c r="C40" s="5"/>
      <c r="D40" s="5"/>
      <c r="E40" s="5"/>
      <c r="R40" s="1"/>
      <c r="S40" s="1"/>
    </row>
    <row r="41" spans="1:19">
      <c r="B41" s="94" t="s">
        <v>39</v>
      </c>
      <c r="C41" s="94"/>
      <c r="D41" s="94"/>
      <c r="E41" s="94"/>
      <c r="F41" s="15" t="s">
        <v>40</v>
      </c>
      <c r="G41" s="15" t="s">
        <v>41</v>
      </c>
      <c r="H41" s="15" t="s">
        <v>42</v>
      </c>
      <c r="I41" s="15" t="s">
        <v>43</v>
      </c>
      <c r="J41" s="15" t="s">
        <v>44</v>
      </c>
      <c r="K41" s="15" t="s">
        <v>45</v>
      </c>
      <c r="L41" s="15" t="s">
        <v>46</v>
      </c>
      <c r="M41" s="15" t="s">
        <v>47</v>
      </c>
      <c r="R41" s="1"/>
      <c r="S41" s="1"/>
    </row>
    <row r="42" spans="1:19">
      <c r="B42" s="93" t="s">
        <v>48</v>
      </c>
      <c r="C42" s="93"/>
      <c r="D42" s="93"/>
      <c r="E42" s="93"/>
      <c r="F42" s="15">
        <v>2.1999999999999999E-2</v>
      </c>
      <c r="G42" s="15">
        <v>0.499</v>
      </c>
      <c r="H42" s="15">
        <v>0.88800000000000001</v>
      </c>
      <c r="I42" s="15">
        <v>1.387</v>
      </c>
      <c r="J42" s="15">
        <v>2.226</v>
      </c>
      <c r="K42" s="15">
        <v>2.984</v>
      </c>
      <c r="L42" s="15">
        <v>3.8530000000000002</v>
      </c>
      <c r="M42" s="15">
        <v>4.8339999999999996</v>
      </c>
      <c r="R42" s="1"/>
      <c r="S42" s="1"/>
    </row>
    <row r="43" spans="1:19">
      <c r="B43" s="135" t="s">
        <v>54</v>
      </c>
      <c r="C43" s="136"/>
      <c r="D43" s="137" t="s">
        <v>55</v>
      </c>
      <c r="E43" s="138"/>
      <c r="F43" s="16"/>
      <c r="G43" s="18"/>
      <c r="H43" s="18"/>
      <c r="I43" s="18"/>
      <c r="J43" s="18"/>
      <c r="K43" s="18"/>
      <c r="L43" s="18"/>
      <c r="M43" s="18"/>
      <c r="R43" s="1"/>
      <c r="S43" s="1"/>
    </row>
    <row r="44" spans="1:19">
      <c r="B44" s="145" t="s">
        <v>56</v>
      </c>
      <c r="C44" s="125"/>
      <c r="D44" s="125"/>
      <c r="E44" s="146"/>
      <c r="F44" s="16"/>
      <c r="G44" s="18"/>
      <c r="H44" s="18"/>
      <c r="I44" s="18"/>
      <c r="J44" s="18"/>
      <c r="K44" s="18"/>
      <c r="L44" s="18"/>
      <c r="M44" s="18"/>
      <c r="R44" s="1"/>
      <c r="S44" s="1"/>
    </row>
    <row r="45" spans="1:19">
      <c r="B45" s="139" t="s">
        <v>57</v>
      </c>
      <c r="C45" s="140"/>
      <c r="D45" s="140"/>
      <c r="E45" s="141"/>
      <c r="F45" s="14">
        <f t="shared" ref="F45:M45" si="0">F42*F43*F44</f>
        <v>0</v>
      </c>
      <c r="G45" s="13">
        <f t="shared" si="0"/>
        <v>0</v>
      </c>
      <c r="H45" s="13">
        <f t="shared" si="0"/>
        <v>0</v>
      </c>
      <c r="I45" s="13">
        <f t="shared" si="0"/>
        <v>0</v>
      </c>
      <c r="J45" s="13">
        <f t="shared" si="0"/>
        <v>0</v>
      </c>
      <c r="K45" s="13">
        <f t="shared" si="0"/>
        <v>0</v>
      </c>
      <c r="L45" s="13">
        <f t="shared" si="0"/>
        <v>0</v>
      </c>
      <c r="M45" s="13">
        <f t="shared" si="0"/>
        <v>0</v>
      </c>
      <c r="R45" s="1"/>
      <c r="S45" s="1"/>
    </row>
    <row r="46" spans="1:19">
      <c r="B46" s="135" t="s">
        <v>58</v>
      </c>
      <c r="C46" s="136"/>
      <c r="D46" s="137" t="s">
        <v>55</v>
      </c>
      <c r="E46" s="138"/>
      <c r="F46" s="18"/>
      <c r="G46" s="18"/>
      <c r="H46" s="18"/>
      <c r="I46" s="18"/>
      <c r="J46" s="18"/>
      <c r="K46" s="18"/>
      <c r="L46" s="18"/>
      <c r="M46" s="18"/>
      <c r="R46" s="1"/>
      <c r="S46" s="1"/>
    </row>
    <row r="47" spans="1:19">
      <c r="B47" s="145" t="s">
        <v>56</v>
      </c>
      <c r="C47" s="125"/>
      <c r="D47" s="125"/>
      <c r="E47" s="146"/>
      <c r="F47" s="18"/>
      <c r="G47" s="18"/>
      <c r="H47" s="18"/>
      <c r="I47" s="18"/>
      <c r="J47" s="18"/>
      <c r="K47" s="18"/>
      <c r="L47" s="18"/>
      <c r="M47" s="18"/>
      <c r="R47" s="1"/>
      <c r="S47" s="1"/>
    </row>
    <row r="48" spans="1:19">
      <c r="B48" s="139" t="s">
        <v>57</v>
      </c>
      <c r="C48" s="140"/>
      <c r="D48" s="140"/>
      <c r="E48" s="141"/>
      <c r="F48" s="13">
        <f t="shared" ref="F48:M48" si="1">F42*F46*F47</f>
        <v>0</v>
      </c>
      <c r="G48" s="13">
        <f t="shared" si="1"/>
        <v>0</v>
      </c>
      <c r="H48" s="13">
        <f t="shared" si="1"/>
        <v>0</v>
      </c>
      <c r="I48" s="13">
        <f t="shared" si="1"/>
        <v>0</v>
      </c>
      <c r="J48" s="13">
        <f t="shared" si="1"/>
        <v>0</v>
      </c>
      <c r="K48" s="13">
        <f t="shared" si="1"/>
        <v>0</v>
      </c>
      <c r="L48" s="13">
        <f t="shared" si="1"/>
        <v>0</v>
      </c>
      <c r="M48" s="13">
        <f t="shared" si="1"/>
        <v>0</v>
      </c>
      <c r="R48" s="1"/>
      <c r="S48" s="1"/>
    </row>
    <row r="49" spans="2:19">
      <c r="B49" s="135" t="s">
        <v>6</v>
      </c>
      <c r="C49" s="136"/>
      <c r="D49" s="137" t="s">
        <v>55</v>
      </c>
      <c r="E49" s="138"/>
      <c r="F49" s="19">
        <v>1.2</v>
      </c>
      <c r="G49" s="18"/>
      <c r="H49" s="18"/>
      <c r="I49" s="18"/>
      <c r="J49" s="18"/>
      <c r="K49" s="18"/>
      <c r="L49" s="18"/>
      <c r="M49" s="18"/>
      <c r="R49" s="1"/>
      <c r="S49" s="1"/>
    </row>
    <row r="50" spans="2:19">
      <c r="B50" s="145" t="s">
        <v>56</v>
      </c>
      <c r="C50" s="125"/>
      <c r="D50" s="125"/>
      <c r="E50" s="146"/>
      <c r="F50" s="18">
        <v>26</v>
      </c>
      <c r="G50" s="18"/>
      <c r="H50" s="18"/>
      <c r="I50" s="18"/>
      <c r="J50" s="18"/>
      <c r="K50" s="18"/>
      <c r="L50" s="18"/>
      <c r="M50" s="18"/>
      <c r="R50" s="1"/>
      <c r="S50" s="1"/>
    </row>
    <row r="51" spans="2:19">
      <c r="B51" s="139" t="s">
        <v>57</v>
      </c>
      <c r="C51" s="140"/>
      <c r="D51" s="140"/>
      <c r="E51" s="141"/>
      <c r="F51" s="20">
        <f t="shared" ref="F51:M51" si="2">F49*F50</f>
        <v>31.2</v>
      </c>
      <c r="G51" s="13">
        <f t="shared" si="2"/>
        <v>0</v>
      </c>
      <c r="H51" s="13">
        <f t="shared" si="2"/>
        <v>0</v>
      </c>
      <c r="I51" s="13">
        <f t="shared" si="2"/>
        <v>0</v>
      </c>
      <c r="J51" s="13">
        <f t="shared" si="2"/>
        <v>0</v>
      </c>
      <c r="K51" s="13">
        <f t="shared" si="2"/>
        <v>0</v>
      </c>
      <c r="L51" s="13">
        <f t="shared" si="2"/>
        <v>0</v>
      </c>
      <c r="M51" s="13">
        <f t="shared" si="2"/>
        <v>0</v>
      </c>
      <c r="R51" s="1"/>
      <c r="S51" s="1"/>
    </row>
    <row r="52" spans="2:19">
      <c r="B52" s="142" t="s">
        <v>57</v>
      </c>
      <c r="C52" s="143"/>
      <c r="D52" s="143"/>
      <c r="E52" s="144"/>
      <c r="F52" s="20">
        <f t="shared" ref="F52:M52" si="3">F45+F48+F51</f>
        <v>31.2</v>
      </c>
      <c r="G52" s="13">
        <f t="shared" si="3"/>
        <v>0</v>
      </c>
      <c r="H52" s="13">
        <f t="shared" si="3"/>
        <v>0</v>
      </c>
      <c r="I52" s="13">
        <f t="shared" si="3"/>
        <v>0</v>
      </c>
      <c r="J52" s="13">
        <f t="shared" si="3"/>
        <v>0</v>
      </c>
      <c r="K52" s="13">
        <f t="shared" si="3"/>
        <v>0</v>
      </c>
      <c r="L52" s="13">
        <f t="shared" si="3"/>
        <v>0</v>
      </c>
      <c r="M52" s="13">
        <f t="shared" si="3"/>
        <v>0</v>
      </c>
      <c r="R52" s="1"/>
      <c r="S52" s="1"/>
    </row>
    <row r="53" spans="2:19">
      <c r="B53" s="9"/>
      <c r="C53" s="9"/>
      <c r="D53" s="9"/>
      <c r="E53" s="9"/>
      <c r="F53" s="3"/>
      <c r="G53" s="3"/>
      <c r="H53" s="3"/>
      <c r="I53" s="3"/>
      <c r="J53" s="3"/>
      <c r="K53" s="3"/>
      <c r="L53" s="3"/>
      <c r="M53" s="3"/>
      <c r="R53" s="1"/>
      <c r="S53" s="1"/>
    </row>
    <row r="54" spans="2:19">
      <c r="B54" s="94" t="s">
        <v>49</v>
      </c>
      <c r="C54" s="94"/>
      <c r="D54" s="94"/>
      <c r="E54" s="94"/>
      <c r="F54" s="15" t="s">
        <v>50</v>
      </c>
      <c r="G54" s="15" t="s">
        <v>42</v>
      </c>
      <c r="H54" s="15" t="s">
        <v>51</v>
      </c>
      <c r="I54" s="15" t="s">
        <v>52</v>
      </c>
      <c r="J54" s="15" t="s">
        <v>45</v>
      </c>
      <c r="K54" s="15" t="s">
        <v>46</v>
      </c>
      <c r="L54" s="15" t="s">
        <v>47</v>
      </c>
      <c r="M54" s="15" t="s">
        <v>53</v>
      </c>
      <c r="R54" s="1"/>
      <c r="S54" s="1"/>
    </row>
    <row r="55" spans="2:19">
      <c r="B55" s="93" t="s">
        <v>48</v>
      </c>
      <c r="C55" s="93"/>
      <c r="D55" s="93"/>
      <c r="E55" s="93"/>
      <c r="F55" s="15">
        <v>0.61699999999999999</v>
      </c>
      <c r="G55" s="15">
        <v>0.88800000000000001</v>
      </c>
      <c r="H55" s="15">
        <v>1.587</v>
      </c>
      <c r="I55" s="15">
        <v>2.4660000000000002</v>
      </c>
      <c r="J55" s="15">
        <v>2.984</v>
      </c>
      <c r="K55" s="15">
        <v>3.8530000000000002</v>
      </c>
      <c r="L55" s="15">
        <v>4.3840000000000003</v>
      </c>
      <c r="M55" s="15">
        <v>6.3129999999999997</v>
      </c>
      <c r="R55" s="1"/>
      <c r="S55" s="1"/>
    </row>
    <row r="56" spans="2:19">
      <c r="B56" s="135" t="s">
        <v>54</v>
      </c>
      <c r="C56" s="136"/>
      <c r="D56" s="137" t="s">
        <v>55</v>
      </c>
      <c r="E56" s="138"/>
      <c r="F56" s="18"/>
      <c r="G56" s="18"/>
      <c r="H56" s="18"/>
      <c r="I56" s="18"/>
      <c r="J56" s="18"/>
      <c r="K56" s="18"/>
      <c r="L56" s="18"/>
      <c r="M56" s="18"/>
      <c r="R56" s="1"/>
      <c r="S56" s="1"/>
    </row>
    <row r="57" spans="2:19">
      <c r="B57" s="145" t="s">
        <v>56</v>
      </c>
      <c r="C57" s="125"/>
      <c r="D57" s="125"/>
      <c r="E57" s="146"/>
      <c r="F57" s="18"/>
      <c r="G57" s="18"/>
      <c r="H57" s="18"/>
      <c r="I57" s="18"/>
      <c r="J57" s="18"/>
      <c r="K57" s="18"/>
      <c r="L57" s="18"/>
      <c r="M57" s="18"/>
      <c r="R57" s="1"/>
      <c r="S57" s="1"/>
    </row>
    <row r="58" spans="2:19">
      <c r="B58" s="139" t="s">
        <v>57</v>
      </c>
      <c r="C58" s="140"/>
      <c r="D58" s="140"/>
      <c r="E58" s="141"/>
      <c r="F58" s="13">
        <f t="shared" ref="F58:M58" si="4">F55*F56*F57</f>
        <v>0</v>
      </c>
      <c r="G58" s="13">
        <f t="shared" si="4"/>
        <v>0</v>
      </c>
      <c r="H58" s="13">
        <f t="shared" si="4"/>
        <v>0</v>
      </c>
      <c r="I58" s="13">
        <f t="shared" si="4"/>
        <v>0</v>
      </c>
      <c r="J58" s="13">
        <f t="shared" si="4"/>
        <v>0</v>
      </c>
      <c r="K58" s="13">
        <f t="shared" si="4"/>
        <v>0</v>
      </c>
      <c r="L58" s="13">
        <f t="shared" si="4"/>
        <v>0</v>
      </c>
      <c r="M58" s="13">
        <f t="shared" si="4"/>
        <v>0</v>
      </c>
      <c r="R58" s="1"/>
      <c r="S58" s="1"/>
    </row>
    <row r="59" spans="2:19">
      <c r="B59" s="147" t="s">
        <v>58</v>
      </c>
      <c r="C59" s="124"/>
      <c r="D59" s="125" t="s">
        <v>55</v>
      </c>
      <c r="E59" s="146"/>
      <c r="F59" s="18"/>
      <c r="G59" s="18"/>
      <c r="H59" s="18"/>
      <c r="I59" s="18"/>
      <c r="J59" s="18"/>
      <c r="K59" s="18"/>
      <c r="L59" s="18"/>
      <c r="M59" s="18"/>
      <c r="R59" s="1"/>
      <c r="S59" s="1"/>
    </row>
    <row r="60" spans="2:19">
      <c r="B60" s="145" t="s">
        <v>56</v>
      </c>
      <c r="C60" s="125"/>
      <c r="D60" s="125"/>
      <c r="E60" s="146"/>
      <c r="F60" s="18"/>
      <c r="G60" s="18"/>
      <c r="H60" s="18"/>
      <c r="I60" s="18"/>
      <c r="J60" s="18"/>
      <c r="K60" s="18"/>
      <c r="L60" s="18"/>
      <c r="M60" s="18"/>
      <c r="R60" s="1"/>
      <c r="S60" s="1"/>
    </row>
    <row r="61" spans="2:19">
      <c r="B61" s="139" t="s">
        <v>57</v>
      </c>
      <c r="C61" s="140"/>
      <c r="D61" s="140"/>
      <c r="E61" s="141"/>
      <c r="F61" s="13">
        <f t="shared" ref="F61:M61" si="5">F55*F59*F60</f>
        <v>0</v>
      </c>
      <c r="G61" s="13">
        <f t="shared" si="5"/>
        <v>0</v>
      </c>
      <c r="H61" s="13">
        <f t="shared" si="5"/>
        <v>0</v>
      </c>
      <c r="I61" s="13">
        <f t="shared" si="5"/>
        <v>0</v>
      </c>
      <c r="J61" s="13">
        <f t="shared" si="5"/>
        <v>0</v>
      </c>
      <c r="K61" s="13">
        <f t="shared" si="5"/>
        <v>0</v>
      </c>
      <c r="L61" s="13">
        <f t="shared" si="5"/>
        <v>0</v>
      </c>
      <c r="M61" s="13">
        <f t="shared" si="5"/>
        <v>0</v>
      </c>
      <c r="R61" s="1"/>
      <c r="S61" s="1"/>
    </row>
    <row r="62" spans="2:19">
      <c r="B62" s="135" t="s">
        <v>6</v>
      </c>
      <c r="C62" s="136"/>
      <c r="D62" s="137" t="s">
        <v>55</v>
      </c>
      <c r="E62" s="138"/>
      <c r="F62" s="18"/>
      <c r="G62" s="18"/>
      <c r="H62" s="18"/>
      <c r="I62" s="18"/>
      <c r="J62" s="18"/>
      <c r="K62" s="18"/>
      <c r="L62" s="18"/>
      <c r="M62" s="18"/>
      <c r="R62" s="1"/>
      <c r="S62" s="1"/>
    </row>
    <row r="63" spans="2:19">
      <c r="B63" s="145" t="s">
        <v>56</v>
      </c>
      <c r="C63" s="125"/>
      <c r="D63" s="125"/>
      <c r="E63" s="146"/>
      <c r="F63" s="18"/>
      <c r="G63" s="18"/>
      <c r="H63" s="18"/>
      <c r="I63" s="18"/>
      <c r="J63" s="18"/>
      <c r="K63" s="18"/>
      <c r="L63" s="18"/>
      <c r="M63" s="18"/>
      <c r="R63" s="1"/>
      <c r="S63" s="1"/>
    </row>
    <row r="64" spans="2:19">
      <c r="B64" s="139" t="s">
        <v>57</v>
      </c>
      <c r="C64" s="140"/>
      <c r="D64" s="140"/>
      <c r="E64" s="141"/>
      <c r="F64" s="13">
        <f t="shared" ref="F64:M64" si="6">F62*F63</f>
        <v>0</v>
      </c>
      <c r="G64" s="13">
        <f t="shared" si="6"/>
        <v>0</v>
      </c>
      <c r="H64" s="13">
        <f t="shared" si="6"/>
        <v>0</v>
      </c>
      <c r="I64" s="13">
        <f t="shared" si="6"/>
        <v>0</v>
      </c>
      <c r="J64" s="13">
        <f t="shared" si="6"/>
        <v>0</v>
      </c>
      <c r="K64" s="13">
        <f t="shared" si="6"/>
        <v>0</v>
      </c>
      <c r="L64" s="13">
        <f t="shared" si="6"/>
        <v>0</v>
      </c>
      <c r="M64" s="13">
        <f t="shared" si="6"/>
        <v>0</v>
      </c>
      <c r="R64" s="1"/>
      <c r="S64" s="1"/>
    </row>
    <row r="65" spans="2:19">
      <c r="B65" s="142" t="s">
        <v>57</v>
      </c>
      <c r="C65" s="143"/>
      <c r="D65" s="143"/>
      <c r="E65" s="144"/>
      <c r="F65" s="13">
        <f t="shared" ref="F65:M65" si="7">F58+F61+F64</f>
        <v>0</v>
      </c>
      <c r="G65" s="13">
        <f t="shared" si="7"/>
        <v>0</v>
      </c>
      <c r="H65" s="13">
        <f t="shared" si="7"/>
        <v>0</v>
      </c>
      <c r="I65" s="13">
        <f t="shared" si="7"/>
        <v>0</v>
      </c>
      <c r="J65" s="13">
        <f t="shared" si="7"/>
        <v>0</v>
      </c>
      <c r="K65" s="13">
        <f t="shared" si="7"/>
        <v>0</v>
      </c>
      <c r="L65" s="13">
        <f t="shared" si="7"/>
        <v>0</v>
      </c>
      <c r="M65" s="13">
        <f t="shared" si="7"/>
        <v>0</v>
      </c>
      <c r="R65" s="1"/>
      <c r="S65" s="1"/>
    </row>
    <row r="66" spans="2:19">
      <c r="R66" s="1"/>
      <c r="S66" s="1"/>
    </row>
  </sheetData>
  <mergeCells count="87">
    <mergeCell ref="I8:K8"/>
    <mergeCell ref="J17:K17"/>
    <mergeCell ref="B13:J13"/>
    <mergeCell ref="B15:G15"/>
    <mergeCell ref="B24:C24"/>
    <mergeCell ref="G24:I24"/>
    <mergeCell ref="B22:C22"/>
    <mergeCell ref="B23:C23"/>
    <mergeCell ref="L17:M17"/>
    <mergeCell ref="B11:C11"/>
    <mergeCell ref="E17:H17"/>
    <mergeCell ref="N18:P18"/>
    <mergeCell ref="N19:P19"/>
    <mergeCell ref="N20:P20"/>
    <mergeCell ref="B20:C20"/>
    <mergeCell ref="E20:H20"/>
    <mergeCell ref="J19:K19"/>
    <mergeCell ref="L19:M19"/>
    <mergeCell ref="B19:C19"/>
    <mergeCell ref="E19:H19"/>
    <mergeCell ref="L20:M20"/>
    <mergeCell ref="B64:E64"/>
    <mergeCell ref="B51:E51"/>
    <mergeCell ref="B59:C59"/>
    <mergeCell ref="D59:E59"/>
    <mergeCell ref="B60:E60"/>
    <mergeCell ref="B56:C56"/>
    <mergeCell ref="D56:E56"/>
    <mergeCell ref="B58:E58"/>
    <mergeCell ref="B57:E57"/>
    <mergeCell ref="B63:E63"/>
    <mergeCell ref="B65:E65"/>
    <mergeCell ref="B42:E42"/>
    <mergeCell ref="B54:E54"/>
    <mergeCell ref="B55:E55"/>
    <mergeCell ref="B44:E44"/>
    <mergeCell ref="B47:E47"/>
    <mergeCell ref="B52:E52"/>
    <mergeCell ref="B49:C49"/>
    <mergeCell ref="D49:E49"/>
    <mergeCell ref="B50:E50"/>
    <mergeCell ref="L37:M37"/>
    <mergeCell ref="B37:D37"/>
    <mergeCell ref="F37:I37"/>
    <mergeCell ref="D43:E43"/>
    <mergeCell ref="B43:C43"/>
    <mergeCell ref="B39:E39"/>
    <mergeCell ref="G39:L39"/>
    <mergeCell ref="B33:E33"/>
    <mergeCell ref="J35:K35"/>
    <mergeCell ref="B31:D31"/>
    <mergeCell ref="G31:K31"/>
    <mergeCell ref="F35:H35"/>
    <mergeCell ref="B48:E48"/>
    <mergeCell ref="B46:C46"/>
    <mergeCell ref="D46:E46"/>
    <mergeCell ref="B45:E45"/>
    <mergeCell ref="B3:P3"/>
    <mergeCell ref="B18:C18"/>
    <mergeCell ref="E18:H18"/>
    <mergeCell ref="J18:K18"/>
    <mergeCell ref="L18:M18"/>
    <mergeCell ref="B17:C17"/>
    <mergeCell ref="B6:C6"/>
    <mergeCell ref="M6:N6"/>
    <mergeCell ref="G6:I6"/>
    <mergeCell ref="B4:P4"/>
    <mergeCell ref="B62:C62"/>
    <mergeCell ref="D62:E62"/>
    <mergeCell ref="B61:E61"/>
    <mergeCell ref="B8:D8"/>
    <mergeCell ref="B9:D9"/>
    <mergeCell ref="B26:E26"/>
    <mergeCell ref="B41:E41"/>
    <mergeCell ref="B28:C28"/>
    <mergeCell ref="E28:H28"/>
    <mergeCell ref="B35:D35"/>
    <mergeCell ref="J20:K20"/>
    <mergeCell ref="J28:K28"/>
    <mergeCell ref="L28:M28"/>
    <mergeCell ref="B36:D36"/>
    <mergeCell ref="F36:G36"/>
    <mergeCell ref="B29:D29"/>
    <mergeCell ref="F29:O29"/>
    <mergeCell ref="F30:G30"/>
    <mergeCell ref="H30:I30"/>
    <mergeCell ref="M31:N31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B3:T63"/>
  <sheetViews>
    <sheetView workbookViewId="0">
      <selection activeCell="V20" sqref="V20"/>
    </sheetView>
  </sheetViews>
  <sheetFormatPr defaultColWidth="5.7109375" defaultRowHeight="12.75"/>
  <cols>
    <col min="1" max="1" width="5.7109375" style="2"/>
    <col min="2" max="2" width="3.7109375" style="2" customWidth="1"/>
    <col min="3" max="18" width="6.28515625" style="2" customWidth="1"/>
    <col min="19" max="16384" width="5.7109375" style="2"/>
  </cols>
  <sheetData>
    <row r="3" spans="2:17" ht="15">
      <c r="C3" s="121" t="s">
        <v>525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2:17">
      <c r="C4" s="84" t="s">
        <v>69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6" spans="2:17">
      <c r="B6" s="4">
        <v>1</v>
      </c>
      <c r="C6" s="126" t="s">
        <v>7</v>
      </c>
      <c r="D6" s="126"/>
      <c r="E6" s="10" t="s">
        <v>13</v>
      </c>
      <c r="F6" s="18" t="s">
        <v>0</v>
      </c>
      <c r="I6" s="131" t="s">
        <v>8</v>
      </c>
      <c r="J6" s="131"/>
      <c r="K6" s="131"/>
      <c r="L6" s="131"/>
      <c r="M6" s="10" t="s">
        <v>13</v>
      </c>
      <c r="N6" s="18" t="s">
        <v>1</v>
      </c>
    </row>
    <row r="7" spans="2:17">
      <c r="C7" s="126" t="s">
        <v>9</v>
      </c>
      <c r="D7" s="126"/>
      <c r="E7" s="72" t="s">
        <v>10</v>
      </c>
      <c r="F7" s="10"/>
    </row>
    <row r="9" spans="2:17">
      <c r="B9" s="2">
        <v>2</v>
      </c>
      <c r="C9" s="97" t="s">
        <v>11</v>
      </c>
      <c r="D9" s="97"/>
    </row>
    <row r="10" spans="2:17">
      <c r="C10" s="5"/>
      <c r="D10" s="5"/>
    </row>
    <row r="11" spans="2:17">
      <c r="C11" s="10" t="s">
        <v>2</v>
      </c>
      <c r="D11" s="10" t="s">
        <v>13</v>
      </c>
      <c r="E11" s="19">
        <v>0.2</v>
      </c>
      <c r="F11" s="10" t="s">
        <v>15</v>
      </c>
      <c r="G11" s="10"/>
      <c r="H11" s="10" t="s">
        <v>3</v>
      </c>
      <c r="I11" s="10" t="s">
        <v>13</v>
      </c>
      <c r="J11" s="19">
        <v>0.4</v>
      </c>
      <c r="K11" s="10" t="s">
        <v>15</v>
      </c>
      <c r="L11" s="10"/>
      <c r="M11" s="10" t="s">
        <v>4</v>
      </c>
      <c r="N11" s="10" t="s">
        <v>13</v>
      </c>
      <c r="O11" s="19">
        <v>5</v>
      </c>
      <c r="P11" s="10" t="s">
        <v>15</v>
      </c>
    </row>
    <row r="13" spans="2:17">
      <c r="B13" s="2">
        <v>3</v>
      </c>
      <c r="C13" s="97" t="s">
        <v>16</v>
      </c>
      <c r="D13" s="97"/>
      <c r="E13" s="97"/>
      <c r="F13" s="97"/>
      <c r="G13" s="84" t="s">
        <v>219</v>
      </c>
      <c r="H13" s="84"/>
      <c r="I13" s="84"/>
      <c r="J13" s="84"/>
      <c r="K13" s="84"/>
      <c r="L13" s="84"/>
      <c r="M13" s="84"/>
      <c r="N13" s="84"/>
      <c r="O13" s="84"/>
    </row>
    <row r="14" spans="2:17">
      <c r="C14" s="5"/>
      <c r="D14" s="5"/>
      <c r="E14" s="5"/>
      <c r="F14" s="5"/>
    </row>
    <row r="15" spans="2:17">
      <c r="C15" s="122" t="s">
        <v>5</v>
      </c>
      <c r="D15" s="123"/>
      <c r="E15" s="7" t="s">
        <v>13</v>
      </c>
      <c r="F15" s="101" t="s">
        <v>12</v>
      </c>
      <c r="G15" s="101"/>
      <c r="H15" s="101"/>
      <c r="I15" s="101"/>
      <c r="J15" s="7" t="s">
        <v>13</v>
      </c>
      <c r="K15" s="86">
        <f>E11*J11*O11</f>
        <v>0.40000000000000008</v>
      </c>
      <c r="L15" s="86"/>
      <c r="M15" s="114" t="s">
        <v>14</v>
      </c>
      <c r="N15" s="115"/>
    </row>
    <row r="16" spans="2:17">
      <c r="C16" s="122" t="s">
        <v>17</v>
      </c>
      <c r="D16" s="123"/>
      <c r="E16" s="7" t="s">
        <v>13</v>
      </c>
      <c r="F16" s="101" t="s">
        <v>18</v>
      </c>
      <c r="G16" s="101"/>
      <c r="H16" s="101"/>
      <c r="I16" s="101"/>
      <c r="J16" s="7" t="s">
        <v>13</v>
      </c>
      <c r="K16" s="86">
        <f>320*K15</f>
        <v>128.00000000000003</v>
      </c>
      <c r="L16" s="86"/>
      <c r="M16" s="114" t="s">
        <v>19</v>
      </c>
      <c r="N16" s="115"/>
      <c r="O16" s="76" t="s">
        <v>88</v>
      </c>
      <c r="P16" s="76"/>
      <c r="Q16" s="76"/>
    </row>
    <row r="17" spans="2:17">
      <c r="C17" s="122" t="s">
        <v>20</v>
      </c>
      <c r="D17" s="123"/>
      <c r="E17" s="7" t="s">
        <v>13</v>
      </c>
      <c r="F17" s="101" t="s">
        <v>184</v>
      </c>
      <c r="G17" s="101"/>
      <c r="H17" s="101"/>
      <c r="I17" s="101"/>
      <c r="J17" s="7" t="s">
        <v>13</v>
      </c>
      <c r="K17" s="86">
        <f>0.45*K15</f>
        <v>0.18000000000000005</v>
      </c>
      <c r="L17" s="86"/>
      <c r="M17" s="114" t="s">
        <v>14</v>
      </c>
      <c r="N17" s="115"/>
      <c r="O17" s="76" t="s">
        <v>88</v>
      </c>
      <c r="P17" s="76"/>
      <c r="Q17" s="76"/>
    </row>
    <row r="18" spans="2:17">
      <c r="C18" s="122" t="s">
        <v>21</v>
      </c>
      <c r="D18" s="123"/>
      <c r="E18" s="7" t="s">
        <v>13</v>
      </c>
      <c r="F18" s="101" t="s">
        <v>185</v>
      </c>
      <c r="G18" s="101"/>
      <c r="H18" s="101"/>
      <c r="I18" s="101"/>
      <c r="J18" s="7" t="s">
        <v>13</v>
      </c>
      <c r="K18" s="86">
        <f>0.9*K15</f>
        <v>0.3600000000000001</v>
      </c>
      <c r="L18" s="86"/>
      <c r="M18" s="114" t="s">
        <v>14</v>
      </c>
      <c r="N18" s="115"/>
      <c r="O18" s="76" t="s">
        <v>88</v>
      </c>
      <c r="P18" s="76"/>
      <c r="Q18" s="76"/>
    </row>
    <row r="19" spans="2:17" s="21" customFormat="1">
      <c r="C19" s="24"/>
      <c r="D19" s="24"/>
      <c r="E19" s="3"/>
      <c r="F19" s="3"/>
      <c r="G19" s="3"/>
      <c r="H19" s="3"/>
      <c r="I19" s="3"/>
      <c r="J19" s="3"/>
      <c r="K19" s="22"/>
      <c r="L19" s="22"/>
      <c r="M19" s="23"/>
      <c r="N19" s="23"/>
    </row>
    <row r="20" spans="2:17" s="21" customFormat="1">
      <c r="C20" s="119" t="s">
        <v>76</v>
      </c>
      <c r="D20" s="119"/>
      <c r="E20" s="3" t="s">
        <v>77</v>
      </c>
      <c r="F20" s="3">
        <v>50</v>
      </c>
      <c r="G20" s="3" t="s">
        <v>19</v>
      </c>
      <c r="H20" s="3" t="s">
        <v>5</v>
      </c>
      <c r="I20" s="3">
        <v>3.7999999999999999E-2</v>
      </c>
      <c r="J20" s="3" t="s">
        <v>14</v>
      </c>
      <c r="K20" s="22"/>
      <c r="L20" s="22"/>
      <c r="M20" s="23"/>
      <c r="N20" s="23"/>
    </row>
    <row r="21" spans="2:17" s="21" customFormat="1">
      <c r="C21" s="119" t="s">
        <v>78</v>
      </c>
      <c r="D21" s="119"/>
      <c r="E21" s="3" t="s">
        <v>77</v>
      </c>
      <c r="F21" s="3">
        <v>8.25</v>
      </c>
      <c r="G21" s="3" t="s">
        <v>19</v>
      </c>
      <c r="H21" s="3" t="s">
        <v>5</v>
      </c>
      <c r="I21" s="3">
        <v>1.4999999999999999E-2</v>
      </c>
      <c r="J21" s="3" t="s">
        <v>14</v>
      </c>
      <c r="K21" s="22"/>
      <c r="L21" s="22"/>
      <c r="M21" s="23"/>
      <c r="N21" s="23"/>
    </row>
    <row r="22" spans="2:17" s="21" customFormat="1">
      <c r="C22" s="119" t="s">
        <v>186</v>
      </c>
      <c r="D22" s="119"/>
      <c r="E22" s="3" t="s">
        <v>77</v>
      </c>
      <c r="F22" s="3">
        <v>1600</v>
      </c>
      <c r="G22" s="3" t="s">
        <v>19</v>
      </c>
      <c r="H22" s="119" t="s">
        <v>187</v>
      </c>
      <c r="I22" s="119"/>
      <c r="J22" s="119"/>
      <c r="K22" s="22"/>
      <c r="L22" s="22"/>
      <c r="M22" s="23"/>
      <c r="N22" s="23"/>
    </row>
    <row r="23" spans="2:17" s="21" customFormat="1">
      <c r="C23" s="24"/>
      <c r="D23" s="24"/>
      <c r="E23" s="3"/>
      <c r="F23" s="3"/>
      <c r="G23" s="3"/>
      <c r="H23" s="3"/>
      <c r="I23" s="3"/>
      <c r="J23" s="3"/>
      <c r="K23" s="22"/>
      <c r="L23" s="22"/>
      <c r="M23" s="23"/>
      <c r="N23" s="23"/>
    </row>
    <row r="24" spans="2:17">
      <c r="B24" s="2">
        <v>4</v>
      </c>
      <c r="C24" s="97" t="s">
        <v>22</v>
      </c>
      <c r="D24" s="97"/>
      <c r="E24" s="97"/>
      <c r="F24" s="97"/>
    </row>
    <row r="25" spans="2:17">
      <c r="C25" s="5"/>
      <c r="D25" s="5"/>
      <c r="E25" s="5"/>
      <c r="F25" s="5"/>
    </row>
    <row r="26" spans="2:17">
      <c r="C26" s="125" t="s">
        <v>24</v>
      </c>
      <c r="D26" s="125"/>
      <c r="E26" s="10" t="s">
        <v>13</v>
      </c>
      <c r="F26" s="126" t="s">
        <v>25</v>
      </c>
      <c r="G26" s="126"/>
      <c r="H26" s="126"/>
      <c r="I26" s="126"/>
      <c r="J26" s="10" t="s">
        <v>13</v>
      </c>
      <c r="K26" s="129">
        <f>(E11+2*J11)*O11</f>
        <v>5</v>
      </c>
      <c r="L26" s="129"/>
      <c r="M26" s="131" t="s">
        <v>26</v>
      </c>
      <c r="N26" s="131"/>
      <c r="O26" s="10"/>
      <c r="P26" s="10"/>
    </row>
    <row r="27" spans="2:17">
      <c r="C27" s="125" t="s">
        <v>22</v>
      </c>
      <c r="D27" s="125"/>
      <c r="E27" s="125"/>
      <c r="F27" s="10" t="s">
        <v>13</v>
      </c>
      <c r="G27" s="131" t="s">
        <v>23</v>
      </c>
      <c r="H27" s="131"/>
      <c r="I27" s="131"/>
      <c r="J27" s="131"/>
      <c r="K27" s="131"/>
      <c r="L27" s="131"/>
      <c r="M27" s="131"/>
      <c r="N27" s="131"/>
      <c r="O27" s="131"/>
      <c r="P27" s="131"/>
    </row>
    <row r="28" spans="2:17">
      <c r="C28" s="10"/>
      <c r="D28" s="10"/>
      <c r="E28" s="10"/>
      <c r="F28" s="10" t="s">
        <v>13</v>
      </c>
      <c r="G28" s="129">
        <f>0.25*K26</f>
        <v>1.25</v>
      </c>
      <c r="H28" s="129"/>
      <c r="I28" s="134" t="s">
        <v>27</v>
      </c>
      <c r="J28" s="134"/>
      <c r="K28" s="10"/>
      <c r="L28" s="10"/>
      <c r="M28" s="10"/>
      <c r="N28" s="10"/>
      <c r="O28" s="10"/>
      <c r="P28" s="10"/>
    </row>
    <row r="29" spans="2:17">
      <c r="C29" s="125" t="s">
        <v>28</v>
      </c>
      <c r="D29" s="125"/>
      <c r="E29" s="125"/>
      <c r="F29" s="10" t="s">
        <v>13</v>
      </c>
      <c r="G29" s="10">
        <v>0.2</v>
      </c>
      <c r="H29" s="126" t="s">
        <v>29</v>
      </c>
      <c r="I29" s="126"/>
      <c r="J29" s="126"/>
      <c r="K29" s="126"/>
      <c r="L29" s="126"/>
      <c r="M29" s="10" t="s">
        <v>13</v>
      </c>
      <c r="N29" s="129">
        <f>0.2*K26</f>
        <v>1</v>
      </c>
      <c r="O29" s="129"/>
      <c r="P29" s="10" t="s">
        <v>19</v>
      </c>
    </row>
    <row r="31" spans="2:17">
      <c r="B31" s="2">
        <v>5</v>
      </c>
      <c r="C31" s="97" t="s">
        <v>37</v>
      </c>
      <c r="D31" s="97"/>
      <c r="E31" s="97"/>
      <c r="F31" s="97"/>
    </row>
    <row r="32" spans="2:17">
      <c r="C32" s="5"/>
      <c r="D32" s="5"/>
      <c r="E32" s="5"/>
      <c r="F32" s="5"/>
    </row>
    <row r="33" spans="2:20">
      <c r="C33" s="125" t="s">
        <v>30</v>
      </c>
      <c r="D33" s="125"/>
      <c r="E33" s="125"/>
      <c r="F33" s="10" t="s">
        <v>13</v>
      </c>
      <c r="G33" s="73" t="s">
        <v>31</v>
      </c>
      <c r="H33" s="73"/>
      <c r="I33" s="73"/>
      <c r="J33" s="10" t="s">
        <v>13</v>
      </c>
      <c r="K33" s="129">
        <f>2*(E11+J11)</f>
        <v>1.2000000000000002</v>
      </c>
      <c r="L33" s="129"/>
      <c r="M33" s="10" t="s">
        <v>15</v>
      </c>
      <c r="N33" s="10"/>
    </row>
    <row r="34" spans="2:20">
      <c r="C34" s="125" t="s">
        <v>33</v>
      </c>
      <c r="D34" s="125"/>
      <c r="E34" s="125"/>
      <c r="F34" s="10" t="s">
        <v>13</v>
      </c>
      <c r="G34" s="132">
        <v>0.2</v>
      </c>
      <c r="H34" s="133"/>
      <c r="I34" s="10" t="s">
        <v>34</v>
      </c>
      <c r="J34" s="10"/>
      <c r="K34" s="58"/>
      <c r="L34" s="58"/>
      <c r="M34" s="10"/>
      <c r="N34" s="10"/>
    </row>
    <row r="35" spans="2:20">
      <c r="C35" s="125" t="s">
        <v>32</v>
      </c>
      <c r="D35" s="125"/>
      <c r="E35" s="125"/>
      <c r="F35" s="10" t="s">
        <v>13</v>
      </c>
      <c r="G35" s="131" t="s">
        <v>35</v>
      </c>
      <c r="H35" s="131"/>
      <c r="I35" s="131"/>
      <c r="J35" s="131"/>
      <c r="K35" s="10" t="s">
        <v>13</v>
      </c>
      <c r="L35" s="35">
        <f>1+INT(O11/G34)</f>
        <v>26</v>
      </c>
      <c r="M35" s="131" t="s">
        <v>36</v>
      </c>
      <c r="N35" s="131"/>
    </row>
    <row r="36" spans="2:20">
      <c r="S36" s="1"/>
      <c r="T36" s="1"/>
    </row>
    <row r="37" spans="2:20">
      <c r="B37" s="2">
        <v>6</v>
      </c>
      <c r="C37" s="97" t="s">
        <v>38</v>
      </c>
      <c r="D37" s="97"/>
      <c r="E37" s="97"/>
      <c r="F37" s="97"/>
      <c r="G37" s="97" t="s">
        <v>220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S37" s="1"/>
      <c r="T37" s="1"/>
    </row>
    <row r="38" spans="2:20">
      <c r="C38" s="5"/>
      <c r="D38" s="5"/>
      <c r="E38" s="5"/>
      <c r="F38" s="5"/>
      <c r="S38" s="1"/>
      <c r="T38" s="1"/>
    </row>
    <row r="39" spans="2:20">
      <c r="C39" s="94" t="s">
        <v>39</v>
      </c>
      <c r="D39" s="94"/>
      <c r="E39" s="94"/>
      <c r="F39" s="94"/>
      <c r="G39" s="15" t="s">
        <v>40</v>
      </c>
      <c r="H39" s="15" t="s">
        <v>41</v>
      </c>
      <c r="I39" s="15" t="s">
        <v>42</v>
      </c>
      <c r="J39" s="15" t="s">
        <v>43</v>
      </c>
      <c r="K39" s="15" t="s">
        <v>44</v>
      </c>
      <c r="L39" s="15" t="s">
        <v>45</v>
      </c>
      <c r="M39" s="15" t="s">
        <v>46</v>
      </c>
      <c r="N39" s="15" t="s">
        <v>47</v>
      </c>
      <c r="S39" s="1"/>
      <c r="T39" s="1"/>
    </row>
    <row r="40" spans="2:20">
      <c r="C40" s="93" t="s">
        <v>48</v>
      </c>
      <c r="D40" s="93"/>
      <c r="E40" s="93"/>
      <c r="F40" s="93"/>
      <c r="G40" s="15">
        <v>2.1999999999999999E-2</v>
      </c>
      <c r="H40" s="15">
        <v>0.499</v>
      </c>
      <c r="I40" s="15">
        <v>0.88800000000000001</v>
      </c>
      <c r="J40" s="15">
        <v>1.387</v>
      </c>
      <c r="K40" s="15">
        <v>2.226</v>
      </c>
      <c r="L40" s="15">
        <v>2.984</v>
      </c>
      <c r="M40" s="15">
        <v>3.8530000000000002</v>
      </c>
      <c r="N40" s="15">
        <v>4.8339999999999996</v>
      </c>
      <c r="S40" s="1"/>
      <c r="T40" s="1"/>
    </row>
    <row r="41" spans="2:20">
      <c r="C41" s="135" t="s">
        <v>54</v>
      </c>
      <c r="D41" s="136"/>
      <c r="E41" s="137" t="s">
        <v>55</v>
      </c>
      <c r="F41" s="138"/>
      <c r="G41" s="16"/>
      <c r="H41" s="18"/>
      <c r="I41" s="18"/>
      <c r="J41" s="18"/>
      <c r="K41" s="18"/>
      <c r="L41" s="18"/>
      <c r="M41" s="18"/>
      <c r="N41" s="18"/>
      <c r="S41" s="1"/>
      <c r="T41" s="1"/>
    </row>
    <row r="42" spans="2:20">
      <c r="C42" s="145" t="s">
        <v>56</v>
      </c>
      <c r="D42" s="125"/>
      <c r="E42" s="125"/>
      <c r="F42" s="146"/>
      <c r="G42" s="16"/>
      <c r="H42" s="18"/>
      <c r="I42" s="18"/>
      <c r="J42" s="18"/>
      <c r="K42" s="18"/>
      <c r="L42" s="18"/>
      <c r="M42" s="18"/>
      <c r="N42" s="18"/>
      <c r="S42" s="1"/>
      <c r="T42" s="1"/>
    </row>
    <row r="43" spans="2:20">
      <c r="C43" s="139" t="s">
        <v>57</v>
      </c>
      <c r="D43" s="140"/>
      <c r="E43" s="140"/>
      <c r="F43" s="141"/>
      <c r="G43" s="14">
        <f>G40*G41*G42</f>
        <v>0</v>
      </c>
      <c r="H43" s="13">
        <f t="shared" ref="H43:N43" si="0">H40*H41*H42</f>
        <v>0</v>
      </c>
      <c r="I43" s="13">
        <f t="shared" si="0"/>
        <v>0</v>
      </c>
      <c r="J43" s="13">
        <f t="shared" si="0"/>
        <v>0</v>
      </c>
      <c r="K43" s="13">
        <f t="shared" si="0"/>
        <v>0</v>
      </c>
      <c r="L43" s="13">
        <f t="shared" si="0"/>
        <v>0</v>
      </c>
      <c r="M43" s="13">
        <f t="shared" si="0"/>
        <v>0</v>
      </c>
      <c r="N43" s="13">
        <f t="shared" si="0"/>
        <v>0</v>
      </c>
      <c r="S43" s="1"/>
      <c r="T43" s="1"/>
    </row>
    <row r="44" spans="2:20">
      <c r="C44" s="135" t="s">
        <v>58</v>
      </c>
      <c r="D44" s="136"/>
      <c r="E44" s="137" t="s">
        <v>55</v>
      </c>
      <c r="F44" s="138"/>
      <c r="G44" s="18"/>
      <c r="H44" s="18"/>
      <c r="I44" s="18"/>
      <c r="J44" s="18"/>
      <c r="K44" s="18"/>
      <c r="L44" s="18"/>
      <c r="M44" s="18"/>
      <c r="N44" s="18"/>
      <c r="S44" s="1"/>
      <c r="T44" s="1"/>
    </row>
    <row r="45" spans="2:20">
      <c r="C45" s="145" t="s">
        <v>56</v>
      </c>
      <c r="D45" s="125"/>
      <c r="E45" s="125"/>
      <c r="F45" s="146"/>
      <c r="G45" s="18"/>
      <c r="H45" s="18"/>
      <c r="I45" s="18"/>
      <c r="J45" s="18"/>
      <c r="K45" s="18"/>
      <c r="L45" s="18"/>
      <c r="M45" s="18"/>
      <c r="N45" s="18"/>
      <c r="S45" s="1"/>
      <c r="T45" s="1"/>
    </row>
    <row r="46" spans="2:20">
      <c r="C46" s="139" t="s">
        <v>57</v>
      </c>
      <c r="D46" s="140"/>
      <c r="E46" s="140"/>
      <c r="F46" s="141"/>
      <c r="G46" s="13">
        <f t="shared" ref="G46:N46" si="1">G40*G44*G45</f>
        <v>0</v>
      </c>
      <c r="H46" s="13">
        <f t="shared" si="1"/>
        <v>0</v>
      </c>
      <c r="I46" s="13">
        <f t="shared" si="1"/>
        <v>0</v>
      </c>
      <c r="J46" s="13">
        <f t="shared" si="1"/>
        <v>0</v>
      </c>
      <c r="K46" s="13">
        <f t="shared" si="1"/>
        <v>0</v>
      </c>
      <c r="L46" s="13">
        <f t="shared" si="1"/>
        <v>0</v>
      </c>
      <c r="M46" s="13">
        <f t="shared" si="1"/>
        <v>0</v>
      </c>
      <c r="N46" s="13">
        <f t="shared" si="1"/>
        <v>0</v>
      </c>
      <c r="S46" s="1"/>
      <c r="T46" s="1"/>
    </row>
    <row r="47" spans="2:20">
      <c r="C47" s="135" t="s">
        <v>6</v>
      </c>
      <c r="D47" s="136"/>
      <c r="E47" s="137" t="s">
        <v>55</v>
      </c>
      <c r="F47" s="138"/>
      <c r="G47" s="19">
        <v>1.2</v>
      </c>
      <c r="H47" s="18"/>
      <c r="I47" s="18"/>
      <c r="J47" s="18"/>
      <c r="K47" s="18"/>
      <c r="L47" s="18"/>
      <c r="M47" s="18"/>
      <c r="N47" s="18"/>
      <c r="S47" s="1"/>
      <c r="T47" s="1"/>
    </row>
    <row r="48" spans="2:20">
      <c r="C48" s="145" t="s">
        <v>56</v>
      </c>
      <c r="D48" s="125"/>
      <c r="E48" s="125"/>
      <c r="F48" s="146"/>
      <c r="G48" s="18">
        <v>26</v>
      </c>
      <c r="H48" s="18"/>
      <c r="I48" s="18"/>
      <c r="J48" s="18"/>
      <c r="K48" s="18"/>
      <c r="L48" s="18"/>
      <c r="M48" s="18"/>
      <c r="N48" s="18"/>
      <c r="S48" s="1"/>
      <c r="T48" s="1"/>
    </row>
    <row r="49" spans="3:20">
      <c r="C49" s="139" t="s">
        <v>57</v>
      </c>
      <c r="D49" s="140"/>
      <c r="E49" s="140"/>
      <c r="F49" s="141"/>
      <c r="G49" s="20">
        <f>G47*G48</f>
        <v>31.2</v>
      </c>
      <c r="H49" s="13">
        <f t="shared" ref="H49:N49" si="2">H47*H48</f>
        <v>0</v>
      </c>
      <c r="I49" s="13">
        <f t="shared" si="2"/>
        <v>0</v>
      </c>
      <c r="J49" s="13">
        <f t="shared" si="2"/>
        <v>0</v>
      </c>
      <c r="K49" s="13">
        <f t="shared" si="2"/>
        <v>0</v>
      </c>
      <c r="L49" s="13">
        <f t="shared" si="2"/>
        <v>0</v>
      </c>
      <c r="M49" s="13">
        <f t="shared" si="2"/>
        <v>0</v>
      </c>
      <c r="N49" s="13">
        <f t="shared" si="2"/>
        <v>0</v>
      </c>
      <c r="S49" s="1"/>
      <c r="T49" s="1"/>
    </row>
    <row r="50" spans="3:20">
      <c r="C50" s="142" t="s">
        <v>57</v>
      </c>
      <c r="D50" s="143"/>
      <c r="E50" s="143"/>
      <c r="F50" s="144"/>
      <c r="G50" s="20">
        <f>G43+G46+G49</f>
        <v>31.2</v>
      </c>
      <c r="H50" s="13">
        <f t="shared" ref="H50:N50" si="3">H43+H46+H49</f>
        <v>0</v>
      </c>
      <c r="I50" s="13">
        <f t="shared" si="3"/>
        <v>0</v>
      </c>
      <c r="J50" s="13">
        <f t="shared" si="3"/>
        <v>0</v>
      </c>
      <c r="K50" s="13">
        <f t="shared" si="3"/>
        <v>0</v>
      </c>
      <c r="L50" s="13">
        <f t="shared" si="3"/>
        <v>0</v>
      </c>
      <c r="M50" s="13">
        <f t="shared" si="3"/>
        <v>0</v>
      </c>
      <c r="N50" s="13">
        <f t="shared" si="3"/>
        <v>0</v>
      </c>
      <c r="S50" s="1"/>
      <c r="T50" s="1"/>
    </row>
    <row r="51" spans="3:20">
      <c r="C51" s="9"/>
      <c r="D51" s="9"/>
      <c r="E51" s="9"/>
      <c r="F51" s="9"/>
      <c r="G51" s="3"/>
      <c r="H51" s="3"/>
      <c r="I51" s="3"/>
      <c r="J51" s="3"/>
      <c r="K51" s="3"/>
      <c r="L51" s="3"/>
      <c r="M51" s="3"/>
      <c r="N51" s="3"/>
      <c r="S51" s="1"/>
      <c r="T51" s="1"/>
    </row>
    <row r="52" spans="3:20">
      <c r="C52" s="94" t="s">
        <v>49</v>
      </c>
      <c r="D52" s="94"/>
      <c r="E52" s="94"/>
      <c r="F52" s="94"/>
      <c r="G52" s="15" t="s">
        <v>50</v>
      </c>
      <c r="H52" s="15" t="s">
        <v>42</v>
      </c>
      <c r="I52" s="15" t="s">
        <v>51</v>
      </c>
      <c r="J52" s="15" t="s">
        <v>52</v>
      </c>
      <c r="K52" s="15" t="s">
        <v>45</v>
      </c>
      <c r="L52" s="15" t="s">
        <v>46</v>
      </c>
      <c r="M52" s="15" t="s">
        <v>47</v>
      </c>
      <c r="N52" s="15" t="s">
        <v>53</v>
      </c>
      <c r="S52" s="1"/>
      <c r="T52" s="1"/>
    </row>
    <row r="53" spans="3:20">
      <c r="C53" s="93" t="s">
        <v>48</v>
      </c>
      <c r="D53" s="93"/>
      <c r="E53" s="93"/>
      <c r="F53" s="93"/>
      <c r="G53" s="15">
        <v>0.61699999999999999</v>
      </c>
      <c r="H53" s="15">
        <v>0.88800000000000001</v>
      </c>
      <c r="I53" s="15">
        <v>1.587</v>
      </c>
      <c r="J53" s="15">
        <v>2.4660000000000002</v>
      </c>
      <c r="K53" s="15">
        <v>2.984</v>
      </c>
      <c r="L53" s="15">
        <v>3.8530000000000002</v>
      </c>
      <c r="M53" s="15">
        <v>4.3840000000000003</v>
      </c>
      <c r="N53" s="15">
        <v>6.3129999999999997</v>
      </c>
      <c r="S53" s="1"/>
      <c r="T53" s="1"/>
    </row>
    <row r="54" spans="3:20">
      <c r="C54" s="135" t="s">
        <v>54</v>
      </c>
      <c r="D54" s="136"/>
      <c r="E54" s="137" t="s">
        <v>55</v>
      </c>
      <c r="F54" s="138"/>
      <c r="G54" s="18"/>
      <c r="H54" s="18"/>
      <c r="I54" s="18"/>
      <c r="J54" s="18"/>
      <c r="K54" s="18"/>
      <c r="L54" s="18"/>
      <c r="M54" s="18"/>
      <c r="N54" s="18"/>
      <c r="S54" s="1"/>
      <c r="T54" s="1"/>
    </row>
    <row r="55" spans="3:20">
      <c r="C55" s="145" t="s">
        <v>56</v>
      </c>
      <c r="D55" s="125"/>
      <c r="E55" s="125"/>
      <c r="F55" s="146"/>
      <c r="G55" s="18"/>
      <c r="H55" s="18"/>
      <c r="I55" s="18"/>
      <c r="J55" s="18"/>
      <c r="K55" s="18"/>
      <c r="L55" s="18"/>
      <c r="M55" s="18"/>
      <c r="N55" s="18"/>
      <c r="S55" s="1"/>
      <c r="T55" s="1"/>
    </row>
    <row r="56" spans="3:20">
      <c r="C56" s="139" t="s">
        <v>57</v>
      </c>
      <c r="D56" s="140"/>
      <c r="E56" s="140"/>
      <c r="F56" s="141"/>
      <c r="G56" s="13">
        <f>G53*G54*G55</f>
        <v>0</v>
      </c>
      <c r="H56" s="13">
        <f t="shared" ref="H56:N56" si="4">H53*H54*H55</f>
        <v>0</v>
      </c>
      <c r="I56" s="13">
        <f t="shared" si="4"/>
        <v>0</v>
      </c>
      <c r="J56" s="13">
        <f t="shared" si="4"/>
        <v>0</v>
      </c>
      <c r="K56" s="13">
        <f t="shared" si="4"/>
        <v>0</v>
      </c>
      <c r="L56" s="13">
        <f t="shared" si="4"/>
        <v>0</v>
      </c>
      <c r="M56" s="13">
        <f t="shared" si="4"/>
        <v>0</v>
      </c>
      <c r="N56" s="13">
        <f t="shared" si="4"/>
        <v>0</v>
      </c>
      <c r="S56" s="1"/>
      <c r="T56" s="1"/>
    </row>
    <row r="57" spans="3:20">
      <c r="C57" s="147" t="s">
        <v>58</v>
      </c>
      <c r="D57" s="124"/>
      <c r="E57" s="125" t="s">
        <v>55</v>
      </c>
      <c r="F57" s="146"/>
      <c r="G57" s="18"/>
      <c r="H57" s="18"/>
      <c r="I57" s="18"/>
      <c r="J57" s="18"/>
      <c r="K57" s="18"/>
      <c r="L57" s="18"/>
      <c r="M57" s="18"/>
      <c r="N57" s="18"/>
      <c r="S57" s="1"/>
      <c r="T57" s="1"/>
    </row>
    <row r="58" spans="3:20">
      <c r="C58" s="145" t="s">
        <v>56</v>
      </c>
      <c r="D58" s="125"/>
      <c r="E58" s="125"/>
      <c r="F58" s="146"/>
      <c r="G58" s="18"/>
      <c r="H58" s="18"/>
      <c r="I58" s="18"/>
      <c r="J58" s="18"/>
      <c r="K58" s="18"/>
      <c r="L58" s="18"/>
      <c r="M58" s="18"/>
      <c r="N58" s="18"/>
      <c r="S58" s="1"/>
      <c r="T58" s="1"/>
    </row>
    <row r="59" spans="3:20">
      <c r="C59" s="139" t="s">
        <v>57</v>
      </c>
      <c r="D59" s="140"/>
      <c r="E59" s="140"/>
      <c r="F59" s="141"/>
      <c r="G59" s="13">
        <f t="shared" ref="G59:N59" si="5">G53*G57*G58</f>
        <v>0</v>
      </c>
      <c r="H59" s="13">
        <f t="shared" si="5"/>
        <v>0</v>
      </c>
      <c r="I59" s="13">
        <f t="shared" si="5"/>
        <v>0</v>
      </c>
      <c r="J59" s="13">
        <f t="shared" si="5"/>
        <v>0</v>
      </c>
      <c r="K59" s="13">
        <f t="shared" si="5"/>
        <v>0</v>
      </c>
      <c r="L59" s="13">
        <f t="shared" si="5"/>
        <v>0</v>
      </c>
      <c r="M59" s="13">
        <f t="shared" si="5"/>
        <v>0</v>
      </c>
      <c r="N59" s="13">
        <f t="shared" si="5"/>
        <v>0</v>
      </c>
      <c r="S59" s="1"/>
      <c r="T59" s="1"/>
    </row>
    <row r="60" spans="3:20">
      <c r="C60" s="135" t="s">
        <v>6</v>
      </c>
      <c r="D60" s="136"/>
      <c r="E60" s="137" t="s">
        <v>55</v>
      </c>
      <c r="F60" s="138"/>
      <c r="G60" s="18"/>
      <c r="H60" s="18"/>
      <c r="I60" s="18"/>
      <c r="J60" s="18"/>
      <c r="K60" s="18"/>
      <c r="L60" s="18"/>
      <c r="M60" s="18"/>
      <c r="N60" s="18"/>
      <c r="S60" s="1"/>
      <c r="T60" s="1"/>
    </row>
    <row r="61" spans="3:20">
      <c r="C61" s="145" t="s">
        <v>56</v>
      </c>
      <c r="D61" s="125"/>
      <c r="E61" s="125"/>
      <c r="F61" s="146"/>
      <c r="G61" s="18"/>
      <c r="H61" s="18"/>
      <c r="I61" s="18"/>
      <c r="J61" s="18"/>
      <c r="K61" s="18"/>
      <c r="L61" s="18"/>
      <c r="M61" s="18"/>
      <c r="N61" s="18"/>
      <c r="S61" s="1"/>
      <c r="T61" s="1"/>
    </row>
    <row r="62" spans="3:20">
      <c r="C62" s="139" t="s">
        <v>57</v>
      </c>
      <c r="D62" s="140"/>
      <c r="E62" s="140"/>
      <c r="F62" s="141"/>
      <c r="G62" s="13">
        <f>G60*G61</f>
        <v>0</v>
      </c>
      <c r="H62" s="13">
        <f t="shared" ref="H62:N62" si="6">H60*H61</f>
        <v>0</v>
      </c>
      <c r="I62" s="13">
        <f t="shared" si="6"/>
        <v>0</v>
      </c>
      <c r="J62" s="13">
        <f t="shared" si="6"/>
        <v>0</v>
      </c>
      <c r="K62" s="13">
        <f t="shared" si="6"/>
        <v>0</v>
      </c>
      <c r="L62" s="13">
        <f t="shared" si="6"/>
        <v>0</v>
      </c>
      <c r="M62" s="13">
        <f t="shared" si="6"/>
        <v>0</v>
      </c>
      <c r="N62" s="13">
        <f t="shared" si="6"/>
        <v>0</v>
      </c>
      <c r="S62" s="1"/>
      <c r="T62" s="1"/>
    </row>
    <row r="63" spans="3:20">
      <c r="C63" s="142" t="s">
        <v>57</v>
      </c>
      <c r="D63" s="143"/>
      <c r="E63" s="143"/>
      <c r="F63" s="144"/>
      <c r="G63" s="13">
        <f>G56+G59+G62</f>
        <v>0</v>
      </c>
      <c r="H63" s="13">
        <f t="shared" ref="H63:N63" si="7">H56+H59+H62</f>
        <v>0</v>
      </c>
      <c r="I63" s="13">
        <f t="shared" si="7"/>
        <v>0</v>
      </c>
      <c r="J63" s="13">
        <f t="shared" si="7"/>
        <v>0</v>
      </c>
      <c r="K63" s="13">
        <f t="shared" si="7"/>
        <v>0</v>
      </c>
      <c r="L63" s="13">
        <f t="shared" si="7"/>
        <v>0</v>
      </c>
      <c r="M63" s="13">
        <f t="shared" si="7"/>
        <v>0</v>
      </c>
      <c r="N63" s="13">
        <f t="shared" si="7"/>
        <v>0</v>
      </c>
      <c r="S63" s="1"/>
      <c r="T63" s="1"/>
    </row>
  </sheetData>
  <mergeCells count="83">
    <mergeCell ref="C62:F62"/>
    <mergeCell ref="C63:F63"/>
    <mergeCell ref="C40:F40"/>
    <mergeCell ref="C52:F52"/>
    <mergeCell ref="C53:F53"/>
    <mergeCell ref="C42:F42"/>
    <mergeCell ref="C45:F45"/>
    <mergeCell ref="C50:F50"/>
    <mergeCell ref="C47:D47"/>
    <mergeCell ref="E47:F47"/>
    <mergeCell ref="C57:D57"/>
    <mergeCell ref="E57:F57"/>
    <mergeCell ref="C54:D54"/>
    <mergeCell ref="E54:F54"/>
    <mergeCell ref="C56:F56"/>
    <mergeCell ref="C55:F55"/>
    <mergeCell ref="G37:Q37"/>
    <mergeCell ref="M35:N35"/>
    <mergeCell ref="C35:E35"/>
    <mergeCell ref="G35:J35"/>
    <mergeCell ref="E41:F41"/>
    <mergeCell ref="C41:D41"/>
    <mergeCell ref="C46:F46"/>
    <mergeCell ref="C44:D44"/>
    <mergeCell ref="E44:F44"/>
    <mergeCell ref="C43:F43"/>
    <mergeCell ref="C37:F37"/>
    <mergeCell ref="C39:F39"/>
    <mergeCell ref="I28:J28"/>
    <mergeCell ref="N29:O29"/>
    <mergeCell ref="C31:F31"/>
    <mergeCell ref="K33:L33"/>
    <mergeCell ref="C29:E29"/>
    <mergeCell ref="H29:L29"/>
    <mergeCell ref="O16:Q16"/>
    <mergeCell ref="O17:Q17"/>
    <mergeCell ref="O18:Q18"/>
    <mergeCell ref="K26:L26"/>
    <mergeCell ref="M26:N26"/>
    <mergeCell ref="C34:E34"/>
    <mergeCell ref="G34:H34"/>
    <mergeCell ref="C27:E27"/>
    <mergeCell ref="G27:P27"/>
    <mergeCell ref="G28:H28"/>
    <mergeCell ref="C3:Q3"/>
    <mergeCell ref="C16:D16"/>
    <mergeCell ref="F16:I16"/>
    <mergeCell ref="K16:L16"/>
    <mergeCell ref="M16:N16"/>
    <mergeCell ref="C13:F13"/>
    <mergeCell ref="C15:D15"/>
    <mergeCell ref="I6:L6"/>
    <mergeCell ref="C6:D6"/>
    <mergeCell ref="C7:D7"/>
    <mergeCell ref="C61:F61"/>
    <mergeCell ref="C26:D26"/>
    <mergeCell ref="F26:I26"/>
    <mergeCell ref="C33:E33"/>
    <mergeCell ref="C60:D60"/>
    <mergeCell ref="E60:F60"/>
    <mergeCell ref="C59:F59"/>
    <mergeCell ref="C58:F58"/>
    <mergeCell ref="C48:F48"/>
    <mergeCell ref="C49:F49"/>
    <mergeCell ref="C20:D20"/>
    <mergeCell ref="C21:D21"/>
    <mergeCell ref="C24:F24"/>
    <mergeCell ref="M18:N18"/>
    <mergeCell ref="K18:L18"/>
    <mergeCell ref="C22:D22"/>
    <mergeCell ref="H22:J22"/>
    <mergeCell ref="C18:D18"/>
    <mergeCell ref="F18:I18"/>
    <mergeCell ref="C4:Q4"/>
    <mergeCell ref="K15:L15"/>
    <mergeCell ref="M15:N15"/>
    <mergeCell ref="K17:L17"/>
    <mergeCell ref="M17:N17"/>
    <mergeCell ref="C17:D17"/>
    <mergeCell ref="F17:I17"/>
    <mergeCell ref="C9:D9"/>
    <mergeCell ref="F15:I15"/>
    <mergeCell ref="G13:O13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B3:T63"/>
  <sheetViews>
    <sheetView workbookViewId="0">
      <selection activeCell="AA22" sqref="AA22"/>
    </sheetView>
  </sheetViews>
  <sheetFormatPr defaultColWidth="5.7109375" defaultRowHeight="12.75"/>
  <cols>
    <col min="1" max="1" width="5.7109375" style="2"/>
    <col min="2" max="2" width="3.7109375" style="2" customWidth="1"/>
    <col min="3" max="18" width="6.28515625" style="2" customWidth="1"/>
    <col min="19" max="16384" width="5.7109375" style="2"/>
  </cols>
  <sheetData>
    <row r="3" spans="2:17" ht="15">
      <c r="C3" s="121" t="s">
        <v>526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2:17">
      <c r="C4" s="84" t="s">
        <v>69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6" spans="2:17">
      <c r="B6" s="4">
        <v>1</v>
      </c>
      <c r="C6" s="126" t="s">
        <v>59</v>
      </c>
      <c r="D6" s="126"/>
      <c r="E6" s="10" t="s">
        <v>13</v>
      </c>
      <c r="F6" s="18" t="s">
        <v>60</v>
      </c>
      <c r="G6" s="10"/>
      <c r="H6" s="10"/>
      <c r="I6" s="131" t="s">
        <v>8</v>
      </c>
      <c r="J6" s="131"/>
      <c r="K6" s="131"/>
      <c r="L6" s="131"/>
      <c r="M6" s="10" t="s">
        <v>13</v>
      </c>
      <c r="N6" s="18" t="s">
        <v>1</v>
      </c>
      <c r="O6" s="10"/>
      <c r="P6" s="10"/>
    </row>
    <row r="7" spans="2:17">
      <c r="C7" s="126" t="s">
        <v>9</v>
      </c>
      <c r="D7" s="126"/>
      <c r="E7" s="72" t="s">
        <v>10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2:17"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2:17">
      <c r="B9" s="2">
        <v>2</v>
      </c>
      <c r="C9" s="126" t="s">
        <v>61</v>
      </c>
      <c r="D9" s="126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>
      <c r="C10" s="57"/>
      <c r="D10" s="57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>
      <c r="C11" s="10" t="s">
        <v>2</v>
      </c>
      <c r="D11" s="10" t="s">
        <v>13</v>
      </c>
      <c r="E11" s="19">
        <v>0.2</v>
      </c>
      <c r="F11" s="10" t="s">
        <v>15</v>
      </c>
      <c r="G11" s="10"/>
      <c r="H11" s="10" t="s">
        <v>3</v>
      </c>
      <c r="I11" s="10" t="s">
        <v>13</v>
      </c>
      <c r="J11" s="19">
        <v>0.4</v>
      </c>
      <c r="K11" s="10" t="s">
        <v>15</v>
      </c>
      <c r="L11" s="10"/>
      <c r="M11" s="10" t="s">
        <v>4</v>
      </c>
      <c r="N11" s="10" t="s">
        <v>13</v>
      </c>
      <c r="O11" s="19">
        <v>5</v>
      </c>
      <c r="P11" s="10" t="s">
        <v>15</v>
      </c>
    </row>
    <row r="13" spans="2:17">
      <c r="B13" s="2">
        <v>3</v>
      </c>
      <c r="C13" s="97" t="s">
        <v>16</v>
      </c>
      <c r="D13" s="97"/>
      <c r="E13" s="97"/>
      <c r="F13" s="97"/>
    </row>
    <row r="14" spans="2:17">
      <c r="C14" s="5"/>
      <c r="D14" s="5"/>
      <c r="E14" s="5"/>
      <c r="F14" s="5"/>
    </row>
    <row r="15" spans="2:17">
      <c r="C15" s="122" t="s">
        <v>5</v>
      </c>
      <c r="D15" s="123"/>
      <c r="E15" s="7" t="s">
        <v>13</v>
      </c>
      <c r="F15" s="101" t="s">
        <v>12</v>
      </c>
      <c r="G15" s="101"/>
      <c r="H15" s="101"/>
      <c r="I15" s="101"/>
      <c r="J15" s="7" t="s">
        <v>13</v>
      </c>
      <c r="K15" s="86">
        <f>E11*J11*O11</f>
        <v>0.40000000000000008</v>
      </c>
      <c r="L15" s="86"/>
      <c r="M15" s="114" t="s">
        <v>14</v>
      </c>
      <c r="N15" s="115"/>
    </row>
    <row r="16" spans="2:17">
      <c r="C16" s="122" t="s">
        <v>17</v>
      </c>
      <c r="D16" s="123"/>
      <c r="E16" s="7" t="s">
        <v>13</v>
      </c>
      <c r="F16" s="101" t="s">
        <v>18</v>
      </c>
      <c r="G16" s="101"/>
      <c r="H16" s="101"/>
      <c r="I16" s="101"/>
      <c r="J16" s="7" t="s">
        <v>13</v>
      </c>
      <c r="K16" s="86">
        <f>320*K15</f>
        <v>128.00000000000003</v>
      </c>
      <c r="L16" s="86"/>
      <c r="M16" s="114" t="s">
        <v>19</v>
      </c>
      <c r="N16" s="115"/>
      <c r="O16" s="76" t="s">
        <v>88</v>
      </c>
      <c r="P16" s="76"/>
      <c r="Q16" s="76"/>
    </row>
    <row r="17" spans="2:17">
      <c r="C17" s="122" t="s">
        <v>20</v>
      </c>
      <c r="D17" s="123"/>
      <c r="E17" s="7" t="s">
        <v>13</v>
      </c>
      <c r="F17" s="101" t="s">
        <v>184</v>
      </c>
      <c r="G17" s="101"/>
      <c r="H17" s="101"/>
      <c r="I17" s="101"/>
      <c r="J17" s="7" t="s">
        <v>13</v>
      </c>
      <c r="K17" s="86">
        <f>0.45*K15</f>
        <v>0.18000000000000005</v>
      </c>
      <c r="L17" s="86"/>
      <c r="M17" s="114" t="s">
        <v>14</v>
      </c>
      <c r="N17" s="115"/>
      <c r="O17" s="76" t="s">
        <v>88</v>
      </c>
      <c r="P17" s="76"/>
      <c r="Q17" s="76"/>
    </row>
    <row r="18" spans="2:17">
      <c r="C18" s="122" t="s">
        <v>21</v>
      </c>
      <c r="D18" s="123"/>
      <c r="E18" s="7" t="s">
        <v>13</v>
      </c>
      <c r="F18" s="101" t="s">
        <v>185</v>
      </c>
      <c r="G18" s="101"/>
      <c r="H18" s="101"/>
      <c r="I18" s="101"/>
      <c r="J18" s="7" t="s">
        <v>13</v>
      </c>
      <c r="K18" s="86">
        <f>0.9*K15</f>
        <v>0.3600000000000001</v>
      </c>
      <c r="L18" s="86"/>
      <c r="M18" s="114" t="s">
        <v>14</v>
      </c>
      <c r="N18" s="115"/>
      <c r="O18" s="76" t="s">
        <v>88</v>
      </c>
      <c r="P18" s="76"/>
      <c r="Q18" s="76"/>
    </row>
    <row r="19" spans="2:17" s="21" customFormat="1">
      <c r="C19" s="24"/>
      <c r="D19" s="24"/>
      <c r="E19" s="3"/>
      <c r="F19" s="3"/>
      <c r="G19" s="3"/>
      <c r="H19" s="3"/>
      <c r="I19" s="3"/>
      <c r="J19" s="3"/>
      <c r="K19" s="22"/>
      <c r="L19" s="22"/>
      <c r="M19" s="23"/>
      <c r="N19" s="23"/>
    </row>
    <row r="20" spans="2:17" s="21" customFormat="1">
      <c r="C20" s="119" t="s">
        <v>76</v>
      </c>
      <c r="D20" s="119"/>
      <c r="E20" s="3" t="s">
        <v>77</v>
      </c>
      <c r="F20" s="3">
        <v>50</v>
      </c>
      <c r="G20" s="3" t="s">
        <v>19</v>
      </c>
      <c r="H20" s="3" t="s">
        <v>5</v>
      </c>
      <c r="I20" s="3">
        <v>3.7999999999999999E-2</v>
      </c>
      <c r="J20" s="3" t="s">
        <v>14</v>
      </c>
      <c r="K20" s="22"/>
      <c r="L20" s="22"/>
      <c r="M20" s="23"/>
      <c r="N20" s="23"/>
    </row>
    <row r="21" spans="2:17" s="21" customFormat="1">
      <c r="C21" s="119" t="s">
        <v>78</v>
      </c>
      <c r="D21" s="119"/>
      <c r="E21" s="3" t="s">
        <v>77</v>
      </c>
      <c r="F21" s="3">
        <v>8.25</v>
      </c>
      <c r="G21" s="3" t="s">
        <v>19</v>
      </c>
      <c r="H21" s="3" t="s">
        <v>5</v>
      </c>
      <c r="I21" s="3">
        <v>1.4999999999999999E-2</v>
      </c>
      <c r="J21" s="3" t="s">
        <v>14</v>
      </c>
      <c r="K21" s="22"/>
      <c r="L21" s="22"/>
      <c r="M21" s="23"/>
      <c r="N21" s="23"/>
    </row>
    <row r="22" spans="2:17" s="21" customFormat="1">
      <c r="C22" s="119" t="s">
        <v>186</v>
      </c>
      <c r="D22" s="119"/>
      <c r="E22" s="3" t="s">
        <v>77</v>
      </c>
      <c r="F22" s="3">
        <v>1600</v>
      </c>
      <c r="G22" s="3" t="s">
        <v>19</v>
      </c>
      <c r="H22" s="119" t="s">
        <v>187</v>
      </c>
      <c r="I22" s="119"/>
      <c r="J22" s="119"/>
      <c r="K22" s="22"/>
      <c r="L22" s="22"/>
      <c r="M22" s="23"/>
      <c r="N22" s="23"/>
    </row>
    <row r="23" spans="2:17" s="21" customFormat="1">
      <c r="C23" s="23"/>
      <c r="D23" s="23"/>
      <c r="E23" s="3"/>
      <c r="F23" s="3"/>
      <c r="G23" s="3"/>
      <c r="H23" s="3"/>
      <c r="I23" s="3"/>
      <c r="J23" s="3"/>
      <c r="K23" s="22"/>
      <c r="L23" s="22"/>
      <c r="M23" s="23"/>
      <c r="N23" s="23"/>
    </row>
    <row r="24" spans="2:17">
      <c r="B24" s="2">
        <v>4</v>
      </c>
      <c r="C24" s="97" t="s">
        <v>22</v>
      </c>
      <c r="D24" s="97"/>
      <c r="E24" s="97"/>
      <c r="F24" s="97"/>
    </row>
    <row r="25" spans="2:17">
      <c r="C25" s="5"/>
      <c r="D25" s="5"/>
      <c r="E25" s="5"/>
      <c r="F25" s="5"/>
    </row>
    <row r="26" spans="2:17">
      <c r="C26" s="125" t="s">
        <v>24</v>
      </c>
      <c r="D26" s="125"/>
      <c r="E26" s="10" t="s">
        <v>13</v>
      </c>
      <c r="F26" s="126" t="s">
        <v>25</v>
      </c>
      <c r="G26" s="126"/>
      <c r="H26" s="126"/>
      <c r="I26" s="126"/>
      <c r="J26" s="10" t="s">
        <v>13</v>
      </c>
      <c r="K26" s="129">
        <f>(2*E11+2*J11)*O11</f>
        <v>6.0000000000000009</v>
      </c>
      <c r="L26" s="129"/>
      <c r="M26" s="131" t="s">
        <v>26</v>
      </c>
      <c r="N26" s="131"/>
      <c r="O26" s="10"/>
      <c r="P26" s="10"/>
    </row>
    <row r="27" spans="2:17">
      <c r="C27" s="125" t="s">
        <v>22</v>
      </c>
      <c r="D27" s="125"/>
      <c r="E27" s="125"/>
      <c r="F27" s="10" t="s">
        <v>13</v>
      </c>
      <c r="G27" s="131" t="s">
        <v>23</v>
      </c>
      <c r="H27" s="131"/>
      <c r="I27" s="131"/>
      <c r="J27" s="131"/>
      <c r="K27" s="131"/>
      <c r="L27" s="131"/>
      <c r="M27" s="131"/>
      <c r="N27" s="131"/>
      <c r="O27" s="131"/>
      <c r="P27" s="131"/>
    </row>
    <row r="28" spans="2:17">
      <c r="C28" s="10"/>
      <c r="D28" s="10"/>
      <c r="E28" s="10"/>
      <c r="F28" s="10" t="s">
        <v>13</v>
      </c>
      <c r="G28" s="129">
        <f>0.25*K26</f>
        <v>1.5000000000000002</v>
      </c>
      <c r="H28" s="129"/>
      <c r="I28" s="134" t="s">
        <v>27</v>
      </c>
      <c r="J28" s="134"/>
      <c r="K28" s="10"/>
      <c r="L28" s="10"/>
      <c r="M28" s="10"/>
      <c r="N28" s="10"/>
      <c r="O28" s="10"/>
      <c r="P28" s="10"/>
    </row>
    <row r="29" spans="2:17">
      <c r="C29" s="125" t="s">
        <v>28</v>
      </c>
      <c r="D29" s="125"/>
      <c r="E29" s="125"/>
      <c r="F29" s="10" t="s">
        <v>13</v>
      </c>
      <c r="G29" s="10">
        <v>0.2</v>
      </c>
      <c r="H29" s="126" t="s">
        <v>29</v>
      </c>
      <c r="I29" s="126"/>
      <c r="J29" s="126"/>
      <c r="K29" s="126"/>
      <c r="L29" s="126"/>
      <c r="M29" s="10" t="s">
        <v>13</v>
      </c>
      <c r="N29" s="129">
        <f>0.2*K26</f>
        <v>1.2000000000000002</v>
      </c>
      <c r="O29" s="129"/>
      <c r="P29" s="10" t="s">
        <v>19</v>
      </c>
    </row>
    <row r="31" spans="2:17">
      <c r="B31" s="2">
        <v>5</v>
      </c>
      <c r="C31" s="97" t="s">
        <v>37</v>
      </c>
      <c r="D31" s="97"/>
      <c r="E31" s="97"/>
      <c r="F31" s="97"/>
    </row>
    <row r="32" spans="2:17">
      <c r="C32" s="5"/>
      <c r="D32" s="5"/>
      <c r="E32" s="5"/>
      <c r="F32" s="5"/>
    </row>
    <row r="33" spans="2:20">
      <c r="C33" s="125" t="s">
        <v>30</v>
      </c>
      <c r="D33" s="125"/>
      <c r="E33" s="125"/>
      <c r="F33" s="10" t="s">
        <v>13</v>
      </c>
      <c r="G33" s="131" t="s">
        <v>62</v>
      </c>
      <c r="H33" s="131"/>
      <c r="I33" s="131"/>
      <c r="J33" s="10" t="s">
        <v>13</v>
      </c>
      <c r="K33" s="129">
        <f>2*(E11+J11)</f>
        <v>1.2000000000000002</v>
      </c>
      <c r="L33" s="129"/>
      <c r="M33" s="10" t="s">
        <v>15</v>
      </c>
      <c r="N33" s="10"/>
    </row>
    <row r="34" spans="2:20">
      <c r="C34" s="125" t="s">
        <v>33</v>
      </c>
      <c r="D34" s="125"/>
      <c r="E34" s="125"/>
      <c r="F34" s="10" t="s">
        <v>13</v>
      </c>
      <c r="G34" s="132">
        <v>0.2</v>
      </c>
      <c r="H34" s="133"/>
      <c r="I34" s="10" t="s">
        <v>34</v>
      </c>
      <c r="J34" s="10"/>
      <c r="K34" s="58"/>
      <c r="L34" s="58"/>
      <c r="M34" s="10"/>
      <c r="N34" s="10"/>
    </row>
    <row r="35" spans="2:20">
      <c r="C35" s="125" t="s">
        <v>32</v>
      </c>
      <c r="D35" s="125"/>
      <c r="E35" s="125"/>
      <c r="F35" s="10" t="s">
        <v>13</v>
      </c>
      <c r="G35" s="131" t="s">
        <v>35</v>
      </c>
      <c r="H35" s="131"/>
      <c r="I35" s="131"/>
      <c r="J35" s="131"/>
      <c r="K35" s="10" t="s">
        <v>13</v>
      </c>
      <c r="L35" s="35">
        <f>1+INT(O11/G34)</f>
        <v>26</v>
      </c>
      <c r="M35" s="131" t="s">
        <v>36</v>
      </c>
      <c r="N35" s="131"/>
    </row>
    <row r="36" spans="2:20">
      <c r="S36" s="1"/>
      <c r="T36" s="1"/>
    </row>
    <row r="37" spans="2:20">
      <c r="B37" s="2">
        <v>6</v>
      </c>
      <c r="C37" s="97" t="s">
        <v>38</v>
      </c>
      <c r="D37" s="97"/>
      <c r="E37" s="97"/>
      <c r="F37" s="97"/>
      <c r="S37" s="1"/>
      <c r="T37" s="1"/>
    </row>
    <row r="38" spans="2:20">
      <c r="C38" s="5"/>
      <c r="D38" s="5"/>
      <c r="E38" s="5"/>
      <c r="F38" s="5"/>
      <c r="S38" s="1"/>
      <c r="T38" s="1"/>
    </row>
    <row r="39" spans="2:20">
      <c r="C39" s="94" t="s">
        <v>39</v>
      </c>
      <c r="D39" s="94"/>
      <c r="E39" s="94"/>
      <c r="F39" s="94"/>
      <c r="G39" s="15" t="s">
        <v>40</v>
      </c>
      <c r="H39" s="15" t="s">
        <v>41</v>
      </c>
      <c r="I39" s="15" t="s">
        <v>42</v>
      </c>
      <c r="J39" s="15" t="s">
        <v>43</v>
      </c>
      <c r="K39" s="15" t="s">
        <v>44</v>
      </c>
      <c r="L39" s="15" t="s">
        <v>45</v>
      </c>
      <c r="M39" s="15" t="s">
        <v>46</v>
      </c>
      <c r="N39" s="15" t="s">
        <v>47</v>
      </c>
      <c r="S39" s="1"/>
      <c r="T39" s="1"/>
    </row>
    <row r="40" spans="2:20">
      <c r="C40" s="93" t="s">
        <v>48</v>
      </c>
      <c r="D40" s="93"/>
      <c r="E40" s="93"/>
      <c r="F40" s="93"/>
      <c r="G40" s="15">
        <v>2.1999999999999999E-2</v>
      </c>
      <c r="H40" s="15">
        <v>0.499</v>
      </c>
      <c r="I40" s="15">
        <v>0.88800000000000001</v>
      </c>
      <c r="J40" s="15">
        <v>1.387</v>
      </c>
      <c r="K40" s="15">
        <v>2.226</v>
      </c>
      <c r="L40" s="15">
        <v>2.984</v>
      </c>
      <c r="M40" s="15">
        <v>3.8530000000000002</v>
      </c>
      <c r="N40" s="15">
        <v>4.8339999999999996</v>
      </c>
      <c r="S40" s="1"/>
      <c r="T40" s="1"/>
    </row>
    <row r="41" spans="2:20">
      <c r="C41" s="135" t="s">
        <v>54</v>
      </c>
      <c r="D41" s="136"/>
      <c r="E41" s="137" t="s">
        <v>55</v>
      </c>
      <c r="F41" s="138"/>
      <c r="G41" s="16"/>
      <c r="H41" s="18"/>
      <c r="I41" s="18"/>
      <c r="J41" s="18"/>
      <c r="K41" s="18"/>
      <c r="L41" s="18"/>
      <c r="M41" s="18"/>
      <c r="N41" s="18"/>
      <c r="S41" s="1"/>
      <c r="T41" s="1"/>
    </row>
    <row r="42" spans="2:20">
      <c r="C42" s="145" t="s">
        <v>56</v>
      </c>
      <c r="D42" s="125"/>
      <c r="E42" s="125"/>
      <c r="F42" s="146"/>
      <c r="G42" s="16"/>
      <c r="H42" s="18"/>
      <c r="I42" s="18"/>
      <c r="J42" s="18"/>
      <c r="K42" s="18"/>
      <c r="L42" s="18"/>
      <c r="M42" s="18"/>
      <c r="N42" s="18"/>
      <c r="S42" s="1"/>
      <c r="T42" s="1"/>
    </row>
    <row r="43" spans="2:20">
      <c r="C43" s="139" t="s">
        <v>57</v>
      </c>
      <c r="D43" s="140"/>
      <c r="E43" s="140"/>
      <c r="F43" s="141"/>
      <c r="G43" s="14">
        <f t="shared" ref="G43:N43" si="0">G40*G41*G42</f>
        <v>0</v>
      </c>
      <c r="H43" s="13">
        <f t="shared" si="0"/>
        <v>0</v>
      </c>
      <c r="I43" s="13">
        <f t="shared" si="0"/>
        <v>0</v>
      </c>
      <c r="J43" s="13">
        <f t="shared" si="0"/>
        <v>0</v>
      </c>
      <c r="K43" s="13">
        <f t="shared" si="0"/>
        <v>0</v>
      </c>
      <c r="L43" s="13">
        <f t="shared" si="0"/>
        <v>0</v>
      </c>
      <c r="M43" s="13">
        <f t="shared" si="0"/>
        <v>0</v>
      </c>
      <c r="N43" s="13">
        <f t="shared" si="0"/>
        <v>0</v>
      </c>
      <c r="S43" s="1"/>
      <c r="T43" s="1"/>
    </row>
    <row r="44" spans="2:20">
      <c r="C44" s="135" t="s">
        <v>58</v>
      </c>
      <c r="D44" s="136"/>
      <c r="E44" s="137" t="s">
        <v>55</v>
      </c>
      <c r="F44" s="138"/>
      <c r="G44" s="18"/>
      <c r="H44" s="18"/>
      <c r="I44" s="18"/>
      <c r="J44" s="18"/>
      <c r="K44" s="18"/>
      <c r="L44" s="18"/>
      <c r="M44" s="18"/>
      <c r="N44" s="18"/>
      <c r="S44" s="1"/>
      <c r="T44" s="1"/>
    </row>
    <row r="45" spans="2:20">
      <c r="C45" s="145" t="s">
        <v>56</v>
      </c>
      <c r="D45" s="125"/>
      <c r="E45" s="125"/>
      <c r="F45" s="146"/>
      <c r="G45" s="18"/>
      <c r="H45" s="18"/>
      <c r="I45" s="18"/>
      <c r="J45" s="18"/>
      <c r="K45" s="18"/>
      <c r="L45" s="18"/>
      <c r="M45" s="18"/>
      <c r="N45" s="18"/>
      <c r="S45" s="1"/>
      <c r="T45" s="1"/>
    </row>
    <row r="46" spans="2:20">
      <c r="C46" s="139" t="s">
        <v>57</v>
      </c>
      <c r="D46" s="140"/>
      <c r="E46" s="140"/>
      <c r="F46" s="141"/>
      <c r="G46" s="13">
        <f t="shared" ref="G46:N46" si="1">G40*G44*G45</f>
        <v>0</v>
      </c>
      <c r="H46" s="13">
        <f t="shared" si="1"/>
        <v>0</v>
      </c>
      <c r="I46" s="13">
        <f t="shared" si="1"/>
        <v>0</v>
      </c>
      <c r="J46" s="13">
        <f t="shared" si="1"/>
        <v>0</v>
      </c>
      <c r="K46" s="13">
        <f t="shared" si="1"/>
        <v>0</v>
      </c>
      <c r="L46" s="13">
        <f t="shared" si="1"/>
        <v>0</v>
      </c>
      <c r="M46" s="13">
        <f t="shared" si="1"/>
        <v>0</v>
      </c>
      <c r="N46" s="13">
        <f t="shared" si="1"/>
        <v>0</v>
      </c>
      <c r="S46" s="1"/>
      <c r="T46" s="1"/>
    </row>
    <row r="47" spans="2:20">
      <c r="C47" s="135" t="s">
        <v>6</v>
      </c>
      <c r="D47" s="136"/>
      <c r="E47" s="137" t="s">
        <v>55</v>
      </c>
      <c r="F47" s="138"/>
      <c r="G47" s="19">
        <v>1.2</v>
      </c>
      <c r="H47" s="18"/>
      <c r="I47" s="18"/>
      <c r="J47" s="18"/>
      <c r="K47" s="18"/>
      <c r="L47" s="18"/>
      <c r="M47" s="18"/>
      <c r="N47" s="18"/>
      <c r="S47" s="1"/>
      <c r="T47" s="1"/>
    </row>
    <row r="48" spans="2:20">
      <c r="C48" s="145" t="s">
        <v>56</v>
      </c>
      <c r="D48" s="125"/>
      <c r="E48" s="125"/>
      <c r="F48" s="146"/>
      <c r="G48" s="18">
        <v>26</v>
      </c>
      <c r="H48" s="18"/>
      <c r="I48" s="18"/>
      <c r="J48" s="18"/>
      <c r="K48" s="18"/>
      <c r="L48" s="18"/>
      <c r="M48" s="18"/>
      <c r="N48" s="18"/>
      <c r="S48" s="1"/>
      <c r="T48" s="1"/>
    </row>
    <row r="49" spans="3:20">
      <c r="C49" s="139" t="s">
        <v>57</v>
      </c>
      <c r="D49" s="140"/>
      <c r="E49" s="140"/>
      <c r="F49" s="141"/>
      <c r="G49" s="20">
        <f t="shared" ref="G49:N49" si="2">G47*G48</f>
        <v>31.2</v>
      </c>
      <c r="H49" s="13">
        <f t="shared" si="2"/>
        <v>0</v>
      </c>
      <c r="I49" s="13">
        <f t="shared" si="2"/>
        <v>0</v>
      </c>
      <c r="J49" s="13">
        <f t="shared" si="2"/>
        <v>0</v>
      </c>
      <c r="K49" s="13">
        <f t="shared" si="2"/>
        <v>0</v>
      </c>
      <c r="L49" s="13">
        <f t="shared" si="2"/>
        <v>0</v>
      </c>
      <c r="M49" s="13">
        <f t="shared" si="2"/>
        <v>0</v>
      </c>
      <c r="N49" s="13">
        <f t="shared" si="2"/>
        <v>0</v>
      </c>
      <c r="S49" s="1"/>
      <c r="T49" s="1"/>
    </row>
    <row r="50" spans="3:20">
      <c r="C50" s="142" t="s">
        <v>57</v>
      </c>
      <c r="D50" s="143"/>
      <c r="E50" s="143"/>
      <c r="F50" s="144"/>
      <c r="G50" s="20">
        <f t="shared" ref="G50:N50" si="3">G43+G46+G49</f>
        <v>31.2</v>
      </c>
      <c r="H50" s="13">
        <f t="shared" si="3"/>
        <v>0</v>
      </c>
      <c r="I50" s="13">
        <f t="shared" si="3"/>
        <v>0</v>
      </c>
      <c r="J50" s="13">
        <f t="shared" si="3"/>
        <v>0</v>
      </c>
      <c r="K50" s="13">
        <f t="shared" si="3"/>
        <v>0</v>
      </c>
      <c r="L50" s="13">
        <f t="shared" si="3"/>
        <v>0</v>
      </c>
      <c r="M50" s="13">
        <f t="shared" si="3"/>
        <v>0</v>
      </c>
      <c r="N50" s="13">
        <f t="shared" si="3"/>
        <v>0</v>
      </c>
      <c r="S50" s="1"/>
      <c r="T50" s="1"/>
    </row>
    <row r="51" spans="3:20">
      <c r="C51" s="9"/>
      <c r="D51" s="9"/>
      <c r="E51" s="9"/>
      <c r="F51" s="9"/>
      <c r="G51" s="3"/>
      <c r="H51" s="3"/>
      <c r="I51" s="3"/>
      <c r="J51" s="3"/>
      <c r="K51" s="3"/>
      <c r="L51" s="3"/>
      <c r="M51" s="3"/>
      <c r="N51" s="3"/>
      <c r="S51" s="1"/>
      <c r="T51" s="1"/>
    </row>
    <row r="52" spans="3:20">
      <c r="C52" s="94" t="s">
        <v>49</v>
      </c>
      <c r="D52" s="94"/>
      <c r="E52" s="94"/>
      <c r="F52" s="94"/>
      <c r="G52" s="15" t="s">
        <v>50</v>
      </c>
      <c r="H52" s="15" t="s">
        <v>42</v>
      </c>
      <c r="I52" s="15" t="s">
        <v>51</v>
      </c>
      <c r="J52" s="15" t="s">
        <v>52</v>
      </c>
      <c r="K52" s="15" t="s">
        <v>45</v>
      </c>
      <c r="L52" s="15" t="s">
        <v>46</v>
      </c>
      <c r="M52" s="15" t="s">
        <v>47</v>
      </c>
      <c r="N52" s="15" t="s">
        <v>53</v>
      </c>
      <c r="S52" s="1"/>
      <c r="T52" s="1"/>
    </row>
    <row r="53" spans="3:20">
      <c r="C53" s="93" t="s">
        <v>48</v>
      </c>
      <c r="D53" s="93"/>
      <c r="E53" s="93"/>
      <c r="F53" s="93"/>
      <c r="G53" s="15">
        <v>0.61699999999999999</v>
      </c>
      <c r="H53" s="15">
        <v>0.88800000000000001</v>
      </c>
      <c r="I53" s="15">
        <v>1.587</v>
      </c>
      <c r="J53" s="15">
        <v>2.4660000000000002</v>
      </c>
      <c r="K53" s="15">
        <v>2.984</v>
      </c>
      <c r="L53" s="15">
        <v>3.8530000000000002</v>
      </c>
      <c r="M53" s="15">
        <v>4.3840000000000003</v>
      </c>
      <c r="N53" s="15">
        <v>6.3129999999999997</v>
      </c>
      <c r="S53" s="1"/>
      <c r="T53" s="1"/>
    </row>
    <row r="54" spans="3:20">
      <c r="C54" s="135" t="s">
        <v>54</v>
      </c>
      <c r="D54" s="136"/>
      <c r="E54" s="137" t="s">
        <v>55</v>
      </c>
      <c r="F54" s="138"/>
      <c r="G54" s="18"/>
      <c r="H54" s="18"/>
      <c r="I54" s="18"/>
      <c r="J54" s="18"/>
      <c r="K54" s="18"/>
      <c r="L54" s="18"/>
      <c r="M54" s="18"/>
      <c r="N54" s="18"/>
      <c r="S54" s="1"/>
      <c r="T54" s="1"/>
    </row>
    <row r="55" spans="3:20">
      <c r="C55" s="145" t="s">
        <v>56</v>
      </c>
      <c r="D55" s="125"/>
      <c r="E55" s="125"/>
      <c r="F55" s="146"/>
      <c r="G55" s="18"/>
      <c r="H55" s="18"/>
      <c r="I55" s="18"/>
      <c r="J55" s="18"/>
      <c r="K55" s="18"/>
      <c r="L55" s="18"/>
      <c r="M55" s="18"/>
      <c r="N55" s="18"/>
      <c r="S55" s="1"/>
      <c r="T55" s="1"/>
    </row>
    <row r="56" spans="3:20">
      <c r="C56" s="139" t="s">
        <v>57</v>
      </c>
      <c r="D56" s="140"/>
      <c r="E56" s="140"/>
      <c r="F56" s="141"/>
      <c r="G56" s="13">
        <f t="shared" ref="G56:N56" si="4">G53*G54*G55</f>
        <v>0</v>
      </c>
      <c r="H56" s="13">
        <f t="shared" si="4"/>
        <v>0</v>
      </c>
      <c r="I56" s="13">
        <f t="shared" si="4"/>
        <v>0</v>
      </c>
      <c r="J56" s="13">
        <f t="shared" si="4"/>
        <v>0</v>
      </c>
      <c r="K56" s="13">
        <f t="shared" si="4"/>
        <v>0</v>
      </c>
      <c r="L56" s="13">
        <f t="shared" si="4"/>
        <v>0</v>
      </c>
      <c r="M56" s="13">
        <f t="shared" si="4"/>
        <v>0</v>
      </c>
      <c r="N56" s="13">
        <f t="shared" si="4"/>
        <v>0</v>
      </c>
      <c r="S56" s="1"/>
      <c r="T56" s="1"/>
    </row>
    <row r="57" spans="3:20">
      <c r="C57" s="147" t="s">
        <v>58</v>
      </c>
      <c r="D57" s="124"/>
      <c r="E57" s="125" t="s">
        <v>55</v>
      </c>
      <c r="F57" s="146"/>
      <c r="G57" s="18"/>
      <c r="H57" s="18"/>
      <c r="I57" s="18"/>
      <c r="J57" s="18"/>
      <c r="K57" s="18"/>
      <c r="L57" s="18"/>
      <c r="M57" s="18"/>
      <c r="N57" s="18"/>
      <c r="S57" s="1"/>
      <c r="T57" s="1"/>
    </row>
    <row r="58" spans="3:20">
      <c r="C58" s="145" t="s">
        <v>56</v>
      </c>
      <c r="D58" s="125"/>
      <c r="E58" s="125"/>
      <c r="F58" s="146"/>
      <c r="G58" s="18"/>
      <c r="H58" s="18"/>
      <c r="I58" s="18"/>
      <c r="J58" s="18"/>
      <c r="K58" s="18"/>
      <c r="L58" s="18"/>
      <c r="M58" s="18"/>
      <c r="N58" s="18"/>
      <c r="S58" s="1"/>
      <c r="T58" s="1"/>
    </row>
    <row r="59" spans="3:20">
      <c r="C59" s="139" t="s">
        <v>57</v>
      </c>
      <c r="D59" s="140"/>
      <c r="E59" s="140"/>
      <c r="F59" s="141"/>
      <c r="G59" s="13">
        <f t="shared" ref="G59:N59" si="5">G53*G57*G58</f>
        <v>0</v>
      </c>
      <c r="H59" s="13">
        <f t="shared" si="5"/>
        <v>0</v>
      </c>
      <c r="I59" s="13">
        <f t="shared" si="5"/>
        <v>0</v>
      </c>
      <c r="J59" s="13">
        <f t="shared" si="5"/>
        <v>0</v>
      </c>
      <c r="K59" s="13">
        <f t="shared" si="5"/>
        <v>0</v>
      </c>
      <c r="L59" s="13">
        <f t="shared" si="5"/>
        <v>0</v>
      </c>
      <c r="M59" s="13">
        <f t="shared" si="5"/>
        <v>0</v>
      </c>
      <c r="N59" s="13">
        <f t="shared" si="5"/>
        <v>0</v>
      </c>
      <c r="S59" s="1"/>
      <c r="T59" s="1"/>
    </row>
    <row r="60" spans="3:20">
      <c r="C60" s="135" t="s">
        <v>6</v>
      </c>
      <c r="D60" s="136"/>
      <c r="E60" s="137" t="s">
        <v>55</v>
      </c>
      <c r="F60" s="138"/>
      <c r="G60" s="18"/>
      <c r="H60" s="18"/>
      <c r="I60" s="18"/>
      <c r="J60" s="18"/>
      <c r="K60" s="18"/>
      <c r="L60" s="18"/>
      <c r="M60" s="18"/>
      <c r="N60" s="18"/>
      <c r="S60" s="1"/>
      <c r="T60" s="1"/>
    </row>
    <row r="61" spans="3:20">
      <c r="C61" s="145" t="s">
        <v>56</v>
      </c>
      <c r="D61" s="125"/>
      <c r="E61" s="125"/>
      <c r="F61" s="146"/>
      <c r="G61" s="18"/>
      <c r="H61" s="18"/>
      <c r="I61" s="18"/>
      <c r="J61" s="18"/>
      <c r="K61" s="18"/>
      <c r="L61" s="18"/>
      <c r="M61" s="18"/>
      <c r="N61" s="18"/>
      <c r="S61" s="1"/>
      <c r="T61" s="1"/>
    </row>
    <row r="62" spans="3:20">
      <c r="C62" s="139" t="s">
        <v>57</v>
      </c>
      <c r="D62" s="140"/>
      <c r="E62" s="140"/>
      <c r="F62" s="141"/>
      <c r="G62" s="13">
        <f t="shared" ref="G62:N62" si="6">G60*G61</f>
        <v>0</v>
      </c>
      <c r="H62" s="13">
        <f t="shared" si="6"/>
        <v>0</v>
      </c>
      <c r="I62" s="13">
        <f t="shared" si="6"/>
        <v>0</v>
      </c>
      <c r="J62" s="13">
        <f t="shared" si="6"/>
        <v>0</v>
      </c>
      <c r="K62" s="13">
        <f t="shared" si="6"/>
        <v>0</v>
      </c>
      <c r="L62" s="13">
        <f t="shared" si="6"/>
        <v>0</v>
      </c>
      <c r="M62" s="13">
        <f t="shared" si="6"/>
        <v>0</v>
      </c>
      <c r="N62" s="13">
        <f t="shared" si="6"/>
        <v>0</v>
      </c>
      <c r="S62" s="1"/>
      <c r="T62" s="1"/>
    </row>
    <row r="63" spans="3:20">
      <c r="C63" s="142" t="s">
        <v>57</v>
      </c>
      <c r="D63" s="143"/>
      <c r="E63" s="143"/>
      <c r="F63" s="144"/>
      <c r="G63" s="13">
        <f t="shared" ref="G63:N63" si="7">G56+G59+G62</f>
        <v>0</v>
      </c>
      <c r="H63" s="13">
        <f t="shared" si="7"/>
        <v>0</v>
      </c>
      <c r="I63" s="13">
        <f t="shared" si="7"/>
        <v>0</v>
      </c>
      <c r="J63" s="13">
        <f t="shared" si="7"/>
        <v>0</v>
      </c>
      <c r="K63" s="13">
        <f t="shared" si="7"/>
        <v>0</v>
      </c>
      <c r="L63" s="13">
        <f t="shared" si="7"/>
        <v>0</v>
      </c>
      <c r="M63" s="13">
        <f t="shared" si="7"/>
        <v>0</v>
      </c>
      <c r="N63" s="13">
        <f t="shared" si="7"/>
        <v>0</v>
      </c>
      <c r="S63" s="1"/>
      <c r="T63" s="1"/>
    </row>
  </sheetData>
  <mergeCells count="82">
    <mergeCell ref="C60:D60"/>
    <mergeCell ref="E60:F60"/>
    <mergeCell ref="C59:F59"/>
    <mergeCell ref="K18:L18"/>
    <mergeCell ref="C24:F24"/>
    <mergeCell ref="C37:F37"/>
    <mergeCell ref="C39:F39"/>
    <mergeCell ref="C26:D26"/>
    <mergeCell ref="F26:I26"/>
    <mergeCell ref="C33:E33"/>
    <mergeCell ref="C3:Q3"/>
    <mergeCell ref="C16:D16"/>
    <mergeCell ref="F16:I16"/>
    <mergeCell ref="K16:L16"/>
    <mergeCell ref="M16:N16"/>
    <mergeCell ref="C13:F13"/>
    <mergeCell ref="C15:D15"/>
    <mergeCell ref="I6:L6"/>
    <mergeCell ref="C6:D6"/>
    <mergeCell ref="C7:D7"/>
    <mergeCell ref="K26:L26"/>
    <mergeCell ref="M26:N26"/>
    <mergeCell ref="C34:E34"/>
    <mergeCell ref="G34:H34"/>
    <mergeCell ref="C27:E27"/>
    <mergeCell ref="G27:P27"/>
    <mergeCell ref="G28:H28"/>
    <mergeCell ref="I28:J28"/>
    <mergeCell ref="N29:O29"/>
    <mergeCell ref="C31:F31"/>
    <mergeCell ref="C29:E29"/>
    <mergeCell ref="H29:L29"/>
    <mergeCell ref="C46:F46"/>
    <mergeCell ref="C44:D44"/>
    <mergeCell ref="E44:F44"/>
    <mergeCell ref="C43:F43"/>
    <mergeCell ref="G33:I33"/>
    <mergeCell ref="M35:N35"/>
    <mergeCell ref="C35:E35"/>
    <mergeCell ref="G35:J35"/>
    <mergeCell ref="E41:F41"/>
    <mergeCell ref="C41:D41"/>
    <mergeCell ref="K33:L33"/>
    <mergeCell ref="C63:F63"/>
    <mergeCell ref="C40:F40"/>
    <mergeCell ref="C52:F52"/>
    <mergeCell ref="C53:F53"/>
    <mergeCell ref="C42:F42"/>
    <mergeCell ref="C45:F45"/>
    <mergeCell ref="C50:F50"/>
    <mergeCell ref="C47:D47"/>
    <mergeCell ref="E47:F47"/>
    <mergeCell ref="C48:F48"/>
    <mergeCell ref="C62:F62"/>
    <mergeCell ref="C49:F49"/>
    <mergeCell ref="C57:D57"/>
    <mergeCell ref="E57:F57"/>
    <mergeCell ref="C58:F58"/>
    <mergeCell ref="C54:D54"/>
    <mergeCell ref="E54:F54"/>
    <mergeCell ref="C56:F56"/>
    <mergeCell ref="C55:F55"/>
    <mergeCell ref="C61:F61"/>
    <mergeCell ref="C4:Q4"/>
    <mergeCell ref="C17:D17"/>
    <mergeCell ref="F17:I17"/>
    <mergeCell ref="C9:D9"/>
    <mergeCell ref="F15:I15"/>
    <mergeCell ref="K15:L15"/>
    <mergeCell ref="M15:N15"/>
    <mergeCell ref="K17:L17"/>
    <mergeCell ref="M17:N17"/>
    <mergeCell ref="C22:D22"/>
    <mergeCell ref="H22:J22"/>
    <mergeCell ref="O16:Q16"/>
    <mergeCell ref="O17:Q17"/>
    <mergeCell ref="O18:Q18"/>
    <mergeCell ref="C18:D18"/>
    <mergeCell ref="F18:I18"/>
    <mergeCell ref="C20:D20"/>
    <mergeCell ref="C21:D21"/>
    <mergeCell ref="M18:N18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C3:R38"/>
  <sheetViews>
    <sheetView workbookViewId="0">
      <selection activeCell="X20" sqref="X20"/>
    </sheetView>
  </sheetViews>
  <sheetFormatPr defaultColWidth="5.7109375" defaultRowHeight="12.75"/>
  <cols>
    <col min="1" max="2" width="5.7109375" style="2"/>
    <col min="3" max="3" width="3.7109375" style="2" customWidth="1"/>
    <col min="4" max="11" width="6.28515625" style="2" customWidth="1"/>
    <col min="12" max="12" width="6" style="2" bestFit="1" customWidth="1"/>
    <col min="13" max="14" width="6.28515625" style="2" customWidth="1"/>
    <col min="15" max="15" width="6" style="2" bestFit="1" customWidth="1"/>
    <col min="16" max="19" width="6.28515625" style="2" customWidth="1"/>
    <col min="20" max="16384" width="5.7109375" style="2"/>
  </cols>
  <sheetData>
    <row r="3" spans="3:18" ht="15">
      <c r="D3" s="121" t="s">
        <v>524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3:18">
      <c r="D4" s="84" t="s">
        <v>69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6" spans="3:18">
      <c r="C6" s="4">
        <v>1</v>
      </c>
      <c r="D6" s="126" t="s">
        <v>63</v>
      </c>
      <c r="E6" s="126"/>
      <c r="F6" s="10" t="s">
        <v>13</v>
      </c>
      <c r="G6" s="18" t="s">
        <v>96</v>
      </c>
      <c r="H6" s="10"/>
      <c r="I6" s="10"/>
      <c r="J6" s="131" t="s">
        <v>64</v>
      </c>
      <c r="K6" s="131"/>
      <c r="L6" s="131"/>
      <c r="M6" s="131"/>
      <c r="N6" s="10" t="s">
        <v>13</v>
      </c>
      <c r="O6" s="18" t="s">
        <v>1</v>
      </c>
      <c r="P6" s="10"/>
      <c r="Q6" s="10"/>
      <c r="R6" s="10"/>
    </row>
    <row r="7" spans="3:18">
      <c r="D7" s="126" t="s">
        <v>9</v>
      </c>
      <c r="E7" s="126"/>
      <c r="F7" s="72" t="s">
        <v>10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3:18"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3:18">
      <c r="C9" s="2">
        <v>2</v>
      </c>
      <c r="D9" s="126" t="s">
        <v>65</v>
      </c>
      <c r="E9" s="126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3:18">
      <c r="D10" s="57"/>
      <c r="E10" s="57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3:18">
      <c r="D11" s="10" t="s">
        <v>2</v>
      </c>
      <c r="E11" s="10" t="s">
        <v>13</v>
      </c>
      <c r="F11" s="19">
        <v>3.5</v>
      </c>
      <c r="G11" s="10" t="s">
        <v>15</v>
      </c>
      <c r="H11" s="10"/>
      <c r="I11" s="10" t="s">
        <v>66</v>
      </c>
      <c r="J11" s="10" t="s">
        <v>13</v>
      </c>
      <c r="K11" s="19">
        <v>2.7</v>
      </c>
      <c r="L11" s="10" t="s">
        <v>15</v>
      </c>
      <c r="M11" s="10"/>
      <c r="N11" s="131" t="s">
        <v>67</v>
      </c>
      <c r="O11" s="131"/>
      <c r="P11" s="10" t="s">
        <v>13</v>
      </c>
      <c r="Q11" s="35">
        <f>F11*K11</f>
        <v>9.4500000000000011</v>
      </c>
      <c r="R11" s="10" t="s">
        <v>68</v>
      </c>
    </row>
    <row r="12" spans="3:18" s="21" customFormat="1">
      <c r="D12" s="3"/>
      <c r="E12" s="3"/>
      <c r="F12" s="22"/>
      <c r="G12" s="3"/>
      <c r="I12" s="3"/>
      <c r="J12" s="3"/>
      <c r="K12" s="22"/>
      <c r="L12" s="3"/>
    </row>
    <row r="13" spans="3:18" s="21" customFormat="1">
      <c r="C13" s="21">
        <v>3</v>
      </c>
      <c r="D13" s="119" t="s">
        <v>90</v>
      </c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</row>
    <row r="14" spans="3:18" s="21" customFormat="1"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3:18" s="21" customFormat="1">
      <c r="D15" s="25">
        <v>3.1</v>
      </c>
      <c r="E15" s="150" t="s">
        <v>72</v>
      </c>
      <c r="F15" s="150"/>
      <c r="G15" s="150"/>
      <c r="H15" s="150"/>
      <c r="I15" s="150"/>
      <c r="J15" s="25" t="s">
        <v>13</v>
      </c>
      <c r="K15" s="149">
        <v>105.26300000000001</v>
      </c>
      <c r="L15" s="149"/>
      <c r="M15" s="25" t="s">
        <v>70</v>
      </c>
      <c r="N15" s="148" t="s">
        <v>75</v>
      </c>
      <c r="O15" s="148"/>
      <c r="P15" s="25" t="s">
        <v>13</v>
      </c>
      <c r="Q15" s="13">
        <f>INT(Q11*K15)</f>
        <v>994</v>
      </c>
      <c r="R15" s="25" t="s">
        <v>70</v>
      </c>
    </row>
    <row r="16" spans="3:18" s="21" customFormat="1">
      <c r="D16" s="25">
        <v>3.2</v>
      </c>
      <c r="E16" s="150" t="s">
        <v>73</v>
      </c>
      <c r="F16" s="150"/>
      <c r="G16" s="150"/>
      <c r="H16" s="150"/>
      <c r="I16" s="150"/>
      <c r="J16" s="25" t="s">
        <v>13</v>
      </c>
      <c r="K16" s="149">
        <v>84.566999999999993</v>
      </c>
      <c r="L16" s="149"/>
      <c r="M16" s="25" t="s">
        <v>70</v>
      </c>
      <c r="N16" s="148" t="s">
        <v>75</v>
      </c>
      <c r="O16" s="148"/>
      <c r="P16" s="25" t="s">
        <v>13</v>
      </c>
      <c r="Q16" s="13">
        <f>INT(Q11*K16)</f>
        <v>799</v>
      </c>
      <c r="R16" s="25" t="s">
        <v>70</v>
      </c>
    </row>
    <row r="17" spans="3:18" s="21" customFormat="1">
      <c r="D17" s="25">
        <v>3.3</v>
      </c>
      <c r="E17" s="150" t="s">
        <v>71</v>
      </c>
      <c r="F17" s="150"/>
      <c r="G17" s="150"/>
      <c r="H17" s="150"/>
      <c r="I17" s="150"/>
      <c r="J17" s="25" t="s">
        <v>13</v>
      </c>
      <c r="K17" s="149">
        <v>48.018999999999998</v>
      </c>
      <c r="L17" s="149"/>
      <c r="M17" s="25" t="s">
        <v>70</v>
      </c>
      <c r="N17" s="148" t="s">
        <v>75</v>
      </c>
      <c r="O17" s="148"/>
      <c r="P17" s="25" t="s">
        <v>13</v>
      </c>
      <c r="Q17" s="13">
        <f>INT(Q11*K17)</f>
        <v>453</v>
      </c>
      <c r="R17" s="25" t="s">
        <v>70</v>
      </c>
    </row>
    <row r="18" spans="3:18" s="21" customFormat="1">
      <c r="D18" s="3"/>
      <c r="E18" s="23"/>
      <c r="F18" s="23"/>
      <c r="G18" s="23"/>
      <c r="H18" s="23"/>
      <c r="I18" s="23"/>
      <c r="J18" s="3"/>
      <c r="K18" s="22"/>
      <c r="L18" s="22"/>
    </row>
    <row r="19" spans="3:18">
      <c r="D19" s="122" t="s">
        <v>17</v>
      </c>
      <c r="E19" s="123"/>
      <c r="F19" s="7" t="s">
        <v>13</v>
      </c>
      <c r="G19" s="101" t="s">
        <v>80</v>
      </c>
      <c r="H19" s="101"/>
      <c r="I19" s="101"/>
      <c r="J19" s="101"/>
      <c r="K19" s="7" t="s">
        <v>13</v>
      </c>
      <c r="L19" s="86">
        <f>15*Q11</f>
        <v>141.75000000000003</v>
      </c>
      <c r="M19" s="86"/>
      <c r="N19" s="114" t="s">
        <v>19</v>
      </c>
      <c r="O19" s="115"/>
      <c r="P19" s="76" t="s">
        <v>88</v>
      </c>
      <c r="Q19" s="76"/>
      <c r="R19" s="76"/>
    </row>
    <row r="20" spans="3:18">
      <c r="D20" s="122" t="s">
        <v>79</v>
      </c>
      <c r="E20" s="123"/>
      <c r="F20" s="7" t="s">
        <v>13</v>
      </c>
      <c r="G20" s="101" t="s">
        <v>81</v>
      </c>
      <c r="H20" s="101"/>
      <c r="I20" s="101"/>
      <c r="J20" s="101"/>
      <c r="K20" s="7" t="s">
        <v>13</v>
      </c>
      <c r="L20" s="86">
        <f>0.05*Q11</f>
        <v>0.47250000000000009</v>
      </c>
      <c r="M20" s="86"/>
      <c r="N20" s="114" t="s">
        <v>14</v>
      </c>
      <c r="O20" s="115"/>
      <c r="P20" s="76" t="s">
        <v>88</v>
      </c>
      <c r="Q20" s="76"/>
      <c r="R20" s="76"/>
    </row>
    <row r="21" spans="3:18">
      <c r="D21" s="122" t="s">
        <v>82</v>
      </c>
      <c r="E21" s="123"/>
      <c r="F21" s="7" t="s">
        <v>13</v>
      </c>
      <c r="G21" s="101" t="s">
        <v>83</v>
      </c>
      <c r="H21" s="101"/>
      <c r="I21" s="101"/>
      <c r="J21" s="101"/>
      <c r="K21" s="7" t="s">
        <v>13</v>
      </c>
      <c r="L21" s="86">
        <f>0.7*Q11</f>
        <v>6.6150000000000002</v>
      </c>
      <c r="M21" s="86"/>
      <c r="N21" s="114" t="s">
        <v>84</v>
      </c>
      <c r="O21" s="115"/>
      <c r="P21" s="76" t="s">
        <v>88</v>
      </c>
      <c r="Q21" s="76"/>
      <c r="R21" s="76"/>
    </row>
    <row r="22" spans="3:18" s="21" customFormat="1">
      <c r="D22" s="3"/>
      <c r="E22" s="23"/>
      <c r="F22" s="23"/>
      <c r="G22" s="23"/>
      <c r="H22" s="23"/>
      <c r="I22" s="23"/>
      <c r="J22" s="3"/>
      <c r="K22" s="22"/>
      <c r="L22" s="22"/>
    </row>
    <row r="23" spans="3:18" s="21" customFormat="1">
      <c r="C23" s="21">
        <v>4</v>
      </c>
      <c r="D23" s="119" t="s">
        <v>89</v>
      </c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r="24" spans="3:18" s="21" customFormat="1"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3:18" s="21" customFormat="1">
      <c r="D25" s="25">
        <v>4.0999999999999996</v>
      </c>
      <c r="E25" s="150" t="s">
        <v>74</v>
      </c>
      <c r="F25" s="150"/>
      <c r="G25" s="150"/>
      <c r="H25" s="150"/>
      <c r="I25" s="150"/>
      <c r="J25" s="25" t="s">
        <v>13</v>
      </c>
      <c r="K25" s="148">
        <v>11.614000000000001</v>
      </c>
      <c r="L25" s="148"/>
      <c r="M25" s="25" t="s">
        <v>70</v>
      </c>
      <c r="N25" s="148" t="s">
        <v>75</v>
      </c>
      <c r="O25" s="148"/>
      <c r="P25" s="25" t="s">
        <v>13</v>
      </c>
      <c r="Q25" s="13">
        <f>INT(Q11*K25)</f>
        <v>109</v>
      </c>
      <c r="R25" s="25" t="s">
        <v>70</v>
      </c>
    </row>
    <row r="26" spans="3:18" s="21" customFormat="1">
      <c r="D26" s="3"/>
      <c r="E26" s="23"/>
      <c r="F26" s="23"/>
      <c r="G26" s="23"/>
      <c r="H26" s="23"/>
      <c r="I26" s="23"/>
      <c r="J26" s="3"/>
      <c r="K26" s="3"/>
      <c r="L26" s="3"/>
      <c r="M26" s="3"/>
      <c r="N26" s="23"/>
      <c r="O26" s="23"/>
      <c r="P26" s="23"/>
      <c r="Q26" s="23"/>
    </row>
    <row r="27" spans="3:18">
      <c r="D27" s="122" t="s">
        <v>17</v>
      </c>
      <c r="E27" s="123"/>
      <c r="F27" s="7" t="s">
        <v>13</v>
      </c>
      <c r="G27" s="101" t="s">
        <v>85</v>
      </c>
      <c r="H27" s="101"/>
      <c r="I27" s="101"/>
      <c r="J27" s="101"/>
      <c r="K27" s="7" t="s">
        <v>13</v>
      </c>
      <c r="L27" s="86">
        <f>10*Q11</f>
        <v>94.500000000000014</v>
      </c>
      <c r="M27" s="86"/>
      <c r="N27" s="114" t="s">
        <v>19</v>
      </c>
      <c r="O27" s="115"/>
      <c r="P27" s="76" t="s">
        <v>88</v>
      </c>
      <c r="Q27" s="76"/>
      <c r="R27" s="76"/>
    </row>
    <row r="28" spans="3:18">
      <c r="D28" s="122" t="s">
        <v>79</v>
      </c>
      <c r="E28" s="123"/>
      <c r="F28" s="7" t="s">
        <v>13</v>
      </c>
      <c r="G28" s="101" t="s">
        <v>86</v>
      </c>
      <c r="H28" s="101"/>
      <c r="I28" s="101"/>
      <c r="J28" s="101"/>
      <c r="K28" s="7" t="s">
        <v>13</v>
      </c>
      <c r="L28" s="86">
        <f>0.027*Q11</f>
        <v>0.25515000000000004</v>
      </c>
      <c r="M28" s="86"/>
      <c r="N28" s="114" t="s">
        <v>14</v>
      </c>
      <c r="O28" s="115"/>
      <c r="P28" s="76" t="s">
        <v>88</v>
      </c>
      <c r="Q28" s="76"/>
      <c r="R28" s="76"/>
    </row>
    <row r="29" spans="3:18">
      <c r="D29" s="122" t="s">
        <v>82</v>
      </c>
      <c r="E29" s="123"/>
      <c r="F29" s="7" t="s">
        <v>13</v>
      </c>
      <c r="G29" s="101" t="s">
        <v>87</v>
      </c>
      <c r="H29" s="101"/>
      <c r="I29" s="101"/>
      <c r="J29" s="101"/>
      <c r="K29" s="7" t="s">
        <v>13</v>
      </c>
      <c r="L29" s="86">
        <f>0.007*Q11</f>
        <v>6.6150000000000014E-2</v>
      </c>
      <c r="M29" s="86"/>
      <c r="N29" s="114" t="s">
        <v>84</v>
      </c>
      <c r="O29" s="115"/>
      <c r="P29" s="76" t="s">
        <v>88</v>
      </c>
      <c r="Q29" s="76"/>
      <c r="R29" s="76"/>
    </row>
    <row r="30" spans="3:18" s="21" customFormat="1">
      <c r="D30" s="24"/>
      <c r="E30" s="24"/>
      <c r="F30" s="3"/>
      <c r="G30" s="3"/>
      <c r="H30" s="3"/>
      <c r="I30" s="3"/>
      <c r="J30" s="3"/>
      <c r="K30" s="3"/>
      <c r="L30" s="22"/>
      <c r="M30" s="22"/>
      <c r="N30" s="23"/>
      <c r="O30" s="23"/>
    </row>
    <row r="31" spans="3:18" s="21" customFormat="1">
      <c r="C31" s="21">
        <v>5</v>
      </c>
      <c r="D31" s="127" t="s">
        <v>95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</row>
    <row r="32" spans="3:18" s="21" customFormat="1">
      <c r="D32" s="24"/>
      <c r="E32" s="24"/>
      <c r="F32" s="3"/>
      <c r="G32" s="3"/>
      <c r="H32" s="3"/>
      <c r="I32" s="3"/>
      <c r="J32" s="3"/>
      <c r="K32" s="3"/>
      <c r="L32" s="22"/>
      <c r="M32" s="22"/>
      <c r="N32" s="23"/>
      <c r="O32" s="23"/>
    </row>
    <row r="33" spans="4:18">
      <c r="D33" s="122" t="s">
        <v>17</v>
      </c>
      <c r="E33" s="123"/>
      <c r="F33" s="7" t="s">
        <v>13</v>
      </c>
      <c r="G33" s="101" t="s">
        <v>92</v>
      </c>
      <c r="H33" s="101"/>
      <c r="I33" s="101"/>
      <c r="J33" s="101"/>
      <c r="K33" s="7" t="s">
        <v>13</v>
      </c>
      <c r="L33" s="86">
        <f>28*Q11</f>
        <v>264.60000000000002</v>
      </c>
      <c r="M33" s="86"/>
      <c r="N33" s="114" t="s">
        <v>19</v>
      </c>
      <c r="O33" s="115"/>
      <c r="P33" s="76" t="s">
        <v>88</v>
      </c>
      <c r="Q33" s="76"/>
      <c r="R33" s="76"/>
    </row>
    <row r="34" spans="4:18">
      <c r="D34" s="122" t="s">
        <v>91</v>
      </c>
      <c r="E34" s="123"/>
      <c r="F34" s="7" t="s">
        <v>13</v>
      </c>
      <c r="G34" s="101" t="s">
        <v>93</v>
      </c>
      <c r="H34" s="101"/>
      <c r="I34" s="101"/>
      <c r="J34" s="101"/>
      <c r="K34" s="7" t="s">
        <v>13</v>
      </c>
      <c r="L34" s="86">
        <f>0.08*Q11</f>
        <v>0.75600000000000012</v>
      </c>
      <c r="M34" s="86"/>
      <c r="N34" s="114" t="s">
        <v>14</v>
      </c>
      <c r="O34" s="115"/>
      <c r="P34" s="76" t="s">
        <v>88</v>
      </c>
      <c r="Q34" s="76"/>
      <c r="R34" s="76"/>
    </row>
    <row r="35" spans="4:18">
      <c r="D35" s="122" t="s">
        <v>82</v>
      </c>
      <c r="E35" s="123"/>
      <c r="F35" s="7" t="s">
        <v>13</v>
      </c>
      <c r="G35" s="101" t="s">
        <v>94</v>
      </c>
      <c r="H35" s="101"/>
      <c r="I35" s="101"/>
      <c r="J35" s="101"/>
      <c r="K35" s="7" t="s">
        <v>13</v>
      </c>
      <c r="L35" s="86">
        <f>16*Q11</f>
        <v>151.20000000000002</v>
      </c>
      <c r="M35" s="86"/>
      <c r="N35" s="114" t="s">
        <v>84</v>
      </c>
      <c r="O35" s="115"/>
      <c r="P35" s="76" t="s">
        <v>88</v>
      </c>
      <c r="Q35" s="76"/>
      <c r="R35" s="76"/>
    </row>
    <row r="36" spans="4:18" s="21" customFormat="1">
      <c r="D36" s="24"/>
      <c r="E36" s="24"/>
      <c r="F36" s="3"/>
      <c r="G36" s="3"/>
      <c r="H36" s="3"/>
      <c r="I36" s="3"/>
      <c r="J36" s="3"/>
      <c r="K36" s="3"/>
      <c r="L36" s="22"/>
      <c r="M36" s="22"/>
      <c r="N36" s="23"/>
      <c r="O36" s="23"/>
    </row>
    <row r="37" spans="4:18" s="21" customFormat="1">
      <c r="D37" s="119" t="s">
        <v>76</v>
      </c>
      <c r="E37" s="119"/>
      <c r="F37" s="3" t="s">
        <v>77</v>
      </c>
      <c r="G37" s="3">
        <v>50</v>
      </c>
      <c r="H37" s="3" t="s">
        <v>19</v>
      </c>
      <c r="I37" s="3" t="s">
        <v>5</v>
      </c>
      <c r="J37" s="3">
        <v>3.7999999999999999E-2</v>
      </c>
      <c r="K37" s="3" t="s">
        <v>14</v>
      </c>
      <c r="L37" s="22"/>
      <c r="M37" s="22"/>
      <c r="N37" s="23"/>
      <c r="O37" s="23"/>
    </row>
    <row r="38" spans="4:18" s="21" customFormat="1">
      <c r="D38" s="119" t="s">
        <v>78</v>
      </c>
      <c r="E38" s="119"/>
      <c r="F38" s="3" t="s">
        <v>77</v>
      </c>
      <c r="G38" s="3">
        <v>8.25</v>
      </c>
      <c r="H38" s="3" t="s">
        <v>19</v>
      </c>
      <c r="I38" s="3" t="s">
        <v>5</v>
      </c>
      <c r="J38" s="3">
        <v>1.4999999999999999E-2</v>
      </c>
      <c r="K38" s="3" t="s">
        <v>14</v>
      </c>
      <c r="L38" s="22"/>
      <c r="M38" s="22"/>
      <c r="N38" s="23"/>
      <c r="O38" s="23"/>
    </row>
  </sheetData>
  <mergeCells count="69">
    <mergeCell ref="D38:E38"/>
    <mergeCell ref="E16:I16"/>
    <mergeCell ref="E25:I25"/>
    <mergeCell ref="D27:E27"/>
    <mergeCell ref="G27:J27"/>
    <mergeCell ref="G19:J19"/>
    <mergeCell ref="D28:E28"/>
    <mergeCell ref="G28:J28"/>
    <mergeCell ref="G21:J21"/>
    <mergeCell ref="D35:E35"/>
    <mergeCell ref="D3:R3"/>
    <mergeCell ref="J6:M6"/>
    <mergeCell ref="D6:E6"/>
    <mergeCell ref="D7:E7"/>
    <mergeCell ref="D4:R4"/>
    <mergeCell ref="D37:E37"/>
    <mergeCell ref="L35:M35"/>
    <mergeCell ref="N35:O35"/>
    <mergeCell ref="P35:R35"/>
    <mergeCell ref="G35:J35"/>
    <mergeCell ref="P33:R33"/>
    <mergeCell ref="D34:E34"/>
    <mergeCell ref="G34:J34"/>
    <mergeCell ref="L34:M34"/>
    <mergeCell ref="N34:O34"/>
    <mergeCell ref="P34:R34"/>
    <mergeCell ref="D33:E33"/>
    <mergeCell ref="G33:J33"/>
    <mergeCell ref="L33:M33"/>
    <mergeCell ref="N33:O33"/>
    <mergeCell ref="N16:O16"/>
    <mergeCell ref="N17:O17"/>
    <mergeCell ref="L21:M21"/>
    <mergeCell ref="D19:E19"/>
    <mergeCell ref="E15:I15"/>
    <mergeCell ref="K15:L15"/>
    <mergeCell ref="D20:E20"/>
    <mergeCell ref="G20:J20"/>
    <mergeCell ref="L20:M20"/>
    <mergeCell ref="N20:O20"/>
    <mergeCell ref="D21:E21"/>
    <mergeCell ref="P19:R19"/>
    <mergeCell ref="P20:R20"/>
    <mergeCell ref="D9:E9"/>
    <mergeCell ref="E17:I17"/>
    <mergeCell ref="K17:L17"/>
    <mergeCell ref="D13:R13"/>
    <mergeCell ref="N11:O11"/>
    <mergeCell ref="N15:O15"/>
    <mergeCell ref="P27:R27"/>
    <mergeCell ref="P28:R28"/>
    <mergeCell ref="L27:M27"/>
    <mergeCell ref="N27:O27"/>
    <mergeCell ref="K25:L25"/>
    <mergeCell ref="K16:L16"/>
    <mergeCell ref="N25:O25"/>
    <mergeCell ref="L19:M19"/>
    <mergeCell ref="D23:Q23"/>
    <mergeCell ref="N19:O19"/>
    <mergeCell ref="P21:R21"/>
    <mergeCell ref="N21:O21"/>
    <mergeCell ref="P29:R29"/>
    <mergeCell ref="D31:R31"/>
    <mergeCell ref="D29:E29"/>
    <mergeCell ref="G29:J29"/>
    <mergeCell ref="L29:M29"/>
    <mergeCell ref="N29:O29"/>
    <mergeCell ref="L28:M28"/>
    <mergeCell ref="N28:O28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C3:U102"/>
  <sheetViews>
    <sheetView workbookViewId="0">
      <selection activeCell="Y20" sqref="Y20"/>
    </sheetView>
  </sheetViews>
  <sheetFormatPr defaultColWidth="5.7109375" defaultRowHeight="12.75"/>
  <cols>
    <col min="1" max="2" width="5.7109375" style="2"/>
    <col min="3" max="3" width="3.7109375" style="2" customWidth="1"/>
    <col min="4" max="11" width="6.28515625" style="2" customWidth="1"/>
    <col min="12" max="12" width="6" style="2" bestFit="1" customWidth="1"/>
    <col min="13" max="14" width="6.28515625" style="2" customWidth="1"/>
    <col min="15" max="15" width="6" style="2" bestFit="1" customWidth="1"/>
    <col min="16" max="19" width="6.28515625" style="2" customWidth="1"/>
    <col min="20" max="16384" width="5.7109375" style="2"/>
  </cols>
  <sheetData>
    <row r="3" spans="3:18" ht="15">
      <c r="D3" s="121" t="s">
        <v>523</v>
      </c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</row>
    <row r="4" spans="3:18">
      <c r="D4" s="84" t="s">
        <v>69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6" spans="3:18">
      <c r="C6" s="4">
        <v>1</v>
      </c>
      <c r="D6" s="126" t="s">
        <v>136</v>
      </c>
      <c r="E6" s="126"/>
      <c r="F6" s="10" t="s">
        <v>13</v>
      </c>
      <c r="G6" s="18" t="s">
        <v>158</v>
      </c>
      <c r="H6" s="10"/>
      <c r="I6" s="10"/>
      <c r="J6" s="131" t="s">
        <v>137</v>
      </c>
      <c r="K6" s="131"/>
      <c r="L6" s="131"/>
      <c r="M6" s="131"/>
      <c r="N6" s="10" t="s">
        <v>13</v>
      </c>
      <c r="O6" s="18" t="s">
        <v>159</v>
      </c>
    </row>
    <row r="7" spans="3:18">
      <c r="D7" s="126" t="s">
        <v>9</v>
      </c>
      <c r="E7" s="126"/>
      <c r="F7" s="72" t="s">
        <v>160</v>
      </c>
      <c r="G7" s="10"/>
      <c r="H7" s="10"/>
      <c r="I7" s="10"/>
      <c r="J7" s="10"/>
      <c r="K7" s="10"/>
      <c r="L7" s="10"/>
      <c r="M7" s="10"/>
      <c r="N7" s="10"/>
      <c r="O7" s="10"/>
    </row>
    <row r="9" spans="3:18">
      <c r="C9" s="2">
        <v>2</v>
      </c>
      <c r="D9" s="97" t="s">
        <v>138</v>
      </c>
      <c r="E9" s="97"/>
    </row>
    <row r="10" spans="3:18">
      <c r="D10" s="5"/>
      <c r="E10" s="5"/>
    </row>
    <row r="11" spans="3:18">
      <c r="D11" s="5" t="s">
        <v>139</v>
      </c>
      <c r="E11" s="70">
        <v>3</v>
      </c>
      <c r="F11" s="2" t="s">
        <v>15</v>
      </c>
      <c r="H11" s="2" t="s">
        <v>140</v>
      </c>
      <c r="I11" s="70">
        <v>4.5</v>
      </c>
      <c r="J11" s="2" t="s">
        <v>15</v>
      </c>
      <c r="L11" s="2" t="s">
        <v>141</v>
      </c>
      <c r="M11" s="70">
        <v>0.2</v>
      </c>
      <c r="N11" s="2" t="s">
        <v>15</v>
      </c>
    </row>
    <row r="12" spans="3:18">
      <c r="D12" s="5"/>
      <c r="E12" s="5"/>
    </row>
    <row r="13" spans="3:18">
      <c r="C13" s="2">
        <v>3</v>
      </c>
      <c r="D13" s="97" t="s">
        <v>16</v>
      </c>
      <c r="E13" s="97"/>
      <c r="F13" s="97"/>
      <c r="G13" s="97"/>
    </row>
    <row r="14" spans="3:18">
      <c r="D14" s="5"/>
      <c r="E14" s="5"/>
      <c r="F14" s="5"/>
      <c r="G14" s="5"/>
    </row>
    <row r="15" spans="3:18">
      <c r="D15" s="122" t="s">
        <v>5</v>
      </c>
      <c r="E15" s="123"/>
      <c r="F15" s="7" t="s">
        <v>13</v>
      </c>
      <c r="G15" s="101" t="s">
        <v>142</v>
      </c>
      <c r="H15" s="101"/>
      <c r="I15" s="101"/>
      <c r="J15" s="101"/>
      <c r="K15" s="7" t="s">
        <v>13</v>
      </c>
      <c r="L15" s="86">
        <f>E11*I11*M11</f>
        <v>2.7</v>
      </c>
      <c r="M15" s="86"/>
      <c r="N15" s="114" t="s">
        <v>14</v>
      </c>
      <c r="O15" s="115"/>
    </row>
    <row r="16" spans="3:18">
      <c r="D16" s="122" t="s">
        <v>17</v>
      </c>
      <c r="E16" s="123"/>
      <c r="F16" s="7" t="s">
        <v>13</v>
      </c>
      <c r="G16" s="101" t="s">
        <v>18</v>
      </c>
      <c r="H16" s="101"/>
      <c r="I16" s="101"/>
      <c r="J16" s="101"/>
      <c r="K16" s="7" t="s">
        <v>13</v>
      </c>
      <c r="L16" s="86">
        <f>320*L15</f>
        <v>864</v>
      </c>
      <c r="M16" s="86"/>
      <c r="N16" s="114" t="s">
        <v>19</v>
      </c>
      <c r="O16" s="115"/>
      <c r="P16" s="76" t="s">
        <v>88</v>
      </c>
      <c r="Q16" s="76"/>
      <c r="R16" s="76"/>
    </row>
    <row r="17" spans="3:18">
      <c r="D17" s="122" t="s">
        <v>20</v>
      </c>
      <c r="E17" s="123"/>
      <c r="F17" s="7" t="s">
        <v>13</v>
      </c>
      <c r="G17" s="101" t="s">
        <v>184</v>
      </c>
      <c r="H17" s="101"/>
      <c r="I17" s="101"/>
      <c r="J17" s="101"/>
      <c r="K17" s="7" t="s">
        <v>13</v>
      </c>
      <c r="L17" s="86">
        <f>0.45*L15</f>
        <v>1.2150000000000001</v>
      </c>
      <c r="M17" s="86"/>
      <c r="N17" s="114" t="s">
        <v>14</v>
      </c>
      <c r="O17" s="115"/>
      <c r="P17" s="76" t="s">
        <v>88</v>
      </c>
      <c r="Q17" s="76"/>
      <c r="R17" s="76"/>
    </row>
    <row r="18" spans="3:18">
      <c r="D18" s="122" t="s">
        <v>21</v>
      </c>
      <c r="E18" s="123"/>
      <c r="F18" s="7" t="s">
        <v>13</v>
      </c>
      <c r="G18" s="101" t="s">
        <v>185</v>
      </c>
      <c r="H18" s="101"/>
      <c r="I18" s="101"/>
      <c r="J18" s="101"/>
      <c r="K18" s="7" t="s">
        <v>13</v>
      </c>
      <c r="L18" s="86">
        <f>0.9*L15</f>
        <v>2.4300000000000002</v>
      </c>
      <c r="M18" s="86"/>
      <c r="N18" s="114" t="s">
        <v>14</v>
      </c>
      <c r="O18" s="115"/>
      <c r="P18" s="76" t="s">
        <v>88</v>
      </c>
      <c r="Q18" s="76"/>
      <c r="R18" s="76"/>
    </row>
    <row r="19" spans="3:18" s="21" customFormat="1">
      <c r="D19" s="24"/>
      <c r="E19" s="24"/>
      <c r="F19" s="3"/>
      <c r="G19" s="3"/>
      <c r="H19" s="3"/>
      <c r="I19" s="3"/>
      <c r="J19" s="3"/>
      <c r="K19" s="3"/>
      <c r="L19" s="22"/>
      <c r="M19" s="22"/>
      <c r="N19" s="23"/>
      <c r="O19" s="23"/>
    </row>
    <row r="20" spans="3:18" s="21" customFormat="1">
      <c r="D20" s="119" t="s">
        <v>76</v>
      </c>
      <c r="E20" s="119"/>
      <c r="F20" s="3" t="s">
        <v>77</v>
      </c>
      <c r="G20" s="3">
        <v>50</v>
      </c>
      <c r="H20" s="3" t="s">
        <v>19</v>
      </c>
      <c r="I20" s="3" t="s">
        <v>5</v>
      </c>
      <c r="J20" s="3">
        <v>3.7999999999999999E-2</v>
      </c>
      <c r="K20" s="3" t="s">
        <v>14</v>
      </c>
      <c r="L20" s="22"/>
      <c r="M20" s="22"/>
      <c r="N20" s="23"/>
      <c r="O20" s="23"/>
    </row>
    <row r="21" spans="3:18" s="21" customFormat="1">
      <c r="D21" s="119" t="s">
        <v>78</v>
      </c>
      <c r="E21" s="119"/>
      <c r="F21" s="3" t="s">
        <v>77</v>
      </c>
      <c r="G21" s="3">
        <v>8.25</v>
      </c>
      <c r="H21" s="3" t="s">
        <v>19</v>
      </c>
      <c r="I21" s="3" t="s">
        <v>5</v>
      </c>
      <c r="J21" s="3">
        <v>1.4999999999999999E-2</v>
      </c>
      <c r="K21" s="3" t="s">
        <v>14</v>
      </c>
      <c r="L21" s="22"/>
      <c r="M21" s="22"/>
      <c r="N21" s="23"/>
      <c r="O21" s="23"/>
    </row>
    <row r="22" spans="3:18" s="21" customFormat="1">
      <c r="D22" s="119" t="s">
        <v>186</v>
      </c>
      <c r="E22" s="119"/>
      <c r="F22" s="3" t="s">
        <v>77</v>
      </c>
      <c r="G22" s="3">
        <v>1600</v>
      </c>
      <c r="H22" s="3" t="s">
        <v>19</v>
      </c>
      <c r="I22" s="119" t="s">
        <v>187</v>
      </c>
      <c r="J22" s="119"/>
      <c r="K22" s="119"/>
      <c r="L22" s="22"/>
      <c r="M22" s="22"/>
      <c r="N22" s="23"/>
      <c r="O22" s="23"/>
    </row>
    <row r="23" spans="3:18" s="21" customFormat="1">
      <c r="D23" s="23"/>
      <c r="E23" s="23"/>
      <c r="F23" s="3"/>
      <c r="G23" s="3"/>
      <c r="H23" s="3"/>
      <c r="I23" s="3"/>
      <c r="J23" s="3"/>
      <c r="K23" s="3"/>
      <c r="L23" s="22"/>
      <c r="M23" s="22"/>
      <c r="N23" s="23"/>
      <c r="O23" s="23"/>
    </row>
    <row r="24" spans="3:18">
      <c r="C24" s="2">
        <v>4</v>
      </c>
      <c r="D24" s="97" t="s">
        <v>161</v>
      </c>
      <c r="E24" s="97"/>
      <c r="F24" s="97"/>
      <c r="G24" s="97"/>
      <c r="H24" s="97"/>
      <c r="I24" s="97"/>
      <c r="J24" s="97"/>
    </row>
    <row r="25" spans="3:18">
      <c r="D25" s="5"/>
      <c r="E25" s="5"/>
      <c r="F25" s="5"/>
      <c r="G25" s="5"/>
    </row>
    <row r="26" spans="3:18">
      <c r="D26" s="122" t="s">
        <v>24</v>
      </c>
      <c r="E26" s="123"/>
      <c r="F26" s="7" t="s">
        <v>13</v>
      </c>
      <c r="G26" s="114" t="s">
        <v>25</v>
      </c>
      <c r="H26" s="114"/>
      <c r="I26" s="114"/>
      <c r="J26" s="114"/>
      <c r="K26" s="7" t="s">
        <v>13</v>
      </c>
      <c r="L26" s="151">
        <f>2*(E11+I11)*M11</f>
        <v>3</v>
      </c>
      <c r="M26" s="151"/>
      <c r="N26" s="101" t="s">
        <v>26</v>
      </c>
      <c r="O26" s="101"/>
      <c r="P26" s="7"/>
      <c r="Q26" s="8"/>
    </row>
    <row r="27" spans="3:18">
      <c r="D27" s="145" t="s">
        <v>22</v>
      </c>
      <c r="E27" s="125"/>
      <c r="F27" s="125"/>
      <c r="G27" s="10" t="s">
        <v>13</v>
      </c>
      <c r="H27" s="131" t="s">
        <v>23</v>
      </c>
      <c r="I27" s="131"/>
      <c r="J27" s="131"/>
      <c r="K27" s="131"/>
      <c r="L27" s="131"/>
      <c r="M27" s="131"/>
      <c r="N27" s="131"/>
      <c r="O27" s="131"/>
      <c r="P27" s="131"/>
      <c r="Q27" s="157"/>
    </row>
    <row r="28" spans="3:18">
      <c r="D28" s="12"/>
      <c r="E28" s="10"/>
      <c r="F28" s="10"/>
      <c r="G28" s="10" t="s">
        <v>13</v>
      </c>
      <c r="H28" s="129">
        <f>0.25*L26</f>
        <v>0.75</v>
      </c>
      <c r="I28" s="129"/>
      <c r="J28" s="134" t="s">
        <v>27</v>
      </c>
      <c r="K28" s="134"/>
      <c r="L28" s="10"/>
      <c r="M28" s="10"/>
      <c r="N28" s="10"/>
      <c r="O28" s="10"/>
      <c r="P28" s="10"/>
      <c r="Q28" s="11"/>
    </row>
    <row r="29" spans="3:18">
      <c r="D29" s="122" t="s">
        <v>28</v>
      </c>
      <c r="E29" s="123"/>
      <c r="F29" s="123"/>
      <c r="G29" s="7" t="s">
        <v>13</v>
      </c>
      <c r="H29" s="7">
        <v>0.2</v>
      </c>
      <c r="I29" s="114" t="s">
        <v>29</v>
      </c>
      <c r="J29" s="114"/>
      <c r="K29" s="114"/>
      <c r="L29" s="114"/>
      <c r="M29" s="114"/>
      <c r="N29" s="7" t="s">
        <v>13</v>
      </c>
      <c r="O29" s="151">
        <f>0.2*L26</f>
        <v>0.60000000000000009</v>
      </c>
      <c r="P29" s="151"/>
      <c r="Q29" s="8" t="s">
        <v>19</v>
      </c>
    </row>
    <row r="31" spans="3:18">
      <c r="C31" s="2">
        <v>5</v>
      </c>
      <c r="D31" s="97" t="s">
        <v>157</v>
      </c>
      <c r="E31" s="97"/>
      <c r="F31" s="97"/>
      <c r="G31" s="97"/>
      <c r="H31" s="97"/>
      <c r="I31" s="97"/>
      <c r="J31" s="97"/>
    </row>
    <row r="32" spans="3:18">
      <c r="D32" s="5"/>
      <c r="E32" s="5"/>
      <c r="F32" s="5"/>
      <c r="G32" s="5"/>
    </row>
    <row r="33" spans="4:21">
      <c r="D33" s="155" t="s">
        <v>149</v>
      </c>
      <c r="E33" s="156"/>
      <c r="F33" s="156"/>
      <c r="G33" s="156"/>
      <c r="H33" s="31"/>
      <c r="I33" s="31"/>
      <c r="J33" s="31"/>
      <c r="K33" s="31"/>
      <c r="L33" s="31"/>
      <c r="M33" s="31"/>
      <c r="N33" s="31"/>
      <c r="O33" s="31"/>
      <c r="P33" s="32"/>
    </row>
    <row r="34" spans="4:21">
      <c r="D34" s="158" t="s">
        <v>152</v>
      </c>
      <c r="E34" s="126"/>
      <c r="F34" s="126"/>
      <c r="G34" s="126"/>
      <c r="H34" s="126"/>
      <c r="I34" s="10"/>
      <c r="J34" s="10" t="s">
        <v>13</v>
      </c>
      <c r="K34" s="28">
        <f>E11</f>
        <v>3</v>
      </c>
      <c r="L34" s="10" t="s">
        <v>15</v>
      </c>
      <c r="M34" s="10"/>
      <c r="N34" s="10"/>
      <c r="O34" s="10"/>
      <c r="P34" s="11"/>
    </row>
    <row r="35" spans="4:21" s="21" customFormat="1">
      <c r="D35" s="154" t="s">
        <v>143</v>
      </c>
      <c r="E35" s="119"/>
      <c r="F35" s="119"/>
      <c r="G35" s="119"/>
      <c r="H35" s="119"/>
      <c r="I35" s="3"/>
      <c r="J35" s="3" t="s">
        <v>13</v>
      </c>
      <c r="K35" s="19">
        <v>0.2</v>
      </c>
      <c r="L35" s="10" t="s">
        <v>15</v>
      </c>
      <c r="M35" s="3"/>
      <c r="N35" s="3"/>
      <c r="O35" s="3"/>
      <c r="P35" s="34"/>
    </row>
    <row r="36" spans="4:21" s="21" customFormat="1">
      <c r="D36" s="154" t="s">
        <v>144</v>
      </c>
      <c r="E36" s="119"/>
      <c r="F36" s="119"/>
      <c r="G36" s="119"/>
      <c r="H36" s="119"/>
      <c r="I36" s="3" t="s">
        <v>13</v>
      </c>
      <c r="J36" s="126" t="s">
        <v>145</v>
      </c>
      <c r="K36" s="126"/>
      <c r="L36" s="126"/>
      <c r="M36" s="126"/>
      <c r="N36" s="3" t="s">
        <v>13</v>
      </c>
      <c r="O36" s="35">
        <f>1+INT(I11/K35)</f>
        <v>23</v>
      </c>
      <c r="P36" s="34" t="s">
        <v>146</v>
      </c>
    </row>
    <row r="37" spans="4:21">
      <c r="D37" s="153" t="s">
        <v>39</v>
      </c>
      <c r="E37" s="153"/>
      <c r="F37" s="153"/>
      <c r="G37" s="153"/>
      <c r="H37" s="15" t="s">
        <v>40</v>
      </c>
      <c r="I37" s="15" t="s">
        <v>41</v>
      </c>
      <c r="J37" s="15" t="s">
        <v>42</v>
      </c>
      <c r="K37" s="15" t="s">
        <v>43</v>
      </c>
      <c r="L37" s="15" t="s">
        <v>44</v>
      </c>
      <c r="M37" s="15" t="s">
        <v>45</v>
      </c>
      <c r="N37" s="15" t="s">
        <v>46</v>
      </c>
      <c r="O37" s="15" t="s">
        <v>47</v>
      </c>
      <c r="P37" s="11"/>
      <c r="T37" s="1"/>
      <c r="U37" s="1"/>
    </row>
    <row r="38" spans="4:21">
      <c r="D38" s="93" t="s">
        <v>48</v>
      </c>
      <c r="E38" s="93"/>
      <c r="F38" s="93"/>
      <c r="G38" s="93"/>
      <c r="H38" s="15">
        <v>2.1999999999999999E-2</v>
      </c>
      <c r="I38" s="15">
        <v>0.499</v>
      </c>
      <c r="J38" s="15">
        <v>0.88800000000000001</v>
      </c>
      <c r="K38" s="15">
        <v>1.387</v>
      </c>
      <c r="L38" s="15">
        <v>2.226</v>
      </c>
      <c r="M38" s="15">
        <v>2.984</v>
      </c>
      <c r="N38" s="15">
        <v>3.8530000000000002</v>
      </c>
      <c r="O38" s="15">
        <v>4.8339999999999996</v>
      </c>
      <c r="P38" s="11"/>
      <c r="T38" s="1"/>
      <c r="U38" s="1"/>
    </row>
    <row r="39" spans="4:21">
      <c r="D39" s="135" t="s">
        <v>114</v>
      </c>
      <c r="E39" s="136"/>
      <c r="F39" s="137" t="s">
        <v>55</v>
      </c>
      <c r="G39" s="138"/>
      <c r="H39" s="16"/>
      <c r="I39" s="18">
        <v>3</v>
      </c>
      <c r="J39" s="18"/>
      <c r="K39" s="18"/>
      <c r="L39" s="18"/>
      <c r="M39" s="18"/>
      <c r="N39" s="18"/>
      <c r="O39" s="18"/>
      <c r="P39" s="11"/>
      <c r="T39" s="1"/>
      <c r="U39" s="1"/>
    </row>
    <row r="40" spans="4:21">
      <c r="D40" s="145" t="s">
        <v>56</v>
      </c>
      <c r="E40" s="125"/>
      <c r="F40" s="125"/>
      <c r="G40" s="146"/>
      <c r="H40" s="16"/>
      <c r="I40" s="18">
        <v>23</v>
      </c>
      <c r="J40" s="18"/>
      <c r="K40" s="18"/>
      <c r="L40" s="18"/>
      <c r="M40" s="18"/>
      <c r="N40" s="18"/>
      <c r="O40" s="18"/>
      <c r="P40" s="11"/>
      <c r="T40" s="1"/>
      <c r="U40" s="1"/>
    </row>
    <row r="41" spans="4:21">
      <c r="D41" s="145" t="s">
        <v>57</v>
      </c>
      <c r="E41" s="125"/>
      <c r="F41" s="125"/>
      <c r="G41" s="146"/>
      <c r="H41" s="36">
        <f t="shared" ref="H41:O41" si="0">H38*H39*H40</f>
        <v>0</v>
      </c>
      <c r="I41" s="37">
        <f t="shared" si="0"/>
        <v>34.430999999999997</v>
      </c>
      <c r="J41" s="37">
        <f t="shared" si="0"/>
        <v>0</v>
      </c>
      <c r="K41" s="37">
        <f t="shared" si="0"/>
        <v>0</v>
      </c>
      <c r="L41" s="37">
        <f t="shared" si="0"/>
        <v>0</v>
      </c>
      <c r="M41" s="37">
        <f t="shared" si="0"/>
        <v>0</v>
      </c>
      <c r="N41" s="37">
        <f t="shared" si="0"/>
        <v>0</v>
      </c>
      <c r="O41" s="37">
        <f t="shared" si="0"/>
        <v>0</v>
      </c>
      <c r="P41" s="11"/>
      <c r="T41" s="1"/>
      <c r="U41" s="1"/>
    </row>
    <row r="42" spans="4:21">
      <c r="D42" s="153" t="s">
        <v>49</v>
      </c>
      <c r="E42" s="153"/>
      <c r="F42" s="153"/>
      <c r="G42" s="153"/>
      <c r="H42" s="15" t="s">
        <v>50</v>
      </c>
      <c r="I42" s="15" t="s">
        <v>42</v>
      </c>
      <c r="J42" s="15" t="s">
        <v>51</v>
      </c>
      <c r="K42" s="15" t="s">
        <v>52</v>
      </c>
      <c r="L42" s="15" t="s">
        <v>45</v>
      </c>
      <c r="M42" s="15" t="s">
        <v>46</v>
      </c>
      <c r="N42" s="15" t="s">
        <v>47</v>
      </c>
      <c r="O42" s="15" t="s">
        <v>53</v>
      </c>
      <c r="P42" s="11"/>
      <c r="T42" s="1"/>
      <c r="U42" s="1"/>
    </row>
    <row r="43" spans="4:21">
      <c r="D43" s="93" t="s">
        <v>48</v>
      </c>
      <c r="E43" s="93"/>
      <c r="F43" s="93"/>
      <c r="G43" s="93"/>
      <c r="H43" s="15">
        <v>0.61699999999999999</v>
      </c>
      <c r="I43" s="15">
        <v>0.88800000000000001</v>
      </c>
      <c r="J43" s="15">
        <v>1.587</v>
      </c>
      <c r="K43" s="15">
        <v>2.4660000000000002</v>
      </c>
      <c r="L43" s="15">
        <v>2.984</v>
      </c>
      <c r="M43" s="15">
        <v>3.8530000000000002</v>
      </c>
      <c r="N43" s="15">
        <v>4.3840000000000003</v>
      </c>
      <c r="O43" s="15">
        <v>6.3129999999999997</v>
      </c>
      <c r="P43" s="11"/>
      <c r="T43" s="1"/>
      <c r="U43" s="1"/>
    </row>
    <row r="44" spans="4:21">
      <c r="D44" s="135" t="s">
        <v>114</v>
      </c>
      <c r="E44" s="136"/>
      <c r="F44" s="137" t="s">
        <v>55</v>
      </c>
      <c r="G44" s="138"/>
      <c r="H44" s="18"/>
      <c r="I44" s="18"/>
      <c r="J44" s="18">
        <v>3</v>
      </c>
      <c r="K44" s="18"/>
      <c r="L44" s="18"/>
      <c r="M44" s="18"/>
      <c r="N44" s="18"/>
      <c r="O44" s="18"/>
      <c r="P44" s="11"/>
      <c r="T44" s="1"/>
      <c r="U44" s="1"/>
    </row>
    <row r="45" spans="4:21">
      <c r="D45" s="145" t="s">
        <v>56</v>
      </c>
      <c r="E45" s="125"/>
      <c r="F45" s="125"/>
      <c r="G45" s="146"/>
      <c r="H45" s="18"/>
      <c r="I45" s="18"/>
      <c r="J45" s="18">
        <v>23</v>
      </c>
      <c r="K45" s="18"/>
      <c r="L45" s="18"/>
      <c r="M45" s="18"/>
      <c r="N45" s="18"/>
      <c r="O45" s="18"/>
      <c r="P45" s="11"/>
      <c r="T45" s="1"/>
      <c r="U45" s="1"/>
    </row>
    <row r="46" spans="4:21">
      <c r="D46" s="139" t="s">
        <v>57</v>
      </c>
      <c r="E46" s="140"/>
      <c r="F46" s="140"/>
      <c r="G46" s="141"/>
      <c r="H46" s="13">
        <f t="shared" ref="H46:O46" si="1">H43*H44*H45</f>
        <v>0</v>
      </c>
      <c r="I46" s="13">
        <f t="shared" si="1"/>
        <v>0</v>
      </c>
      <c r="J46" s="13">
        <f t="shared" si="1"/>
        <v>109.503</v>
      </c>
      <c r="K46" s="13">
        <f t="shared" si="1"/>
        <v>0</v>
      </c>
      <c r="L46" s="13">
        <f t="shared" si="1"/>
        <v>0</v>
      </c>
      <c r="M46" s="13">
        <f t="shared" si="1"/>
        <v>0</v>
      </c>
      <c r="N46" s="13">
        <f t="shared" si="1"/>
        <v>0</v>
      </c>
      <c r="O46" s="13">
        <f t="shared" si="1"/>
        <v>0</v>
      </c>
      <c r="P46" s="11"/>
      <c r="T46" s="1"/>
      <c r="U46" s="1"/>
    </row>
    <row r="47" spans="4:21" s="21" customFormat="1">
      <c r="D47" s="152" t="s">
        <v>149</v>
      </c>
      <c r="E47" s="127"/>
      <c r="F47" s="127"/>
      <c r="G47" s="127"/>
      <c r="H47" s="23"/>
      <c r="I47" s="3"/>
      <c r="J47" s="23"/>
      <c r="K47" s="23"/>
      <c r="L47" s="23"/>
      <c r="M47" s="23"/>
      <c r="N47" s="3"/>
      <c r="O47" s="3"/>
      <c r="P47" s="34"/>
    </row>
    <row r="48" spans="4:21">
      <c r="D48" s="158" t="s">
        <v>153</v>
      </c>
      <c r="E48" s="126"/>
      <c r="F48" s="126"/>
      <c r="G48" s="126"/>
      <c r="H48" s="126"/>
      <c r="I48" s="10"/>
      <c r="J48" s="10" t="s">
        <v>13</v>
      </c>
      <c r="K48" s="28">
        <f>I11</f>
        <v>4.5</v>
      </c>
      <c r="L48" s="10" t="s">
        <v>15</v>
      </c>
      <c r="M48" s="10"/>
      <c r="N48" s="10"/>
      <c r="O48" s="10"/>
      <c r="P48" s="11"/>
    </row>
    <row r="49" spans="4:21" s="21" customFormat="1">
      <c r="D49" s="154" t="s">
        <v>143</v>
      </c>
      <c r="E49" s="119"/>
      <c r="F49" s="119"/>
      <c r="G49" s="119"/>
      <c r="H49" s="119"/>
      <c r="I49" s="3"/>
      <c r="J49" s="3" t="s">
        <v>13</v>
      </c>
      <c r="K49" s="19">
        <v>0.15</v>
      </c>
      <c r="L49" s="10" t="s">
        <v>15</v>
      </c>
      <c r="M49" s="3"/>
      <c r="N49" s="3"/>
      <c r="O49" s="3"/>
      <c r="P49" s="34"/>
    </row>
    <row r="50" spans="4:21" s="21" customFormat="1">
      <c r="D50" s="154" t="s">
        <v>147</v>
      </c>
      <c r="E50" s="119"/>
      <c r="F50" s="119"/>
      <c r="G50" s="119"/>
      <c r="H50" s="119"/>
      <c r="I50" s="3" t="s">
        <v>13</v>
      </c>
      <c r="J50" s="126" t="s">
        <v>148</v>
      </c>
      <c r="K50" s="126"/>
      <c r="L50" s="126"/>
      <c r="M50" s="126"/>
      <c r="N50" s="3" t="s">
        <v>13</v>
      </c>
      <c r="O50" s="35">
        <f>1+INT(E11/K49)</f>
        <v>21</v>
      </c>
      <c r="P50" s="34" t="s">
        <v>146</v>
      </c>
    </row>
    <row r="51" spans="4:21">
      <c r="D51" s="153" t="s">
        <v>39</v>
      </c>
      <c r="E51" s="153"/>
      <c r="F51" s="153"/>
      <c r="G51" s="153"/>
      <c r="H51" s="15" t="s">
        <v>40</v>
      </c>
      <c r="I51" s="15" t="s">
        <v>41</v>
      </c>
      <c r="J51" s="15" t="s">
        <v>42</v>
      </c>
      <c r="K51" s="15" t="s">
        <v>43</v>
      </c>
      <c r="L51" s="15" t="s">
        <v>44</v>
      </c>
      <c r="M51" s="15" t="s">
        <v>45</v>
      </c>
      <c r="N51" s="15" t="s">
        <v>46</v>
      </c>
      <c r="O51" s="15" t="s">
        <v>47</v>
      </c>
      <c r="P51" s="11"/>
      <c r="T51" s="1"/>
      <c r="U51" s="1"/>
    </row>
    <row r="52" spans="4:21">
      <c r="D52" s="93" t="s">
        <v>48</v>
      </c>
      <c r="E52" s="93"/>
      <c r="F52" s="93"/>
      <c r="G52" s="93"/>
      <c r="H52" s="15">
        <v>2.1999999999999999E-2</v>
      </c>
      <c r="I52" s="15">
        <v>0.499</v>
      </c>
      <c r="J52" s="15">
        <v>0.88800000000000001</v>
      </c>
      <c r="K52" s="15">
        <v>1.387</v>
      </c>
      <c r="L52" s="15">
        <v>2.226</v>
      </c>
      <c r="M52" s="15">
        <v>2.984</v>
      </c>
      <c r="N52" s="15">
        <v>3.8530000000000002</v>
      </c>
      <c r="O52" s="15">
        <v>4.8339999999999996</v>
      </c>
      <c r="P52" s="11"/>
      <c r="T52" s="1"/>
      <c r="U52" s="1"/>
    </row>
    <row r="53" spans="4:21">
      <c r="D53" s="135" t="s">
        <v>114</v>
      </c>
      <c r="E53" s="136"/>
      <c r="F53" s="137" t="s">
        <v>55</v>
      </c>
      <c r="G53" s="138"/>
      <c r="H53" s="16"/>
      <c r="I53" s="18">
        <v>4.5</v>
      </c>
      <c r="J53" s="18"/>
      <c r="K53" s="18"/>
      <c r="L53" s="18"/>
      <c r="M53" s="18"/>
      <c r="N53" s="18"/>
      <c r="O53" s="18"/>
      <c r="P53" s="11"/>
      <c r="T53" s="1"/>
      <c r="U53" s="1"/>
    </row>
    <row r="54" spans="4:21">
      <c r="D54" s="145" t="s">
        <v>56</v>
      </c>
      <c r="E54" s="125"/>
      <c r="F54" s="125"/>
      <c r="G54" s="146"/>
      <c r="H54" s="16"/>
      <c r="I54" s="18">
        <v>21</v>
      </c>
      <c r="J54" s="18"/>
      <c r="K54" s="18"/>
      <c r="L54" s="18"/>
      <c r="M54" s="18"/>
      <c r="N54" s="18"/>
      <c r="O54" s="18"/>
      <c r="P54" s="11"/>
      <c r="T54" s="1"/>
      <c r="U54" s="1"/>
    </row>
    <row r="55" spans="4:21">
      <c r="D55" s="145" t="s">
        <v>57</v>
      </c>
      <c r="E55" s="125"/>
      <c r="F55" s="125"/>
      <c r="G55" s="146"/>
      <c r="H55" s="36">
        <f t="shared" ref="H55:O55" si="2">H52*H53*H54</f>
        <v>0</v>
      </c>
      <c r="I55" s="37">
        <f t="shared" si="2"/>
        <v>47.155499999999996</v>
      </c>
      <c r="J55" s="37">
        <f t="shared" si="2"/>
        <v>0</v>
      </c>
      <c r="K55" s="37">
        <f t="shared" si="2"/>
        <v>0</v>
      </c>
      <c r="L55" s="37">
        <f t="shared" si="2"/>
        <v>0</v>
      </c>
      <c r="M55" s="37">
        <f t="shared" si="2"/>
        <v>0</v>
      </c>
      <c r="N55" s="37">
        <f t="shared" si="2"/>
        <v>0</v>
      </c>
      <c r="O55" s="37">
        <f t="shared" si="2"/>
        <v>0</v>
      </c>
      <c r="P55" s="11"/>
      <c r="T55" s="1"/>
      <c r="U55" s="1"/>
    </row>
    <row r="56" spans="4:21">
      <c r="D56" s="153" t="s">
        <v>49</v>
      </c>
      <c r="E56" s="153"/>
      <c r="F56" s="153"/>
      <c r="G56" s="153"/>
      <c r="H56" s="15" t="s">
        <v>50</v>
      </c>
      <c r="I56" s="15" t="s">
        <v>42</v>
      </c>
      <c r="J56" s="15" t="s">
        <v>51</v>
      </c>
      <c r="K56" s="15" t="s">
        <v>52</v>
      </c>
      <c r="L56" s="15" t="s">
        <v>45</v>
      </c>
      <c r="M56" s="15" t="s">
        <v>46</v>
      </c>
      <c r="N56" s="15" t="s">
        <v>47</v>
      </c>
      <c r="O56" s="15" t="s">
        <v>53</v>
      </c>
      <c r="P56" s="11"/>
      <c r="T56" s="1"/>
      <c r="U56" s="1"/>
    </row>
    <row r="57" spans="4:21">
      <c r="D57" s="93" t="s">
        <v>48</v>
      </c>
      <c r="E57" s="93"/>
      <c r="F57" s="93"/>
      <c r="G57" s="93"/>
      <c r="H57" s="15">
        <v>0.61699999999999999</v>
      </c>
      <c r="I57" s="15">
        <v>0.88800000000000001</v>
      </c>
      <c r="J57" s="15">
        <v>1.587</v>
      </c>
      <c r="K57" s="15">
        <v>2.4660000000000002</v>
      </c>
      <c r="L57" s="15">
        <v>2.984</v>
      </c>
      <c r="M57" s="15">
        <v>3.8530000000000002</v>
      </c>
      <c r="N57" s="15">
        <v>4.3840000000000003</v>
      </c>
      <c r="O57" s="15">
        <v>6.3129999999999997</v>
      </c>
      <c r="P57" s="11"/>
      <c r="T57" s="1"/>
      <c r="U57" s="1"/>
    </row>
    <row r="58" spans="4:21">
      <c r="D58" s="135" t="s">
        <v>114</v>
      </c>
      <c r="E58" s="136"/>
      <c r="F58" s="137" t="s">
        <v>55</v>
      </c>
      <c r="G58" s="138"/>
      <c r="H58" s="18">
        <v>4.5</v>
      </c>
      <c r="I58" s="18"/>
      <c r="J58" s="18"/>
      <c r="K58" s="18"/>
      <c r="L58" s="18"/>
      <c r="M58" s="18"/>
      <c r="N58" s="18"/>
      <c r="O58" s="18"/>
      <c r="P58" s="11"/>
      <c r="T58" s="1"/>
      <c r="U58" s="1"/>
    </row>
    <row r="59" spans="4:21">
      <c r="D59" s="145" t="s">
        <v>56</v>
      </c>
      <c r="E59" s="125"/>
      <c r="F59" s="125"/>
      <c r="G59" s="146"/>
      <c r="H59" s="18">
        <v>21</v>
      </c>
      <c r="I59" s="18"/>
      <c r="J59" s="18"/>
      <c r="K59" s="18"/>
      <c r="L59" s="18"/>
      <c r="M59" s="18"/>
      <c r="N59" s="18"/>
      <c r="O59" s="18"/>
      <c r="P59" s="11"/>
      <c r="T59" s="1"/>
      <c r="U59" s="1"/>
    </row>
    <row r="60" spans="4:21">
      <c r="D60" s="139" t="s">
        <v>57</v>
      </c>
      <c r="E60" s="140"/>
      <c r="F60" s="140"/>
      <c r="G60" s="141"/>
      <c r="H60" s="13">
        <f t="shared" ref="H60:O60" si="3">H57*H58*H59</f>
        <v>58.3065</v>
      </c>
      <c r="I60" s="13">
        <f t="shared" si="3"/>
        <v>0</v>
      </c>
      <c r="J60" s="13">
        <f t="shared" si="3"/>
        <v>0</v>
      </c>
      <c r="K60" s="13">
        <f t="shared" si="3"/>
        <v>0</v>
      </c>
      <c r="L60" s="13">
        <f t="shared" si="3"/>
        <v>0</v>
      </c>
      <c r="M60" s="13">
        <f t="shared" si="3"/>
        <v>0</v>
      </c>
      <c r="N60" s="13">
        <f t="shared" si="3"/>
        <v>0</v>
      </c>
      <c r="O60" s="13">
        <f t="shared" si="3"/>
        <v>0</v>
      </c>
      <c r="P60" s="29"/>
      <c r="T60" s="1"/>
      <c r="U60" s="1"/>
    </row>
    <row r="61" spans="4:21" s="3" customFormat="1">
      <c r="D61" s="24"/>
      <c r="E61" s="24"/>
      <c r="F61" s="24"/>
      <c r="G61" s="24"/>
      <c r="T61" s="38"/>
      <c r="U61" s="38"/>
    </row>
    <row r="62" spans="4:21" s="3" customFormat="1">
      <c r="D62" s="24"/>
      <c r="E62" s="24"/>
      <c r="F62" s="24"/>
      <c r="G62" s="24"/>
      <c r="T62" s="38"/>
      <c r="U62" s="38"/>
    </row>
    <row r="63" spans="4:21" s="3" customFormat="1">
      <c r="D63" s="24"/>
      <c r="E63" s="24"/>
      <c r="F63" s="24"/>
      <c r="G63" s="24"/>
      <c r="T63" s="38"/>
      <c r="U63" s="38"/>
    </row>
    <row r="64" spans="4:21" s="3" customFormat="1">
      <c r="D64" s="24"/>
      <c r="E64" s="24"/>
      <c r="F64" s="24"/>
      <c r="G64" s="24"/>
      <c r="T64" s="38"/>
      <c r="U64" s="38"/>
    </row>
    <row r="65" spans="3:21" s="3" customFormat="1">
      <c r="D65" s="24"/>
      <c r="E65" s="24"/>
      <c r="F65" s="24"/>
      <c r="G65" s="24"/>
      <c r="T65" s="38"/>
      <c r="U65" s="38"/>
    </row>
    <row r="66" spans="3:21" s="3" customFormat="1">
      <c r="D66" s="24"/>
      <c r="E66" s="24"/>
      <c r="F66" s="24"/>
      <c r="G66" s="24"/>
      <c r="T66" s="38"/>
      <c r="U66" s="38"/>
    </row>
    <row r="67" spans="3:21" s="3" customFormat="1">
      <c r="D67" s="24"/>
      <c r="E67" s="24"/>
      <c r="F67" s="24"/>
      <c r="G67" s="24"/>
      <c r="T67" s="38"/>
      <c r="U67" s="38"/>
    </row>
    <row r="68" spans="3:21" s="3" customFormat="1">
      <c r="D68" s="24"/>
      <c r="E68" s="24"/>
      <c r="F68" s="24"/>
      <c r="G68" s="24"/>
      <c r="T68" s="38"/>
      <c r="U68" s="38"/>
    </row>
    <row r="69" spans="3:21">
      <c r="C69" s="2">
        <v>6</v>
      </c>
      <c r="D69" s="97" t="s">
        <v>156</v>
      </c>
      <c r="E69" s="97"/>
      <c r="F69" s="97"/>
      <c r="G69" s="97"/>
      <c r="H69" s="97"/>
      <c r="I69" s="97"/>
      <c r="J69" s="97"/>
    </row>
    <row r="70" spans="3:21" s="3" customFormat="1">
      <c r="D70" s="24"/>
      <c r="E70" s="24"/>
      <c r="F70" s="24"/>
      <c r="G70" s="24"/>
      <c r="T70" s="38"/>
      <c r="U70" s="38"/>
    </row>
    <row r="71" spans="3:21">
      <c r="D71" s="155" t="s">
        <v>150</v>
      </c>
      <c r="E71" s="156"/>
      <c r="F71" s="156"/>
      <c r="G71" s="156"/>
      <c r="H71" s="31"/>
      <c r="I71" s="31"/>
      <c r="J71" s="31"/>
      <c r="K71" s="31"/>
      <c r="L71" s="31"/>
      <c r="M71" s="31"/>
      <c r="N71" s="31"/>
      <c r="O71" s="31"/>
      <c r="P71" s="32"/>
    </row>
    <row r="72" spans="3:21">
      <c r="D72" s="158" t="s">
        <v>154</v>
      </c>
      <c r="E72" s="126"/>
      <c r="F72" s="126"/>
      <c r="G72" s="126"/>
      <c r="H72" s="126"/>
      <c r="I72" s="10"/>
      <c r="J72" s="10" t="s">
        <v>13</v>
      </c>
      <c r="K72" s="28">
        <f>E11</f>
        <v>3</v>
      </c>
      <c r="L72" s="10" t="s">
        <v>15</v>
      </c>
      <c r="M72" s="10"/>
      <c r="N72" s="10"/>
      <c r="O72" s="10"/>
      <c r="P72" s="11"/>
    </row>
    <row r="73" spans="3:21" s="21" customFormat="1">
      <c r="D73" s="154" t="s">
        <v>151</v>
      </c>
      <c r="E73" s="119"/>
      <c r="F73" s="119"/>
      <c r="G73" s="119"/>
      <c r="H73" s="119"/>
      <c r="I73" s="3"/>
      <c r="J73" s="3" t="s">
        <v>13</v>
      </c>
      <c r="K73" s="33">
        <v>0.1</v>
      </c>
      <c r="L73" s="10" t="s">
        <v>15</v>
      </c>
      <c r="M73" s="3"/>
      <c r="N73" s="3"/>
      <c r="O73" s="3"/>
      <c r="P73" s="34"/>
    </row>
    <row r="74" spans="3:21" s="21" customFormat="1">
      <c r="D74" s="154" t="s">
        <v>144</v>
      </c>
      <c r="E74" s="119"/>
      <c r="F74" s="119"/>
      <c r="G74" s="119"/>
      <c r="H74" s="119"/>
      <c r="I74" s="3" t="s">
        <v>13</v>
      </c>
      <c r="J74" s="126" t="s">
        <v>145</v>
      </c>
      <c r="K74" s="126"/>
      <c r="L74" s="126"/>
      <c r="M74" s="126"/>
      <c r="N74" s="3" t="s">
        <v>13</v>
      </c>
      <c r="O74" s="35">
        <f>1+INT(I11/K73)</f>
        <v>46</v>
      </c>
      <c r="P74" s="34" t="s">
        <v>146</v>
      </c>
    </row>
    <row r="75" spans="3:21">
      <c r="D75" s="153" t="s">
        <v>39</v>
      </c>
      <c r="E75" s="153"/>
      <c r="F75" s="153"/>
      <c r="G75" s="153"/>
      <c r="H75" s="15" t="s">
        <v>40</v>
      </c>
      <c r="I75" s="15" t="s">
        <v>41</v>
      </c>
      <c r="J75" s="15" t="s">
        <v>42</v>
      </c>
      <c r="K75" s="15" t="s">
        <v>43</v>
      </c>
      <c r="L75" s="15" t="s">
        <v>44</v>
      </c>
      <c r="M75" s="15" t="s">
        <v>45</v>
      </c>
      <c r="N75" s="15" t="s">
        <v>46</v>
      </c>
      <c r="O75" s="15" t="s">
        <v>47</v>
      </c>
      <c r="P75" s="11"/>
      <c r="T75" s="1"/>
      <c r="U75" s="1"/>
    </row>
    <row r="76" spans="3:21">
      <c r="D76" s="93" t="s">
        <v>48</v>
      </c>
      <c r="E76" s="93"/>
      <c r="F76" s="93"/>
      <c r="G76" s="93"/>
      <c r="H76" s="15">
        <v>2.1999999999999999E-2</v>
      </c>
      <c r="I76" s="15">
        <v>0.499</v>
      </c>
      <c r="J76" s="15">
        <v>0.88800000000000001</v>
      </c>
      <c r="K76" s="15">
        <v>1.387</v>
      </c>
      <c r="L76" s="15">
        <v>2.226</v>
      </c>
      <c r="M76" s="15">
        <v>2.984</v>
      </c>
      <c r="N76" s="15">
        <v>3.8530000000000002</v>
      </c>
      <c r="O76" s="15">
        <v>4.8339999999999996</v>
      </c>
      <c r="P76" s="11"/>
      <c r="T76" s="1"/>
      <c r="U76" s="1"/>
    </row>
    <row r="77" spans="3:21">
      <c r="D77" s="135" t="s">
        <v>114</v>
      </c>
      <c r="E77" s="136"/>
      <c r="F77" s="137" t="s">
        <v>55</v>
      </c>
      <c r="G77" s="138"/>
      <c r="H77" s="16"/>
      <c r="I77" s="19">
        <v>3</v>
      </c>
      <c r="J77" s="18"/>
      <c r="K77" s="18"/>
      <c r="L77" s="18"/>
      <c r="M77" s="18"/>
      <c r="N77" s="18"/>
      <c r="O77" s="18"/>
      <c r="P77" s="11"/>
      <c r="T77" s="1"/>
      <c r="U77" s="1"/>
    </row>
    <row r="78" spans="3:21">
      <c r="D78" s="145" t="s">
        <v>56</v>
      </c>
      <c r="E78" s="125"/>
      <c r="F78" s="125"/>
      <c r="G78" s="146"/>
      <c r="H78" s="16"/>
      <c r="I78" s="18">
        <v>46</v>
      </c>
      <c r="J78" s="18"/>
      <c r="K78" s="18"/>
      <c r="L78" s="18"/>
      <c r="M78" s="18"/>
      <c r="N78" s="18"/>
      <c r="O78" s="18"/>
      <c r="P78" s="11"/>
      <c r="T78" s="1"/>
      <c r="U78" s="1"/>
    </row>
    <row r="79" spans="3:21">
      <c r="D79" s="145" t="s">
        <v>57</v>
      </c>
      <c r="E79" s="125"/>
      <c r="F79" s="125"/>
      <c r="G79" s="146"/>
      <c r="H79" s="36">
        <f t="shared" ref="H79:O79" si="4">H76*H77*H78</f>
        <v>0</v>
      </c>
      <c r="I79" s="37">
        <f t="shared" si="4"/>
        <v>68.861999999999995</v>
      </c>
      <c r="J79" s="37">
        <f t="shared" si="4"/>
        <v>0</v>
      </c>
      <c r="K79" s="37">
        <f t="shared" si="4"/>
        <v>0</v>
      </c>
      <c r="L79" s="37">
        <f t="shared" si="4"/>
        <v>0</v>
      </c>
      <c r="M79" s="37">
        <f t="shared" si="4"/>
        <v>0</v>
      </c>
      <c r="N79" s="37">
        <f t="shared" si="4"/>
        <v>0</v>
      </c>
      <c r="O79" s="37">
        <f t="shared" si="4"/>
        <v>0</v>
      </c>
      <c r="P79" s="11"/>
      <c r="T79" s="1"/>
      <c r="U79" s="1"/>
    </row>
    <row r="80" spans="3:21">
      <c r="D80" s="153" t="s">
        <v>49</v>
      </c>
      <c r="E80" s="153"/>
      <c r="F80" s="153"/>
      <c r="G80" s="153"/>
      <c r="H80" s="15" t="s">
        <v>50</v>
      </c>
      <c r="I80" s="15" t="s">
        <v>42</v>
      </c>
      <c r="J80" s="15" t="s">
        <v>51</v>
      </c>
      <c r="K80" s="15" t="s">
        <v>52</v>
      </c>
      <c r="L80" s="15" t="s">
        <v>45</v>
      </c>
      <c r="M80" s="15" t="s">
        <v>46</v>
      </c>
      <c r="N80" s="15" t="s">
        <v>47</v>
      </c>
      <c r="O80" s="15" t="s">
        <v>53</v>
      </c>
      <c r="P80" s="11"/>
      <c r="T80" s="1"/>
      <c r="U80" s="1"/>
    </row>
    <row r="81" spans="4:21">
      <c r="D81" s="93" t="s">
        <v>48</v>
      </c>
      <c r="E81" s="93"/>
      <c r="F81" s="93"/>
      <c r="G81" s="93"/>
      <c r="H81" s="15">
        <v>0.61699999999999999</v>
      </c>
      <c r="I81" s="15">
        <v>0.88800000000000001</v>
      </c>
      <c r="J81" s="15">
        <v>1.587</v>
      </c>
      <c r="K81" s="15">
        <v>2.4660000000000002</v>
      </c>
      <c r="L81" s="15">
        <v>2.984</v>
      </c>
      <c r="M81" s="15">
        <v>3.8530000000000002</v>
      </c>
      <c r="N81" s="15">
        <v>4.3840000000000003</v>
      </c>
      <c r="O81" s="15">
        <v>6.3129999999999997</v>
      </c>
      <c r="P81" s="11"/>
      <c r="T81" s="1"/>
      <c r="U81" s="1"/>
    </row>
    <row r="82" spans="4:21">
      <c r="D82" s="135" t="s">
        <v>114</v>
      </c>
      <c r="E82" s="136"/>
      <c r="F82" s="137" t="s">
        <v>55</v>
      </c>
      <c r="G82" s="138"/>
      <c r="H82" s="18">
        <v>3</v>
      </c>
      <c r="I82" s="18"/>
      <c r="J82" s="18"/>
      <c r="K82" s="18"/>
      <c r="L82" s="18"/>
      <c r="M82" s="18"/>
      <c r="N82" s="18"/>
      <c r="O82" s="18"/>
      <c r="P82" s="11"/>
      <c r="T82" s="1"/>
      <c r="U82" s="1"/>
    </row>
    <row r="83" spans="4:21">
      <c r="D83" s="145" t="s">
        <v>56</v>
      </c>
      <c r="E83" s="125"/>
      <c r="F83" s="125"/>
      <c r="G83" s="146"/>
      <c r="H83" s="18">
        <v>46</v>
      </c>
      <c r="I83" s="18"/>
      <c r="J83" s="18"/>
      <c r="K83" s="18"/>
      <c r="L83" s="18"/>
      <c r="M83" s="18"/>
      <c r="N83" s="18"/>
      <c r="O83" s="18"/>
      <c r="P83" s="11"/>
      <c r="T83" s="1"/>
      <c r="U83" s="1"/>
    </row>
    <row r="84" spans="4:21">
      <c r="D84" s="139" t="s">
        <v>57</v>
      </c>
      <c r="E84" s="140"/>
      <c r="F84" s="140"/>
      <c r="G84" s="141"/>
      <c r="H84" s="13">
        <f t="shared" ref="H84:O84" si="5">H81*H82*H83</f>
        <v>85.146000000000001</v>
      </c>
      <c r="I84" s="13">
        <f t="shared" si="5"/>
        <v>0</v>
      </c>
      <c r="J84" s="13">
        <f t="shared" si="5"/>
        <v>0</v>
      </c>
      <c r="K84" s="13">
        <f t="shared" si="5"/>
        <v>0</v>
      </c>
      <c r="L84" s="13">
        <f t="shared" si="5"/>
        <v>0</v>
      </c>
      <c r="M84" s="13">
        <f t="shared" si="5"/>
        <v>0</v>
      </c>
      <c r="N84" s="13">
        <f t="shared" si="5"/>
        <v>0</v>
      </c>
      <c r="O84" s="13">
        <f t="shared" si="5"/>
        <v>0</v>
      </c>
      <c r="P84" s="29"/>
      <c r="T84" s="1"/>
      <c r="U84" s="1"/>
    </row>
    <row r="85" spans="4:21" s="21" customFormat="1">
      <c r="D85" s="152" t="s">
        <v>150</v>
      </c>
      <c r="E85" s="127"/>
      <c r="F85" s="127"/>
      <c r="G85" s="127"/>
      <c r="H85" s="23"/>
      <c r="I85" s="3"/>
      <c r="J85" s="3"/>
      <c r="K85" s="3"/>
      <c r="L85" s="3"/>
      <c r="M85" s="3"/>
      <c r="N85" s="3"/>
      <c r="O85" s="3"/>
      <c r="P85" s="34"/>
    </row>
    <row r="86" spans="4:21">
      <c r="D86" s="158" t="s">
        <v>155</v>
      </c>
      <c r="E86" s="126"/>
      <c r="F86" s="126"/>
      <c r="G86" s="126"/>
      <c r="H86" s="126"/>
      <c r="I86" s="10"/>
      <c r="J86" s="10" t="s">
        <v>13</v>
      </c>
      <c r="K86" s="28">
        <f>I11</f>
        <v>4.5</v>
      </c>
      <c r="L86" s="10" t="s">
        <v>15</v>
      </c>
      <c r="M86" s="10"/>
      <c r="N86" s="10"/>
      <c r="O86" s="10"/>
      <c r="P86" s="11"/>
    </row>
    <row r="87" spans="4:21" s="21" customFormat="1">
      <c r="D87" s="154" t="s">
        <v>151</v>
      </c>
      <c r="E87" s="119"/>
      <c r="F87" s="119"/>
      <c r="G87" s="119"/>
      <c r="H87" s="119"/>
      <c r="I87" s="3"/>
      <c r="J87" s="3" t="s">
        <v>13</v>
      </c>
      <c r="K87" s="33">
        <v>0.06</v>
      </c>
      <c r="L87" s="10" t="s">
        <v>15</v>
      </c>
      <c r="M87" s="3"/>
      <c r="N87" s="3"/>
      <c r="O87" s="3"/>
      <c r="P87" s="34"/>
    </row>
    <row r="88" spans="4:21" s="21" customFormat="1">
      <c r="D88" s="154" t="s">
        <v>147</v>
      </c>
      <c r="E88" s="119"/>
      <c r="F88" s="119"/>
      <c r="G88" s="119"/>
      <c r="H88" s="119"/>
      <c r="I88" s="3" t="s">
        <v>13</v>
      </c>
      <c r="J88" s="126" t="s">
        <v>148</v>
      </c>
      <c r="K88" s="126"/>
      <c r="L88" s="126"/>
      <c r="M88" s="126"/>
      <c r="N88" s="3" t="s">
        <v>13</v>
      </c>
      <c r="O88" s="35">
        <f>1+INT(E11/K87)</f>
        <v>51</v>
      </c>
      <c r="P88" s="34" t="s">
        <v>146</v>
      </c>
    </row>
    <row r="89" spans="4:21">
      <c r="D89" s="94" t="s">
        <v>39</v>
      </c>
      <c r="E89" s="94"/>
      <c r="F89" s="94"/>
      <c r="G89" s="94"/>
      <c r="H89" s="15" t="s">
        <v>40</v>
      </c>
      <c r="I89" s="15" t="s">
        <v>41</v>
      </c>
      <c r="J89" s="15" t="s">
        <v>42</v>
      </c>
      <c r="K89" s="15" t="s">
        <v>43</v>
      </c>
      <c r="L89" s="15" t="s">
        <v>44</v>
      </c>
      <c r="M89" s="15" t="s">
        <v>45</v>
      </c>
      <c r="N89" s="15" t="s">
        <v>46</v>
      </c>
      <c r="O89" s="15" t="s">
        <v>47</v>
      </c>
      <c r="P89" s="11"/>
      <c r="T89" s="1"/>
      <c r="U89" s="1"/>
    </row>
    <row r="90" spans="4:21">
      <c r="D90" s="93" t="s">
        <v>48</v>
      </c>
      <c r="E90" s="93"/>
      <c r="F90" s="93"/>
      <c r="G90" s="93"/>
      <c r="H90" s="15">
        <v>2.1999999999999999E-2</v>
      </c>
      <c r="I90" s="15">
        <v>0.499</v>
      </c>
      <c r="J90" s="15">
        <v>0.88800000000000001</v>
      </c>
      <c r="K90" s="15">
        <v>1.387</v>
      </c>
      <c r="L90" s="15">
        <v>2.226</v>
      </c>
      <c r="M90" s="15">
        <v>2.984</v>
      </c>
      <c r="N90" s="15">
        <v>3.8530000000000002</v>
      </c>
      <c r="O90" s="15">
        <v>4.8339999999999996</v>
      </c>
      <c r="P90" s="11"/>
      <c r="T90" s="1"/>
      <c r="U90" s="1"/>
    </row>
    <row r="91" spans="4:21">
      <c r="D91" s="135" t="s">
        <v>114</v>
      </c>
      <c r="E91" s="136"/>
      <c r="F91" s="137" t="s">
        <v>55</v>
      </c>
      <c r="G91" s="138"/>
      <c r="H91" s="16"/>
      <c r="I91" s="19">
        <v>3</v>
      </c>
      <c r="J91" s="18"/>
      <c r="K91" s="18"/>
      <c r="L91" s="18"/>
      <c r="M91" s="18"/>
      <c r="N91" s="18"/>
      <c r="O91" s="18"/>
      <c r="P91" s="11"/>
      <c r="T91" s="1"/>
      <c r="U91" s="1"/>
    </row>
    <row r="92" spans="4:21">
      <c r="D92" s="145" t="s">
        <v>56</v>
      </c>
      <c r="E92" s="125"/>
      <c r="F92" s="125"/>
      <c r="G92" s="146"/>
      <c r="H92" s="16"/>
      <c r="I92" s="18">
        <v>46</v>
      </c>
      <c r="J92" s="18"/>
      <c r="K92" s="18"/>
      <c r="L92" s="18"/>
      <c r="M92" s="18"/>
      <c r="N92" s="18"/>
      <c r="O92" s="18"/>
      <c r="P92" s="11"/>
      <c r="T92" s="1"/>
      <c r="U92" s="1"/>
    </row>
    <row r="93" spans="4:21">
      <c r="D93" s="139" t="s">
        <v>57</v>
      </c>
      <c r="E93" s="140"/>
      <c r="F93" s="140"/>
      <c r="G93" s="141"/>
      <c r="H93" s="14">
        <f t="shared" ref="H93:O93" si="6">H90*H91*H92</f>
        <v>0</v>
      </c>
      <c r="I93" s="13">
        <f t="shared" si="6"/>
        <v>68.861999999999995</v>
      </c>
      <c r="J93" s="13">
        <f t="shared" si="6"/>
        <v>0</v>
      </c>
      <c r="K93" s="13">
        <f t="shared" si="6"/>
        <v>0</v>
      </c>
      <c r="L93" s="13">
        <f t="shared" si="6"/>
        <v>0</v>
      </c>
      <c r="M93" s="13">
        <f t="shared" si="6"/>
        <v>0</v>
      </c>
      <c r="N93" s="13">
        <f t="shared" si="6"/>
        <v>0</v>
      </c>
      <c r="O93" s="13">
        <f t="shared" si="6"/>
        <v>0</v>
      </c>
      <c r="P93" s="29"/>
      <c r="T93" s="1"/>
      <c r="U93" s="1"/>
    </row>
    <row r="94" spans="4:21">
      <c r="D94" s="153" t="s">
        <v>49</v>
      </c>
      <c r="E94" s="153"/>
      <c r="F94" s="153"/>
      <c r="G94" s="153"/>
      <c r="H94" s="15" t="s">
        <v>50</v>
      </c>
      <c r="I94" s="15" t="s">
        <v>42</v>
      </c>
      <c r="J94" s="15" t="s">
        <v>51</v>
      </c>
      <c r="K94" s="15" t="s">
        <v>52</v>
      </c>
      <c r="L94" s="15" t="s">
        <v>45</v>
      </c>
      <c r="M94" s="15" t="s">
        <v>46</v>
      </c>
      <c r="N94" s="15" t="s">
        <v>47</v>
      </c>
      <c r="O94" s="15" t="s">
        <v>53</v>
      </c>
      <c r="P94" s="11"/>
      <c r="T94" s="1"/>
      <c r="U94" s="1"/>
    </row>
    <row r="95" spans="4:21">
      <c r="D95" s="93" t="s">
        <v>48</v>
      </c>
      <c r="E95" s="93"/>
      <c r="F95" s="93"/>
      <c r="G95" s="93"/>
      <c r="H95" s="15">
        <v>0.61699999999999999</v>
      </c>
      <c r="I95" s="15">
        <v>0.88800000000000001</v>
      </c>
      <c r="J95" s="15">
        <v>1.587</v>
      </c>
      <c r="K95" s="15">
        <v>2.4660000000000002</v>
      </c>
      <c r="L95" s="15">
        <v>2.984</v>
      </c>
      <c r="M95" s="15">
        <v>3.8530000000000002</v>
      </c>
      <c r="N95" s="15">
        <v>4.3840000000000003</v>
      </c>
      <c r="O95" s="15">
        <v>6.3129999999999997</v>
      </c>
      <c r="P95" s="11"/>
      <c r="T95" s="1"/>
      <c r="U95" s="1"/>
    </row>
    <row r="96" spans="4:21">
      <c r="D96" s="135" t="s">
        <v>114</v>
      </c>
      <c r="E96" s="136"/>
      <c r="F96" s="137" t="s">
        <v>55</v>
      </c>
      <c r="G96" s="138"/>
      <c r="H96" s="18">
        <v>3</v>
      </c>
      <c r="I96" s="18"/>
      <c r="J96" s="18"/>
      <c r="K96" s="18"/>
      <c r="L96" s="18"/>
      <c r="M96" s="18"/>
      <c r="N96" s="18"/>
      <c r="O96" s="18"/>
      <c r="P96" s="11"/>
      <c r="T96" s="1"/>
      <c r="U96" s="1"/>
    </row>
    <row r="97" spans="4:21">
      <c r="D97" s="145" t="s">
        <v>56</v>
      </c>
      <c r="E97" s="125"/>
      <c r="F97" s="125"/>
      <c r="G97" s="146"/>
      <c r="H97" s="18">
        <v>46</v>
      </c>
      <c r="I97" s="18"/>
      <c r="J97" s="18"/>
      <c r="K97" s="18"/>
      <c r="L97" s="18"/>
      <c r="M97" s="18"/>
      <c r="N97" s="18"/>
      <c r="O97" s="18"/>
      <c r="P97" s="11"/>
      <c r="T97" s="1"/>
      <c r="U97" s="1"/>
    </row>
    <row r="98" spans="4:21">
      <c r="D98" s="139" t="s">
        <v>57</v>
      </c>
      <c r="E98" s="140"/>
      <c r="F98" s="140"/>
      <c r="G98" s="141"/>
      <c r="H98" s="13">
        <f t="shared" ref="H98:O98" si="7">H95*H96*H97</f>
        <v>85.146000000000001</v>
      </c>
      <c r="I98" s="13">
        <f t="shared" si="7"/>
        <v>0</v>
      </c>
      <c r="J98" s="13">
        <f t="shared" si="7"/>
        <v>0</v>
      </c>
      <c r="K98" s="13">
        <f t="shared" si="7"/>
        <v>0</v>
      </c>
      <c r="L98" s="13">
        <f t="shared" si="7"/>
        <v>0</v>
      </c>
      <c r="M98" s="13">
        <f t="shared" si="7"/>
        <v>0</v>
      </c>
      <c r="N98" s="13">
        <f t="shared" si="7"/>
        <v>0</v>
      </c>
      <c r="O98" s="13">
        <f t="shared" si="7"/>
        <v>0</v>
      </c>
      <c r="P98" s="29"/>
      <c r="T98" s="1"/>
      <c r="U98" s="1"/>
    </row>
    <row r="99" spans="4:21" s="21" customFormat="1">
      <c r="D99" s="30"/>
      <c r="E99" s="30"/>
      <c r="F99" s="30"/>
      <c r="G99" s="30"/>
      <c r="H99" s="30"/>
    </row>
    <row r="100" spans="4:21" s="21" customFormat="1">
      <c r="D100" s="30"/>
      <c r="E100" s="30"/>
      <c r="F100" s="30"/>
      <c r="G100" s="30"/>
      <c r="H100" s="30"/>
    </row>
    <row r="101" spans="4:21" s="21" customFormat="1">
      <c r="D101" s="30"/>
      <c r="E101" s="30"/>
      <c r="F101" s="30"/>
      <c r="G101" s="30"/>
      <c r="H101" s="30"/>
    </row>
    <row r="102" spans="4:21" s="21" customFormat="1">
      <c r="D102" s="30"/>
      <c r="E102" s="30"/>
      <c r="F102" s="30"/>
      <c r="G102" s="30"/>
      <c r="H102" s="30"/>
    </row>
  </sheetData>
  <mergeCells count="112">
    <mergeCell ref="D96:E96"/>
    <mergeCell ref="F96:G96"/>
    <mergeCell ref="D97:G97"/>
    <mergeCell ref="D98:G98"/>
    <mergeCell ref="D94:G94"/>
    <mergeCell ref="D95:G95"/>
    <mergeCell ref="D92:G92"/>
    <mergeCell ref="D93:G93"/>
    <mergeCell ref="D85:G85"/>
    <mergeCell ref="D90:G90"/>
    <mergeCell ref="D91:E91"/>
    <mergeCell ref="F91:G91"/>
    <mergeCell ref="D54:G54"/>
    <mergeCell ref="D55:G55"/>
    <mergeCell ref="D42:G42"/>
    <mergeCell ref="D43:G43"/>
    <mergeCell ref="D44:E44"/>
    <mergeCell ref="F44:G44"/>
    <mergeCell ref="D52:G52"/>
    <mergeCell ref="D53:E53"/>
    <mergeCell ref="F53:G53"/>
    <mergeCell ref="D46:G46"/>
    <mergeCell ref="D73:H73"/>
    <mergeCell ref="D56:G56"/>
    <mergeCell ref="D89:G89"/>
    <mergeCell ref="D77:E77"/>
    <mergeCell ref="F77:G77"/>
    <mergeCell ref="D78:G78"/>
    <mergeCell ref="D79:G79"/>
    <mergeCell ref="D80:G80"/>
    <mergeCell ref="D81:G81"/>
    <mergeCell ref="D82:E82"/>
    <mergeCell ref="D58:E58"/>
    <mergeCell ref="F58:G58"/>
    <mergeCell ref="D59:G59"/>
    <mergeCell ref="D60:G60"/>
    <mergeCell ref="D69:J69"/>
    <mergeCell ref="D72:H72"/>
    <mergeCell ref="D86:H86"/>
    <mergeCell ref="D87:H87"/>
    <mergeCell ref="D88:H88"/>
    <mergeCell ref="J88:M88"/>
    <mergeCell ref="D75:G75"/>
    <mergeCell ref="D76:G76"/>
    <mergeCell ref="F82:G82"/>
    <mergeCell ref="D83:G83"/>
    <mergeCell ref="D84:G84"/>
    <mergeCell ref="N26:O26"/>
    <mergeCell ref="N16:O16"/>
    <mergeCell ref="D74:H74"/>
    <mergeCell ref="J74:M74"/>
    <mergeCell ref="D35:H35"/>
    <mergeCell ref="D36:H36"/>
    <mergeCell ref="J36:M36"/>
    <mergeCell ref="D48:H48"/>
    <mergeCell ref="D49:H49"/>
    <mergeCell ref="D57:G57"/>
    <mergeCell ref="D3:R3"/>
    <mergeCell ref="J6:M6"/>
    <mergeCell ref="D6:E6"/>
    <mergeCell ref="D7:E7"/>
    <mergeCell ref="D4:R4"/>
    <mergeCell ref="D9:E9"/>
    <mergeCell ref="D31:J31"/>
    <mergeCell ref="D33:G33"/>
    <mergeCell ref="J28:K28"/>
    <mergeCell ref="D29:F29"/>
    <mergeCell ref="I29:M29"/>
    <mergeCell ref="D21:E21"/>
    <mergeCell ref="D26:E26"/>
    <mergeCell ref="G26:J26"/>
    <mergeCell ref="D24:J24"/>
    <mergeCell ref="D22:E22"/>
    <mergeCell ref="D13:G13"/>
    <mergeCell ref="D15:E15"/>
    <mergeCell ref="G15:J15"/>
    <mergeCell ref="G18:J18"/>
    <mergeCell ref="D27:F27"/>
    <mergeCell ref="H27:Q27"/>
    <mergeCell ref="L26:M26"/>
    <mergeCell ref="D17:E17"/>
    <mergeCell ref="G17:J17"/>
    <mergeCell ref="I22:K22"/>
    <mergeCell ref="L15:M15"/>
    <mergeCell ref="N15:O15"/>
    <mergeCell ref="D16:E16"/>
    <mergeCell ref="G16:J16"/>
    <mergeCell ref="L16:M16"/>
    <mergeCell ref="D71:G71"/>
    <mergeCell ref="F39:G39"/>
    <mergeCell ref="D40:G40"/>
    <mergeCell ref="H28:I28"/>
    <mergeCell ref="D34:H34"/>
    <mergeCell ref="L18:M18"/>
    <mergeCell ref="N18:O18"/>
    <mergeCell ref="D20:E20"/>
    <mergeCell ref="P16:R16"/>
    <mergeCell ref="P17:R17"/>
    <mergeCell ref="P18:R18"/>
    <mergeCell ref="D18:E18"/>
    <mergeCell ref="L17:M17"/>
    <mergeCell ref="N17:O17"/>
    <mergeCell ref="O29:P29"/>
    <mergeCell ref="D41:G41"/>
    <mergeCell ref="D47:G47"/>
    <mergeCell ref="D51:G51"/>
    <mergeCell ref="D38:G38"/>
    <mergeCell ref="D39:E39"/>
    <mergeCell ref="D50:H50"/>
    <mergeCell ref="J50:M50"/>
    <mergeCell ref="D37:G37"/>
    <mergeCell ref="D45:G45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C3:R26"/>
  <sheetViews>
    <sheetView workbookViewId="0">
      <selection activeCell="AA19" sqref="AA19"/>
    </sheetView>
  </sheetViews>
  <sheetFormatPr defaultColWidth="5.7109375" defaultRowHeight="12.75"/>
  <cols>
    <col min="1" max="2" width="5.7109375" style="2"/>
    <col min="3" max="3" width="3.7109375" style="2" customWidth="1"/>
    <col min="4" max="11" width="6.28515625" style="2" customWidth="1"/>
    <col min="12" max="12" width="6" style="2" bestFit="1" customWidth="1"/>
    <col min="13" max="14" width="6.28515625" style="2" customWidth="1"/>
    <col min="15" max="15" width="6" style="2" bestFit="1" customWidth="1"/>
    <col min="16" max="19" width="6.28515625" style="2" customWidth="1"/>
    <col min="20" max="16384" width="5.7109375" style="2"/>
  </cols>
  <sheetData>
    <row r="3" spans="3:18" ht="15">
      <c r="D3" s="121" t="s">
        <v>522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3:18">
      <c r="D4" s="84" t="s">
        <v>69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6" spans="3:18">
      <c r="C6" s="4">
        <v>1</v>
      </c>
      <c r="D6" s="126" t="s">
        <v>136</v>
      </c>
      <c r="E6" s="126"/>
      <c r="F6" s="10" t="s">
        <v>13</v>
      </c>
      <c r="G6" s="18" t="s">
        <v>162</v>
      </c>
      <c r="H6" s="10"/>
      <c r="I6" s="10"/>
      <c r="J6" s="131" t="s">
        <v>137</v>
      </c>
      <c r="K6" s="131"/>
      <c r="L6" s="131"/>
      <c r="M6" s="131"/>
      <c r="N6" s="10" t="s">
        <v>13</v>
      </c>
      <c r="O6" s="18" t="s">
        <v>1</v>
      </c>
    </row>
    <row r="7" spans="3:18">
      <c r="D7" s="126" t="s">
        <v>9</v>
      </c>
      <c r="E7" s="126"/>
      <c r="F7" s="72" t="s">
        <v>10</v>
      </c>
      <c r="G7" s="10"/>
      <c r="H7" s="10"/>
      <c r="I7" s="10"/>
      <c r="J7" s="10"/>
      <c r="K7" s="10"/>
      <c r="L7" s="10"/>
      <c r="M7" s="10"/>
      <c r="N7" s="10"/>
      <c r="O7" s="10"/>
    </row>
    <row r="9" spans="3:18">
      <c r="C9" s="2">
        <v>2</v>
      </c>
      <c r="D9" s="97" t="s">
        <v>165</v>
      </c>
      <c r="E9" s="97"/>
      <c r="F9" s="97"/>
      <c r="G9" s="97"/>
      <c r="H9" s="70">
        <v>5</v>
      </c>
      <c r="I9" s="2" t="s">
        <v>15</v>
      </c>
    </row>
    <row r="11" spans="3:18">
      <c r="C11" s="2">
        <v>3</v>
      </c>
      <c r="D11" s="97" t="s">
        <v>163</v>
      </c>
      <c r="E11" s="97"/>
      <c r="F11" s="97"/>
      <c r="G11" s="97"/>
      <c r="H11" s="2" t="s">
        <v>139</v>
      </c>
      <c r="I11" s="70">
        <v>0.3</v>
      </c>
      <c r="J11" s="2" t="s">
        <v>164</v>
      </c>
      <c r="L11" s="2" t="s">
        <v>140</v>
      </c>
      <c r="M11" s="70">
        <v>4.5</v>
      </c>
      <c r="N11" s="2" t="s">
        <v>15</v>
      </c>
    </row>
    <row r="12" spans="3:18">
      <c r="D12" s="5"/>
      <c r="E12" s="5"/>
    </row>
    <row r="13" spans="3:18">
      <c r="D13" s="126" t="s">
        <v>166</v>
      </c>
      <c r="E13" s="126"/>
      <c r="F13" s="126"/>
      <c r="G13" s="126"/>
      <c r="H13" s="126"/>
      <c r="I13" s="126" t="s">
        <v>167</v>
      </c>
      <c r="J13" s="126"/>
      <c r="K13" s="126"/>
      <c r="L13" s="126"/>
      <c r="M13" s="126"/>
      <c r="N13" s="126"/>
      <c r="O13" s="126"/>
      <c r="P13" s="10" t="s">
        <v>13</v>
      </c>
      <c r="Q13" s="35">
        <f>1+INT(H9/I11)</f>
        <v>17</v>
      </c>
      <c r="R13" s="10" t="s">
        <v>168</v>
      </c>
    </row>
    <row r="14" spans="3:18">
      <c r="D14" s="57"/>
      <c r="E14" s="57"/>
      <c r="F14" s="10"/>
      <c r="G14" s="10"/>
      <c r="H14" s="9" t="s">
        <v>13</v>
      </c>
      <c r="I14" s="159">
        <f>I11*M11*Q13</f>
        <v>22.95</v>
      </c>
      <c r="J14" s="159"/>
      <c r="K14" s="131" t="s">
        <v>26</v>
      </c>
      <c r="L14" s="131"/>
      <c r="M14" s="10" t="s">
        <v>13</v>
      </c>
      <c r="N14" s="160" t="s">
        <v>169</v>
      </c>
      <c r="O14" s="160"/>
      <c r="P14" s="160"/>
      <c r="Q14" s="160"/>
      <c r="R14" s="10"/>
    </row>
    <row r="15" spans="3:18">
      <c r="D15" s="5"/>
      <c r="E15" s="5"/>
    </row>
    <row r="16" spans="3:18">
      <c r="C16" s="2">
        <v>4</v>
      </c>
      <c r="D16" s="97" t="s">
        <v>170</v>
      </c>
      <c r="E16" s="97"/>
      <c r="F16" s="97"/>
      <c r="G16" s="97"/>
      <c r="H16" s="97"/>
      <c r="I16" s="97"/>
    </row>
    <row r="17" spans="4:18">
      <c r="D17" s="5"/>
      <c r="E17" s="5"/>
      <c r="F17" s="5"/>
      <c r="G17" s="5"/>
    </row>
    <row r="18" spans="4:18">
      <c r="D18" s="122" t="s">
        <v>5</v>
      </c>
      <c r="E18" s="123"/>
      <c r="F18" s="7" t="s">
        <v>13</v>
      </c>
      <c r="G18" s="101" t="s">
        <v>142</v>
      </c>
      <c r="H18" s="101"/>
      <c r="I18" s="101"/>
      <c r="J18" s="101"/>
      <c r="K18" s="7" t="s">
        <v>13</v>
      </c>
      <c r="L18" s="86">
        <f>I14*0.08</f>
        <v>1.8360000000000001</v>
      </c>
      <c r="M18" s="86"/>
      <c r="N18" s="114" t="s">
        <v>14</v>
      </c>
      <c r="O18" s="115"/>
    </row>
    <row r="19" spans="4:18">
      <c r="D19" s="122" t="s">
        <v>17</v>
      </c>
      <c r="E19" s="123"/>
      <c r="F19" s="7" t="s">
        <v>13</v>
      </c>
      <c r="G19" s="101" t="s">
        <v>18</v>
      </c>
      <c r="H19" s="101"/>
      <c r="I19" s="101"/>
      <c r="J19" s="101"/>
      <c r="K19" s="7" t="s">
        <v>13</v>
      </c>
      <c r="L19" s="86">
        <f>320*L18</f>
        <v>587.52</v>
      </c>
      <c r="M19" s="86"/>
      <c r="N19" s="114" t="s">
        <v>19</v>
      </c>
      <c r="O19" s="115"/>
      <c r="P19" s="76" t="s">
        <v>88</v>
      </c>
      <c r="Q19" s="76"/>
      <c r="R19" s="76"/>
    </row>
    <row r="20" spans="4:18">
      <c r="D20" s="122" t="s">
        <v>20</v>
      </c>
      <c r="E20" s="123"/>
      <c r="F20" s="7" t="s">
        <v>13</v>
      </c>
      <c r="G20" s="101" t="s">
        <v>184</v>
      </c>
      <c r="H20" s="101"/>
      <c r="I20" s="101"/>
      <c r="J20" s="101"/>
      <c r="K20" s="7" t="s">
        <v>13</v>
      </c>
      <c r="L20" s="86">
        <f>0.45*L18</f>
        <v>0.82620000000000005</v>
      </c>
      <c r="M20" s="86"/>
      <c r="N20" s="114" t="s">
        <v>14</v>
      </c>
      <c r="O20" s="115"/>
      <c r="P20" s="76" t="s">
        <v>88</v>
      </c>
      <c r="Q20" s="76"/>
      <c r="R20" s="76"/>
    </row>
    <row r="21" spans="4:18">
      <c r="D21" s="122" t="s">
        <v>21</v>
      </c>
      <c r="E21" s="123"/>
      <c r="F21" s="7" t="s">
        <v>13</v>
      </c>
      <c r="G21" s="101" t="s">
        <v>185</v>
      </c>
      <c r="H21" s="101"/>
      <c r="I21" s="101"/>
      <c r="J21" s="101"/>
      <c r="K21" s="7" t="s">
        <v>13</v>
      </c>
      <c r="L21" s="86">
        <f>0.9*L18</f>
        <v>1.6524000000000001</v>
      </c>
      <c r="M21" s="86"/>
      <c r="N21" s="114" t="s">
        <v>14</v>
      </c>
      <c r="O21" s="115"/>
      <c r="P21" s="76" t="s">
        <v>88</v>
      </c>
      <c r="Q21" s="76"/>
      <c r="R21" s="76"/>
    </row>
    <row r="22" spans="4:18" s="21" customFormat="1">
      <c r="D22" s="24"/>
      <c r="E22" s="24"/>
      <c r="F22" s="3"/>
      <c r="G22" s="3"/>
      <c r="H22" s="3"/>
      <c r="I22" s="3"/>
      <c r="J22" s="3"/>
      <c r="K22" s="3"/>
      <c r="L22" s="22"/>
      <c r="M22" s="22"/>
      <c r="N22" s="23"/>
      <c r="O22" s="23"/>
    </row>
    <row r="23" spans="4:18" s="21" customFormat="1">
      <c r="D23" s="119" t="s">
        <v>76</v>
      </c>
      <c r="E23" s="119"/>
      <c r="F23" s="3" t="s">
        <v>77</v>
      </c>
      <c r="G23" s="3">
        <v>50</v>
      </c>
      <c r="H23" s="3" t="s">
        <v>19</v>
      </c>
      <c r="I23" s="3" t="s">
        <v>5</v>
      </c>
      <c r="J23" s="3">
        <v>3.7999999999999999E-2</v>
      </c>
      <c r="K23" s="3" t="s">
        <v>14</v>
      </c>
      <c r="L23" s="22"/>
      <c r="M23" s="22"/>
      <c r="N23" s="23"/>
      <c r="O23" s="23"/>
    </row>
    <row r="24" spans="4:18" s="21" customFormat="1">
      <c r="D24" s="119" t="s">
        <v>78</v>
      </c>
      <c r="E24" s="119"/>
      <c r="F24" s="3" t="s">
        <v>77</v>
      </c>
      <c r="G24" s="3">
        <v>8.25</v>
      </c>
      <c r="H24" s="3" t="s">
        <v>19</v>
      </c>
      <c r="I24" s="3" t="s">
        <v>5</v>
      </c>
      <c r="J24" s="3">
        <v>1.4999999999999999E-2</v>
      </c>
      <c r="K24" s="3" t="s">
        <v>14</v>
      </c>
      <c r="L24" s="22"/>
      <c r="M24" s="22"/>
      <c r="N24" s="23"/>
      <c r="O24" s="23"/>
    </row>
    <row r="25" spans="4:18" s="21" customFormat="1">
      <c r="D25" s="119" t="s">
        <v>186</v>
      </c>
      <c r="E25" s="119"/>
      <c r="F25" s="3" t="s">
        <v>77</v>
      </c>
      <c r="G25" s="3">
        <v>1600</v>
      </c>
      <c r="H25" s="3" t="s">
        <v>19</v>
      </c>
      <c r="I25" s="119" t="s">
        <v>187</v>
      </c>
      <c r="J25" s="119"/>
      <c r="K25" s="119"/>
      <c r="L25" s="22"/>
      <c r="M25" s="22"/>
      <c r="N25" s="23"/>
      <c r="O25" s="23"/>
    </row>
    <row r="26" spans="4:18" s="21" customFormat="1">
      <c r="D26" s="30"/>
      <c r="E26" s="30"/>
      <c r="F26" s="30"/>
      <c r="G26" s="30"/>
      <c r="H26" s="30"/>
    </row>
  </sheetData>
  <mergeCells count="36">
    <mergeCell ref="D13:H13"/>
    <mergeCell ref="D16:I16"/>
    <mergeCell ref="I13:O13"/>
    <mergeCell ref="I14:J14"/>
    <mergeCell ref="K14:L14"/>
    <mergeCell ref="N14:Q14"/>
    <mergeCell ref="D3:R3"/>
    <mergeCell ref="J6:M6"/>
    <mergeCell ref="D6:E6"/>
    <mergeCell ref="D7:E7"/>
    <mergeCell ref="D4:R4"/>
    <mergeCell ref="D11:G11"/>
    <mergeCell ref="D9:G9"/>
    <mergeCell ref="L21:M21"/>
    <mergeCell ref="N19:O19"/>
    <mergeCell ref="D20:E20"/>
    <mergeCell ref="G20:J20"/>
    <mergeCell ref="L20:M20"/>
    <mergeCell ref="N20:O20"/>
    <mergeCell ref="N18:O18"/>
    <mergeCell ref="D19:E19"/>
    <mergeCell ref="G19:J19"/>
    <mergeCell ref="L19:M19"/>
    <mergeCell ref="D18:E18"/>
    <mergeCell ref="G18:J18"/>
    <mergeCell ref="L18:M18"/>
    <mergeCell ref="P19:R19"/>
    <mergeCell ref="P20:R20"/>
    <mergeCell ref="P21:R21"/>
    <mergeCell ref="D25:E25"/>
    <mergeCell ref="I25:K25"/>
    <mergeCell ref="N21:O21"/>
    <mergeCell ref="D23:E23"/>
    <mergeCell ref="D21:E21"/>
    <mergeCell ref="D24:E24"/>
    <mergeCell ref="G21:J21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C3:U68"/>
  <sheetViews>
    <sheetView workbookViewId="0">
      <selection activeCell="X42" sqref="X42"/>
    </sheetView>
  </sheetViews>
  <sheetFormatPr defaultColWidth="5.7109375" defaultRowHeight="12.75"/>
  <cols>
    <col min="1" max="2" width="5.7109375" style="2"/>
    <col min="3" max="3" width="3.7109375" style="2" customWidth="1"/>
    <col min="4" max="11" width="6.28515625" style="2" customWidth="1"/>
    <col min="12" max="12" width="6" style="2" bestFit="1" customWidth="1"/>
    <col min="13" max="14" width="6.28515625" style="2" customWidth="1"/>
    <col min="15" max="15" width="6" style="2" bestFit="1" customWidth="1"/>
    <col min="16" max="19" width="6.28515625" style="2" customWidth="1"/>
    <col min="20" max="16384" width="5.7109375" style="2"/>
  </cols>
  <sheetData>
    <row r="3" spans="3:18" ht="15">
      <c r="D3" s="121" t="s">
        <v>521</v>
      </c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</row>
    <row r="4" spans="3:18">
      <c r="D4" s="84" t="s">
        <v>69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6" spans="3:18">
      <c r="C6" s="4">
        <v>1</v>
      </c>
      <c r="D6" s="126" t="s">
        <v>221</v>
      </c>
      <c r="E6" s="126"/>
      <c r="F6" s="10" t="s">
        <v>13</v>
      </c>
      <c r="G6" s="18" t="s">
        <v>222</v>
      </c>
      <c r="H6" s="10"/>
      <c r="I6" s="10"/>
      <c r="J6" s="131" t="s">
        <v>223</v>
      </c>
      <c r="K6" s="131"/>
      <c r="L6" s="131"/>
      <c r="M6" s="131"/>
      <c r="N6" s="10" t="s">
        <v>13</v>
      </c>
      <c r="O6" s="18" t="s">
        <v>1</v>
      </c>
    </row>
    <row r="7" spans="3:18">
      <c r="D7" s="126" t="s">
        <v>9</v>
      </c>
      <c r="E7" s="126"/>
      <c r="F7" s="72" t="s">
        <v>10</v>
      </c>
      <c r="G7" s="10"/>
      <c r="H7" s="10"/>
      <c r="I7" s="10"/>
      <c r="J7" s="10"/>
      <c r="K7" s="10"/>
      <c r="L7" s="10"/>
      <c r="M7" s="10"/>
      <c r="N7" s="10"/>
      <c r="O7" s="10"/>
    </row>
    <row r="9" spans="3:18">
      <c r="C9" s="2">
        <v>2</v>
      </c>
      <c r="D9" s="97" t="s">
        <v>224</v>
      </c>
      <c r="E9" s="97"/>
    </row>
    <row r="10" spans="3:18">
      <c r="D10" s="5"/>
      <c r="E10" s="5"/>
    </row>
    <row r="11" spans="3:18">
      <c r="D11" s="5" t="s">
        <v>139</v>
      </c>
      <c r="E11" s="70">
        <v>1</v>
      </c>
      <c r="F11" s="2" t="s">
        <v>15</v>
      </c>
      <c r="H11" s="84" t="s">
        <v>225</v>
      </c>
      <c r="I11" s="84"/>
      <c r="J11" s="84"/>
      <c r="K11" s="2" t="s">
        <v>13</v>
      </c>
      <c r="L11" s="19">
        <v>3</v>
      </c>
      <c r="M11" s="2" t="s">
        <v>15</v>
      </c>
      <c r="O11" s="84" t="s">
        <v>226</v>
      </c>
      <c r="P11" s="84"/>
      <c r="Q11" s="19">
        <v>0.1</v>
      </c>
      <c r="R11" s="2" t="s">
        <v>15</v>
      </c>
    </row>
    <row r="12" spans="3:18" s="21" customFormat="1">
      <c r="D12" s="30"/>
      <c r="E12" s="43"/>
      <c r="L12" s="43"/>
      <c r="Q12" s="43"/>
    </row>
    <row r="13" spans="3:18" s="21" customFormat="1">
      <c r="D13" s="120" t="s">
        <v>227</v>
      </c>
      <c r="E13" s="120"/>
      <c r="F13" s="120"/>
      <c r="G13" s="21" t="s">
        <v>13</v>
      </c>
      <c r="H13" s="18">
        <v>0.2</v>
      </c>
      <c r="I13" s="21" t="s">
        <v>15</v>
      </c>
      <c r="K13" s="161" t="s">
        <v>228</v>
      </c>
      <c r="L13" s="161"/>
      <c r="M13" s="161"/>
      <c r="N13" s="21" t="s">
        <v>13</v>
      </c>
      <c r="O13" s="18">
        <v>9</v>
      </c>
      <c r="R13" s="43"/>
    </row>
    <row r="14" spans="3:18" s="21" customFormat="1">
      <c r="D14" s="30"/>
      <c r="E14" s="43"/>
      <c r="L14" s="43"/>
      <c r="Q14" s="43"/>
    </row>
    <row r="15" spans="3:18" s="21" customFormat="1">
      <c r="D15" s="120" t="s">
        <v>229</v>
      </c>
      <c r="E15" s="120"/>
      <c r="F15" s="120"/>
      <c r="G15" s="21" t="s">
        <v>13</v>
      </c>
      <c r="H15" s="18">
        <v>0.3</v>
      </c>
      <c r="I15" s="21" t="s">
        <v>15</v>
      </c>
      <c r="K15" s="161" t="s">
        <v>230</v>
      </c>
      <c r="L15" s="161"/>
      <c r="M15" s="161"/>
      <c r="N15" s="21" t="s">
        <v>13</v>
      </c>
      <c r="O15" s="18">
        <v>9</v>
      </c>
      <c r="Q15" s="43"/>
    </row>
    <row r="16" spans="3:18" s="21" customFormat="1">
      <c r="D16" s="30"/>
      <c r="E16" s="43"/>
      <c r="L16" s="43"/>
      <c r="Q16" s="43"/>
    </row>
    <row r="17" spans="3:18">
      <c r="C17" s="2">
        <v>3</v>
      </c>
      <c r="D17" s="97" t="s">
        <v>16</v>
      </c>
      <c r="E17" s="97"/>
      <c r="F17" s="97"/>
      <c r="G17" s="97"/>
    </row>
    <row r="18" spans="3:18">
      <c r="D18" s="5"/>
      <c r="E18" s="5"/>
      <c r="F18" s="5"/>
      <c r="G18" s="5"/>
    </row>
    <row r="19" spans="3:18">
      <c r="D19" s="122" t="s">
        <v>5</v>
      </c>
      <c r="E19" s="123"/>
      <c r="F19" s="7" t="s">
        <v>13</v>
      </c>
      <c r="G19" s="101" t="s">
        <v>142</v>
      </c>
      <c r="H19" s="101"/>
      <c r="I19" s="101"/>
      <c r="J19" s="101"/>
      <c r="K19" s="7" t="s">
        <v>13</v>
      </c>
      <c r="L19" s="86">
        <f>E11*L11*Q11</f>
        <v>0.30000000000000004</v>
      </c>
      <c r="M19" s="86"/>
      <c r="N19" s="114" t="s">
        <v>14</v>
      </c>
      <c r="O19" s="115"/>
    </row>
    <row r="20" spans="3:18">
      <c r="D20" s="122" t="s">
        <v>17</v>
      </c>
      <c r="E20" s="123"/>
      <c r="F20" s="7" t="s">
        <v>13</v>
      </c>
      <c r="G20" s="101" t="s">
        <v>18</v>
      </c>
      <c r="H20" s="101"/>
      <c r="I20" s="101"/>
      <c r="J20" s="101"/>
      <c r="K20" s="7" t="s">
        <v>13</v>
      </c>
      <c r="L20" s="86">
        <f>320*L19</f>
        <v>96.000000000000014</v>
      </c>
      <c r="M20" s="86"/>
      <c r="N20" s="114" t="s">
        <v>19</v>
      </c>
      <c r="O20" s="115"/>
      <c r="P20" s="76" t="s">
        <v>88</v>
      </c>
      <c r="Q20" s="76"/>
      <c r="R20" s="76"/>
    </row>
    <row r="21" spans="3:18">
      <c r="D21" s="122" t="s">
        <v>20</v>
      </c>
      <c r="E21" s="123"/>
      <c r="F21" s="7" t="s">
        <v>13</v>
      </c>
      <c r="G21" s="101" t="s">
        <v>184</v>
      </c>
      <c r="H21" s="101"/>
      <c r="I21" s="101"/>
      <c r="J21" s="101"/>
      <c r="K21" s="7" t="s">
        <v>13</v>
      </c>
      <c r="L21" s="86">
        <f>0.45*L19</f>
        <v>0.13500000000000004</v>
      </c>
      <c r="M21" s="86"/>
      <c r="N21" s="114" t="s">
        <v>14</v>
      </c>
      <c r="O21" s="115"/>
      <c r="P21" s="76" t="s">
        <v>88</v>
      </c>
      <c r="Q21" s="76"/>
      <c r="R21" s="76"/>
    </row>
    <row r="22" spans="3:18">
      <c r="D22" s="122" t="s">
        <v>21</v>
      </c>
      <c r="E22" s="123"/>
      <c r="F22" s="7" t="s">
        <v>13</v>
      </c>
      <c r="G22" s="101" t="s">
        <v>185</v>
      </c>
      <c r="H22" s="101"/>
      <c r="I22" s="101"/>
      <c r="J22" s="101"/>
      <c r="K22" s="7" t="s">
        <v>13</v>
      </c>
      <c r="L22" s="86">
        <f>0.9*L19</f>
        <v>0.27000000000000007</v>
      </c>
      <c r="M22" s="86"/>
      <c r="N22" s="114" t="s">
        <v>14</v>
      </c>
      <c r="O22" s="115"/>
      <c r="P22" s="76" t="s">
        <v>88</v>
      </c>
      <c r="Q22" s="76"/>
      <c r="R22" s="76"/>
    </row>
    <row r="23" spans="3:18" s="21" customFormat="1">
      <c r="D23" s="24"/>
      <c r="E23" s="24"/>
      <c r="F23" s="3"/>
      <c r="G23" s="3"/>
      <c r="H23" s="3"/>
      <c r="I23" s="3"/>
      <c r="J23" s="3"/>
      <c r="K23" s="3"/>
      <c r="L23" s="22"/>
      <c r="M23" s="22"/>
      <c r="N23" s="23"/>
      <c r="O23" s="23"/>
    </row>
    <row r="24" spans="3:18" s="21" customFormat="1">
      <c r="D24" s="119" t="s">
        <v>76</v>
      </c>
      <c r="E24" s="119"/>
      <c r="F24" s="3" t="s">
        <v>77</v>
      </c>
      <c r="G24" s="3">
        <v>50</v>
      </c>
      <c r="H24" s="3" t="s">
        <v>19</v>
      </c>
      <c r="I24" s="3" t="s">
        <v>5</v>
      </c>
      <c r="J24" s="3">
        <v>3.7999999999999999E-2</v>
      </c>
      <c r="K24" s="3" t="s">
        <v>14</v>
      </c>
      <c r="L24" s="22"/>
      <c r="M24" s="22"/>
      <c r="N24" s="23"/>
      <c r="O24" s="23"/>
    </row>
    <row r="25" spans="3:18" s="21" customFormat="1">
      <c r="D25" s="119" t="s">
        <v>78</v>
      </c>
      <c r="E25" s="119"/>
      <c r="F25" s="3" t="s">
        <v>77</v>
      </c>
      <c r="G25" s="3">
        <v>8.25</v>
      </c>
      <c r="H25" s="3" t="s">
        <v>19</v>
      </c>
      <c r="I25" s="3" t="s">
        <v>5</v>
      </c>
      <c r="J25" s="3">
        <v>1.4999999999999999E-2</v>
      </c>
      <c r="K25" s="3" t="s">
        <v>14</v>
      </c>
      <c r="L25" s="22"/>
      <c r="M25" s="22"/>
      <c r="N25" s="23"/>
      <c r="O25" s="23"/>
    </row>
    <row r="26" spans="3:18" s="21" customFormat="1">
      <c r="D26" s="119" t="s">
        <v>186</v>
      </c>
      <c r="E26" s="119"/>
      <c r="F26" s="3" t="s">
        <v>77</v>
      </c>
      <c r="G26" s="3">
        <v>1600</v>
      </c>
      <c r="H26" s="3" t="s">
        <v>19</v>
      </c>
      <c r="I26" s="119" t="s">
        <v>187</v>
      </c>
      <c r="J26" s="119"/>
      <c r="K26" s="119"/>
      <c r="L26" s="22"/>
      <c r="M26" s="22"/>
      <c r="N26" s="23"/>
      <c r="O26" s="23"/>
    </row>
    <row r="27" spans="3:18" s="21" customFormat="1">
      <c r="D27" s="23"/>
      <c r="E27" s="23"/>
      <c r="F27" s="3"/>
      <c r="G27" s="3"/>
      <c r="H27" s="3"/>
      <c r="I27" s="3"/>
      <c r="J27" s="3"/>
      <c r="K27" s="3"/>
      <c r="L27" s="22"/>
      <c r="M27" s="22"/>
      <c r="N27" s="23"/>
      <c r="O27" s="23"/>
    </row>
    <row r="28" spans="3:18">
      <c r="C28" s="2">
        <v>4</v>
      </c>
      <c r="D28" s="97" t="s">
        <v>231</v>
      </c>
      <c r="E28" s="97"/>
      <c r="F28" s="97"/>
      <c r="G28" s="97"/>
    </row>
    <row r="29" spans="3:18">
      <c r="D29" s="5"/>
      <c r="E29" s="5"/>
      <c r="F29" s="5"/>
      <c r="G29" s="5"/>
    </row>
    <row r="30" spans="3:18">
      <c r="D30" s="125" t="s">
        <v>24</v>
      </c>
      <c r="E30" s="125"/>
      <c r="F30" s="10" t="s">
        <v>13</v>
      </c>
      <c r="G30" s="126" t="s">
        <v>25</v>
      </c>
      <c r="H30" s="126"/>
      <c r="I30" s="126"/>
      <c r="J30" s="126"/>
      <c r="K30" s="10" t="s">
        <v>13</v>
      </c>
      <c r="L30" s="167">
        <f>(H13*O13+H15*O15)*E11</f>
        <v>4.5</v>
      </c>
      <c r="M30" s="168"/>
      <c r="N30" s="131" t="s">
        <v>26</v>
      </c>
      <c r="O30" s="131"/>
      <c r="P30" s="10"/>
      <c r="Q30" s="10"/>
    </row>
    <row r="31" spans="3:18">
      <c r="D31" s="125" t="s">
        <v>22</v>
      </c>
      <c r="E31" s="125"/>
      <c r="F31" s="125"/>
      <c r="G31" s="10" t="s">
        <v>13</v>
      </c>
      <c r="H31" s="131" t="s">
        <v>23</v>
      </c>
      <c r="I31" s="131"/>
      <c r="J31" s="131"/>
      <c r="K31" s="131"/>
      <c r="L31" s="131"/>
      <c r="M31" s="131"/>
      <c r="N31" s="131"/>
      <c r="O31" s="131"/>
      <c r="P31" s="131"/>
      <c r="Q31" s="131"/>
    </row>
    <row r="32" spans="3:18">
      <c r="D32" s="10"/>
      <c r="E32" s="10"/>
      <c r="F32" s="10"/>
      <c r="G32" s="10" t="s">
        <v>13</v>
      </c>
      <c r="H32" s="167">
        <f>0.25*L30</f>
        <v>1.125</v>
      </c>
      <c r="I32" s="168"/>
      <c r="J32" s="134" t="s">
        <v>27</v>
      </c>
      <c r="K32" s="134"/>
      <c r="L32" s="10"/>
      <c r="M32" s="10"/>
      <c r="N32" s="10"/>
      <c r="O32" s="10"/>
      <c r="P32" s="10"/>
      <c r="Q32" s="10"/>
    </row>
    <row r="33" spans="3:21">
      <c r="D33" s="125" t="s">
        <v>28</v>
      </c>
      <c r="E33" s="125"/>
      <c r="F33" s="125"/>
      <c r="G33" s="10" t="s">
        <v>13</v>
      </c>
      <c r="H33" s="10">
        <v>0.2</v>
      </c>
      <c r="I33" s="126" t="s">
        <v>29</v>
      </c>
      <c r="J33" s="126"/>
      <c r="K33" s="126"/>
      <c r="L33" s="126"/>
      <c r="M33" s="126"/>
      <c r="N33" s="10" t="s">
        <v>13</v>
      </c>
      <c r="O33" s="167">
        <f>0.2*L30</f>
        <v>0.9</v>
      </c>
      <c r="P33" s="168"/>
      <c r="Q33" s="10" t="s">
        <v>19</v>
      </c>
    </row>
    <row r="35" spans="3:21">
      <c r="C35" s="2">
        <v>5</v>
      </c>
      <c r="D35" s="97" t="s">
        <v>232</v>
      </c>
      <c r="E35" s="97"/>
      <c r="F35" s="97"/>
      <c r="G35" s="97"/>
      <c r="H35" s="97"/>
      <c r="I35" s="97"/>
      <c r="J35" s="97"/>
      <c r="K35" s="97"/>
    </row>
    <row r="36" spans="3:21">
      <c r="D36" s="5"/>
      <c r="E36" s="5"/>
      <c r="F36" s="5"/>
      <c r="G36" s="5"/>
      <c r="H36" s="5"/>
      <c r="I36" s="5"/>
      <c r="J36" s="5"/>
      <c r="K36" s="5"/>
    </row>
    <row r="37" spans="3:21">
      <c r="D37" s="5" t="s">
        <v>217</v>
      </c>
      <c r="E37" s="5"/>
      <c r="F37" s="5"/>
      <c r="G37" s="2" t="s">
        <v>13</v>
      </c>
      <c r="H37" s="97" t="s">
        <v>233</v>
      </c>
      <c r="I37" s="97"/>
      <c r="J37" s="97"/>
      <c r="K37" s="97"/>
      <c r="L37" s="97"/>
      <c r="M37" s="97"/>
      <c r="N37" s="97"/>
      <c r="O37" s="2" t="s">
        <v>13</v>
      </c>
      <c r="P37" s="60">
        <f>H13*O13+H15*O15</f>
        <v>4.5</v>
      </c>
      <c r="Q37" s="2" t="s">
        <v>15</v>
      </c>
    </row>
    <row r="38" spans="3:21">
      <c r="D38" s="84" t="s">
        <v>239</v>
      </c>
      <c r="E38" s="84"/>
      <c r="F38" s="84"/>
      <c r="G38" s="84"/>
      <c r="H38" s="84"/>
      <c r="I38" s="2" t="s">
        <v>13</v>
      </c>
      <c r="J38" s="18">
        <v>0.2</v>
      </c>
      <c r="K38" s="21" t="s">
        <v>15</v>
      </c>
      <c r="L38" s="30"/>
      <c r="M38" s="30"/>
      <c r="N38" s="30"/>
      <c r="O38" s="21"/>
      <c r="P38" s="43"/>
      <c r="Q38" s="21"/>
    </row>
    <row r="39" spans="3:21" s="21" customFormat="1">
      <c r="D39" s="120" t="s">
        <v>238</v>
      </c>
      <c r="E39" s="120"/>
      <c r="F39" s="120"/>
      <c r="G39" s="120"/>
      <c r="H39" s="162" t="s">
        <v>240</v>
      </c>
      <c r="I39" s="162"/>
      <c r="J39" s="162"/>
      <c r="K39" s="162"/>
      <c r="L39" s="162"/>
      <c r="M39" s="21" t="s">
        <v>13</v>
      </c>
      <c r="N39" s="13">
        <f>(1+ABS(E11/J38))</f>
        <v>6</v>
      </c>
      <c r="O39" s="21" t="s">
        <v>146</v>
      </c>
      <c r="P39" s="43"/>
    </row>
    <row r="40" spans="3:21" s="21" customFormat="1">
      <c r="D40" s="120" t="s">
        <v>241</v>
      </c>
      <c r="E40" s="120"/>
      <c r="F40" s="120"/>
      <c r="G40" s="120"/>
      <c r="H40" s="120"/>
      <c r="I40" s="120"/>
      <c r="J40" s="21" t="s">
        <v>13</v>
      </c>
      <c r="K40" s="13">
        <f>P37*N39</f>
        <v>27</v>
      </c>
      <c r="L40" s="21" t="s">
        <v>15</v>
      </c>
      <c r="M40" s="30"/>
      <c r="N40" s="30"/>
      <c r="P40" s="43"/>
    </row>
    <row r="41" spans="3:21" s="21" customFormat="1">
      <c r="D41" s="30"/>
      <c r="E41" s="30"/>
      <c r="F41" s="30"/>
      <c r="H41" s="30"/>
      <c r="I41" s="30"/>
      <c r="J41" s="30"/>
      <c r="K41" s="30"/>
      <c r="L41" s="30"/>
      <c r="M41" s="30"/>
      <c r="N41" s="30"/>
      <c r="P41" s="43"/>
    </row>
    <row r="42" spans="3:21" s="21" customFormat="1">
      <c r="D42" s="120" t="s">
        <v>236</v>
      </c>
      <c r="E42" s="120"/>
      <c r="F42" s="120"/>
      <c r="G42" s="21" t="s">
        <v>13</v>
      </c>
      <c r="H42" s="42" t="s">
        <v>234</v>
      </c>
      <c r="I42" s="42"/>
      <c r="J42" s="42"/>
      <c r="K42" s="21" t="s">
        <v>13</v>
      </c>
      <c r="L42" s="13">
        <f>2*O15</f>
        <v>18</v>
      </c>
      <c r="M42" s="21" t="s">
        <v>146</v>
      </c>
      <c r="N42" s="30"/>
      <c r="P42" s="43"/>
    </row>
    <row r="43" spans="3:21" s="21" customFormat="1">
      <c r="D43" s="162" t="s">
        <v>237</v>
      </c>
      <c r="E43" s="162"/>
      <c r="F43" s="162"/>
      <c r="G43" s="21" t="s">
        <v>13</v>
      </c>
      <c r="H43" s="120" t="s">
        <v>235</v>
      </c>
      <c r="I43" s="120"/>
      <c r="J43" s="120"/>
      <c r="K43" s="21" t="s">
        <v>13</v>
      </c>
      <c r="L43" s="169">
        <f>E11</f>
        <v>1</v>
      </c>
      <c r="M43" s="21" t="s">
        <v>15</v>
      </c>
      <c r="N43" s="30"/>
      <c r="P43" s="43"/>
    </row>
    <row r="44" spans="3:21" s="21" customFormat="1">
      <c r="D44" s="120" t="s">
        <v>242</v>
      </c>
      <c r="E44" s="120"/>
      <c r="F44" s="120"/>
      <c r="G44" s="120"/>
      <c r="H44" s="21" t="s">
        <v>13</v>
      </c>
      <c r="I44" s="13">
        <f>L42*L43</f>
        <v>18</v>
      </c>
      <c r="J44" s="21" t="s">
        <v>15</v>
      </c>
      <c r="L44" s="46"/>
      <c r="N44" s="30"/>
      <c r="P44" s="43"/>
    </row>
    <row r="45" spans="3:21" s="21" customFormat="1">
      <c r="H45" s="30"/>
      <c r="I45" s="30"/>
      <c r="J45" s="30"/>
      <c r="L45" s="46"/>
      <c r="N45" s="30"/>
      <c r="P45" s="43"/>
    </row>
    <row r="46" spans="3:21" s="21" customFormat="1">
      <c r="D46" s="153" t="s">
        <v>39</v>
      </c>
      <c r="E46" s="153"/>
      <c r="F46" s="153"/>
      <c r="G46" s="153"/>
      <c r="H46" s="15" t="s">
        <v>40</v>
      </c>
      <c r="I46" s="15" t="s">
        <v>41</v>
      </c>
      <c r="J46" s="15" t="s">
        <v>42</v>
      </c>
      <c r="K46" s="15" t="s">
        <v>43</v>
      </c>
      <c r="L46" s="15" t="s">
        <v>44</v>
      </c>
      <c r="M46" s="15" t="s">
        <v>45</v>
      </c>
      <c r="N46" s="15" t="s">
        <v>46</v>
      </c>
      <c r="O46" s="15" t="s">
        <v>47</v>
      </c>
      <c r="P46" s="10"/>
      <c r="Q46" s="3"/>
    </row>
    <row r="47" spans="3:21">
      <c r="D47" s="93" t="s">
        <v>48</v>
      </c>
      <c r="E47" s="93"/>
      <c r="F47" s="93"/>
      <c r="G47" s="93"/>
      <c r="H47" s="15">
        <v>2.1999999999999999E-2</v>
      </c>
      <c r="I47" s="15">
        <v>0.499</v>
      </c>
      <c r="J47" s="15">
        <v>0.88800000000000001</v>
      </c>
      <c r="K47" s="15">
        <v>1.387</v>
      </c>
      <c r="L47" s="15">
        <v>2.226</v>
      </c>
      <c r="M47" s="15">
        <v>2.984</v>
      </c>
      <c r="N47" s="15">
        <v>3.8530000000000002</v>
      </c>
      <c r="O47" s="15">
        <v>4.8339999999999996</v>
      </c>
      <c r="P47" s="10"/>
      <c r="Q47" s="10"/>
      <c r="T47" s="1"/>
      <c r="U47" s="1"/>
    </row>
    <row r="48" spans="3:21">
      <c r="D48" s="135" t="s">
        <v>114</v>
      </c>
      <c r="E48" s="136"/>
      <c r="F48" s="137" t="s">
        <v>55</v>
      </c>
      <c r="G48" s="138"/>
      <c r="H48" s="16"/>
      <c r="I48" s="18">
        <v>0</v>
      </c>
      <c r="J48" s="18"/>
      <c r="K48" s="18"/>
      <c r="L48" s="18"/>
      <c r="M48" s="18"/>
      <c r="N48" s="18"/>
      <c r="O48" s="18"/>
      <c r="P48" s="10"/>
      <c r="Q48" s="10"/>
      <c r="T48" s="1"/>
      <c r="U48" s="1"/>
    </row>
    <row r="49" spans="4:21">
      <c r="D49" s="145" t="s">
        <v>56</v>
      </c>
      <c r="E49" s="125"/>
      <c r="F49" s="125"/>
      <c r="G49" s="146"/>
      <c r="H49" s="16"/>
      <c r="I49" s="18">
        <v>0</v>
      </c>
      <c r="J49" s="18"/>
      <c r="K49" s="18"/>
      <c r="L49" s="18"/>
      <c r="M49" s="18"/>
      <c r="N49" s="18"/>
      <c r="O49" s="18"/>
      <c r="P49" s="10"/>
      <c r="Q49" s="10"/>
      <c r="T49" s="1"/>
      <c r="U49" s="1"/>
    </row>
    <row r="50" spans="4:21">
      <c r="D50" s="145" t="s">
        <v>57</v>
      </c>
      <c r="E50" s="125"/>
      <c r="F50" s="125"/>
      <c r="G50" s="146"/>
      <c r="H50" s="36">
        <f t="shared" ref="H50:O50" si="0">H47*H48*H49</f>
        <v>0</v>
      </c>
      <c r="I50" s="37">
        <f t="shared" si="0"/>
        <v>0</v>
      </c>
      <c r="J50" s="37">
        <f t="shared" si="0"/>
        <v>0</v>
      </c>
      <c r="K50" s="37">
        <f t="shared" si="0"/>
        <v>0</v>
      </c>
      <c r="L50" s="37">
        <f t="shared" si="0"/>
        <v>0</v>
      </c>
      <c r="M50" s="37">
        <f t="shared" si="0"/>
        <v>0</v>
      </c>
      <c r="N50" s="37">
        <f t="shared" si="0"/>
        <v>0</v>
      </c>
      <c r="O50" s="37">
        <f t="shared" si="0"/>
        <v>0</v>
      </c>
      <c r="P50" s="10"/>
      <c r="Q50" s="10"/>
      <c r="T50" s="1"/>
      <c r="U50" s="1"/>
    </row>
    <row r="51" spans="4:21">
      <c r="D51" s="153" t="s">
        <v>49</v>
      </c>
      <c r="E51" s="153"/>
      <c r="F51" s="153"/>
      <c r="G51" s="153"/>
      <c r="H51" s="15" t="s">
        <v>50</v>
      </c>
      <c r="I51" s="15" t="s">
        <v>42</v>
      </c>
      <c r="J51" s="15" t="s">
        <v>51</v>
      </c>
      <c r="K51" s="15" t="s">
        <v>52</v>
      </c>
      <c r="L51" s="15" t="s">
        <v>45</v>
      </c>
      <c r="M51" s="15" t="s">
        <v>46</v>
      </c>
      <c r="N51" s="15" t="s">
        <v>47</v>
      </c>
      <c r="O51" s="15" t="s">
        <v>53</v>
      </c>
      <c r="P51" s="10"/>
      <c r="Q51" s="10"/>
      <c r="T51" s="1"/>
      <c r="U51" s="1"/>
    </row>
    <row r="52" spans="4:21">
      <c r="D52" s="93" t="s">
        <v>48</v>
      </c>
      <c r="E52" s="93"/>
      <c r="F52" s="93"/>
      <c r="G52" s="93"/>
      <c r="H52" s="15">
        <v>0.61699999999999999</v>
      </c>
      <c r="I52" s="15">
        <v>0.88800000000000001</v>
      </c>
      <c r="J52" s="15">
        <v>1.587</v>
      </c>
      <c r="K52" s="15">
        <v>2.4660000000000002</v>
      </c>
      <c r="L52" s="15">
        <v>2.984</v>
      </c>
      <c r="M52" s="15">
        <v>3.8530000000000002</v>
      </c>
      <c r="N52" s="15">
        <v>4.3840000000000003</v>
      </c>
      <c r="O52" s="15">
        <v>6.3129999999999997</v>
      </c>
      <c r="P52" s="10"/>
      <c r="Q52" s="10"/>
      <c r="T52" s="1"/>
      <c r="U52" s="1"/>
    </row>
    <row r="53" spans="4:21">
      <c r="D53" s="135" t="s">
        <v>114</v>
      </c>
      <c r="E53" s="136"/>
      <c r="F53" s="137" t="s">
        <v>55</v>
      </c>
      <c r="G53" s="138"/>
      <c r="H53" s="18"/>
      <c r="I53" s="18"/>
      <c r="J53" s="18">
        <v>3</v>
      </c>
      <c r="K53" s="18"/>
      <c r="L53" s="18"/>
      <c r="M53" s="18"/>
      <c r="N53" s="18"/>
      <c r="O53" s="18"/>
      <c r="P53" s="10"/>
      <c r="Q53" s="10"/>
      <c r="T53" s="1"/>
      <c r="U53" s="1"/>
    </row>
    <row r="54" spans="4:21">
      <c r="D54" s="145" t="s">
        <v>56</v>
      </c>
      <c r="E54" s="125"/>
      <c r="F54" s="125"/>
      <c r="G54" s="146"/>
      <c r="H54" s="18"/>
      <c r="I54" s="18"/>
      <c r="J54" s="18">
        <v>23</v>
      </c>
      <c r="K54" s="18"/>
      <c r="L54" s="18"/>
      <c r="M54" s="18"/>
      <c r="N54" s="18"/>
      <c r="O54" s="18"/>
      <c r="P54" s="10"/>
      <c r="Q54" s="10"/>
      <c r="T54" s="1"/>
      <c r="U54" s="1"/>
    </row>
    <row r="55" spans="4:21">
      <c r="D55" s="139" t="s">
        <v>57</v>
      </c>
      <c r="E55" s="140"/>
      <c r="F55" s="140"/>
      <c r="G55" s="141"/>
      <c r="H55" s="13">
        <f t="shared" ref="H55:O55" si="1">H52*H53*H54</f>
        <v>0</v>
      </c>
      <c r="I55" s="13">
        <f t="shared" si="1"/>
        <v>0</v>
      </c>
      <c r="J55" s="13">
        <f t="shared" si="1"/>
        <v>109.503</v>
      </c>
      <c r="K55" s="13">
        <f t="shared" si="1"/>
        <v>0</v>
      </c>
      <c r="L55" s="13">
        <f t="shared" si="1"/>
        <v>0</v>
      </c>
      <c r="M55" s="13">
        <f t="shared" si="1"/>
        <v>0</v>
      </c>
      <c r="N55" s="13">
        <f t="shared" si="1"/>
        <v>0</v>
      </c>
      <c r="O55" s="13">
        <f t="shared" si="1"/>
        <v>0</v>
      </c>
      <c r="P55" s="10"/>
      <c r="Q55" s="10"/>
      <c r="T55" s="1"/>
      <c r="U55" s="1"/>
    </row>
    <row r="56" spans="4:21">
      <c r="D56" s="24"/>
      <c r="E56" s="24"/>
      <c r="F56" s="24"/>
      <c r="G56" s="24"/>
      <c r="H56" s="3"/>
      <c r="I56" s="3"/>
      <c r="J56" s="3"/>
      <c r="K56" s="3"/>
      <c r="L56" s="3"/>
      <c r="M56" s="3"/>
      <c r="N56" s="3"/>
      <c r="O56" s="3"/>
      <c r="P56" s="3"/>
      <c r="T56" s="1"/>
      <c r="U56" s="1"/>
    </row>
    <row r="57" spans="4:21" s="3" customFormat="1">
      <c r="D57" s="24"/>
      <c r="E57" s="24"/>
      <c r="F57" s="24"/>
      <c r="G57" s="24"/>
      <c r="T57" s="38"/>
      <c r="U57" s="38"/>
    </row>
    <row r="58" spans="4:21" s="3" customFormat="1">
      <c r="D58" s="24"/>
      <c r="E58" s="24"/>
      <c r="F58" s="24"/>
      <c r="G58" s="24"/>
      <c r="T58" s="38"/>
      <c r="U58" s="38"/>
    </row>
    <row r="59" spans="4:21" s="3" customFormat="1">
      <c r="D59" s="24"/>
      <c r="E59" s="24"/>
      <c r="F59" s="24"/>
      <c r="G59" s="24"/>
      <c r="T59" s="38"/>
      <c r="U59" s="38"/>
    </row>
    <row r="60" spans="4:21" s="3" customFormat="1">
      <c r="D60" s="24"/>
      <c r="E60" s="24"/>
      <c r="F60" s="24"/>
      <c r="G60" s="24"/>
      <c r="T60" s="38"/>
      <c r="U60" s="38"/>
    </row>
    <row r="61" spans="4:21" s="3" customFormat="1">
      <c r="D61" s="24"/>
      <c r="E61" s="24"/>
      <c r="F61" s="24"/>
      <c r="G61" s="24"/>
      <c r="T61" s="38"/>
      <c r="U61" s="38"/>
    </row>
    <row r="62" spans="4:21" s="3" customFormat="1">
      <c r="D62" s="24"/>
      <c r="E62" s="24"/>
      <c r="F62" s="24"/>
      <c r="G62" s="24"/>
      <c r="T62" s="38"/>
      <c r="U62" s="38"/>
    </row>
    <row r="63" spans="4:21" s="3" customFormat="1">
      <c r="D63" s="24"/>
      <c r="E63" s="24"/>
      <c r="F63" s="24"/>
      <c r="G63" s="24"/>
      <c r="T63" s="38"/>
      <c r="U63" s="38"/>
    </row>
    <row r="64" spans="4:21">
      <c r="D64" s="30"/>
      <c r="E64" s="30"/>
      <c r="F64" s="30"/>
      <c r="G64" s="30"/>
      <c r="H64" s="30"/>
      <c r="I64" s="21"/>
      <c r="J64" s="21"/>
      <c r="K64" s="21"/>
      <c r="L64" s="21"/>
      <c r="M64" s="21"/>
      <c r="N64" s="21"/>
      <c r="O64" s="21"/>
      <c r="P64" s="21"/>
      <c r="T64" s="1"/>
      <c r="U64" s="1"/>
    </row>
    <row r="65" spans="4:16" s="21" customFormat="1">
      <c r="D65" s="30"/>
      <c r="E65" s="30"/>
      <c r="F65" s="30"/>
      <c r="G65" s="30"/>
      <c r="H65" s="30"/>
    </row>
    <row r="66" spans="4:16" s="21" customFormat="1">
      <c r="D66" s="30"/>
      <c r="E66" s="30"/>
      <c r="F66" s="30"/>
      <c r="G66" s="30"/>
      <c r="H66" s="30"/>
    </row>
    <row r="67" spans="4:16" s="21" customFormat="1">
      <c r="D67" s="30"/>
      <c r="E67" s="30"/>
      <c r="F67" s="30"/>
      <c r="G67" s="30"/>
      <c r="H67" s="30"/>
    </row>
    <row r="68" spans="4:16" s="21" customFormat="1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</sheetData>
  <mergeCells count="70">
    <mergeCell ref="O33:P33"/>
    <mergeCell ref="I26:K26"/>
    <mergeCell ref="H31:Q31"/>
    <mergeCell ref="H32:I32"/>
    <mergeCell ref="F48:G48"/>
    <mergeCell ref="D49:G49"/>
    <mergeCell ref="D31:F31"/>
    <mergeCell ref="H39:L39"/>
    <mergeCell ref="D40:I40"/>
    <mergeCell ref="D44:G44"/>
    <mergeCell ref="D46:G46"/>
    <mergeCell ref="D47:G47"/>
    <mergeCell ref="D48:E48"/>
    <mergeCell ref="D17:G17"/>
    <mergeCell ref="D19:E19"/>
    <mergeCell ref="G19:J19"/>
    <mergeCell ref="G22:J22"/>
    <mergeCell ref="D20:E20"/>
    <mergeCell ref="G20:J20"/>
    <mergeCell ref="N30:O30"/>
    <mergeCell ref="N20:O20"/>
    <mergeCell ref="N21:O21"/>
    <mergeCell ref="L30:M30"/>
    <mergeCell ref="D30:E30"/>
    <mergeCell ref="G30:J30"/>
    <mergeCell ref="L22:M22"/>
    <mergeCell ref="N22:O22"/>
    <mergeCell ref="D24:E24"/>
    <mergeCell ref="D3:R3"/>
    <mergeCell ref="J6:M6"/>
    <mergeCell ref="D6:E6"/>
    <mergeCell ref="D7:E7"/>
    <mergeCell ref="D4:R4"/>
    <mergeCell ref="D9:E9"/>
    <mergeCell ref="D54:G54"/>
    <mergeCell ref="D55:G55"/>
    <mergeCell ref="D51:G51"/>
    <mergeCell ref="D52:G52"/>
    <mergeCell ref="D53:E53"/>
    <mergeCell ref="F53:G53"/>
    <mergeCell ref="D50:G50"/>
    <mergeCell ref="H11:J11"/>
    <mergeCell ref="O11:P11"/>
    <mergeCell ref="K13:M13"/>
    <mergeCell ref="H37:N37"/>
    <mergeCell ref="J32:K32"/>
    <mergeCell ref="I33:M33"/>
    <mergeCell ref="N19:O19"/>
    <mergeCell ref="L20:M20"/>
    <mergeCell ref="P20:R20"/>
    <mergeCell ref="P21:R21"/>
    <mergeCell ref="D42:F42"/>
    <mergeCell ref="D43:F43"/>
    <mergeCell ref="H43:J43"/>
    <mergeCell ref="D21:E21"/>
    <mergeCell ref="G21:J21"/>
    <mergeCell ref="D33:F33"/>
    <mergeCell ref="D39:G39"/>
    <mergeCell ref="D38:H38"/>
    <mergeCell ref="P22:R22"/>
    <mergeCell ref="D13:F13"/>
    <mergeCell ref="D15:F15"/>
    <mergeCell ref="K15:M15"/>
    <mergeCell ref="D35:K35"/>
    <mergeCell ref="L21:M21"/>
    <mergeCell ref="L19:M19"/>
    <mergeCell ref="D28:G28"/>
    <mergeCell ref="D22:E22"/>
    <mergeCell ref="D25:E25"/>
    <mergeCell ref="D26:E26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C3:U90"/>
  <sheetViews>
    <sheetView zoomScaleNormal="100" workbookViewId="0">
      <selection activeCell="V81" sqref="V81"/>
    </sheetView>
  </sheetViews>
  <sheetFormatPr defaultColWidth="5.7109375" defaultRowHeight="12.75"/>
  <cols>
    <col min="1" max="2" width="5.7109375" style="2"/>
    <col min="3" max="3" width="3.7109375" style="2" customWidth="1"/>
    <col min="4" max="11" width="6.28515625" style="2" customWidth="1"/>
    <col min="12" max="12" width="6" style="2" bestFit="1" customWidth="1"/>
    <col min="13" max="14" width="6.28515625" style="2" customWidth="1"/>
    <col min="15" max="15" width="6" style="2" bestFit="1" customWidth="1"/>
    <col min="16" max="19" width="6.28515625" style="2" customWidth="1"/>
    <col min="20" max="16384" width="5.7109375" style="2"/>
  </cols>
  <sheetData>
    <row r="3" spans="3:18" ht="15">
      <c r="D3" s="121" t="s">
        <v>520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3:18">
      <c r="D4" s="84" t="s">
        <v>69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6" spans="3:18">
      <c r="C6" s="4">
        <v>1</v>
      </c>
      <c r="D6" s="126" t="s">
        <v>221</v>
      </c>
      <c r="E6" s="126"/>
      <c r="F6" s="10" t="s">
        <v>13</v>
      </c>
      <c r="G6" s="18" t="s">
        <v>243</v>
      </c>
      <c r="H6" s="10"/>
      <c r="I6" s="10"/>
      <c r="J6" s="131" t="s">
        <v>223</v>
      </c>
      <c r="K6" s="131"/>
      <c r="L6" s="131"/>
      <c r="M6" s="131"/>
      <c r="N6" s="10" t="s">
        <v>13</v>
      </c>
      <c r="O6" s="18" t="s">
        <v>1</v>
      </c>
    </row>
    <row r="7" spans="3:18">
      <c r="D7" s="126" t="s">
        <v>9</v>
      </c>
      <c r="E7" s="126"/>
      <c r="F7" s="72" t="s">
        <v>10</v>
      </c>
      <c r="G7" s="10"/>
      <c r="H7" s="10"/>
      <c r="I7" s="10"/>
      <c r="J7" s="10"/>
      <c r="K7" s="10"/>
      <c r="L7" s="10"/>
      <c r="M7" s="10"/>
      <c r="N7" s="10"/>
      <c r="O7" s="10"/>
    </row>
    <row r="9" spans="3:18">
      <c r="C9" s="2">
        <v>2</v>
      </c>
      <c r="D9" s="97" t="s">
        <v>224</v>
      </c>
      <c r="E9" s="97"/>
    </row>
    <row r="10" spans="3:18">
      <c r="D10" s="5"/>
      <c r="E10" s="5"/>
    </row>
    <row r="11" spans="3:18">
      <c r="D11" s="5" t="s">
        <v>139</v>
      </c>
      <c r="E11" s="70">
        <v>1</v>
      </c>
      <c r="F11" s="2" t="s">
        <v>15</v>
      </c>
      <c r="H11" s="84" t="s">
        <v>225</v>
      </c>
      <c r="I11" s="84"/>
      <c r="J11" s="84"/>
      <c r="K11" s="2" t="s">
        <v>13</v>
      </c>
      <c r="L11" s="19">
        <v>3</v>
      </c>
      <c r="M11" s="2" t="s">
        <v>15</v>
      </c>
    </row>
    <row r="12" spans="3:18" s="21" customFormat="1">
      <c r="D12" s="120" t="s">
        <v>244</v>
      </c>
      <c r="E12" s="120"/>
      <c r="F12" s="120"/>
      <c r="G12" s="120"/>
      <c r="H12" s="120"/>
      <c r="I12" s="120"/>
      <c r="J12" s="120"/>
      <c r="K12" s="120"/>
      <c r="L12" s="120"/>
      <c r="M12" s="21" t="s">
        <v>13</v>
      </c>
      <c r="N12" s="18">
        <v>0.12</v>
      </c>
      <c r="O12" s="21" t="s">
        <v>15</v>
      </c>
      <c r="Q12" s="43"/>
    </row>
    <row r="13" spans="3:18" s="21" customFormat="1">
      <c r="D13" s="30"/>
      <c r="E13" s="43"/>
      <c r="L13" s="43"/>
      <c r="Q13" s="43"/>
    </row>
    <row r="14" spans="3:18" s="21" customFormat="1">
      <c r="D14" s="120" t="s">
        <v>227</v>
      </c>
      <c r="E14" s="120"/>
      <c r="F14" s="120"/>
      <c r="G14" s="21" t="s">
        <v>13</v>
      </c>
      <c r="H14" s="18">
        <v>0.2</v>
      </c>
      <c r="I14" s="21" t="s">
        <v>15</v>
      </c>
      <c r="K14" s="161" t="s">
        <v>228</v>
      </c>
      <c r="L14" s="161"/>
      <c r="M14" s="161"/>
      <c r="N14" s="21" t="s">
        <v>13</v>
      </c>
      <c r="O14" s="18">
        <v>7</v>
      </c>
      <c r="R14" s="43"/>
    </row>
    <row r="15" spans="3:18" s="21" customFormat="1">
      <c r="D15" s="30"/>
      <c r="E15" s="43"/>
      <c r="L15" s="43"/>
      <c r="Q15" s="43"/>
    </row>
    <row r="16" spans="3:18" s="21" customFormat="1">
      <c r="D16" s="120" t="s">
        <v>229</v>
      </c>
      <c r="E16" s="120"/>
      <c r="F16" s="120"/>
      <c r="G16" s="21" t="s">
        <v>13</v>
      </c>
      <c r="H16" s="18">
        <v>0.3</v>
      </c>
      <c r="I16" s="21" t="s">
        <v>15</v>
      </c>
      <c r="K16" s="161" t="s">
        <v>230</v>
      </c>
      <c r="L16" s="161"/>
      <c r="M16" s="161"/>
      <c r="N16" s="21" t="s">
        <v>13</v>
      </c>
      <c r="O16" s="18">
        <v>6</v>
      </c>
      <c r="Q16" s="43"/>
    </row>
    <row r="17" spans="3:18" s="21" customFormat="1">
      <c r="D17" s="30"/>
      <c r="E17" s="43"/>
      <c r="L17" s="43"/>
      <c r="Q17" s="43"/>
    </row>
    <row r="18" spans="3:18">
      <c r="C18" s="2">
        <v>3</v>
      </c>
      <c r="D18" s="97" t="s">
        <v>16</v>
      </c>
      <c r="E18" s="97"/>
      <c r="F18" s="97"/>
      <c r="G18" s="97"/>
    </row>
    <row r="19" spans="3:18">
      <c r="D19" s="5"/>
      <c r="E19" s="5"/>
      <c r="F19" s="5"/>
      <c r="G19" s="5"/>
    </row>
    <row r="20" spans="3:18">
      <c r="D20" s="122" t="s">
        <v>5</v>
      </c>
      <c r="E20" s="123"/>
      <c r="F20" s="7" t="s">
        <v>13</v>
      </c>
      <c r="G20" s="101" t="s">
        <v>142</v>
      </c>
      <c r="H20" s="101"/>
      <c r="I20" s="101"/>
      <c r="J20" s="101"/>
      <c r="K20" s="7" t="s">
        <v>13</v>
      </c>
      <c r="L20" s="86">
        <f>E11*L11*N12</f>
        <v>0.36</v>
      </c>
      <c r="M20" s="86"/>
      <c r="N20" s="114" t="s">
        <v>14</v>
      </c>
      <c r="O20" s="115"/>
    </row>
    <row r="21" spans="3:18">
      <c r="D21" s="122" t="s">
        <v>17</v>
      </c>
      <c r="E21" s="123"/>
      <c r="F21" s="7" t="s">
        <v>13</v>
      </c>
      <c r="G21" s="101" t="s">
        <v>18</v>
      </c>
      <c r="H21" s="101"/>
      <c r="I21" s="101"/>
      <c r="J21" s="101"/>
      <c r="K21" s="7" t="s">
        <v>13</v>
      </c>
      <c r="L21" s="86">
        <f>320*L20</f>
        <v>115.19999999999999</v>
      </c>
      <c r="M21" s="86"/>
      <c r="N21" s="114" t="s">
        <v>19</v>
      </c>
      <c r="O21" s="115"/>
      <c r="P21" s="76" t="s">
        <v>88</v>
      </c>
      <c r="Q21" s="76"/>
      <c r="R21" s="76"/>
    </row>
    <row r="22" spans="3:18">
      <c r="D22" s="122" t="s">
        <v>20</v>
      </c>
      <c r="E22" s="123"/>
      <c r="F22" s="7" t="s">
        <v>13</v>
      </c>
      <c r="G22" s="101" t="s">
        <v>184</v>
      </c>
      <c r="H22" s="101"/>
      <c r="I22" s="101"/>
      <c r="J22" s="101"/>
      <c r="K22" s="7" t="s">
        <v>13</v>
      </c>
      <c r="L22" s="86">
        <f>0.45*L20</f>
        <v>0.16200000000000001</v>
      </c>
      <c r="M22" s="86"/>
      <c r="N22" s="114" t="s">
        <v>14</v>
      </c>
      <c r="O22" s="115"/>
      <c r="P22" s="76" t="s">
        <v>88</v>
      </c>
      <c r="Q22" s="76"/>
      <c r="R22" s="76"/>
    </row>
    <row r="23" spans="3:18">
      <c r="D23" s="122" t="s">
        <v>21</v>
      </c>
      <c r="E23" s="123"/>
      <c r="F23" s="7" t="s">
        <v>13</v>
      </c>
      <c r="G23" s="101" t="s">
        <v>185</v>
      </c>
      <c r="H23" s="101"/>
      <c r="I23" s="101"/>
      <c r="J23" s="101"/>
      <c r="K23" s="7" t="s">
        <v>13</v>
      </c>
      <c r="L23" s="86">
        <f>0.9*L20</f>
        <v>0.32400000000000001</v>
      </c>
      <c r="M23" s="86"/>
      <c r="N23" s="114" t="s">
        <v>14</v>
      </c>
      <c r="O23" s="115"/>
      <c r="P23" s="76" t="s">
        <v>88</v>
      </c>
      <c r="Q23" s="76"/>
      <c r="R23" s="76"/>
    </row>
    <row r="24" spans="3:18" s="21" customFormat="1">
      <c r="D24" s="24"/>
      <c r="E24" s="24"/>
      <c r="F24" s="3"/>
      <c r="G24" s="3"/>
      <c r="H24" s="3"/>
      <c r="I24" s="3"/>
      <c r="J24" s="3"/>
      <c r="K24" s="3"/>
      <c r="L24" s="22"/>
      <c r="M24" s="22"/>
      <c r="N24" s="23"/>
      <c r="O24" s="23"/>
    </row>
    <row r="25" spans="3:18" s="21" customFormat="1">
      <c r="D25" s="119" t="s">
        <v>76</v>
      </c>
      <c r="E25" s="119"/>
      <c r="F25" s="3" t="s">
        <v>77</v>
      </c>
      <c r="G25" s="3">
        <v>50</v>
      </c>
      <c r="H25" s="3" t="s">
        <v>19</v>
      </c>
      <c r="I25" s="3" t="s">
        <v>5</v>
      </c>
      <c r="J25" s="3">
        <v>3.7999999999999999E-2</v>
      </c>
      <c r="K25" s="3" t="s">
        <v>14</v>
      </c>
      <c r="L25" s="22"/>
      <c r="M25" s="22"/>
      <c r="N25" s="23"/>
      <c r="O25" s="23"/>
    </row>
    <row r="26" spans="3:18" s="21" customFormat="1">
      <c r="D26" s="119" t="s">
        <v>78</v>
      </c>
      <c r="E26" s="119"/>
      <c r="F26" s="3" t="s">
        <v>77</v>
      </c>
      <c r="G26" s="3">
        <v>8.25</v>
      </c>
      <c r="H26" s="3" t="s">
        <v>19</v>
      </c>
      <c r="I26" s="3" t="s">
        <v>5</v>
      </c>
      <c r="J26" s="3">
        <v>1.4999999999999999E-2</v>
      </c>
      <c r="K26" s="3" t="s">
        <v>14</v>
      </c>
      <c r="L26" s="22"/>
      <c r="M26" s="22"/>
      <c r="N26" s="23"/>
      <c r="O26" s="23"/>
    </row>
    <row r="27" spans="3:18" s="21" customFormat="1">
      <c r="D27" s="119" t="s">
        <v>186</v>
      </c>
      <c r="E27" s="119"/>
      <c r="F27" s="3" t="s">
        <v>77</v>
      </c>
      <c r="G27" s="3">
        <v>1600</v>
      </c>
      <c r="H27" s="3" t="s">
        <v>19</v>
      </c>
      <c r="I27" s="119" t="s">
        <v>187</v>
      </c>
      <c r="J27" s="119"/>
      <c r="K27" s="119"/>
      <c r="L27" s="22"/>
      <c r="M27" s="22"/>
      <c r="N27" s="23"/>
      <c r="O27" s="23"/>
    </row>
    <row r="28" spans="3:18" s="21" customFormat="1">
      <c r="D28" s="23"/>
      <c r="E28" s="23"/>
      <c r="F28" s="3"/>
      <c r="G28" s="3"/>
      <c r="H28" s="3"/>
      <c r="I28" s="3"/>
      <c r="J28" s="3"/>
      <c r="K28" s="3"/>
      <c r="L28" s="22"/>
      <c r="M28" s="22"/>
      <c r="N28" s="23"/>
      <c r="O28" s="23"/>
    </row>
    <row r="29" spans="3:18">
      <c r="C29" s="2">
        <v>4</v>
      </c>
      <c r="D29" s="97" t="s">
        <v>245</v>
      </c>
      <c r="E29" s="97"/>
      <c r="F29" s="97"/>
      <c r="G29" s="97"/>
      <c r="H29" s="97"/>
    </row>
    <row r="30" spans="3:18">
      <c r="D30" s="5"/>
      <c r="E30" s="5"/>
      <c r="F30" s="5"/>
      <c r="G30" s="5"/>
    </row>
    <row r="31" spans="3:18">
      <c r="D31" s="125" t="s">
        <v>24</v>
      </c>
      <c r="E31" s="125"/>
      <c r="F31" s="10" t="s">
        <v>13</v>
      </c>
      <c r="G31" s="126" t="s">
        <v>25</v>
      </c>
      <c r="H31" s="126"/>
      <c r="I31" s="126"/>
      <c r="J31" s="126"/>
      <c r="K31" s="10" t="s">
        <v>13</v>
      </c>
      <c r="L31" s="167">
        <f>(E11*L11)+2*(N12*L11)</f>
        <v>3.7199999999999998</v>
      </c>
      <c r="M31" s="168"/>
      <c r="N31" s="131" t="s">
        <v>26</v>
      </c>
      <c r="O31" s="131"/>
      <c r="P31" s="10"/>
      <c r="Q31" s="10"/>
    </row>
    <row r="32" spans="3:18">
      <c r="D32" s="125" t="s">
        <v>22</v>
      </c>
      <c r="E32" s="125"/>
      <c r="F32" s="125"/>
      <c r="G32" s="10" t="s">
        <v>13</v>
      </c>
      <c r="H32" s="131" t="s">
        <v>23</v>
      </c>
      <c r="I32" s="131"/>
      <c r="J32" s="131"/>
      <c r="K32" s="131"/>
      <c r="L32" s="131"/>
      <c r="M32" s="131"/>
      <c r="N32" s="131"/>
      <c r="O32" s="131"/>
      <c r="P32" s="131"/>
      <c r="Q32" s="131"/>
    </row>
    <row r="33" spans="3:19">
      <c r="D33" s="10"/>
      <c r="E33" s="10"/>
      <c r="F33" s="10"/>
      <c r="G33" s="10" t="s">
        <v>13</v>
      </c>
      <c r="H33" s="167">
        <f>0.25*L31</f>
        <v>0.92999999999999994</v>
      </c>
      <c r="I33" s="168"/>
      <c r="J33" s="134" t="s">
        <v>27</v>
      </c>
      <c r="K33" s="134"/>
      <c r="L33" s="10"/>
      <c r="M33" s="10"/>
      <c r="N33" s="10"/>
      <c r="O33" s="10"/>
      <c r="P33" s="10"/>
      <c r="Q33" s="10"/>
    </row>
    <row r="34" spans="3:19">
      <c r="D34" s="125" t="s">
        <v>28</v>
      </c>
      <c r="E34" s="125"/>
      <c r="F34" s="125"/>
      <c r="G34" s="10" t="s">
        <v>13</v>
      </c>
      <c r="H34" s="10">
        <v>0.2</v>
      </c>
      <c r="I34" s="126" t="s">
        <v>29</v>
      </c>
      <c r="J34" s="126"/>
      <c r="K34" s="126"/>
      <c r="L34" s="126"/>
      <c r="M34" s="126"/>
      <c r="N34" s="10" t="s">
        <v>13</v>
      </c>
      <c r="O34" s="167">
        <f>0.2*L31</f>
        <v>0.74399999999999999</v>
      </c>
      <c r="P34" s="168"/>
      <c r="Q34" s="10" t="s">
        <v>19</v>
      </c>
    </row>
    <row r="36" spans="3:19">
      <c r="C36" s="2">
        <v>5</v>
      </c>
      <c r="D36" s="97" t="s">
        <v>249</v>
      </c>
      <c r="E36" s="97"/>
      <c r="F36" s="97"/>
      <c r="G36" s="97"/>
      <c r="H36" s="97"/>
      <c r="I36" s="97"/>
      <c r="J36" s="97"/>
      <c r="K36" s="97"/>
      <c r="L36" s="97"/>
    </row>
    <row r="37" spans="3:19">
      <c r="D37" s="5"/>
      <c r="E37" s="5"/>
      <c r="F37" s="5"/>
      <c r="G37" s="5"/>
      <c r="H37" s="5"/>
      <c r="I37" s="5"/>
      <c r="J37" s="5"/>
      <c r="K37" s="5"/>
    </row>
    <row r="38" spans="3:19">
      <c r="D38" s="97" t="s">
        <v>247</v>
      </c>
      <c r="E38" s="97"/>
      <c r="F38" s="97"/>
      <c r="G38" s="97"/>
      <c r="H38" s="97"/>
      <c r="I38" s="97"/>
      <c r="J38" s="97"/>
    </row>
    <row r="39" spans="3:19" s="21" customFormat="1">
      <c r="D39" s="30"/>
      <c r="E39" s="2" t="s">
        <v>13</v>
      </c>
      <c r="F39" s="97" t="s">
        <v>233</v>
      </c>
      <c r="G39" s="97"/>
      <c r="H39" s="97"/>
      <c r="I39" s="97"/>
      <c r="J39" s="97"/>
      <c r="K39" s="97"/>
      <c r="L39" s="97"/>
      <c r="M39" s="2" t="s">
        <v>13</v>
      </c>
      <c r="N39" s="60">
        <f>H14*O14+H16*O16</f>
        <v>3.2</v>
      </c>
      <c r="O39" s="2" t="s">
        <v>15</v>
      </c>
      <c r="Q39" s="43"/>
    </row>
    <row r="40" spans="3:19" s="21" customFormat="1">
      <c r="D40" s="30"/>
      <c r="E40" s="30"/>
      <c r="F40" s="30"/>
      <c r="G40" s="30"/>
      <c r="I40" s="30"/>
      <c r="J40" s="30"/>
      <c r="K40" s="30"/>
      <c r="L40" s="30"/>
      <c r="M40" s="30"/>
      <c r="N40" s="30"/>
      <c r="O40" s="30"/>
      <c r="Q40" s="43"/>
    </row>
    <row r="41" spans="3:19">
      <c r="D41" s="84" t="s">
        <v>239</v>
      </c>
      <c r="E41" s="84"/>
      <c r="F41" s="84"/>
      <c r="G41" s="84"/>
      <c r="H41" s="84"/>
      <c r="I41" s="2" t="s">
        <v>13</v>
      </c>
      <c r="J41" s="18">
        <v>0.2</v>
      </c>
      <c r="K41" s="21" t="s">
        <v>15</v>
      </c>
      <c r="L41" s="30"/>
      <c r="M41" s="30"/>
      <c r="N41" s="30"/>
      <c r="O41" s="21"/>
      <c r="P41" s="43"/>
      <c r="Q41" s="21"/>
    </row>
    <row r="42" spans="3:19" s="21" customFormat="1">
      <c r="D42" s="120" t="s">
        <v>238</v>
      </c>
      <c r="E42" s="120"/>
      <c r="F42" s="120"/>
      <c r="G42" s="120"/>
      <c r="H42" s="162" t="s">
        <v>240</v>
      </c>
      <c r="I42" s="162"/>
      <c r="J42" s="162"/>
      <c r="K42" s="162"/>
      <c r="L42" s="162"/>
      <c r="M42" s="21" t="s">
        <v>13</v>
      </c>
      <c r="N42" s="13">
        <f>(1+ABS(E11/J41))</f>
        <v>6</v>
      </c>
      <c r="O42" s="21" t="s">
        <v>146</v>
      </c>
      <c r="P42" s="43"/>
    </row>
    <row r="43" spans="3:19" s="21" customFormat="1">
      <c r="D43" s="120" t="s">
        <v>248</v>
      </c>
      <c r="E43" s="120"/>
      <c r="F43" s="120"/>
      <c r="G43" s="120"/>
      <c r="H43" s="120"/>
      <c r="I43" s="120"/>
      <c r="J43" s="120"/>
      <c r="K43" s="120"/>
      <c r="L43" s="120"/>
      <c r="M43" s="21" t="s">
        <v>13</v>
      </c>
      <c r="N43" s="13">
        <f>N39*N42</f>
        <v>19.200000000000003</v>
      </c>
      <c r="O43" s="21" t="s">
        <v>15</v>
      </c>
      <c r="P43" s="30"/>
      <c r="Q43" s="30"/>
      <c r="S43" s="43"/>
    </row>
    <row r="44" spans="3:19" s="21" customFormat="1">
      <c r="D44" s="30"/>
      <c r="E44" s="30"/>
      <c r="F44" s="30"/>
      <c r="H44" s="30"/>
      <c r="I44" s="30"/>
      <c r="J44" s="30"/>
      <c r="K44" s="30"/>
      <c r="L44" s="30"/>
      <c r="M44" s="30"/>
      <c r="N44" s="30"/>
      <c r="P44" s="43"/>
    </row>
    <row r="45" spans="3:19" s="21" customFormat="1">
      <c r="D45" s="120" t="s">
        <v>236</v>
      </c>
      <c r="E45" s="120"/>
      <c r="F45" s="120"/>
      <c r="G45" s="21" t="s">
        <v>13</v>
      </c>
      <c r="H45" s="162" t="s">
        <v>246</v>
      </c>
      <c r="I45" s="162"/>
      <c r="J45" s="162"/>
      <c r="K45" s="21" t="s">
        <v>13</v>
      </c>
      <c r="L45" s="13">
        <f>2*O14</f>
        <v>14</v>
      </c>
      <c r="M45" s="21" t="s">
        <v>146</v>
      </c>
      <c r="N45" s="30"/>
      <c r="P45" s="43"/>
    </row>
    <row r="46" spans="3:19" s="21" customFormat="1">
      <c r="D46" s="162" t="s">
        <v>237</v>
      </c>
      <c r="E46" s="162"/>
      <c r="F46" s="162"/>
      <c r="G46" s="21" t="s">
        <v>13</v>
      </c>
      <c r="H46" s="120" t="s">
        <v>235</v>
      </c>
      <c r="I46" s="120"/>
      <c r="J46" s="120"/>
      <c r="K46" s="21" t="s">
        <v>13</v>
      </c>
      <c r="L46" s="169">
        <f>E11</f>
        <v>1</v>
      </c>
      <c r="M46" s="21" t="s">
        <v>15</v>
      </c>
      <c r="N46" s="30"/>
      <c r="P46" s="43"/>
    </row>
    <row r="47" spans="3:19" s="21" customFormat="1">
      <c r="D47" s="120" t="s">
        <v>242</v>
      </c>
      <c r="E47" s="120"/>
      <c r="F47" s="120"/>
      <c r="G47" s="120"/>
      <c r="H47" s="21" t="s">
        <v>13</v>
      </c>
      <c r="I47" s="13">
        <f>L45*L46</f>
        <v>14</v>
      </c>
      <c r="J47" s="21" t="s">
        <v>15</v>
      </c>
      <c r="L47" s="46"/>
      <c r="N47" s="30"/>
      <c r="P47" s="43"/>
    </row>
    <row r="48" spans="3:19" s="21" customFormat="1">
      <c r="H48" s="30"/>
      <c r="I48" s="30"/>
      <c r="J48" s="30"/>
      <c r="L48" s="46"/>
      <c r="N48" s="30"/>
      <c r="P48" s="43"/>
    </row>
    <row r="49" spans="3:21" s="21" customFormat="1">
      <c r="D49" s="153" t="s">
        <v>39</v>
      </c>
      <c r="E49" s="153"/>
      <c r="F49" s="153"/>
      <c r="G49" s="153"/>
      <c r="H49" s="15" t="s">
        <v>40</v>
      </c>
      <c r="I49" s="15" t="s">
        <v>41</v>
      </c>
      <c r="J49" s="15" t="s">
        <v>42</v>
      </c>
      <c r="K49" s="15" t="s">
        <v>43</v>
      </c>
      <c r="L49" s="15" t="s">
        <v>44</v>
      </c>
      <c r="M49" s="15" t="s">
        <v>45</v>
      </c>
      <c r="N49" s="15" t="s">
        <v>46</v>
      </c>
      <c r="O49" s="15" t="s">
        <v>47</v>
      </c>
      <c r="P49" s="10"/>
      <c r="Q49" s="3"/>
    </row>
    <row r="50" spans="3:21">
      <c r="D50" s="93" t="s">
        <v>48</v>
      </c>
      <c r="E50" s="93"/>
      <c r="F50" s="93"/>
      <c r="G50" s="93"/>
      <c r="H50" s="15">
        <v>2.1999999999999999E-2</v>
      </c>
      <c r="I50" s="15">
        <v>0.499</v>
      </c>
      <c r="J50" s="15">
        <v>0.88800000000000001</v>
      </c>
      <c r="K50" s="15">
        <v>1.387</v>
      </c>
      <c r="L50" s="15">
        <v>2.226</v>
      </c>
      <c r="M50" s="15">
        <v>2.984</v>
      </c>
      <c r="N50" s="15">
        <v>3.8530000000000002</v>
      </c>
      <c r="O50" s="15">
        <v>4.8339999999999996</v>
      </c>
      <c r="P50" s="10"/>
      <c r="Q50" s="10"/>
      <c r="T50" s="1"/>
      <c r="U50" s="1"/>
    </row>
    <row r="51" spans="3:21">
      <c r="D51" s="135" t="s">
        <v>114</v>
      </c>
      <c r="E51" s="136"/>
      <c r="F51" s="137" t="s">
        <v>55</v>
      </c>
      <c r="G51" s="138"/>
      <c r="H51" s="16"/>
      <c r="I51" s="18">
        <v>0</v>
      </c>
      <c r="J51" s="18"/>
      <c r="K51" s="18"/>
      <c r="L51" s="18"/>
      <c r="M51" s="18"/>
      <c r="N51" s="18"/>
      <c r="O51" s="18"/>
      <c r="P51" s="10"/>
      <c r="Q51" s="10"/>
      <c r="T51" s="1"/>
      <c r="U51" s="1"/>
    </row>
    <row r="52" spans="3:21">
      <c r="D52" s="145" t="s">
        <v>56</v>
      </c>
      <c r="E52" s="125"/>
      <c r="F52" s="125"/>
      <c r="G52" s="146"/>
      <c r="H52" s="16"/>
      <c r="I52" s="18">
        <v>0</v>
      </c>
      <c r="J52" s="18"/>
      <c r="K52" s="18"/>
      <c r="L52" s="18"/>
      <c r="M52" s="18"/>
      <c r="N52" s="18"/>
      <c r="O52" s="18"/>
      <c r="P52" s="10"/>
      <c r="Q52" s="10"/>
      <c r="T52" s="1"/>
      <c r="U52" s="1"/>
    </row>
    <row r="53" spans="3:21">
      <c r="D53" s="145" t="s">
        <v>57</v>
      </c>
      <c r="E53" s="125"/>
      <c r="F53" s="125"/>
      <c r="G53" s="146"/>
      <c r="H53" s="36">
        <f t="shared" ref="H53:O53" si="0">H50*H51*H52</f>
        <v>0</v>
      </c>
      <c r="I53" s="37">
        <f t="shared" si="0"/>
        <v>0</v>
      </c>
      <c r="J53" s="37">
        <f t="shared" si="0"/>
        <v>0</v>
      </c>
      <c r="K53" s="37">
        <f t="shared" si="0"/>
        <v>0</v>
      </c>
      <c r="L53" s="37">
        <f t="shared" si="0"/>
        <v>0</v>
      </c>
      <c r="M53" s="37">
        <f t="shared" si="0"/>
        <v>0</v>
      </c>
      <c r="N53" s="37">
        <f t="shared" si="0"/>
        <v>0</v>
      </c>
      <c r="O53" s="37">
        <f t="shared" si="0"/>
        <v>0</v>
      </c>
      <c r="P53" s="10"/>
      <c r="Q53" s="10"/>
      <c r="T53" s="1"/>
      <c r="U53" s="1"/>
    </row>
    <row r="54" spans="3:21">
      <c r="D54" s="153" t="s">
        <v>49</v>
      </c>
      <c r="E54" s="153"/>
      <c r="F54" s="153"/>
      <c r="G54" s="153"/>
      <c r="H54" s="15" t="s">
        <v>50</v>
      </c>
      <c r="I54" s="15" t="s">
        <v>42</v>
      </c>
      <c r="J54" s="15" t="s">
        <v>51</v>
      </c>
      <c r="K54" s="15" t="s">
        <v>52</v>
      </c>
      <c r="L54" s="15" t="s">
        <v>45</v>
      </c>
      <c r="M54" s="15" t="s">
        <v>46</v>
      </c>
      <c r="N54" s="15" t="s">
        <v>47</v>
      </c>
      <c r="O54" s="15" t="s">
        <v>53</v>
      </c>
      <c r="P54" s="10"/>
      <c r="Q54" s="10"/>
      <c r="T54" s="1"/>
      <c r="U54" s="1"/>
    </row>
    <row r="55" spans="3:21">
      <c r="D55" s="93" t="s">
        <v>48</v>
      </c>
      <c r="E55" s="93"/>
      <c r="F55" s="93"/>
      <c r="G55" s="93"/>
      <c r="H55" s="15">
        <v>0.61699999999999999</v>
      </c>
      <c r="I55" s="15">
        <v>0.88800000000000001</v>
      </c>
      <c r="J55" s="15">
        <v>1.587</v>
      </c>
      <c r="K55" s="15">
        <v>2.4660000000000002</v>
      </c>
      <c r="L55" s="15">
        <v>2.984</v>
      </c>
      <c r="M55" s="15">
        <v>3.8530000000000002</v>
      </c>
      <c r="N55" s="15">
        <v>4.3840000000000003</v>
      </c>
      <c r="O55" s="15">
        <v>6.3129999999999997</v>
      </c>
      <c r="P55" s="10"/>
      <c r="Q55" s="10"/>
      <c r="T55" s="1"/>
      <c r="U55" s="1"/>
    </row>
    <row r="56" spans="3:21">
      <c r="D56" s="135" t="s">
        <v>114</v>
      </c>
      <c r="E56" s="136"/>
      <c r="F56" s="137" t="s">
        <v>55</v>
      </c>
      <c r="G56" s="138"/>
      <c r="H56" s="18"/>
      <c r="I56" s="18"/>
      <c r="J56" s="18">
        <v>3</v>
      </c>
      <c r="K56" s="18"/>
      <c r="L56" s="18"/>
      <c r="M56" s="18"/>
      <c r="N56" s="18"/>
      <c r="O56" s="18"/>
      <c r="P56" s="10"/>
      <c r="Q56" s="10"/>
      <c r="T56" s="1"/>
      <c r="U56" s="1"/>
    </row>
    <row r="57" spans="3:21">
      <c r="D57" s="145" t="s">
        <v>56</v>
      </c>
      <c r="E57" s="125"/>
      <c r="F57" s="125"/>
      <c r="G57" s="146"/>
      <c r="H57" s="18"/>
      <c r="I57" s="18"/>
      <c r="J57" s="18">
        <v>23</v>
      </c>
      <c r="K57" s="18"/>
      <c r="L57" s="18"/>
      <c r="M57" s="18"/>
      <c r="N57" s="18"/>
      <c r="O57" s="18"/>
      <c r="P57" s="10"/>
      <c r="Q57" s="10"/>
      <c r="T57" s="1"/>
      <c r="U57" s="1"/>
    </row>
    <row r="58" spans="3:21">
      <c r="D58" s="139" t="s">
        <v>57</v>
      </c>
      <c r="E58" s="140"/>
      <c r="F58" s="140"/>
      <c r="G58" s="141"/>
      <c r="H58" s="13">
        <f t="shared" ref="H58:O58" si="1">H55*H56*H57</f>
        <v>0</v>
      </c>
      <c r="I58" s="13">
        <f t="shared" si="1"/>
        <v>0</v>
      </c>
      <c r="J58" s="13">
        <f t="shared" si="1"/>
        <v>109.503</v>
      </c>
      <c r="K58" s="13">
        <f t="shared" si="1"/>
        <v>0</v>
      </c>
      <c r="L58" s="13">
        <f t="shared" si="1"/>
        <v>0</v>
      </c>
      <c r="M58" s="13">
        <f t="shared" si="1"/>
        <v>0</v>
      </c>
      <c r="N58" s="13">
        <f t="shared" si="1"/>
        <v>0</v>
      </c>
      <c r="O58" s="13">
        <f t="shared" si="1"/>
        <v>0</v>
      </c>
      <c r="P58" s="10"/>
      <c r="Q58" s="10"/>
      <c r="T58" s="1"/>
      <c r="U58" s="1"/>
    </row>
    <row r="59" spans="3:21">
      <c r="D59" s="24"/>
      <c r="E59" s="24"/>
      <c r="F59" s="24"/>
      <c r="G59" s="24"/>
      <c r="H59" s="3"/>
      <c r="I59" s="3"/>
      <c r="J59" s="3"/>
      <c r="K59" s="3"/>
      <c r="L59" s="3"/>
      <c r="M59" s="3"/>
      <c r="N59" s="3"/>
      <c r="O59" s="3"/>
      <c r="P59" s="3"/>
      <c r="T59" s="1"/>
      <c r="U59" s="1"/>
    </row>
    <row r="60" spans="3:21" s="3" customFormat="1">
      <c r="D60" s="24"/>
      <c r="E60" s="24"/>
      <c r="F60" s="24"/>
      <c r="G60" s="24"/>
      <c r="T60" s="38"/>
      <c r="U60" s="38"/>
    </row>
    <row r="61" spans="3:21">
      <c r="C61" s="2">
        <v>6</v>
      </c>
      <c r="D61" s="97" t="s">
        <v>250</v>
      </c>
      <c r="E61" s="97"/>
      <c r="F61" s="97"/>
      <c r="G61" s="97"/>
      <c r="H61" s="97"/>
      <c r="I61" s="97"/>
      <c r="J61" s="97"/>
      <c r="K61" s="97"/>
      <c r="L61" s="97"/>
    </row>
    <row r="62" spans="3:21">
      <c r="D62" s="5"/>
      <c r="E62" s="5"/>
      <c r="F62" s="5"/>
      <c r="G62" s="5"/>
    </row>
    <row r="63" spans="3:21">
      <c r="D63" s="155" t="s">
        <v>149</v>
      </c>
      <c r="E63" s="156"/>
      <c r="F63" s="156"/>
      <c r="G63" s="156"/>
      <c r="H63" s="31"/>
      <c r="I63" s="31"/>
      <c r="J63" s="31"/>
      <c r="K63" s="31"/>
      <c r="L63" s="31"/>
      <c r="M63" s="31"/>
      <c r="N63" s="31"/>
      <c r="O63" s="31"/>
      <c r="P63" s="32"/>
    </row>
    <row r="64" spans="3:21">
      <c r="D64" s="158" t="s">
        <v>252</v>
      </c>
      <c r="E64" s="126"/>
      <c r="F64" s="126"/>
      <c r="G64" s="126"/>
      <c r="H64" s="126"/>
      <c r="I64" s="10"/>
      <c r="J64" s="10" t="s">
        <v>13</v>
      </c>
      <c r="K64" s="60">
        <f>E11</f>
        <v>1</v>
      </c>
      <c r="L64" s="10" t="s">
        <v>15</v>
      </c>
      <c r="M64" s="10"/>
      <c r="N64" s="10"/>
      <c r="O64" s="10"/>
      <c r="P64" s="11"/>
    </row>
    <row r="65" spans="4:21" s="21" customFormat="1">
      <c r="D65" s="154" t="s">
        <v>254</v>
      </c>
      <c r="E65" s="119"/>
      <c r="F65" s="119"/>
      <c r="G65" s="119"/>
      <c r="H65" s="119"/>
      <c r="I65" s="3"/>
      <c r="J65" s="3" t="s">
        <v>13</v>
      </c>
      <c r="K65" s="19">
        <v>0.2</v>
      </c>
      <c r="L65" s="10" t="s">
        <v>15</v>
      </c>
      <c r="M65" s="3"/>
      <c r="N65" s="3"/>
      <c r="O65" s="3"/>
      <c r="P65" s="34"/>
    </row>
    <row r="66" spans="4:21" s="21" customFormat="1">
      <c r="D66" s="154" t="s">
        <v>144</v>
      </c>
      <c r="E66" s="119"/>
      <c r="F66" s="119"/>
      <c r="G66" s="119"/>
      <c r="H66" s="119"/>
      <c r="I66" s="3" t="s">
        <v>13</v>
      </c>
      <c r="J66" s="163" t="s">
        <v>251</v>
      </c>
      <c r="K66" s="163"/>
      <c r="L66" s="163"/>
      <c r="M66" s="163"/>
      <c r="N66" s="163"/>
      <c r="O66" s="13">
        <f>1+INT(L11/K65)</f>
        <v>16</v>
      </c>
      <c r="P66" s="34" t="s">
        <v>146</v>
      </c>
    </row>
    <row r="67" spans="4:21">
      <c r="D67" s="153" t="s">
        <v>39</v>
      </c>
      <c r="E67" s="153"/>
      <c r="F67" s="153"/>
      <c r="G67" s="153"/>
      <c r="H67" s="15" t="s">
        <v>40</v>
      </c>
      <c r="I67" s="15" t="s">
        <v>41</v>
      </c>
      <c r="J67" s="15" t="s">
        <v>42</v>
      </c>
      <c r="K67" s="15" t="s">
        <v>43</v>
      </c>
      <c r="L67" s="15" t="s">
        <v>44</v>
      </c>
      <c r="M67" s="15" t="s">
        <v>45</v>
      </c>
      <c r="N67" s="15" t="s">
        <v>46</v>
      </c>
      <c r="O67" s="15" t="s">
        <v>47</v>
      </c>
      <c r="P67" s="11"/>
      <c r="T67" s="1"/>
      <c r="U67" s="1"/>
    </row>
    <row r="68" spans="4:21">
      <c r="D68" s="93" t="s">
        <v>48</v>
      </c>
      <c r="E68" s="93"/>
      <c r="F68" s="93"/>
      <c r="G68" s="93"/>
      <c r="H68" s="15">
        <v>2.1999999999999999E-2</v>
      </c>
      <c r="I68" s="15">
        <v>0.499</v>
      </c>
      <c r="J68" s="15">
        <v>0.88800000000000001</v>
      </c>
      <c r="K68" s="15">
        <v>1.387</v>
      </c>
      <c r="L68" s="15">
        <v>2.226</v>
      </c>
      <c r="M68" s="15">
        <v>2.984</v>
      </c>
      <c r="N68" s="15">
        <v>3.8530000000000002</v>
      </c>
      <c r="O68" s="15">
        <v>4.8339999999999996</v>
      </c>
      <c r="P68" s="11"/>
      <c r="T68" s="1"/>
      <c r="U68" s="1"/>
    </row>
    <row r="69" spans="4:21">
      <c r="D69" s="135" t="s">
        <v>114</v>
      </c>
      <c r="E69" s="136"/>
      <c r="F69" s="137" t="s">
        <v>55</v>
      </c>
      <c r="G69" s="138"/>
      <c r="H69" s="16"/>
      <c r="I69" s="18">
        <v>3</v>
      </c>
      <c r="J69" s="18"/>
      <c r="K69" s="18"/>
      <c r="L69" s="18"/>
      <c r="M69" s="18"/>
      <c r="N69" s="18"/>
      <c r="O69" s="18"/>
      <c r="P69" s="11"/>
      <c r="T69" s="1"/>
      <c r="U69" s="1"/>
    </row>
    <row r="70" spans="4:21">
      <c r="D70" s="145" t="s">
        <v>56</v>
      </c>
      <c r="E70" s="125"/>
      <c r="F70" s="125"/>
      <c r="G70" s="146"/>
      <c r="H70" s="16"/>
      <c r="I70" s="18">
        <v>23</v>
      </c>
      <c r="J70" s="18"/>
      <c r="K70" s="18"/>
      <c r="L70" s="18"/>
      <c r="M70" s="18"/>
      <c r="N70" s="18"/>
      <c r="O70" s="18"/>
      <c r="P70" s="11"/>
      <c r="T70" s="1"/>
      <c r="U70" s="1"/>
    </row>
    <row r="71" spans="4:21">
      <c r="D71" s="145" t="s">
        <v>57</v>
      </c>
      <c r="E71" s="125"/>
      <c r="F71" s="125"/>
      <c r="G71" s="146"/>
      <c r="H71" s="36">
        <f t="shared" ref="H71:O71" si="2">H68*H69*H70</f>
        <v>0</v>
      </c>
      <c r="I71" s="37">
        <f t="shared" si="2"/>
        <v>34.430999999999997</v>
      </c>
      <c r="J71" s="37">
        <f t="shared" si="2"/>
        <v>0</v>
      </c>
      <c r="K71" s="37">
        <f t="shared" si="2"/>
        <v>0</v>
      </c>
      <c r="L71" s="37">
        <f t="shared" si="2"/>
        <v>0</v>
      </c>
      <c r="M71" s="37">
        <f t="shared" si="2"/>
        <v>0</v>
      </c>
      <c r="N71" s="37">
        <f t="shared" si="2"/>
        <v>0</v>
      </c>
      <c r="O71" s="37">
        <f t="shared" si="2"/>
        <v>0</v>
      </c>
      <c r="P71" s="11"/>
      <c r="T71" s="1"/>
      <c r="U71" s="1"/>
    </row>
    <row r="72" spans="4:21">
      <c r="D72" s="153" t="s">
        <v>49</v>
      </c>
      <c r="E72" s="153"/>
      <c r="F72" s="153"/>
      <c r="G72" s="153"/>
      <c r="H72" s="15" t="s">
        <v>50</v>
      </c>
      <c r="I72" s="15" t="s">
        <v>42</v>
      </c>
      <c r="J72" s="15" t="s">
        <v>51</v>
      </c>
      <c r="K72" s="15" t="s">
        <v>52</v>
      </c>
      <c r="L72" s="15" t="s">
        <v>45</v>
      </c>
      <c r="M72" s="15" t="s">
        <v>46</v>
      </c>
      <c r="N72" s="15" t="s">
        <v>47</v>
      </c>
      <c r="O72" s="15" t="s">
        <v>53</v>
      </c>
      <c r="P72" s="11"/>
      <c r="T72" s="1"/>
      <c r="U72" s="1"/>
    </row>
    <row r="73" spans="4:21">
      <c r="D73" s="93" t="s">
        <v>48</v>
      </c>
      <c r="E73" s="93"/>
      <c r="F73" s="93"/>
      <c r="G73" s="93"/>
      <c r="H73" s="15">
        <v>0.61699999999999999</v>
      </c>
      <c r="I73" s="15">
        <v>0.88800000000000001</v>
      </c>
      <c r="J73" s="15">
        <v>1.587</v>
      </c>
      <c r="K73" s="15">
        <v>2.4660000000000002</v>
      </c>
      <c r="L73" s="15">
        <v>2.984</v>
      </c>
      <c r="M73" s="15">
        <v>3.8530000000000002</v>
      </c>
      <c r="N73" s="15">
        <v>4.3840000000000003</v>
      </c>
      <c r="O73" s="15">
        <v>6.3129999999999997</v>
      </c>
      <c r="P73" s="11"/>
      <c r="T73" s="1"/>
      <c r="U73" s="1"/>
    </row>
    <row r="74" spans="4:21">
      <c r="D74" s="135" t="s">
        <v>114</v>
      </c>
      <c r="E74" s="136"/>
      <c r="F74" s="137" t="s">
        <v>55</v>
      </c>
      <c r="G74" s="138"/>
      <c r="H74" s="18"/>
      <c r="I74" s="18"/>
      <c r="J74" s="18">
        <v>3</v>
      </c>
      <c r="K74" s="18"/>
      <c r="L74" s="18"/>
      <c r="M74" s="18"/>
      <c r="N74" s="18"/>
      <c r="O74" s="18"/>
      <c r="P74" s="11"/>
      <c r="T74" s="1"/>
      <c r="U74" s="1"/>
    </row>
    <row r="75" spans="4:21">
      <c r="D75" s="145" t="s">
        <v>56</v>
      </c>
      <c r="E75" s="125"/>
      <c r="F75" s="125"/>
      <c r="G75" s="146"/>
      <c r="H75" s="18"/>
      <c r="I75" s="18"/>
      <c r="J75" s="18">
        <v>23</v>
      </c>
      <c r="K75" s="18"/>
      <c r="L75" s="18"/>
      <c r="M75" s="18"/>
      <c r="N75" s="18"/>
      <c r="O75" s="18"/>
      <c r="P75" s="11"/>
      <c r="T75" s="1"/>
      <c r="U75" s="1"/>
    </row>
    <row r="76" spans="4:21">
      <c r="D76" s="139" t="s">
        <v>57</v>
      </c>
      <c r="E76" s="140"/>
      <c r="F76" s="140"/>
      <c r="G76" s="141"/>
      <c r="H76" s="13">
        <f t="shared" ref="H76:O76" si="3">H73*H74*H75</f>
        <v>0</v>
      </c>
      <c r="I76" s="13">
        <f t="shared" si="3"/>
        <v>0</v>
      </c>
      <c r="J76" s="13">
        <f t="shared" si="3"/>
        <v>109.503</v>
      </c>
      <c r="K76" s="13">
        <f t="shared" si="3"/>
        <v>0</v>
      </c>
      <c r="L76" s="13">
        <f t="shared" si="3"/>
        <v>0</v>
      </c>
      <c r="M76" s="13">
        <f t="shared" si="3"/>
        <v>0</v>
      </c>
      <c r="N76" s="13">
        <f t="shared" si="3"/>
        <v>0</v>
      </c>
      <c r="O76" s="13">
        <f t="shared" si="3"/>
        <v>0</v>
      </c>
      <c r="P76" s="11"/>
      <c r="T76" s="1"/>
      <c r="U76" s="1"/>
    </row>
    <row r="77" spans="4:21" s="21" customFormat="1">
      <c r="D77" s="152" t="s">
        <v>150</v>
      </c>
      <c r="E77" s="127"/>
      <c r="F77" s="127"/>
      <c r="G77" s="127"/>
      <c r="H77" s="23"/>
      <c r="I77" s="3"/>
      <c r="J77" s="23"/>
      <c r="K77" s="23"/>
      <c r="L77" s="23"/>
      <c r="M77" s="23"/>
      <c r="N77" s="3"/>
      <c r="O77" s="3"/>
      <c r="P77" s="34"/>
    </row>
    <row r="78" spans="4:21">
      <c r="D78" s="158" t="s">
        <v>253</v>
      </c>
      <c r="E78" s="126"/>
      <c r="F78" s="126"/>
      <c r="G78" s="126"/>
      <c r="H78" s="126"/>
      <c r="I78" s="10"/>
      <c r="J78" s="10" t="s">
        <v>13</v>
      </c>
      <c r="K78" s="60">
        <f>L11</f>
        <v>3</v>
      </c>
      <c r="L78" s="10" t="s">
        <v>15</v>
      </c>
      <c r="M78" s="10"/>
      <c r="N78" s="10"/>
      <c r="O78" s="10"/>
      <c r="P78" s="11"/>
    </row>
    <row r="79" spans="4:21" s="21" customFormat="1">
      <c r="D79" s="154" t="s">
        <v>254</v>
      </c>
      <c r="E79" s="119"/>
      <c r="F79" s="119"/>
      <c r="G79" s="119"/>
      <c r="H79" s="119"/>
      <c r="I79" s="3"/>
      <c r="J79" s="3" t="s">
        <v>13</v>
      </c>
      <c r="K79" s="19">
        <v>0.15</v>
      </c>
      <c r="L79" s="10" t="s">
        <v>15</v>
      </c>
      <c r="M79" s="3"/>
      <c r="N79" s="3"/>
      <c r="O79" s="3"/>
      <c r="P79" s="34"/>
    </row>
    <row r="80" spans="4:21" s="21" customFormat="1">
      <c r="D80" s="154" t="s">
        <v>147</v>
      </c>
      <c r="E80" s="119"/>
      <c r="F80" s="119"/>
      <c r="G80" s="119"/>
      <c r="H80" s="119"/>
      <c r="I80" s="3" t="s">
        <v>13</v>
      </c>
      <c r="J80" s="163" t="s">
        <v>255</v>
      </c>
      <c r="K80" s="163"/>
      <c r="L80" s="163"/>
      <c r="M80" s="163"/>
      <c r="N80" s="163"/>
      <c r="O80" s="13">
        <f>1+INT(E11/K79)</f>
        <v>7</v>
      </c>
      <c r="P80" s="34" t="s">
        <v>146</v>
      </c>
    </row>
    <row r="81" spans="4:21">
      <c r="D81" s="153" t="s">
        <v>39</v>
      </c>
      <c r="E81" s="153"/>
      <c r="F81" s="153"/>
      <c r="G81" s="153"/>
      <c r="H81" s="15" t="s">
        <v>40</v>
      </c>
      <c r="I81" s="15" t="s">
        <v>41</v>
      </c>
      <c r="J81" s="15" t="s">
        <v>42</v>
      </c>
      <c r="K81" s="15" t="s">
        <v>43</v>
      </c>
      <c r="L81" s="15" t="s">
        <v>44</v>
      </c>
      <c r="M81" s="15" t="s">
        <v>45</v>
      </c>
      <c r="N81" s="15" t="s">
        <v>46</v>
      </c>
      <c r="O81" s="15" t="s">
        <v>47</v>
      </c>
      <c r="P81" s="11"/>
      <c r="T81" s="1"/>
      <c r="U81" s="1"/>
    </row>
    <row r="82" spans="4:21">
      <c r="D82" s="93" t="s">
        <v>48</v>
      </c>
      <c r="E82" s="93"/>
      <c r="F82" s="93"/>
      <c r="G82" s="93"/>
      <c r="H82" s="15">
        <v>2.1999999999999999E-2</v>
      </c>
      <c r="I82" s="15">
        <v>0.499</v>
      </c>
      <c r="J82" s="15">
        <v>0.88800000000000001</v>
      </c>
      <c r="K82" s="15">
        <v>1.387</v>
      </c>
      <c r="L82" s="15">
        <v>2.226</v>
      </c>
      <c r="M82" s="15">
        <v>2.984</v>
      </c>
      <c r="N82" s="15">
        <v>3.8530000000000002</v>
      </c>
      <c r="O82" s="15">
        <v>4.8339999999999996</v>
      </c>
      <c r="P82" s="11"/>
      <c r="T82" s="1"/>
      <c r="U82" s="1"/>
    </row>
    <row r="83" spans="4:21">
      <c r="D83" s="135" t="s">
        <v>114</v>
      </c>
      <c r="E83" s="136"/>
      <c r="F83" s="137" t="s">
        <v>55</v>
      </c>
      <c r="G83" s="138"/>
      <c r="H83" s="16"/>
      <c r="I83" s="18">
        <v>4.5</v>
      </c>
      <c r="J83" s="18"/>
      <c r="K83" s="18"/>
      <c r="L83" s="18"/>
      <c r="M83" s="18"/>
      <c r="N83" s="18"/>
      <c r="O83" s="18"/>
      <c r="P83" s="11"/>
      <c r="T83" s="1"/>
      <c r="U83" s="1"/>
    </row>
    <row r="84" spans="4:21">
      <c r="D84" s="145" t="s">
        <v>56</v>
      </c>
      <c r="E84" s="125"/>
      <c r="F84" s="125"/>
      <c r="G84" s="146"/>
      <c r="H84" s="16"/>
      <c r="I84" s="18">
        <v>21</v>
      </c>
      <c r="J84" s="18"/>
      <c r="K84" s="18"/>
      <c r="L84" s="18"/>
      <c r="M84" s="18"/>
      <c r="N84" s="18"/>
      <c r="O84" s="18"/>
      <c r="P84" s="11"/>
      <c r="T84" s="1"/>
      <c r="U84" s="1"/>
    </row>
    <row r="85" spans="4:21">
      <c r="D85" s="145" t="s">
        <v>57</v>
      </c>
      <c r="E85" s="125"/>
      <c r="F85" s="125"/>
      <c r="G85" s="146"/>
      <c r="H85" s="36">
        <f t="shared" ref="H85:O85" si="4">H82*H83*H84</f>
        <v>0</v>
      </c>
      <c r="I85" s="37">
        <f t="shared" si="4"/>
        <v>47.155499999999996</v>
      </c>
      <c r="J85" s="37">
        <f t="shared" si="4"/>
        <v>0</v>
      </c>
      <c r="K85" s="37">
        <f t="shared" si="4"/>
        <v>0</v>
      </c>
      <c r="L85" s="37">
        <f t="shared" si="4"/>
        <v>0</v>
      </c>
      <c r="M85" s="37">
        <f t="shared" si="4"/>
        <v>0</v>
      </c>
      <c r="N85" s="37">
        <f t="shared" si="4"/>
        <v>0</v>
      </c>
      <c r="O85" s="37">
        <f t="shared" si="4"/>
        <v>0</v>
      </c>
      <c r="P85" s="11"/>
      <c r="T85" s="1"/>
      <c r="U85" s="1"/>
    </row>
    <row r="86" spans="4:21">
      <c r="D86" s="153" t="s">
        <v>49</v>
      </c>
      <c r="E86" s="153"/>
      <c r="F86" s="153"/>
      <c r="G86" s="153"/>
      <c r="H86" s="15" t="s">
        <v>50</v>
      </c>
      <c r="I86" s="15" t="s">
        <v>42</v>
      </c>
      <c r="J86" s="15" t="s">
        <v>51</v>
      </c>
      <c r="K86" s="15" t="s">
        <v>52</v>
      </c>
      <c r="L86" s="15" t="s">
        <v>45</v>
      </c>
      <c r="M86" s="15" t="s">
        <v>46</v>
      </c>
      <c r="N86" s="15" t="s">
        <v>47</v>
      </c>
      <c r="O86" s="15" t="s">
        <v>53</v>
      </c>
      <c r="P86" s="11"/>
      <c r="T86" s="1"/>
      <c r="U86" s="1"/>
    </row>
    <row r="87" spans="4:21">
      <c r="D87" s="93" t="s">
        <v>48</v>
      </c>
      <c r="E87" s="93"/>
      <c r="F87" s="93"/>
      <c r="G87" s="93"/>
      <c r="H87" s="15">
        <v>0.61699999999999999</v>
      </c>
      <c r="I87" s="15">
        <v>0.88800000000000001</v>
      </c>
      <c r="J87" s="15">
        <v>1.587</v>
      </c>
      <c r="K87" s="15">
        <v>2.4660000000000002</v>
      </c>
      <c r="L87" s="15">
        <v>2.984</v>
      </c>
      <c r="M87" s="15">
        <v>3.8530000000000002</v>
      </c>
      <c r="N87" s="15">
        <v>4.3840000000000003</v>
      </c>
      <c r="O87" s="15">
        <v>6.3129999999999997</v>
      </c>
      <c r="P87" s="11"/>
      <c r="T87" s="1"/>
      <c r="U87" s="1"/>
    </row>
    <row r="88" spans="4:21">
      <c r="D88" s="135" t="s">
        <v>114</v>
      </c>
      <c r="E88" s="136"/>
      <c r="F88" s="137" t="s">
        <v>55</v>
      </c>
      <c r="G88" s="138"/>
      <c r="H88" s="18">
        <v>4.5</v>
      </c>
      <c r="I88" s="18"/>
      <c r="J88" s="18"/>
      <c r="K88" s="18"/>
      <c r="L88" s="18"/>
      <c r="M88" s="18"/>
      <c r="N88" s="18"/>
      <c r="O88" s="18"/>
      <c r="P88" s="11"/>
      <c r="T88" s="1"/>
      <c r="U88" s="1"/>
    </row>
    <row r="89" spans="4:21">
      <c r="D89" s="145" t="s">
        <v>56</v>
      </c>
      <c r="E89" s="125"/>
      <c r="F89" s="125"/>
      <c r="G89" s="146"/>
      <c r="H89" s="18">
        <v>21</v>
      </c>
      <c r="I89" s="18"/>
      <c r="J89" s="18"/>
      <c r="K89" s="18"/>
      <c r="L89" s="18"/>
      <c r="M89" s="18"/>
      <c r="N89" s="18"/>
      <c r="O89" s="18"/>
      <c r="P89" s="11"/>
      <c r="T89" s="1"/>
      <c r="U89" s="1"/>
    </row>
    <row r="90" spans="4:21">
      <c r="D90" s="139" t="s">
        <v>57</v>
      </c>
      <c r="E90" s="140"/>
      <c r="F90" s="140"/>
      <c r="G90" s="141"/>
      <c r="H90" s="13">
        <f t="shared" ref="H90:O90" si="5">H87*H88*H89</f>
        <v>58.3065</v>
      </c>
      <c r="I90" s="13">
        <f t="shared" si="5"/>
        <v>0</v>
      </c>
      <c r="J90" s="13">
        <f t="shared" si="5"/>
        <v>0</v>
      </c>
      <c r="K90" s="13">
        <f t="shared" si="5"/>
        <v>0</v>
      </c>
      <c r="L90" s="13">
        <f t="shared" si="5"/>
        <v>0</v>
      </c>
      <c r="M90" s="13">
        <f t="shared" si="5"/>
        <v>0</v>
      </c>
      <c r="N90" s="13">
        <f t="shared" si="5"/>
        <v>0</v>
      </c>
      <c r="O90" s="13">
        <f t="shared" si="5"/>
        <v>0</v>
      </c>
      <c r="P90" s="29"/>
      <c r="T90" s="1"/>
      <c r="U90" s="1"/>
    </row>
  </sheetData>
  <mergeCells count="107">
    <mergeCell ref="F88:G88"/>
    <mergeCell ref="D82:G82"/>
    <mergeCell ref="D83:E83"/>
    <mergeCell ref="F83:G83"/>
    <mergeCell ref="D84:G84"/>
    <mergeCell ref="D89:G89"/>
    <mergeCell ref="D90:G90"/>
    <mergeCell ref="D85:G85"/>
    <mergeCell ref="D86:G86"/>
    <mergeCell ref="D87:G87"/>
    <mergeCell ref="D88:E88"/>
    <mergeCell ref="D77:G77"/>
    <mergeCell ref="D78:H78"/>
    <mergeCell ref="D79:H79"/>
    <mergeCell ref="D80:H80"/>
    <mergeCell ref="D81:G81"/>
    <mergeCell ref="J80:N80"/>
    <mergeCell ref="D72:G72"/>
    <mergeCell ref="D73:G73"/>
    <mergeCell ref="D74:E74"/>
    <mergeCell ref="F74:G74"/>
    <mergeCell ref="D75:G75"/>
    <mergeCell ref="D76:G76"/>
    <mergeCell ref="D68:G68"/>
    <mergeCell ref="J66:N66"/>
    <mergeCell ref="D69:E69"/>
    <mergeCell ref="F69:G69"/>
    <mergeCell ref="D70:G70"/>
    <mergeCell ref="D71:G71"/>
    <mergeCell ref="D63:G63"/>
    <mergeCell ref="D64:H64"/>
    <mergeCell ref="D65:H65"/>
    <mergeCell ref="D61:L61"/>
    <mergeCell ref="D66:H66"/>
    <mergeCell ref="D67:G67"/>
    <mergeCell ref="D14:F14"/>
    <mergeCell ref="D16:F16"/>
    <mergeCell ref="K16:M16"/>
    <mergeCell ref="L22:M22"/>
    <mergeCell ref="L20:M20"/>
    <mergeCell ref="G22:J22"/>
    <mergeCell ref="D53:G53"/>
    <mergeCell ref="H11:J11"/>
    <mergeCell ref="K14:M14"/>
    <mergeCell ref="F39:L39"/>
    <mergeCell ref="J33:K33"/>
    <mergeCell ref="I34:M34"/>
    <mergeCell ref="L21:M21"/>
    <mergeCell ref="D45:F45"/>
    <mergeCell ref="D46:F46"/>
    <mergeCell ref="H46:J46"/>
    <mergeCell ref="D57:G57"/>
    <mergeCell ref="D58:G58"/>
    <mergeCell ref="D54:G54"/>
    <mergeCell ref="D55:G55"/>
    <mergeCell ref="D56:E56"/>
    <mergeCell ref="F56:G56"/>
    <mergeCell ref="N20:O20"/>
    <mergeCell ref="P21:R21"/>
    <mergeCell ref="P22:R22"/>
    <mergeCell ref="D22:E22"/>
    <mergeCell ref="G21:J21"/>
    <mergeCell ref="D3:R3"/>
    <mergeCell ref="J6:M6"/>
    <mergeCell ref="D6:E6"/>
    <mergeCell ref="D7:E7"/>
    <mergeCell ref="D4:R4"/>
    <mergeCell ref="D9:E9"/>
    <mergeCell ref="N31:O31"/>
    <mergeCell ref="N21:O21"/>
    <mergeCell ref="N22:O22"/>
    <mergeCell ref="L31:M31"/>
    <mergeCell ref="D31:E31"/>
    <mergeCell ref="G31:J31"/>
    <mergeCell ref="L23:M23"/>
    <mergeCell ref="N23:O23"/>
    <mergeCell ref="D12:L12"/>
    <mergeCell ref="F51:G51"/>
    <mergeCell ref="D52:G52"/>
    <mergeCell ref="D32:F32"/>
    <mergeCell ref="H42:L42"/>
    <mergeCell ref="D47:G47"/>
    <mergeCell ref="D49:G49"/>
    <mergeCell ref="D50:G50"/>
    <mergeCell ref="D51:E51"/>
    <mergeCell ref="H45:J45"/>
    <mergeCell ref="D38:J38"/>
    <mergeCell ref="P23:R23"/>
    <mergeCell ref="O34:P34"/>
    <mergeCell ref="I27:K27"/>
    <mergeCell ref="H32:Q32"/>
    <mergeCell ref="H33:I33"/>
    <mergeCell ref="G23:J23"/>
    <mergeCell ref="D29:H29"/>
    <mergeCell ref="D34:F34"/>
    <mergeCell ref="D23:E23"/>
    <mergeCell ref="D26:E26"/>
    <mergeCell ref="D43:L43"/>
    <mergeCell ref="D36:L36"/>
    <mergeCell ref="D18:G18"/>
    <mergeCell ref="D20:E20"/>
    <mergeCell ref="G20:J20"/>
    <mergeCell ref="D21:E21"/>
    <mergeCell ref="D42:G42"/>
    <mergeCell ref="D41:H41"/>
    <mergeCell ref="D27:E27"/>
    <mergeCell ref="D25:E25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portrait" r:id="rId1"/>
  <headerFooter alignWithMargins="0"/>
  <rowBreaks count="1" manualBreakCount="1">
    <brk id="59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>
  <dimension ref="C3:N51"/>
  <sheetViews>
    <sheetView workbookViewId="0">
      <selection activeCell="S26" sqref="S26"/>
    </sheetView>
  </sheetViews>
  <sheetFormatPr defaultRowHeight="12.75"/>
  <cols>
    <col min="1" max="2" width="9.140625" style="2"/>
    <col min="3" max="3" width="2" style="2" bestFit="1" customWidth="1"/>
    <col min="4" max="4" width="4" style="2" bestFit="1" customWidth="1"/>
    <col min="5" max="16384" width="9.140625" style="2"/>
  </cols>
  <sheetData>
    <row r="3" spans="3:14" ht="15">
      <c r="D3" s="121" t="s">
        <v>519</v>
      </c>
      <c r="E3" s="84"/>
      <c r="F3" s="84"/>
      <c r="G3" s="84"/>
      <c r="H3" s="84"/>
      <c r="I3" s="84"/>
      <c r="J3" s="84"/>
      <c r="K3" s="84"/>
      <c r="L3" s="84"/>
      <c r="M3" s="84"/>
      <c r="N3" s="84"/>
    </row>
    <row r="5" spans="3:14">
      <c r="C5" s="2">
        <v>1</v>
      </c>
      <c r="D5" s="97" t="s">
        <v>265</v>
      </c>
      <c r="E5" s="97"/>
      <c r="F5" s="97"/>
      <c r="G5" s="97"/>
      <c r="H5" s="97"/>
      <c r="I5" s="97"/>
    </row>
    <row r="6" spans="3:14">
      <c r="D6" s="2">
        <v>1.1000000000000001</v>
      </c>
      <c r="E6" s="97" t="s">
        <v>256</v>
      </c>
      <c r="F6" s="97"/>
      <c r="G6" s="97"/>
      <c r="H6" s="97"/>
      <c r="I6" s="97"/>
      <c r="J6" s="97"/>
      <c r="K6" s="97"/>
      <c r="L6" s="97"/>
      <c r="M6" s="97"/>
    </row>
    <row r="7" spans="3:14">
      <c r="E7" s="2" t="s">
        <v>13</v>
      </c>
      <c r="F7" s="19">
        <v>0.34499999999999997</v>
      </c>
      <c r="G7" s="2" t="s">
        <v>15</v>
      </c>
    </row>
    <row r="8" spans="3:14">
      <c r="D8" s="2">
        <v>1.2</v>
      </c>
      <c r="E8" s="97" t="s">
        <v>257</v>
      </c>
      <c r="F8" s="97"/>
      <c r="G8" s="97"/>
      <c r="H8" s="97"/>
      <c r="I8" s="97"/>
      <c r="J8" s="97"/>
      <c r="K8" s="97"/>
      <c r="L8" s="97"/>
      <c r="M8" s="97"/>
    </row>
    <row r="9" spans="3:14">
      <c r="E9" s="2" t="s">
        <v>13</v>
      </c>
      <c r="F9" s="19">
        <v>0.02</v>
      </c>
      <c r="G9" s="2" t="s">
        <v>15</v>
      </c>
    </row>
    <row r="10" spans="3:14">
      <c r="D10" s="2">
        <v>1.3</v>
      </c>
      <c r="E10" s="97" t="s">
        <v>273</v>
      </c>
      <c r="F10" s="97"/>
      <c r="G10" s="97"/>
      <c r="H10" s="97"/>
      <c r="I10" s="97"/>
      <c r="J10" s="97"/>
      <c r="K10" s="97"/>
      <c r="L10" s="97"/>
      <c r="M10" s="97"/>
    </row>
    <row r="12" spans="3:14">
      <c r="C12" s="2">
        <v>2</v>
      </c>
      <c r="D12" s="97" t="s">
        <v>267</v>
      </c>
      <c r="E12" s="97"/>
      <c r="F12" s="97"/>
      <c r="G12" s="97"/>
      <c r="H12" s="97"/>
      <c r="I12" s="97"/>
      <c r="J12" s="97"/>
      <c r="K12" s="97"/>
      <c r="L12" s="97"/>
    </row>
    <row r="14" spans="3:14">
      <c r="D14" s="2">
        <v>2.1</v>
      </c>
      <c r="E14" s="97" t="s">
        <v>258</v>
      </c>
      <c r="F14" s="97"/>
      <c r="G14" s="5"/>
      <c r="H14" s="5"/>
      <c r="I14" s="2" t="s">
        <v>13</v>
      </c>
      <c r="J14" s="70">
        <v>2</v>
      </c>
      <c r="K14" s="2" t="s">
        <v>15</v>
      </c>
    </row>
    <row r="15" spans="3:14">
      <c r="D15" s="2">
        <v>2.2000000000000002</v>
      </c>
      <c r="E15" s="97" t="s">
        <v>259</v>
      </c>
      <c r="F15" s="97"/>
      <c r="G15" s="5"/>
      <c r="H15" s="5"/>
      <c r="I15" s="2" t="s">
        <v>13</v>
      </c>
      <c r="J15" s="70">
        <v>1</v>
      </c>
      <c r="K15" s="2" t="s">
        <v>15</v>
      </c>
    </row>
    <row r="16" spans="3:14">
      <c r="D16" s="2">
        <v>2.2999999999999998</v>
      </c>
      <c r="E16" s="97" t="s">
        <v>260</v>
      </c>
      <c r="F16" s="97"/>
      <c r="G16" s="97"/>
      <c r="H16" s="5"/>
      <c r="I16" s="2" t="s">
        <v>13</v>
      </c>
      <c r="J16" s="60">
        <f>F7+F9</f>
        <v>0.36499999999999999</v>
      </c>
      <c r="K16" s="2" t="s">
        <v>15</v>
      </c>
    </row>
    <row r="17" spans="3:14">
      <c r="D17" s="2">
        <v>2.4</v>
      </c>
      <c r="E17" s="97" t="s">
        <v>261</v>
      </c>
      <c r="F17" s="97"/>
      <c r="G17" s="97"/>
      <c r="H17" s="5"/>
      <c r="I17" s="2" t="s">
        <v>13</v>
      </c>
      <c r="J17" s="60">
        <f>J15-J16</f>
        <v>0.63500000000000001</v>
      </c>
      <c r="K17" s="2" t="s">
        <v>15</v>
      </c>
    </row>
    <row r="18" spans="3:14">
      <c r="D18" s="2">
        <v>2.5</v>
      </c>
      <c r="E18" s="97" t="s">
        <v>268</v>
      </c>
      <c r="F18" s="97"/>
      <c r="G18" s="97"/>
      <c r="H18" s="97"/>
      <c r="I18" s="2" t="s">
        <v>13</v>
      </c>
      <c r="J18" s="13">
        <f>2+INT(J17/F7)</f>
        <v>3</v>
      </c>
      <c r="K18" s="2" t="s">
        <v>262</v>
      </c>
    </row>
    <row r="19" spans="3:14">
      <c r="D19" s="2">
        <v>2.6</v>
      </c>
      <c r="E19" s="97" t="s">
        <v>263</v>
      </c>
      <c r="F19" s="97"/>
      <c r="G19" s="97"/>
      <c r="H19" s="97"/>
      <c r="I19" s="2" t="s">
        <v>13</v>
      </c>
      <c r="J19" s="60">
        <f>J14</f>
        <v>2</v>
      </c>
      <c r="K19" s="2" t="s">
        <v>264</v>
      </c>
      <c r="L19" s="84" t="s">
        <v>272</v>
      </c>
      <c r="M19" s="84"/>
      <c r="N19" s="84"/>
    </row>
    <row r="20" spans="3:14">
      <c r="D20" s="2">
        <v>2.7</v>
      </c>
      <c r="E20" s="97" t="s">
        <v>266</v>
      </c>
      <c r="F20" s="97"/>
      <c r="G20" s="97"/>
      <c r="H20" s="97"/>
      <c r="I20" s="2" t="s">
        <v>13</v>
      </c>
      <c r="J20" s="60">
        <f>J18*J19</f>
        <v>6</v>
      </c>
      <c r="K20" s="2" t="s">
        <v>264</v>
      </c>
    </row>
    <row r="21" spans="3:14">
      <c r="D21" s="2">
        <v>2.8</v>
      </c>
      <c r="E21" s="120" t="s">
        <v>269</v>
      </c>
      <c r="F21" s="120"/>
      <c r="G21" s="120"/>
      <c r="H21" s="120"/>
      <c r="I21" s="2" t="s">
        <v>13</v>
      </c>
      <c r="J21" s="60">
        <f>J14*J15</f>
        <v>2</v>
      </c>
      <c r="K21" s="30" t="s">
        <v>26</v>
      </c>
      <c r="L21" s="21"/>
    </row>
    <row r="22" spans="3:14">
      <c r="D22" s="2">
        <v>2.9</v>
      </c>
      <c r="E22" s="120" t="s">
        <v>270</v>
      </c>
      <c r="F22" s="120"/>
      <c r="G22" s="120"/>
      <c r="H22" s="120"/>
      <c r="I22" s="21" t="s">
        <v>13</v>
      </c>
      <c r="J22" s="170">
        <v>3</v>
      </c>
      <c r="K22" s="162" t="s">
        <v>271</v>
      </c>
      <c r="L22" s="162"/>
      <c r="M22" s="162"/>
    </row>
    <row r="23" spans="3:14">
      <c r="E23" s="30"/>
      <c r="F23" s="30"/>
      <c r="G23" s="30"/>
      <c r="H23" s="30"/>
      <c r="I23" s="21"/>
      <c r="J23" s="43"/>
      <c r="K23" s="120" t="s">
        <v>316</v>
      </c>
      <c r="L23" s="120"/>
      <c r="M23" s="120"/>
    </row>
    <row r="24" spans="3:14">
      <c r="C24" s="2">
        <v>3</v>
      </c>
      <c r="D24" s="97" t="s">
        <v>274</v>
      </c>
      <c r="E24" s="97"/>
      <c r="F24" s="97"/>
      <c r="G24" s="97"/>
      <c r="H24" s="97"/>
    </row>
    <row r="25" spans="3:14">
      <c r="D25" s="2">
        <v>3.1</v>
      </c>
      <c r="E25" s="97" t="s">
        <v>258</v>
      </c>
      <c r="F25" s="97"/>
      <c r="G25" s="5"/>
      <c r="H25" s="5"/>
      <c r="I25" s="2" t="s">
        <v>13</v>
      </c>
      <c r="J25" s="70">
        <v>2</v>
      </c>
      <c r="K25" s="2" t="s">
        <v>15</v>
      </c>
    </row>
    <row r="26" spans="3:14">
      <c r="D26" s="2">
        <v>3.2</v>
      </c>
      <c r="E26" s="97" t="s">
        <v>259</v>
      </c>
      <c r="F26" s="97"/>
      <c r="G26" s="5"/>
      <c r="H26" s="5"/>
      <c r="I26" s="2" t="s">
        <v>13</v>
      </c>
      <c r="J26" s="70">
        <v>1</v>
      </c>
      <c r="K26" s="2" t="s">
        <v>15</v>
      </c>
    </row>
    <row r="27" spans="3:14">
      <c r="D27" s="2">
        <v>3.3</v>
      </c>
      <c r="E27" s="120" t="s">
        <v>269</v>
      </c>
      <c r="F27" s="120"/>
      <c r="G27" s="120"/>
      <c r="H27" s="120"/>
      <c r="I27" s="2" t="s">
        <v>13</v>
      </c>
      <c r="J27" s="60">
        <f>J25*J26</f>
        <v>2</v>
      </c>
      <c r="K27" s="47" t="s">
        <v>26</v>
      </c>
      <c r="L27" s="164" t="s">
        <v>275</v>
      </c>
      <c r="M27" s="164"/>
      <c r="N27" s="164"/>
    </row>
    <row r="28" spans="3:14">
      <c r="I28" s="2" t="s">
        <v>13</v>
      </c>
      <c r="J28" s="19">
        <v>0</v>
      </c>
      <c r="K28" s="48" t="s">
        <v>26</v>
      </c>
      <c r="L28" s="165" t="s">
        <v>276</v>
      </c>
      <c r="M28" s="165"/>
      <c r="N28" s="165"/>
    </row>
    <row r="29" spans="3:14">
      <c r="D29" s="2">
        <v>3.4</v>
      </c>
      <c r="E29" s="97" t="s">
        <v>277</v>
      </c>
      <c r="F29" s="97"/>
      <c r="G29" s="97"/>
      <c r="H29" s="97"/>
      <c r="I29" s="2" t="s">
        <v>13</v>
      </c>
      <c r="J29" s="60">
        <f>11*J27</f>
        <v>22</v>
      </c>
      <c r="K29" s="41" t="s">
        <v>168</v>
      </c>
      <c r="L29" s="164" t="s">
        <v>275</v>
      </c>
      <c r="M29" s="164"/>
      <c r="N29" s="164"/>
    </row>
    <row r="30" spans="3:14">
      <c r="I30" s="2" t="s">
        <v>13</v>
      </c>
      <c r="J30" s="19">
        <f>11*J28</f>
        <v>0</v>
      </c>
      <c r="K30" s="39" t="s">
        <v>168</v>
      </c>
      <c r="L30" s="165" t="s">
        <v>276</v>
      </c>
      <c r="M30" s="165"/>
      <c r="N30" s="165"/>
    </row>
    <row r="32" spans="3:14">
      <c r="C32" s="2">
        <v>4</v>
      </c>
      <c r="D32" s="97" t="s">
        <v>278</v>
      </c>
      <c r="E32" s="97"/>
      <c r="F32" s="97"/>
      <c r="G32" s="97"/>
      <c r="H32" s="97"/>
    </row>
    <row r="33" spans="4:11">
      <c r="D33" s="2">
        <v>4.0999999999999996</v>
      </c>
      <c r="E33" s="97" t="s">
        <v>279</v>
      </c>
      <c r="F33" s="97"/>
      <c r="G33" s="97"/>
      <c r="H33" s="97"/>
      <c r="I33" s="2" t="s">
        <v>13</v>
      </c>
      <c r="J33" s="18"/>
      <c r="K33" s="2" t="s">
        <v>301</v>
      </c>
    </row>
    <row r="34" spans="4:11">
      <c r="D34" s="2">
        <v>4.2</v>
      </c>
      <c r="E34" s="97" t="s">
        <v>280</v>
      </c>
      <c r="F34" s="97"/>
      <c r="G34" s="97"/>
      <c r="H34" s="97"/>
      <c r="I34" s="2" t="s">
        <v>13</v>
      </c>
      <c r="J34" s="18"/>
      <c r="K34" s="2" t="s">
        <v>301</v>
      </c>
    </row>
    <row r="35" spans="4:11">
      <c r="D35" s="2">
        <v>4.3</v>
      </c>
      <c r="E35" s="97" t="s">
        <v>281</v>
      </c>
      <c r="F35" s="97"/>
      <c r="G35" s="97"/>
      <c r="H35" s="97"/>
      <c r="I35" s="2" t="s">
        <v>13</v>
      </c>
      <c r="J35" s="18"/>
      <c r="K35" s="2" t="s">
        <v>301</v>
      </c>
    </row>
    <row r="36" spans="4:11">
      <c r="D36" s="2">
        <v>4.4000000000000004</v>
      </c>
      <c r="E36" s="97" t="s">
        <v>300</v>
      </c>
      <c r="F36" s="97"/>
      <c r="G36" s="97"/>
      <c r="H36" s="97"/>
      <c r="I36" s="2" t="s">
        <v>13</v>
      </c>
      <c r="J36" s="18"/>
      <c r="K36" s="2" t="s">
        <v>301</v>
      </c>
    </row>
    <row r="37" spans="4:11">
      <c r="D37" s="2">
        <v>4.5</v>
      </c>
      <c r="E37" s="97" t="s">
        <v>282</v>
      </c>
      <c r="F37" s="97"/>
      <c r="G37" s="97"/>
      <c r="H37" s="97"/>
      <c r="I37" s="2" t="s">
        <v>13</v>
      </c>
      <c r="J37" s="18"/>
      <c r="K37" s="2" t="s">
        <v>301</v>
      </c>
    </row>
    <row r="38" spans="4:11">
      <c r="D38" s="2">
        <v>4.5999999999999996</v>
      </c>
      <c r="E38" s="97" t="s">
        <v>283</v>
      </c>
      <c r="F38" s="97"/>
      <c r="G38" s="97"/>
      <c r="H38" s="97"/>
      <c r="I38" s="2" t="s">
        <v>13</v>
      </c>
      <c r="J38" s="18"/>
      <c r="K38" s="2" t="s">
        <v>301</v>
      </c>
    </row>
    <row r="39" spans="4:11">
      <c r="D39" s="2">
        <v>4.7</v>
      </c>
      <c r="E39" s="97" t="s">
        <v>284</v>
      </c>
      <c r="F39" s="97"/>
      <c r="G39" s="97"/>
      <c r="H39" s="97"/>
      <c r="I39" s="2" t="s">
        <v>13</v>
      </c>
      <c r="J39" s="18"/>
      <c r="K39" s="2" t="s">
        <v>301</v>
      </c>
    </row>
    <row r="40" spans="4:11">
      <c r="D40" s="2">
        <v>4.8</v>
      </c>
      <c r="E40" s="97" t="s">
        <v>285</v>
      </c>
      <c r="F40" s="97"/>
      <c r="G40" s="97"/>
      <c r="H40" s="97"/>
      <c r="I40" s="2" t="s">
        <v>13</v>
      </c>
      <c r="J40" s="18"/>
      <c r="K40" s="2" t="s">
        <v>301</v>
      </c>
    </row>
    <row r="41" spans="4:11">
      <c r="E41" s="97"/>
      <c r="F41" s="97"/>
      <c r="G41" s="97"/>
      <c r="H41" s="97"/>
    </row>
    <row r="42" spans="4:11">
      <c r="E42" s="97"/>
      <c r="F42" s="97"/>
      <c r="G42" s="97"/>
      <c r="H42" s="97"/>
    </row>
    <row r="43" spans="4:11">
      <c r="E43" s="97"/>
      <c r="F43" s="97"/>
      <c r="G43" s="97"/>
      <c r="H43" s="97"/>
    </row>
    <row r="44" spans="4:11">
      <c r="E44" s="97"/>
      <c r="F44" s="97"/>
      <c r="G44" s="97"/>
      <c r="H44" s="97"/>
    </row>
    <row r="45" spans="4:11">
      <c r="E45" s="97"/>
      <c r="F45" s="97"/>
      <c r="G45" s="97"/>
      <c r="H45" s="97"/>
    </row>
    <row r="46" spans="4:11">
      <c r="E46" s="97"/>
      <c r="F46" s="97"/>
      <c r="G46" s="97"/>
      <c r="H46" s="97"/>
    </row>
    <row r="47" spans="4:11">
      <c r="E47" s="97"/>
      <c r="F47" s="97"/>
      <c r="G47" s="97"/>
      <c r="H47" s="97"/>
    </row>
    <row r="48" spans="4:11">
      <c r="E48" s="97"/>
      <c r="F48" s="97"/>
      <c r="G48" s="97"/>
      <c r="H48" s="97"/>
    </row>
    <row r="49" spans="5:8">
      <c r="E49" s="97"/>
      <c r="F49" s="97"/>
      <c r="G49" s="97"/>
      <c r="H49" s="97"/>
    </row>
    <row r="50" spans="5:8">
      <c r="E50" s="97"/>
      <c r="F50" s="97"/>
      <c r="G50" s="97"/>
      <c r="H50" s="97"/>
    </row>
    <row r="51" spans="5:8">
      <c r="E51" s="97"/>
      <c r="F51" s="97"/>
      <c r="G51" s="97"/>
      <c r="H51" s="97"/>
    </row>
  </sheetData>
  <mergeCells count="47">
    <mergeCell ref="E49:H49"/>
    <mergeCell ref="E50:H50"/>
    <mergeCell ref="E51:H51"/>
    <mergeCell ref="E43:H43"/>
    <mergeCell ref="E44:H44"/>
    <mergeCell ref="E45:H45"/>
    <mergeCell ref="E46:H46"/>
    <mergeCell ref="E47:H47"/>
    <mergeCell ref="E48:H48"/>
    <mergeCell ref="E37:H37"/>
    <mergeCell ref="E38:H38"/>
    <mergeCell ref="E39:H39"/>
    <mergeCell ref="E40:H40"/>
    <mergeCell ref="E41:H41"/>
    <mergeCell ref="E42:H42"/>
    <mergeCell ref="L30:N30"/>
    <mergeCell ref="D32:H32"/>
    <mergeCell ref="E33:H33"/>
    <mergeCell ref="E34:H34"/>
    <mergeCell ref="E35:H35"/>
    <mergeCell ref="E36:H36"/>
    <mergeCell ref="E26:F26"/>
    <mergeCell ref="E27:H27"/>
    <mergeCell ref="L27:N27"/>
    <mergeCell ref="D24:H24"/>
    <mergeCell ref="L28:N28"/>
    <mergeCell ref="E29:H29"/>
    <mergeCell ref="L29:N29"/>
    <mergeCell ref="D3:N3"/>
    <mergeCell ref="E25:F25"/>
    <mergeCell ref="L19:N19"/>
    <mergeCell ref="E21:H21"/>
    <mergeCell ref="E22:H22"/>
    <mergeCell ref="K22:M22"/>
    <mergeCell ref="K23:M23"/>
    <mergeCell ref="E20:H20"/>
    <mergeCell ref="E14:F14"/>
    <mergeCell ref="E19:H19"/>
    <mergeCell ref="E15:F15"/>
    <mergeCell ref="E16:G16"/>
    <mergeCell ref="E17:G17"/>
    <mergeCell ref="E18:H18"/>
    <mergeCell ref="D5:I5"/>
    <mergeCell ref="D12:L12"/>
    <mergeCell ref="E6:M6"/>
    <mergeCell ref="E8:M8"/>
    <mergeCell ref="E10:M10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C3:N50"/>
  <sheetViews>
    <sheetView workbookViewId="0">
      <selection activeCell="O50" sqref="O50"/>
    </sheetView>
  </sheetViews>
  <sheetFormatPr defaultRowHeight="12.75"/>
  <cols>
    <col min="1" max="2" width="9.140625" style="2"/>
    <col min="3" max="3" width="2" style="2" bestFit="1" customWidth="1"/>
    <col min="4" max="4" width="4" style="2" bestFit="1" customWidth="1"/>
    <col min="5" max="16384" width="9.140625" style="2"/>
  </cols>
  <sheetData>
    <row r="3" spans="3:14" ht="15">
      <c r="D3" s="121" t="s">
        <v>518</v>
      </c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5" spans="3:14">
      <c r="C5" s="2">
        <v>1</v>
      </c>
      <c r="D5" s="84" t="s">
        <v>294</v>
      </c>
      <c r="E5" s="84"/>
      <c r="F5" s="84"/>
      <c r="G5" s="84"/>
      <c r="H5" s="84"/>
      <c r="I5" s="84"/>
      <c r="J5" s="84"/>
      <c r="K5" s="84"/>
    </row>
    <row r="7" spans="3:14">
      <c r="D7" s="2">
        <v>1.1000000000000001</v>
      </c>
      <c r="E7" s="97" t="s">
        <v>288</v>
      </c>
      <c r="F7" s="97"/>
      <c r="G7" s="2" t="s">
        <v>287</v>
      </c>
      <c r="H7" s="2" t="s">
        <v>291</v>
      </c>
      <c r="I7" s="2" t="s">
        <v>292</v>
      </c>
      <c r="J7" s="2" t="s">
        <v>13</v>
      </c>
      <c r="K7" s="18">
        <v>2.1280000000000001</v>
      </c>
      <c r="L7" s="84" t="s">
        <v>293</v>
      </c>
      <c r="M7" s="84"/>
      <c r="N7" s="84"/>
    </row>
    <row r="8" spans="3:14">
      <c r="D8" s="2" t="s">
        <v>114</v>
      </c>
      <c r="H8" s="2" t="s">
        <v>295</v>
      </c>
      <c r="I8" s="2" t="s">
        <v>292</v>
      </c>
      <c r="J8" s="2" t="s">
        <v>13</v>
      </c>
      <c r="K8" s="18">
        <v>1.637</v>
      </c>
      <c r="L8" s="84" t="s">
        <v>293</v>
      </c>
      <c r="M8" s="84"/>
      <c r="N8" s="84"/>
    </row>
    <row r="9" spans="3:14">
      <c r="H9" s="2" t="s">
        <v>114</v>
      </c>
      <c r="I9" s="2" t="s">
        <v>114</v>
      </c>
      <c r="J9" s="2" t="s">
        <v>114</v>
      </c>
      <c r="K9" s="21"/>
      <c r="L9" s="84" t="s">
        <v>114</v>
      </c>
      <c r="M9" s="84"/>
      <c r="N9" s="84"/>
    </row>
    <row r="10" spans="3:14">
      <c r="D10" s="2">
        <v>1.2</v>
      </c>
      <c r="E10" s="97" t="s">
        <v>289</v>
      </c>
      <c r="F10" s="97"/>
      <c r="G10" s="2" t="s">
        <v>287</v>
      </c>
      <c r="H10" s="2" t="s">
        <v>296</v>
      </c>
      <c r="I10" s="2" t="s">
        <v>292</v>
      </c>
      <c r="J10" s="2" t="s">
        <v>13</v>
      </c>
      <c r="K10" s="18">
        <v>1.0529999999999999</v>
      </c>
      <c r="L10" s="84" t="s">
        <v>293</v>
      </c>
      <c r="M10" s="84"/>
      <c r="N10" s="84"/>
    </row>
    <row r="11" spans="3:14">
      <c r="E11" s="97" t="s">
        <v>114</v>
      </c>
      <c r="F11" s="97"/>
      <c r="G11" s="2" t="s">
        <v>114</v>
      </c>
      <c r="H11" s="2" t="s">
        <v>297</v>
      </c>
      <c r="I11" s="2" t="s">
        <v>292</v>
      </c>
      <c r="J11" s="2" t="s">
        <v>13</v>
      </c>
      <c r="K11" s="19">
        <v>0.81</v>
      </c>
      <c r="L11" s="84" t="s">
        <v>293</v>
      </c>
      <c r="M11" s="84"/>
      <c r="N11" s="84"/>
    </row>
    <row r="12" spans="3:14">
      <c r="E12" s="97" t="s">
        <v>114</v>
      </c>
      <c r="F12" s="97"/>
      <c r="G12" s="2" t="s">
        <v>114</v>
      </c>
      <c r="K12" s="21"/>
      <c r="L12" s="84"/>
      <c r="M12" s="84"/>
      <c r="N12" s="84"/>
    </row>
    <row r="13" spans="3:14">
      <c r="D13" s="2">
        <v>1.3</v>
      </c>
      <c r="E13" s="97" t="s">
        <v>290</v>
      </c>
      <c r="F13" s="97"/>
      <c r="G13" s="2" t="s">
        <v>287</v>
      </c>
      <c r="H13" s="2" t="s">
        <v>299</v>
      </c>
      <c r="I13" s="2" t="s">
        <v>292</v>
      </c>
      <c r="J13" s="2" t="s">
        <v>13</v>
      </c>
      <c r="K13" s="18">
        <v>2.3260000000000001</v>
      </c>
      <c r="L13" s="84" t="s">
        <v>293</v>
      </c>
      <c r="M13" s="84"/>
      <c r="N13" s="84"/>
    </row>
    <row r="14" spans="3:14">
      <c r="E14" s="97" t="s">
        <v>114</v>
      </c>
      <c r="F14" s="97"/>
      <c r="G14" s="2" t="s">
        <v>114</v>
      </c>
      <c r="H14" s="2" t="s">
        <v>298</v>
      </c>
      <c r="I14" s="2" t="s">
        <v>292</v>
      </c>
      <c r="J14" s="2" t="s">
        <v>13</v>
      </c>
      <c r="K14" s="18">
        <v>1.7889999999999999</v>
      </c>
      <c r="L14" s="84" t="s">
        <v>293</v>
      </c>
      <c r="M14" s="84"/>
      <c r="N14" s="84"/>
    </row>
    <row r="15" spans="3:14">
      <c r="E15" s="97"/>
      <c r="F15" s="97"/>
      <c r="G15" s="2" t="s">
        <v>114</v>
      </c>
      <c r="L15" s="84"/>
      <c r="M15" s="84"/>
      <c r="N15" s="84"/>
    </row>
    <row r="16" spans="3:14">
      <c r="D16" s="2">
        <v>1.4</v>
      </c>
      <c r="E16" s="97" t="s">
        <v>304</v>
      </c>
      <c r="F16" s="97"/>
      <c r="G16" s="97"/>
      <c r="H16" s="18">
        <v>2</v>
      </c>
      <c r="I16" s="2" t="s">
        <v>301</v>
      </c>
      <c r="J16" s="84" t="s">
        <v>305</v>
      </c>
      <c r="K16" s="84"/>
      <c r="L16" s="84"/>
      <c r="M16" s="84"/>
    </row>
    <row r="17" spans="3:12">
      <c r="E17" s="97"/>
      <c r="F17" s="97"/>
    </row>
    <row r="18" spans="3:12">
      <c r="D18" s="2">
        <v>1.5</v>
      </c>
      <c r="E18" s="97" t="s">
        <v>302</v>
      </c>
      <c r="F18" s="97"/>
      <c r="H18" s="18">
        <v>1</v>
      </c>
      <c r="I18" s="2" t="s">
        <v>301</v>
      </c>
      <c r="J18" s="84" t="s">
        <v>303</v>
      </c>
      <c r="K18" s="84"/>
      <c r="L18" s="84"/>
    </row>
    <row r="19" spans="3:12">
      <c r="E19" s="97"/>
      <c r="F19" s="97"/>
    </row>
    <row r="20" spans="3:12">
      <c r="C20" s="2">
        <v>2</v>
      </c>
      <c r="D20" s="97" t="s">
        <v>306</v>
      </c>
      <c r="E20" s="97"/>
      <c r="F20" s="97"/>
      <c r="G20" s="97"/>
    </row>
    <row r="21" spans="3:12">
      <c r="D21" s="5"/>
      <c r="E21" s="5"/>
      <c r="F21" s="5"/>
      <c r="G21" s="5"/>
    </row>
    <row r="22" spans="3:12">
      <c r="D22" s="2">
        <v>2.1</v>
      </c>
      <c r="E22" s="97" t="s">
        <v>258</v>
      </c>
      <c r="F22" s="97"/>
      <c r="G22" s="97"/>
      <c r="H22" s="19">
        <v>9</v>
      </c>
      <c r="I22" s="2" t="s">
        <v>164</v>
      </c>
    </row>
    <row r="23" spans="3:12" s="21" customFormat="1">
      <c r="E23" s="30"/>
      <c r="F23" s="30"/>
      <c r="G23" s="30"/>
      <c r="H23" s="43"/>
    </row>
    <row r="24" spans="3:12">
      <c r="D24" s="2">
        <v>2.2000000000000002</v>
      </c>
      <c r="E24" s="97" t="s">
        <v>307</v>
      </c>
      <c r="F24" s="97"/>
      <c r="G24" s="97"/>
      <c r="H24" s="19">
        <v>4</v>
      </c>
      <c r="I24" s="2" t="s">
        <v>164</v>
      </c>
      <c r="J24" s="84" t="s">
        <v>317</v>
      </c>
      <c r="K24" s="84"/>
      <c r="L24" s="84"/>
    </row>
    <row r="25" spans="3:12" s="21" customFormat="1">
      <c r="E25" s="30"/>
      <c r="F25" s="30"/>
      <c r="G25" s="30"/>
      <c r="H25" s="43"/>
    </row>
    <row r="26" spans="3:12">
      <c r="D26" s="2">
        <v>2.2999999999999998</v>
      </c>
      <c r="E26" s="97" t="s">
        <v>308</v>
      </c>
      <c r="F26" s="97"/>
      <c r="G26" s="2" t="s">
        <v>13</v>
      </c>
      <c r="H26" s="60">
        <f>H22*H24</f>
        <v>36</v>
      </c>
      <c r="I26" s="2" t="s">
        <v>26</v>
      </c>
    </row>
    <row r="28" spans="3:12">
      <c r="C28" s="2">
        <v>3</v>
      </c>
      <c r="D28" s="97" t="s">
        <v>309</v>
      </c>
      <c r="E28" s="97"/>
      <c r="F28" s="97"/>
      <c r="G28" s="97"/>
    </row>
    <row r="29" spans="3:12">
      <c r="D29" s="2">
        <v>3.1</v>
      </c>
      <c r="E29" s="97" t="s">
        <v>286</v>
      </c>
      <c r="F29" s="97"/>
      <c r="G29" s="85" t="s">
        <v>290</v>
      </c>
      <c r="H29" s="85"/>
      <c r="I29" s="2" t="s">
        <v>287</v>
      </c>
      <c r="J29" s="85" t="s">
        <v>298</v>
      </c>
      <c r="K29" s="85"/>
    </row>
    <row r="30" spans="3:12" s="21" customFormat="1">
      <c r="E30" s="30"/>
      <c r="F30" s="30"/>
    </row>
    <row r="31" spans="3:12" s="21" customFormat="1">
      <c r="E31" s="120" t="s">
        <v>311</v>
      </c>
      <c r="F31" s="120"/>
      <c r="G31" s="21" t="s">
        <v>13</v>
      </c>
      <c r="H31" s="18">
        <v>1.7889999999999999</v>
      </c>
      <c r="I31" s="162" t="s">
        <v>293</v>
      </c>
      <c r="J31" s="162"/>
      <c r="K31" s="162"/>
      <c r="L31" s="162"/>
    </row>
    <row r="32" spans="3:12" s="21" customFormat="1">
      <c r="E32" s="30"/>
      <c r="F32" s="30"/>
    </row>
    <row r="33" spans="3:14">
      <c r="D33" s="2">
        <v>3.2</v>
      </c>
      <c r="E33" s="97" t="s">
        <v>310</v>
      </c>
      <c r="F33" s="97"/>
      <c r="G33" s="97"/>
      <c r="H33" s="13">
        <f>H26*H31</f>
        <v>64.403999999999996</v>
      </c>
      <c r="I33" s="2" t="s">
        <v>312</v>
      </c>
    </row>
    <row r="35" spans="3:14">
      <c r="D35" s="2">
        <v>3.3</v>
      </c>
      <c r="E35" s="5" t="s">
        <v>313</v>
      </c>
      <c r="G35" s="2" t="s">
        <v>13</v>
      </c>
      <c r="H35" s="13">
        <f>H16*H33</f>
        <v>128.80799999999999</v>
      </c>
      <c r="I35" s="2" t="s">
        <v>301</v>
      </c>
      <c r="J35" s="2" t="s">
        <v>314</v>
      </c>
    </row>
    <row r="36" spans="3:14">
      <c r="G36" s="2" t="s">
        <v>114</v>
      </c>
    </row>
    <row r="37" spans="3:14">
      <c r="D37" s="2">
        <v>3.4</v>
      </c>
      <c r="E37" s="5" t="s">
        <v>315</v>
      </c>
      <c r="G37" s="2" t="s">
        <v>13</v>
      </c>
      <c r="H37" s="13">
        <f>H18*H33</f>
        <v>64.403999999999996</v>
      </c>
      <c r="I37" s="2" t="s">
        <v>301</v>
      </c>
    </row>
    <row r="38" spans="3:14">
      <c r="E38" s="5"/>
    </row>
    <row r="39" spans="3:14">
      <c r="D39" s="2">
        <v>3.5</v>
      </c>
      <c r="E39" s="97" t="s">
        <v>320</v>
      </c>
      <c r="F39" s="97"/>
    </row>
    <row r="41" spans="3:14">
      <c r="C41" s="2">
        <v>4</v>
      </c>
      <c r="D41" s="97" t="s">
        <v>267</v>
      </c>
      <c r="E41" s="97"/>
      <c r="F41" s="97"/>
      <c r="G41" s="97"/>
      <c r="H41" s="97"/>
      <c r="I41" s="97"/>
      <c r="J41" s="97"/>
      <c r="K41" s="97"/>
      <c r="L41" s="97"/>
    </row>
    <row r="43" spans="3:14">
      <c r="D43" s="2">
        <v>2.1</v>
      </c>
      <c r="E43" s="97" t="s">
        <v>258</v>
      </c>
      <c r="F43" s="97"/>
      <c r="G43" s="5"/>
      <c r="H43" s="5"/>
      <c r="I43" s="2" t="s">
        <v>13</v>
      </c>
      <c r="J43" s="60">
        <f>H22</f>
        <v>9</v>
      </c>
      <c r="K43" s="2" t="s">
        <v>15</v>
      </c>
    </row>
    <row r="44" spans="3:14">
      <c r="D44" s="2">
        <v>2.2000000000000002</v>
      </c>
      <c r="E44" s="97" t="s">
        <v>259</v>
      </c>
      <c r="F44" s="97"/>
      <c r="G44" s="5"/>
      <c r="H44" s="5"/>
      <c r="I44" s="2" t="s">
        <v>13</v>
      </c>
      <c r="J44" s="60">
        <f>H24</f>
        <v>4</v>
      </c>
      <c r="K44" s="2" t="s">
        <v>15</v>
      </c>
      <c r="L44" s="84" t="s">
        <v>318</v>
      </c>
      <c r="M44" s="84"/>
      <c r="N44" s="84"/>
    </row>
    <row r="45" spans="3:14">
      <c r="D45" s="2">
        <v>2.2999999999999998</v>
      </c>
      <c r="E45" s="97" t="s">
        <v>319</v>
      </c>
      <c r="F45" s="97"/>
      <c r="G45" s="97"/>
      <c r="H45" s="5"/>
      <c r="I45" s="2" t="s">
        <v>13</v>
      </c>
      <c r="J45" s="19">
        <v>1</v>
      </c>
      <c r="K45" s="2" t="s">
        <v>15</v>
      </c>
    </row>
    <row r="46" spans="3:14">
      <c r="D46" s="2">
        <v>2.5</v>
      </c>
      <c r="E46" s="97" t="s">
        <v>268</v>
      </c>
      <c r="F46" s="97"/>
      <c r="G46" s="97"/>
      <c r="H46" s="97"/>
      <c r="I46" s="2" t="s">
        <v>13</v>
      </c>
      <c r="J46" s="13">
        <f>1+INT(J44/J45)</f>
        <v>5</v>
      </c>
      <c r="K46" s="2" t="s">
        <v>262</v>
      </c>
    </row>
    <row r="47" spans="3:14">
      <c r="D47" s="2">
        <v>2.6</v>
      </c>
      <c r="E47" s="97" t="s">
        <v>263</v>
      </c>
      <c r="F47" s="97"/>
      <c r="G47" s="97"/>
      <c r="H47" s="97"/>
      <c r="I47" s="2" t="s">
        <v>13</v>
      </c>
      <c r="J47" s="60">
        <f>J43</f>
        <v>9</v>
      </c>
      <c r="K47" s="2" t="s">
        <v>264</v>
      </c>
      <c r="L47" s="84" t="s">
        <v>272</v>
      </c>
      <c r="M47" s="84"/>
      <c r="N47" s="84"/>
    </row>
    <row r="48" spans="3:14">
      <c r="D48" s="2">
        <v>2.7</v>
      </c>
      <c r="E48" s="97" t="s">
        <v>266</v>
      </c>
      <c r="F48" s="97"/>
      <c r="G48" s="97"/>
      <c r="H48" s="97"/>
      <c r="I48" s="2" t="s">
        <v>13</v>
      </c>
      <c r="J48" s="60">
        <f>J46*J47</f>
        <v>45</v>
      </c>
      <c r="K48" s="2" t="s">
        <v>264</v>
      </c>
    </row>
    <row r="49" spans="4:13">
      <c r="D49" s="2">
        <v>2.8</v>
      </c>
      <c r="E49" s="120" t="s">
        <v>270</v>
      </c>
      <c r="F49" s="120"/>
      <c r="G49" s="120"/>
      <c r="H49" s="120"/>
      <c r="I49" s="21" t="s">
        <v>13</v>
      </c>
      <c r="J49" s="170">
        <v>2</v>
      </c>
      <c r="K49" s="162" t="s">
        <v>271</v>
      </c>
      <c r="L49" s="162"/>
      <c r="M49" s="162"/>
    </row>
    <row r="50" spans="4:13">
      <c r="E50" s="30"/>
      <c r="F50" s="30"/>
      <c r="G50" s="30"/>
      <c r="H50" s="30"/>
      <c r="I50" s="21"/>
      <c r="J50" s="43"/>
      <c r="K50" s="120" t="s">
        <v>316</v>
      </c>
      <c r="L50" s="120"/>
      <c r="M50" s="120"/>
    </row>
  </sheetData>
  <mergeCells count="49">
    <mergeCell ref="K50:M50"/>
    <mergeCell ref="J24:L24"/>
    <mergeCell ref="L44:N44"/>
    <mergeCell ref="K49:M49"/>
    <mergeCell ref="I31:L31"/>
    <mergeCell ref="L11:N11"/>
    <mergeCell ref="E49:H49"/>
    <mergeCell ref="E48:H48"/>
    <mergeCell ref="D28:G28"/>
    <mergeCell ref="E31:F31"/>
    <mergeCell ref="E33:G33"/>
    <mergeCell ref="L13:N13"/>
    <mergeCell ref="L14:N14"/>
    <mergeCell ref="L15:N15"/>
    <mergeCell ref="E11:F11"/>
    <mergeCell ref="D3:N3"/>
    <mergeCell ref="L8:N8"/>
    <mergeCell ref="E10:F10"/>
    <mergeCell ref="L9:N9"/>
    <mergeCell ref="L10:N10"/>
    <mergeCell ref="E7:F7"/>
    <mergeCell ref="L7:N7"/>
    <mergeCell ref="D5:K5"/>
    <mergeCell ref="E16:G16"/>
    <mergeCell ref="J18:L18"/>
    <mergeCell ref="J16:M16"/>
    <mergeCell ref="E12:F12"/>
    <mergeCell ref="E13:F13"/>
    <mergeCell ref="E14:F14"/>
    <mergeCell ref="E15:F15"/>
    <mergeCell ref="E17:F17"/>
    <mergeCell ref="E18:F18"/>
    <mergeCell ref="L12:N12"/>
    <mergeCell ref="E19:F19"/>
    <mergeCell ref="E29:F29"/>
    <mergeCell ref="G29:H29"/>
    <mergeCell ref="J29:K29"/>
    <mergeCell ref="D20:G20"/>
    <mergeCell ref="E22:G22"/>
    <mergeCell ref="E24:G24"/>
    <mergeCell ref="E26:F26"/>
    <mergeCell ref="E46:H46"/>
    <mergeCell ref="E47:H47"/>
    <mergeCell ref="L47:N47"/>
    <mergeCell ref="E39:F39"/>
    <mergeCell ref="D41:L41"/>
    <mergeCell ref="E43:F43"/>
    <mergeCell ref="E44:F44"/>
    <mergeCell ref="E45:G45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5:N40"/>
  <sheetViews>
    <sheetView zoomScale="75" workbookViewId="0">
      <selection activeCell="P16" sqref="P16"/>
    </sheetView>
  </sheetViews>
  <sheetFormatPr defaultRowHeight="12.75"/>
  <cols>
    <col min="1" max="1" width="7" style="2" bestFit="1" customWidth="1"/>
    <col min="2" max="11" width="9.140625" style="2"/>
    <col min="12" max="12" width="8.85546875" style="2" bestFit="1" customWidth="1"/>
    <col min="13" max="16384" width="9.140625" style="2"/>
  </cols>
  <sheetData>
    <row r="5" spans="1:14">
      <c r="A5" s="98" t="s">
        <v>326</v>
      </c>
      <c r="B5" s="98" t="s">
        <v>327</v>
      </c>
      <c r="C5" s="98"/>
      <c r="D5" s="98"/>
      <c r="E5" s="98"/>
      <c r="F5" s="98"/>
      <c r="G5" s="76" t="s">
        <v>325</v>
      </c>
      <c r="H5" s="76"/>
      <c r="I5" s="76" t="s">
        <v>400</v>
      </c>
      <c r="J5" s="76"/>
      <c r="K5" s="76" t="s">
        <v>402</v>
      </c>
      <c r="L5" s="76"/>
      <c r="M5" s="98" t="s">
        <v>322</v>
      </c>
      <c r="N5" s="98"/>
    </row>
    <row r="6" spans="1:14">
      <c r="A6" s="98"/>
      <c r="B6" s="98"/>
      <c r="C6" s="98"/>
      <c r="D6" s="98"/>
      <c r="E6" s="98"/>
      <c r="F6" s="98"/>
      <c r="G6" s="26" t="s">
        <v>324</v>
      </c>
      <c r="H6" s="26" t="s">
        <v>323</v>
      </c>
      <c r="I6" s="26" t="s">
        <v>401</v>
      </c>
      <c r="J6" s="26" t="s">
        <v>110</v>
      </c>
      <c r="K6" s="26" t="s">
        <v>401</v>
      </c>
      <c r="L6" s="26" t="s">
        <v>110</v>
      </c>
      <c r="M6" s="98"/>
      <c r="N6" s="98"/>
    </row>
    <row r="7" spans="1:14">
      <c r="A7" s="26">
        <v>2</v>
      </c>
      <c r="B7" s="83" t="s">
        <v>115</v>
      </c>
      <c r="C7" s="83"/>
      <c r="D7" s="83"/>
      <c r="E7" s="83"/>
      <c r="F7" s="83"/>
      <c r="G7" s="26"/>
      <c r="H7" s="26"/>
      <c r="I7" s="26"/>
      <c r="J7" s="26"/>
      <c r="K7" s="26"/>
      <c r="L7" s="26"/>
      <c r="M7" s="99"/>
      <c r="N7" s="100"/>
    </row>
    <row r="8" spans="1:14">
      <c r="A8" s="26"/>
      <c r="B8" s="26"/>
      <c r="C8" s="99"/>
      <c r="D8" s="101"/>
      <c r="E8" s="101"/>
      <c r="F8" s="100"/>
      <c r="G8" s="26"/>
      <c r="H8" s="26"/>
      <c r="I8" s="26"/>
      <c r="J8" s="26"/>
      <c r="K8" s="26"/>
      <c r="L8" s="26"/>
      <c r="M8" s="99"/>
      <c r="N8" s="100"/>
    </row>
    <row r="9" spans="1:14">
      <c r="A9" s="26"/>
      <c r="B9" s="26">
        <v>2.1</v>
      </c>
      <c r="C9" s="83" t="s">
        <v>332</v>
      </c>
      <c r="D9" s="83"/>
      <c r="E9" s="83"/>
      <c r="F9" s="83"/>
      <c r="G9" s="26">
        <v>100</v>
      </c>
      <c r="H9" s="26" t="s">
        <v>14</v>
      </c>
      <c r="I9" s="26">
        <v>100</v>
      </c>
      <c r="J9" s="26">
        <f>G9*I9</f>
        <v>10000</v>
      </c>
      <c r="K9" s="26">
        <v>60</v>
      </c>
      <c r="L9" s="26">
        <f>G9*K9</f>
        <v>6000</v>
      </c>
      <c r="M9" s="102">
        <f>J9+L9</f>
        <v>16000</v>
      </c>
      <c r="N9" s="102"/>
    </row>
    <row r="10" spans="1:14">
      <c r="A10" s="26"/>
      <c r="B10" s="26">
        <v>2.2000000000000002</v>
      </c>
      <c r="C10" s="83" t="s">
        <v>331</v>
      </c>
      <c r="D10" s="83"/>
      <c r="E10" s="83"/>
      <c r="F10" s="83"/>
      <c r="G10" s="26">
        <v>150</v>
      </c>
      <c r="H10" s="26" t="s">
        <v>164</v>
      </c>
      <c r="I10" s="26">
        <v>200</v>
      </c>
      <c r="J10" s="26">
        <f>G10*I10</f>
        <v>30000</v>
      </c>
      <c r="K10" s="26">
        <v>100</v>
      </c>
      <c r="L10" s="26">
        <f>G10*K10</f>
        <v>15000</v>
      </c>
      <c r="M10" s="102">
        <f>J10+L10</f>
        <v>45000</v>
      </c>
      <c r="N10" s="102"/>
    </row>
    <row r="11" spans="1:14">
      <c r="A11" s="26"/>
      <c r="B11" s="26">
        <v>2.2999999999999998</v>
      </c>
      <c r="C11" s="83" t="s">
        <v>340</v>
      </c>
      <c r="D11" s="83"/>
      <c r="E11" s="83"/>
      <c r="F11" s="83"/>
      <c r="G11" s="26">
        <v>200</v>
      </c>
      <c r="H11" s="26" t="s">
        <v>14</v>
      </c>
      <c r="I11" s="26">
        <v>300</v>
      </c>
      <c r="J11" s="26">
        <f>G11*I11</f>
        <v>60000</v>
      </c>
      <c r="K11" s="26">
        <v>300</v>
      </c>
      <c r="L11" s="26">
        <f>G11*K11</f>
        <v>60000</v>
      </c>
      <c r="M11" s="102">
        <f>J11+L11</f>
        <v>120000</v>
      </c>
      <c r="N11" s="102"/>
    </row>
    <row r="12" spans="1:14">
      <c r="A12" s="26"/>
      <c r="B12" s="26">
        <v>2.4</v>
      </c>
      <c r="C12" s="83" t="s">
        <v>403</v>
      </c>
      <c r="D12" s="83"/>
      <c r="E12" s="83"/>
      <c r="F12" s="83"/>
      <c r="G12" s="61"/>
      <c r="H12" s="26"/>
      <c r="I12" s="26"/>
      <c r="J12" s="26"/>
      <c r="K12" s="26"/>
      <c r="L12" s="26"/>
      <c r="M12" s="103"/>
      <c r="N12" s="103"/>
    </row>
    <row r="13" spans="1:14">
      <c r="A13" s="26"/>
      <c r="B13" s="26"/>
      <c r="C13" s="76"/>
      <c r="D13" s="76"/>
      <c r="E13" s="76"/>
      <c r="F13" s="76"/>
      <c r="G13" s="26"/>
      <c r="H13" s="26"/>
      <c r="I13" s="26"/>
      <c r="J13" s="26"/>
      <c r="K13" s="26"/>
      <c r="L13" s="26"/>
      <c r="M13" s="103"/>
      <c r="N13" s="103"/>
    </row>
    <row r="14" spans="1:14">
      <c r="A14" s="26"/>
      <c r="B14" s="26"/>
      <c r="C14" s="76"/>
      <c r="D14" s="76"/>
      <c r="E14" s="76"/>
      <c r="F14" s="76"/>
      <c r="G14" s="26"/>
      <c r="H14" s="26"/>
      <c r="I14" s="26"/>
      <c r="J14" s="26"/>
      <c r="K14" s="26"/>
      <c r="L14" s="26"/>
      <c r="M14" s="103"/>
      <c r="N14" s="103"/>
    </row>
    <row r="15" spans="1:14">
      <c r="A15" s="26"/>
      <c r="B15" s="26"/>
      <c r="C15" s="76" t="s">
        <v>110</v>
      </c>
      <c r="D15" s="76"/>
      <c r="E15" s="76"/>
      <c r="F15" s="76"/>
      <c r="G15" s="26"/>
      <c r="H15" s="26"/>
      <c r="I15" s="26"/>
      <c r="J15" s="26">
        <f>SUM(J9:J14)</f>
        <v>100000</v>
      </c>
      <c r="K15" s="26"/>
      <c r="L15" s="26">
        <f>SUM(L9:L14)</f>
        <v>81000</v>
      </c>
      <c r="M15" s="102">
        <f>SUM(M9:N14)</f>
        <v>181000</v>
      </c>
      <c r="N15" s="102"/>
    </row>
    <row r="16" spans="1:14">
      <c r="C16" s="97"/>
      <c r="D16" s="97"/>
      <c r="E16" s="97"/>
      <c r="F16" s="97"/>
      <c r="K16" s="84" t="s">
        <v>114</v>
      </c>
      <c r="L16" s="84"/>
      <c r="M16" s="104" t="s">
        <v>114</v>
      </c>
      <c r="N16" s="104"/>
    </row>
    <row r="17" spans="3:14">
      <c r="C17" s="97"/>
      <c r="D17" s="97"/>
      <c r="E17" s="97"/>
      <c r="F17" s="97"/>
      <c r="M17" s="84"/>
      <c r="N17" s="84"/>
    </row>
    <row r="18" spans="3:14">
      <c r="C18" s="97"/>
      <c r="D18" s="97"/>
      <c r="E18" s="97"/>
      <c r="F18" s="97"/>
      <c r="M18" s="84"/>
      <c r="N18" s="84"/>
    </row>
    <row r="19" spans="3:14">
      <c r="C19" s="97"/>
      <c r="D19" s="97"/>
      <c r="E19" s="97"/>
      <c r="F19" s="97"/>
      <c r="M19" s="84"/>
      <c r="N19" s="84"/>
    </row>
    <row r="20" spans="3:14">
      <c r="C20" s="97"/>
      <c r="D20" s="97"/>
      <c r="E20" s="97"/>
      <c r="F20" s="97"/>
      <c r="M20" s="84"/>
      <c r="N20" s="84"/>
    </row>
    <row r="21" spans="3:14">
      <c r="C21" s="97"/>
      <c r="D21" s="97"/>
      <c r="E21" s="97"/>
      <c r="F21" s="97"/>
      <c r="M21" s="84"/>
      <c r="N21" s="84"/>
    </row>
    <row r="22" spans="3:14">
      <c r="C22" s="97"/>
      <c r="D22" s="97"/>
      <c r="E22" s="97"/>
      <c r="F22" s="97"/>
      <c r="M22" s="84"/>
      <c r="N22" s="84"/>
    </row>
    <row r="23" spans="3:14">
      <c r="C23" s="97"/>
      <c r="D23" s="97"/>
      <c r="E23" s="97"/>
      <c r="F23" s="97"/>
      <c r="M23" s="84"/>
      <c r="N23" s="84"/>
    </row>
    <row r="24" spans="3:14">
      <c r="C24" s="97"/>
      <c r="D24" s="97"/>
      <c r="E24" s="97"/>
      <c r="F24" s="97"/>
      <c r="M24" s="84"/>
      <c r="N24" s="84"/>
    </row>
    <row r="25" spans="3:14">
      <c r="C25" s="97"/>
      <c r="D25" s="97"/>
      <c r="E25" s="97"/>
      <c r="F25" s="97"/>
      <c r="M25" s="84"/>
      <c r="N25" s="84"/>
    </row>
    <row r="26" spans="3:14">
      <c r="C26" s="97"/>
      <c r="D26" s="97"/>
      <c r="E26" s="97"/>
      <c r="F26" s="97"/>
      <c r="M26" s="84"/>
      <c r="N26" s="84"/>
    </row>
    <row r="27" spans="3:14">
      <c r="C27" s="97"/>
      <c r="D27" s="97"/>
      <c r="E27" s="97"/>
      <c r="F27" s="97"/>
      <c r="M27" s="84"/>
      <c r="N27" s="84"/>
    </row>
    <row r="28" spans="3:14">
      <c r="C28" s="97"/>
      <c r="D28" s="97"/>
      <c r="E28" s="97"/>
      <c r="F28" s="97"/>
      <c r="M28" s="84"/>
      <c r="N28" s="84"/>
    </row>
    <row r="29" spans="3:14">
      <c r="C29" s="97"/>
      <c r="D29" s="97"/>
      <c r="E29" s="97"/>
      <c r="F29" s="97"/>
      <c r="M29" s="84"/>
      <c r="N29" s="84"/>
    </row>
    <row r="30" spans="3:14">
      <c r="C30" s="97"/>
      <c r="D30" s="97"/>
      <c r="E30" s="97"/>
      <c r="F30" s="97"/>
      <c r="M30" s="84"/>
      <c r="N30" s="84"/>
    </row>
    <row r="31" spans="3:14">
      <c r="C31" s="97"/>
      <c r="D31" s="97"/>
      <c r="E31" s="97"/>
      <c r="F31" s="97"/>
      <c r="M31" s="84"/>
      <c r="N31" s="84"/>
    </row>
    <row r="32" spans="3:14">
      <c r="C32" s="97"/>
      <c r="D32" s="97"/>
      <c r="E32" s="97"/>
      <c r="F32" s="97"/>
      <c r="M32" s="84"/>
      <c r="N32" s="84"/>
    </row>
    <row r="33" spans="3:14">
      <c r="C33" s="97"/>
      <c r="D33" s="97"/>
      <c r="E33" s="97"/>
      <c r="F33" s="97"/>
      <c r="M33" s="84"/>
      <c r="N33" s="84"/>
    </row>
    <row r="34" spans="3:14">
      <c r="C34" s="97"/>
      <c r="D34" s="97"/>
      <c r="E34" s="97"/>
      <c r="F34" s="97"/>
      <c r="M34" s="84"/>
      <c r="N34" s="84"/>
    </row>
    <row r="35" spans="3:14">
      <c r="C35" s="97"/>
      <c r="D35" s="97"/>
      <c r="E35" s="97"/>
      <c r="F35" s="97"/>
      <c r="M35" s="84"/>
      <c r="N35" s="84"/>
    </row>
    <row r="36" spans="3:14">
      <c r="C36" s="97"/>
      <c r="D36" s="97"/>
      <c r="E36" s="97"/>
      <c r="F36" s="97"/>
      <c r="M36" s="84"/>
      <c r="N36" s="84"/>
    </row>
    <row r="37" spans="3:14">
      <c r="C37" s="97"/>
      <c r="D37" s="97"/>
      <c r="E37" s="97"/>
      <c r="F37" s="97"/>
      <c r="M37" s="84"/>
      <c r="N37" s="84"/>
    </row>
    <row r="38" spans="3:14">
      <c r="C38" s="97"/>
      <c r="D38" s="97"/>
      <c r="E38" s="97"/>
      <c r="F38" s="97"/>
      <c r="M38" s="84"/>
      <c r="N38" s="84"/>
    </row>
    <row r="39" spans="3:14">
      <c r="C39" s="97"/>
      <c r="D39" s="97"/>
      <c r="E39" s="97"/>
      <c r="F39" s="97"/>
      <c r="M39" s="84"/>
      <c r="N39" s="84"/>
    </row>
    <row r="40" spans="3:14">
      <c r="C40" s="97"/>
      <c r="D40" s="97"/>
      <c r="E40" s="97"/>
      <c r="F40" s="97"/>
      <c r="M40" s="84"/>
      <c r="N40" s="84"/>
    </row>
  </sheetData>
  <mergeCells count="75">
    <mergeCell ref="M30:N30"/>
    <mergeCell ref="M31:N31"/>
    <mergeCell ref="M32:N32"/>
    <mergeCell ref="M25:N25"/>
    <mergeCell ref="M26:N26"/>
    <mergeCell ref="M40:N40"/>
    <mergeCell ref="M33:N33"/>
    <mergeCell ref="M34:N34"/>
    <mergeCell ref="M35:N35"/>
    <mergeCell ref="M36:N36"/>
    <mergeCell ref="C14:F14"/>
    <mergeCell ref="M37:N37"/>
    <mergeCell ref="M38:N38"/>
    <mergeCell ref="M39:N39"/>
    <mergeCell ref="M29:N29"/>
    <mergeCell ref="M17:N17"/>
    <mergeCell ref="M18:N18"/>
    <mergeCell ref="M19:N19"/>
    <mergeCell ref="M20:N20"/>
    <mergeCell ref="M27:N27"/>
    <mergeCell ref="M28:N28"/>
    <mergeCell ref="M21:N21"/>
    <mergeCell ref="M22:N22"/>
    <mergeCell ref="M23:N23"/>
    <mergeCell ref="M24:N24"/>
    <mergeCell ref="M10:N10"/>
    <mergeCell ref="M11:N11"/>
    <mergeCell ref="M15:N15"/>
    <mergeCell ref="M16:N16"/>
    <mergeCell ref="M12:N12"/>
    <mergeCell ref="M13:N13"/>
    <mergeCell ref="M14:N14"/>
    <mergeCell ref="C35:F35"/>
    <mergeCell ref="C36:F36"/>
    <mergeCell ref="C37:F37"/>
    <mergeCell ref="C38:F38"/>
    <mergeCell ref="C39:F39"/>
    <mergeCell ref="C40:F40"/>
    <mergeCell ref="C29:F29"/>
    <mergeCell ref="C30:F30"/>
    <mergeCell ref="C31:F31"/>
    <mergeCell ref="C32:F32"/>
    <mergeCell ref="C33:F33"/>
    <mergeCell ref="C34:F34"/>
    <mergeCell ref="C23:F23"/>
    <mergeCell ref="C24:F24"/>
    <mergeCell ref="C25:F25"/>
    <mergeCell ref="C26:F26"/>
    <mergeCell ref="C27:F27"/>
    <mergeCell ref="C28:F28"/>
    <mergeCell ref="C17:F17"/>
    <mergeCell ref="C18:F18"/>
    <mergeCell ref="C19:F19"/>
    <mergeCell ref="C20:F20"/>
    <mergeCell ref="C21:F21"/>
    <mergeCell ref="C22:F22"/>
    <mergeCell ref="M5:N6"/>
    <mergeCell ref="M9:N9"/>
    <mergeCell ref="A5:A6"/>
    <mergeCell ref="B5:F6"/>
    <mergeCell ref="B7:F7"/>
    <mergeCell ref="C9:F9"/>
    <mergeCell ref="M7:N7"/>
    <mergeCell ref="M8:N8"/>
    <mergeCell ref="C8:F8"/>
    <mergeCell ref="K16:L16"/>
    <mergeCell ref="I5:J5"/>
    <mergeCell ref="K5:L5"/>
    <mergeCell ref="C12:F12"/>
    <mergeCell ref="G5:H5"/>
    <mergeCell ref="C10:F10"/>
    <mergeCell ref="C11:F11"/>
    <mergeCell ref="C15:F15"/>
    <mergeCell ref="C16:F16"/>
    <mergeCell ref="C13:F13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C2:S16"/>
  <sheetViews>
    <sheetView zoomScaleNormal="100" workbookViewId="0">
      <selection activeCell="N34" sqref="N34"/>
    </sheetView>
  </sheetViews>
  <sheetFormatPr defaultRowHeight="12.75"/>
  <cols>
    <col min="1" max="2" width="9.140625" style="2"/>
    <col min="3" max="3" width="2.28515625" style="2" bestFit="1" customWidth="1"/>
    <col min="4" max="4" width="4.140625" style="2" bestFit="1" customWidth="1"/>
    <col min="5" max="16384" width="9.140625" style="2"/>
  </cols>
  <sheetData>
    <row r="2" spans="3:19" ht="15">
      <c r="D2" s="121" t="s">
        <v>517</v>
      </c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4" spans="3:19">
      <c r="C4" s="2">
        <v>1</v>
      </c>
      <c r="D4" s="97" t="s">
        <v>414</v>
      </c>
      <c r="E4" s="97"/>
      <c r="F4" s="27"/>
      <c r="G4" s="27"/>
    </row>
    <row r="5" spans="3:19">
      <c r="D5" s="5"/>
      <c r="E5" s="5"/>
      <c r="F5" s="27"/>
      <c r="G5" s="27"/>
    </row>
    <row r="6" spans="3:19">
      <c r="D6" s="2">
        <v>1.1000000000000001</v>
      </c>
      <c r="E6" s="97" t="s">
        <v>415</v>
      </c>
      <c r="F6" s="97"/>
      <c r="H6" s="74">
        <v>3.5</v>
      </c>
      <c r="I6" s="2" t="s">
        <v>34</v>
      </c>
      <c r="J6" s="166" t="s">
        <v>416</v>
      </c>
      <c r="K6" s="146"/>
      <c r="L6" s="74">
        <v>4.5</v>
      </c>
      <c r="M6" s="2" t="s">
        <v>34</v>
      </c>
    </row>
    <row r="7" spans="3:19" s="21" customFormat="1">
      <c r="E7" s="30"/>
      <c r="F7" s="30"/>
      <c r="G7" s="2" t="s">
        <v>417</v>
      </c>
      <c r="H7" s="13">
        <f>H6*L6</f>
        <v>15.75</v>
      </c>
      <c r="I7" s="2" t="s">
        <v>26</v>
      </c>
      <c r="K7" s="30"/>
      <c r="L7" s="30"/>
      <c r="M7" s="171"/>
      <c r="Q7" s="3"/>
    </row>
    <row r="8" spans="3:19" s="21" customFormat="1">
      <c r="E8" s="30"/>
      <c r="F8" s="30"/>
      <c r="H8" s="171"/>
      <c r="K8" s="30"/>
      <c r="L8" s="30"/>
      <c r="M8" s="171"/>
      <c r="Q8" s="3"/>
    </row>
    <row r="10" spans="3:19">
      <c r="D10" s="2">
        <v>1.2</v>
      </c>
      <c r="E10" s="97" t="s">
        <v>418</v>
      </c>
      <c r="F10" s="97"/>
      <c r="G10" s="97"/>
      <c r="H10" s="18">
        <v>0.25</v>
      </c>
      <c r="I10" s="2" t="s">
        <v>26</v>
      </c>
      <c r="K10" s="97" t="s">
        <v>419</v>
      </c>
      <c r="L10" s="97"/>
      <c r="M10" s="13">
        <f>H7/H10</f>
        <v>63</v>
      </c>
      <c r="N10" s="2" t="s">
        <v>168</v>
      </c>
    </row>
    <row r="12" spans="3:19">
      <c r="D12" s="2">
        <v>1.3</v>
      </c>
      <c r="E12" s="97" t="s">
        <v>423</v>
      </c>
      <c r="F12" s="97"/>
      <c r="G12" s="97"/>
      <c r="H12" s="97"/>
      <c r="I12" s="97"/>
      <c r="J12" s="74">
        <v>0.5</v>
      </c>
      <c r="K12" s="2" t="s">
        <v>34</v>
      </c>
      <c r="L12" s="84" t="s">
        <v>420</v>
      </c>
      <c r="M12" s="84"/>
      <c r="N12" s="84"/>
      <c r="O12" s="13">
        <f>1+INT(L6/J12)</f>
        <v>10</v>
      </c>
      <c r="P12" s="2" t="s">
        <v>262</v>
      </c>
    </row>
    <row r="14" spans="3:19">
      <c r="E14" s="97" t="s">
        <v>421</v>
      </c>
      <c r="F14" s="97"/>
      <c r="G14" s="97"/>
      <c r="H14" s="97"/>
      <c r="I14" s="97"/>
      <c r="J14" s="74">
        <v>0.5</v>
      </c>
      <c r="K14" s="2" t="s">
        <v>34</v>
      </c>
      <c r="L14" s="84" t="s">
        <v>420</v>
      </c>
      <c r="M14" s="84"/>
      <c r="N14" s="84"/>
      <c r="O14" s="13">
        <f>1+INT(H6/J14)</f>
        <v>8</v>
      </c>
      <c r="P14" s="2" t="s">
        <v>262</v>
      </c>
    </row>
    <row r="16" spans="3:19">
      <c r="E16" s="97" t="s">
        <v>422</v>
      </c>
      <c r="F16" s="97"/>
      <c r="G16" s="97"/>
      <c r="H16" s="97"/>
      <c r="I16" s="97"/>
      <c r="J16" s="13">
        <f>H6*O12+L6*O14</f>
        <v>71</v>
      </c>
      <c r="K16" s="2" t="s">
        <v>34</v>
      </c>
    </row>
  </sheetData>
  <mergeCells count="11">
    <mergeCell ref="E16:I16"/>
    <mergeCell ref="E10:G10"/>
    <mergeCell ref="K10:L10"/>
    <mergeCell ref="E12:I12"/>
    <mergeCell ref="L12:N12"/>
    <mergeCell ref="D2:S2"/>
    <mergeCell ref="D4:E4"/>
    <mergeCell ref="E6:F6"/>
    <mergeCell ref="J6:K6"/>
    <mergeCell ref="E14:I14"/>
    <mergeCell ref="L14:N14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C2:R45"/>
  <sheetViews>
    <sheetView zoomScale="90" zoomScaleNormal="90" workbookViewId="0">
      <selection activeCell="T20" sqref="T20"/>
    </sheetView>
  </sheetViews>
  <sheetFormatPr defaultRowHeight="12.75"/>
  <cols>
    <col min="1" max="2" width="9.140625" style="2"/>
    <col min="3" max="3" width="2.28515625" style="2" bestFit="1" customWidth="1"/>
    <col min="4" max="4" width="4.140625" style="2" bestFit="1" customWidth="1"/>
    <col min="5" max="11" width="9.140625" style="2"/>
    <col min="12" max="12" width="9.5703125" style="2" bestFit="1" customWidth="1"/>
    <col min="13" max="16384" width="9.140625" style="2"/>
  </cols>
  <sheetData>
    <row r="2" spans="3:18" ht="15">
      <c r="D2" s="121" t="s">
        <v>516</v>
      </c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5" spans="3:18">
      <c r="C5" s="2">
        <v>1</v>
      </c>
      <c r="D5" s="97" t="s">
        <v>496</v>
      </c>
      <c r="E5" s="97"/>
      <c r="F5" s="97"/>
    </row>
    <row r="7" spans="3:18">
      <c r="D7" s="2">
        <v>1.1000000000000001</v>
      </c>
      <c r="E7" s="97" t="s">
        <v>497</v>
      </c>
      <c r="F7" s="97"/>
      <c r="H7" s="26">
        <v>30</v>
      </c>
      <c r="I7" s="2" t="s">
        <v>26</v>
      </c>
      <c r="K7" s="2" t="s">
        <v>114</v>
      </c>
      <c r="N7" s="2" t="s">
        <v>114</v>
      </c>
      <c r="O7" s="2" t="s">
        <v>114</v>
      </c>
    </row>
    <row r="8" spans="3:18">
      <c r="I8" s="2" t="s">
        <v>114</v>
      </c>
    </row>
    <row r="9" spans="3:18">
      <c r="D9" s="2">
        <v>1.2</v>
      </c>
      <c r="E9" s="97" t="s">
        <v>498</v>
      </c>
      <c r="F9" s="97"/>
      <c r="G9" s="97"/>
      <c r="H9" s="26">
        <v>25</v>
      </c>
      <c r="I9" s="2" t="s">
        <v>26</v>
      </c>
      <c r="K9" s="97" t="s">
        <v>505</v>
      </c>
      <c r="L9" s="97"/>
      <c r="M9" s="5"/>
      <c r="N9" s="26">
        <v>1</v>
      </c>
      <c r="O9" s="2" t="s">
        <v>504</v>
      </c>
    </row>
    <row r="10" spans="3:18">
      <c r="E10" s="97"/>
      <c r="F10" s="97"/>
      <c r="I10" s="2" t="s">
        <v>114</v>
      </c>
      <c r="K10" s="97" t="s">
        <v>506</v>
      </c>
      <c r="L10" s="97"/>
      <c r="M10" s="5"/>
      <c r="N10" s="26">
        <v>2</v>
      </c>
      <c r="O10" s="2" t="s">
        <v>504</v>
      </c>
    </row>
    <row r="11" spans="3:18">
      <c r="D11" s="2">
        <v>1.3</v>
      </c>
      <c r="E11" s="97" t="s">
        <v>499</v>
      </c>
      <c r="F11" s="97"/>
      <c r="G11" s="97"/>
      <c r="H11" s="26">
        <v>15</v>
      </c>
      <c r="I11" s="2" t="s">
        <v>26</v>
      </c>
      <c r="K11" s="97" t="s">
        <v>507</v>
      </c>
      <c r="L11" s="97"/>
      <c r="M11" s="97"/>
      <c r="N11" s="26">
        <v>5</v>
      </c>
      <c r="O11" s="2" t="s">
        <v>504</v>
      </c>
    </row>
    <row r="12" spans="3:18">
      <c r="E12" s="84"/>
      <c r="F12" s="84"/>
      <c r="G12" s="84"/>
      <c r="I12" s="2" t="s">
        <v>114</v>
      </c>
    </row>
    <row r="13" spans="3:18">
      <c r="D13" s="2">
        <v>1.4</v>
      </c>
      <c r="E13" s="97" t="s">
        <v>500</v>
      </c>
      <c r="F13" s="97"/>
      <c r="G13" s="97"/>
      <c r="H13" s="26">
        <v>18</v>
      </c>
      <c r="I13" s="2" t="s">
        <v>26</v>
      </c>
      <c r="K13" s="97" t="s">
        <v>503</v>
      </c>
      <c r="L13" s="97"/>
      <c r="M13" s="5"/>
      <c r="N13" s="26">
        <v>2</v>
      </c>
      <c r="O13" s="2" t="s">
        <v>504</v>
      </c>
    </row>
    <row r="14" spans="3:18">
      <c r="E14" s="97"/>
      <c r="F14" s="97"/>
      <c r="I14" s="2" t="s">
        <v>114</v>
      </c>
    </row>
    <row r="15" spans="3:18">
      <c r="D15" s="2">
        <v>1.5</v>
      </c>
      <c r="E15" s="97" t="s">
        <v>501</v>
      </c>
      <c r="F15" s="97"/>
      <c r="H15" s="26">
        <v>20</v>
      </c>
      <c r="I15" s="2" t="s">
        <v>26</v>
      </c>
      <c r="K15" s="97" t="s">
        <v>508</v>
      </c>
      <c r="L15" s="97"/>
      <c r="M15" s="5"/>
      <c r="N15" s="26">
        <v>8</v>
      </c>
      <c r="O15" s="2" t="s">
        <v>504</v>
      </c>
    </row>
    <row r="16" spans="3:18">
      <c r="E16" s="97"/>
      <c r="F16" s="97"/>
      <c r="I16" s="2" t="s">
        <v>114</v>
      </c>
    </row>
    <row r="17" spans="3:13">
      <c r="D17" s="2">
        <v>1.6</v>
      </c>
      <c r="E17" s="97" t="s">
        <v>502</v>
      </c>
      <c r="F17" s="97"/>
      <c r="H17" s="26">
        <v>18</v>
      </c>
      <c r="I17" s="2" t="s">
        <v>26</v>
      </c>
    </row>
    <row r="18" spans="3:13">
      <c r="E18" s="97"/>
      <c r="F18" s="97"/>
    </row>
    <row r="19" spans="3:13">
      <c r="E19" s="97"/>
      <c r="F19" s="97"/>
    </row>
    <row r="20" spans="3:13">
      <c r="E20" s="97"/>
      <c r="F20" s="97"/>
    </row>
    <row r="21" spans="3:13">
      <c r="C21" s="2">
        <v>2</v>
      </c>
      <c r="D21" s="97" t="s">
        <v>509</v>
      </c>
      <c r="E21" s="97"/>
      <c r="F21" s="97"/>
    </row>
    <row r="22" spans="3:13">
      <c r="E22" s="97"/>
      <c r="F22" s="97"/>
    </row>
    <row r="23" spans="3:13">
      <c r="D23" s="2">
        <v>2.1</v>
      </c>
      <c r="E23" s="97" t="s">
        <v>67</v>
      </c>
      <c r="F23" s="97"/>
      <c r="H23" s="18">
        <v>250</v>
      </c>
      <c r="I23" s="2" t="s">
        <v>26</v>
      </c>
    </row>
    <row r="24" spans="3:13">
      <c r="E24" s="97"/>
      <c r="F24" s="97"/>
    </row>
    <row r="25" spans="3:13">
      <c r="D25" s="2">
        <v>2.2000000000000002</v>
      </c>
      <c r="E25" s="97" t="s">
        <v>514</v>
      </c>
      <c r="F25" s="97"/>
      <c r="H25" s="18">
        <v>1</v>
      </c>
      <c r="I25" s="2" t="s">
        <v>510</v>
      </c>
      <c r="J25" s="2" t="s">
        <v>114</v>
      </c>
      <c r="K25" s="2" t="s">
        <v>511</v>
      </c>
      <c r="L25" s="13">
        <f>H25*H23</f>
        <v>250</v>
      </c>
      <c r="M25" s="2" t="s">
        <v>26</v>
      </c>
    </row>
    <row r="26" spans="3:13">
      <c r="E26" s="97"/>
      <c r="F26" s="97"/>
    </row>
    <row r="27" spans="3:13">
      <c r="E27" s="97" t="s">
        <v>512</v>
      </c>
      <c r="F27" s="97"/>
      <c r="G27" s="97"/>
      <c r="H27" s="97"/>
      <c r="I27" s="166" t="s">
        <v>513</v>
      </c>
      <c r="J27" s="166"/>
      <c r="K27" s="166"/>
      <c r="L27" s="60">
        <f>L25/30</f>
        <v>8.3333333333333339</v>
      </c>
      <c r="M27" s="2" t="s">
        <v>453</v>
      </c>
    </row>
    <row r="28" spans="3:13">
      <c r="E28" s="97"/>
      <c r="F28" s="97"/>
    </row>
    <row r="29" spans="3:13">
      <c r="D29" s="2">
        <v>2.2999999999999998</v>
      </c>
      <c r="E29" s="97" t="s">
        <v>515</v>
      </c>
      <c r="F29" s="97"/>
      <c r="H29" s="18">
        <v>2</v>
      </c>
      <c r="I29" s="2" t="s">
        <v>510</v>
      </c>
      <c r="J29" s="2" t="s">
        <v>114</v>
      </c>
      <c r="K29" s="2" t="s">
        <v>511</v>
      </c>
      <c r="L29" s="13">
        <f>H23*H29</f>
        <v>500</v>
      </c>
      <c r="M29" s="2" t="s">
        <v>26</v>
      </c>
    </row>
    <row r="30" spans="3:13">
      <c r="E30" s="97"/>
      <c r="F30" s="97"/>
    </row>
    <row r="31" spans="3:13">
      <c r="E31" s="97" t="s">
        <v>512</v>
      </c>
      <c r="F31" s="97"/>
      <c r="G31" s="97"/>
      <c r="H31" s="97"/>
      <c r="I31" s="166" t="s">
        <v>513</v>
      </c>
      <c r="J31" s="166"/>
      <c r="K31" s="166"/>
      <c r="L31" s="60">
        <f>L29/30</f>
        <v>16.666666666666668</v>
      </c>
      <c r="M31" s="2" t="s">
        <v>453</v>
      </c>
    </row>
    <row r="32" spans="3:13">
      <c r="E32" s="97"/>
      <c r="F32" s="97"/>
    </row>
    <row r="33" spans="5:6">
      <c r="E33" s="97"/>
      <c r="F33" s="97"/>
    </row>
    <row r="34" spans="5:6">
      <c r="E34" s="97"/>
      <c r="F34" s="97"/>
    </row>
    <row r="35" spans="5:6">
      <c r="E35" s="97"/>
      <c r="F35" s="97"/>
    </row>
    <row r="36" spans="5:6">
      <c r="E36" s="97"/>
      <c r="F36" s="97"/>
    </row>
    <row r="37" spans="5:6">
      <c r="E37" s="97"/>
      <c r="F37" s="97"/>
    </row>
    <row r="38" spans="5:6">
      <c r="E38" s="97"/>
      <c r="F38" s="97"/>
    </row>
    <row r="39" spans="5:6">
      <c r="E39" s="97"/>
      <c r="F39" s="97"/>
    </row>
    <row r="40" spans="5:6">
      <c r="E40" s="97"/>
      <c r="F40" s="97"/>
    </row>
    <row r="41" spans="5:6">
      <c r="E41" s="97"/>
      <c r="F41" s="97"/>
    </row>
    <row r="42" spans="5:6">
      <c r="E42" s="97"/>
      <c r="F42" s="97"/>
    </row>
    <row r="43" spans="5:6">
      <c r="E43" s="97"/>
      <c r="F43" s="97"/>
    </row>
    <row r="44" spans="5:6">
      <c r="E44" s="97"/>
      <c r="F44" s="97"/>
    </row>
    <row r="45" spans="5:6">
      <c r="E45" s="97"/>
      <c r="F45" s="97"/>
    </row>
  </sheetData>
  <mergeCells count="47">
    <mergeCell ref="K13:L13"/>
    <mergeCell ref="K15:L15"/>
    <mergeCell ref="D21:F21"/>
    <mergeCell ref="E27:H27"/>
    <mergeCell ref="I27:K27"/>
    <mergeCell ref="E23:F23"/>
    <mergeCell ref="E24:F24"/>
    <mergeCell ref="E25:F25"/>
    <mergeCell ref="E26:F26"/>
    <mergeCell ref="K9:L9"/>
    <mergeCell ref="K10:L10"/>
    <mergeCell ref="K11:M11"/>
    <mergeCell ref="E31:H31"/>
    <mergeCell ref="I31:K31"/>
    <mergeCell ref="E29:F29"/>
    <mergeCell ref="E30:F30"/>
    <mergeCell ref="E16:F16"/>
    <mergeCell ref="E17:F17"/>
    <mergeCell ref="E18:F18"/>
    <mergeCell ref="E45:F45"/>
    <mergeCell ref="E9:G9"/>
    <mergeCell ref="E11:G11"/>
    <mergeCell ref="E12:G12"/>
    <mergeCell ref="E13:G13"/>
    <mergeCell ref="E41:F41"/>
    <mergeCell ref="E42:F42"/>
    <mergeCell ref="E43:F43"/>
    <mergeCell ref="E44:F44"/>
    <mergeCell ref="E37:F37"/>
    <mergeCell ref="E22:F22"/>
    <mergeCell ref="E38:F38"/>
    <mergeCell ref="E39:F39"/>
    <mergeCell ref="E40:F40"/>
    <mergeCell ref="E33:F33"/>
    <mergeCell ref="E34:F34"/>
    <mergeCell ref="E35:F35"/>
    <mergeCell ref="E36:F36"/>
    <mergeCell ref="E28:F28"/>
    <mergeCell ref="E32:F32"/>
    <mergeCell ref="D2:R2"/>
    <mergeCell ref="D5:F5"/>
    <mergeCell ref="E7:F7"/>
    <mergeCell ref="E10:F10"/>
    <mergeCell ref="E14:F14"/>
    <mergeCell ref="E15:F15"/>
    <mergeCell ref="E19:F19"/>
    <mergeCell ref="E20:F20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5:N38"/>
  <sheetViews>
    <sheetView zoomScale="75" workbookViewId="0">
      <selection activeCell="I31" sqref="I31"/>
    </sheetView>
  </sheetViews>
  <sheetFormatPr defaultRowHeight="12.75"/>
  <cols>
    <col min="1" max="1" width="7" style="2" bestFit="1" customWidth="1"/>
    <col min="2" max="8" width="9.140625" style="2"/>
    <col min="9" max="9" width="9.7109375" style="2" bestFit="1" customWidth="1"/>
    <col min="10" max="10" width="11.7109375" style="2" bestFit="1" customWidth="1"/>
    <col min="11" max="11" width="9.7109375" style="2" bestFit="1" customWidth="1"/>
    <col min="12" max="12" width="10.5703125" style="2" bestFit="1" customWidth="1"/>
    <col min="13" max="16384" width="9.140625" style="2"/>
  </cols>
  <sheetData>
    <row r="5" spans="1:14">
      <c r="A5" s="98" t="s">
        <v>326</v>
      </c>
      <c r="B5" s="98" t="s">
        <v>327</v>
      </c>
      <c r="C5" s="98"/>
      <c r="D5" s="98"/>
      <c r="E5" s="98"/>
      <c r="F5" s="98"/>
      <c r="G5" s="76" t="s">
        <v>325</v>
      </c>
      <c r="H5" s="76"/>
      <c r="I5" s="76" t="s">
        <v>400</v>
      </c>
      <c r="J5" s="76"/>
      <c r="K5" s="76" t="s">
        <v>402</v>
      </c>
      <c r="L5" s="76"/>
      <c r="M5" s="98" t="s">
        <v>322</v>
      </c>
      <c r="N5" s="98"/>
    </row>
    <row r="6" spans="1:14">
      <c r="A6" s="98"/>
      <c r="B6" s="98"/>
      <c r="C6" s="98"/>
      <c r="D6" s="98"/>
      <c r="E6" s="98"/>
      <c r="F6" s="98"/>
      <c r="G6" s="26" t="s">
        <v>324</v>
      </c>
      <c r="H6" s="26" t="s">
        <v>323</v>
      </c>
      <c r="I6" s="26" t="s">
        <v>401</v>
      </c>
      <c r="J6" s="26" t="s">
        <v>110</v>
      </c>
      <c r="K6" s="26" t="s">
        <v>401</v>
      </c>
      <c r="L6" s="26" t="s">
        <v>110</v>
      </c>
      <c r="M6" s="98"/>
      <c r="N6" s="98"/>
    </row>
    <row r="7" spans="1:14">
      <c r="A7" s="26">
        <v>3</v>
      </c>
      <c r="B7" s="83" t="s">
        <v>334</v>
      </c>
      <c r="C7" s="83"/>
      <c r="D7" s="83"/>
      <c r="E7" s="83"/>
      <c r="F7" s="83"/>
      <c r="G7" s="26"/>
      <c r="H7" s="26"/>
      <c r="I7" s="26"/>
      <c r="J7" s="26"/>
      <c r="K7" s="26"/>
      <c r="L7" s="26"/>
      <c r="M7" s="99"/>
      <c r="N7" s="100"/>
    </row>
    <row r="8" spans="1:14">
      <c r="A8" s="26"/>
      <c r="B8" s="26"/>
      <c r="C8" s="99"/>
      <c r="D8" s="101"/>
      <c r="E8" s="101"/>
      <c r="F8" s="100"/>
      <c r="G8" s="26"/>
      <c r="H8" s="26"/>
      <c r="I8" s="26"/>
      <c r="J8" s="26"/>
      <c r="K8" s="26"/>
      <c r="L8" s="26"/>
      <c r="M8" s="99"/>
      <c r="N8" s="100"/>
    </row>
    <row r="9" spans="1:14">
      <c r="A9" s="26"/>
      <c r="B9" s="26">
        <v>3.1</v>
      </c>
      <c r="C9" s="83" t="s">
        <v>335</v>
      </c>
      <c r="D9" s="83"/>
      <c r="E9" s="83"/>
      <c r="F9" s="83"/>
      <c r="G9" s="26"/>
      <c r="H9" s="26"/>
      <c r="I9" s="26"/>
      <c r="J9" s="26"/>
      <c r="K9" s="26"/>
      <c r="L9" s="26"/>
      <c r="M9" s="76"/>
      <c r="N9" s="76"/>
    </row>
    <row r="10" spans="1:14">
      <c r="A10" s="26"/>
      <c r="B10" s="26" t="s">
        <v>114</v>
      </c>
      <c r="C10" s="83" t="s">
        <v>336</v>
      </c>
      <c r="D10" s="83"/>
      <c r="E10" s="83"/>
      <c r="F10" s="83"/>
      <c r="G10" s="26">
        <v>12</v>
      </c>
      <c r="H10" s="26" t="s">
        <v>190</v>
      </c>
      <c r="I10" s="62">
        <v>8000</v>
      </c>
      <c r="J10" s="62">
        <f>G10*I10</f>
        <v>96000</v>
      </c>
      <c r="K10" s="62">
        <v>2000</v>
      </c>
      <c r="L10" s="62">
        <f>G10*K10</f>
        <v>24000</v>
      </c>
      <c r="M10" s="103">
        <f>J10+L10</f>
        <v>120000</v>
      </c>
      <c r="N10" s="103"/>
    </row>
    <row r="11" spans="1:14">
      <c r="A11" s="26"/>
      <c r="B11" s="26"/>
      <c r="C11" s="83" t="s">
        <v>337</v>
      </c>
      <c r="D11" s="83"/>
      <c r="E11" s="83"/>
      <c r="F11" s="83"/>
      <c r="G11" s="26">
        <v>6</v>
      </c>
      <c r="H11" s="26" t="s">
        <v>190</v>
      </c>
      <c r="I11" s="62">
        <v>6000</v>
      </c>
      <c r="J11" s="62">
        <f t="shared" ref="J11:J21" si="0">G11*I11</f>
        <v>36000</v>
      </c>
      <c r="K11" s="62">
        <v>2000</v>
      </c>
      <c r="L11" s="62">
        <f t="shared" ref="L11:L21" si="1">G11*K11</f>
        <v>12000</v>
      </c>
      <c r="M11" s="103">
        <f>J11+L11</f>
        <v>48000</v>
      </c>
      <c r="N11" s="103"/>
    </row>
    <row r="12" spans="1:14">
      <c r="A12" s="26"/>
      <c r="B12" s="26"/>
      <c r="C12" s="83" t="s">
        <v>114</v>
      </c>
      <c r="D12" s="83"/>
      <c r="E12" s="83"/>
      <c r="F12" s="83"/>
      <c r="G12" s="26"/>
      <c r="H12" s="26"/>
      <c r="I12" s="62"/>
      <c r="J12" s="62" t="s">
        <v>114</v>
      </c>
      <c r="K12" s="62"/>
      <c r="L12" s="62" t="s">
        <v>114</v>
      </c>
      <c r="M12" s="103"/>
      <c r="N12" s="103"/>
    </row>
    <row r="13" spans="1:14">
      <c r="A13" s="26"/>
      <c r="B13" s="26"/>
      <c r="C13" s="83"/>
      <c r="D13" s="83"/>
      <c r="E13" s="83"/>
      <c r="F13" s="83"/>
      <c r="G13" s="26"/>
      <c r="H13" s="26"/>
      <c r="I13" s="62"/>
      <c r="J13" s="62" t="s">
        <v>114</v>
      </c>
      <c r="K13" s="62"/>
      <c r="L13" s="62" t="s">
        <v>114</v>
      </c>
      <c r="M13" s="103"/>
      <c r="N13" s="103"/>
    </row>
    <row r="14" spans="1:14">
      <c r="A14" s="26"/>
      <c r="B14" s="26"/>
      <c r="C14" s="83" t="s">
        <v>338</v>
      </c>
      <c r="D14" s="83"/>
      <c r="E14" s="83"/>
      <c r="F14" s="83"/>
      <c r="G14" s="26">
        <v>6</v>
      </c>
      <c r="H14" s="26" t="s">
        <v>190</v>
      </c>
      <c r="I14" s="62">
        <v>6000</v>
      </c>
      <c r="J14" s="62">
        <f t="shared" si="0"/>
        <v>36000</v>
      </c>
      <c r="K14" s="62">
        <v>2000</v>
      </c>
      <c r="L14" s="62">
        <f t="shared" si="1"/>
        <v>12000</v>
      </c>
      <c r="M14" s="103">
        <f>J14+L14</f>
        <v>48000</v>
      </c>
      <c r="N14" s="103"/>
    </row>
    <row r="15" spans="1:14">
      <c r="A15" s="26"/>
      <c r="B15" s="26"/>
      <c r="C15" s="99"/>
      <c r="D15" s="101"/>
      <c r="E15" s="101"/>
      <c r="F15" s="100"/>
      <c r="G15" s="26"/>
      <c r="H15" s="26"/>
      <c r="I15" s="62"/>
      <c r="J15" s="62" t="s">
        <v>114</v>
      </c>
      <c r="K15" s="62"/>
      <c r="L15" s="62" t="s">
        <v>114</v>
      </c>
      <c r="M15" s="62"/>
      <c r="N15" s="62"/>
    </row>
    <row r="16" spans="1:14">
      <c r="A16" s="26"/>
      <c r="B16" s="26">
        <v>3.2</v>
      </c>
      <c r="C16" s="83" t="s">
        <v>339</v>
      </c>
      <c r="D16" s="83"/>
      <c r="E16" s="83"/>
      <c r="F16" s="83"/>
      <c r="G16" s="26"/>
      <c r="H16" s="26"/>
      <c r="I16" s="62"/>
      <c r="J16" s="62" t="s">
        <v>114</v>
      </c>
      <c r="K16" s="62"/>
      <c r="L16" s="62" t="s">
        <v>114</v>
      </c>
      <c r="M16" s="103"/>
      <c r="N16" s="103"/>
    </row>
    <row r="17" spans="1:14">
      <c r="A17" s="26"/>
      <c r="B17" s="26" t="s">
        <v>114</v>
      </c>
      <c r="C17" s="83" t="s">
        <v>336</v>
      </c>
      <c r="D17" s="83"/>
      <c r="E17" s="83"/>
      <c r="F17" s="83"/>
      <c r="G17" s="26">
        <v>12</v>
      </c>
      <c r="H17" s="26" t="s">
        <v>190</v>
      </c>
      <c r="I17" s="62">
        <v>0</v>
      </c>
      <c r="J17" s="62">
        <f t="shared" si="0"/>
        <v>0</v>
      </c>
      <c r="K17" s="62">
        <v>300</v>
      </c>
      <c r="L17" s="62">
        <f t="shared" si="1"/>
        <v>3600</v>
      </c>
      <c r="M17" s="103">
        <f>J17+L17</f>
        <v>3600</v>
      </c>
      <c r="N17" s="103"/>
    </row>
    <row r="18" spans="1:14">
      <c r="A18" s="26"/>
      <c r="B18" s="26"/>
      <c r="C18" s="83" t="s">
        <v>337</v>
      </c>
      <c r="D18" s="83"/>
      <c r="E18" s="83"/>
      <c r="F18" s="83"/>
      <c r="G18" s="26">
        <v>6</v>
      </c>
      <c r="H18" s="26" t="s">
        <v>190</v>
      </c>
      <c r="I18" s="62">
        <v>0</v>
      </c>
      <c r="J18" s="62">
        <f t="shared" si="0"/>
        <v>0</v>
      </c>
      <c r="K18" s="62">
        <v>300</v>
      </c>
      <c r="L18" s="62">
        <f t="shared" si="1"/>
        <v>1800</v>
      </c>
      <c r="M18" s="103">
        <f>J18+L18</f>
        <v>1800</v>
      </c>
      <c r="N18" s="103"/>
    </row>
    <row r="19" spans="1:14">
      <c r="A19" s="26"/>
      <c r="B19" s="26"/>
      <c r="C19" s="83" t="s">
        <v>114</v>
      </c>
      <c r="D19" s="83"/>
      <c r="E19" s="83"/>
      <c r="F19" s="83"/>
      <c r="G19" s="26"/>
      <c r="H19" s="26"/>
      <c r="I19" s="62"/>
      <c r="J19" s="62" t="s">
        <v>114</v>
      </c>
      <c r="K19" s="62"/>
      <c r="L19" s="62" t="s">
        <v>114</v>
      </c>
      <c r="M19" s="103"/>
      <c r="N19" s="103"/>
    </row>
    <row r="20" spans="1:14">
      <c r="A20" s="26"/>
      <c r="B20" s="26"/>
      <c r="C20" s="83"/>
      <c r="D20" s="83"/>
      <c r="E20" s="83"/>
      <c r="F20" s="83"/>
      <c r="G20" s="26"/>
      <c r="H20" s="26"/>
      <c r="I20" s="62"/>
      <c r="J20" s="62" t="s">
        <v>114</v>
      </c>
      <c r="K20" s="62"/>
      <c r="L20" s="62" t="s">
        <v>114</v>
      </c>
      <c r="M20" s="103"/>
      <c r="N20" s="103"/>
    </row>
    <row r="21" spans="1:14">
      <c r="A21" s="26"/>
      <c r="B21" s="26"/>
      <c r="C21" s="83" t="s">
        <v>338</v>
      </c>
      <c r="D21" s="83"/>
      <c r="E21" s="83"/>
      <c r="F21" s="83"/>
      <c r="G21" s="26">
        <v>6</v>
      </c>
      <c r="H21" s="26" t="s">
        <v>190</v>
      </c>
      <c r="I21" s="62">
        <v>0</v>
      </c>
      <c r="J21" s="62">
        <f t="shared" si="0"/>
        <v>0</v>
      </c>
      <c r="K21" s="62">
        <v>300</v>
      </c>
      <c r="L21" s="62">
        <f t="shared" si="1"/>
        <v>1800</v>
      </c>
      <c r="M21" s="103">
        <f>J21+L21</f>
        <v>1800</v>
      </c>
      <c r="N21" s="103"/>
    </row>
    <row r="22" spans="1:14">
      <c r="A22" s="26"/>
      <c r="B22" s="26"/>
      <c r="C22" s="83"/>
      <c r="D22" s="83"/>
      <c r="E22" s="83"/>
      <c r="F22" s="83"/>
      <c r="G22" s="26"/>
      <c r="H22" s="26"/>
      <c r="I22" s="62"/>
      <c r="J22" s="62"/>
      <c r="K22" s="62"/>
      <c r="L22" s="62"/>
      <c r="M22" s="103"/>
      <c r="N22" s="103"/>
    </row>
    <row r="23" spans="1:14">
      <c r="A23" s="26"/>
      <c r="B23" s="26"/>
      <c r="C23" s="83"/>
      <c r="D23" s="83"/>
      <c r="E23" s="83"/>
      <c r="F23" s="83"/>
      <c r="G23" s="26"/>
      <c r="H23" s="26"/>
      <c r="I23" s="62"/>
      <c r="J23" s="62"/>
      <c r="K23" s="62"/>
      <c r="L23" s="62"/>
      <c r="M23" s="103"/>
      <c r="N23" s="103"/>
    </row>
    <row r="24" spans="1:14">
      <c r="A24" s="26"/>
      <c r="B24" s="26"/>
      <c r="C24" s="76" t="s">
        <v>110</v>
      </c>
      <c r="D24" s="76"/>
      <c r="E24" s="76"/>
      <c r="F24" s="76"/>
      <c r="G24" s="26"/>
      <c r="H24" s="26"/>
      <c r="I24" s="62"/>
      <c r="J24" s="62">
        <f>SUM(J10:J22)</f>
        <v>168000</v>
      </c>
      <c r="K24" s="63" t="s">
        <v>114</v>
      </c>
      <c r="L24" s="63">
        <f>SUM(L10:L21)</f>
        <v>55200</v>
      </c>
      <c r="M24" s="103">
        <f>SUM(M10:N23)</f>
        <v>223200</v>
      </c>
      <c r="N24" s="103"/>
    </row>
    <row r="25" spans="1:14">
      <c r="A25" s="26"/>
      <c r="B25" s="26"/>
      <c r="C25" s="83"/>
      <c r="D25" s="83"/>
      <c r="E25" s="83"/>
      <c r="F25" s="83"/>
      <c r="G25" s="26"/>
      <c r="H25" s="26"/>
      <c r="I25" s="26"/>
      <c r="J25" s="26"/>
      <c r="K25" s="26"/>
      <c r="L25" s="26"/>
      <c r="M25" s="76"/>
      <c r="N25" s="76"/>
    </row>
    <row r="26" spans="1:14">
      <c r="C26" s="97"/>
      <c r="D26" s="97"/>
      <c r="E26" s="97"/>
      <c r="F26" s="97"/>
      <c r="M26" s="84"/>
      <c r="N26" s="84"/>
    </row>
    <row r="27" spans="1:14">
      <c r="C27" s="97"/>
      <c r="D27" s="97"/>
      <c r="E27" s="97"/>
      <c r="F27" s="97"/>
      <c r="M27" s="84"/>
      <c r="N27" s="84"/>
    </row>
    <row r="28" spans="1:14">
      <c r="C28" s="97"/>
      <c r="D28" s="97"/>
      <c r="E28" s="97"/>
      <c r="F28" s="97"/>
      <c r="M28" s="84"/>
      <c r="N28" s="84"/>
    </row>
    <row r="29" spans="1:14">
      <c r="C29" s="97"/>
      <c r="D29" s="97"/>
      <c r="E29" s="97"/>
      <c r="F29" s="97"/>
      <c r="M29" s="84"/>
      <c r="N29" s="84"/>
    </row>
    <row r="30" spans="1:14">
      <c r="C30" s="97"/>
      <c r="D30" s="97"/>
      <c r="E30" s="97"/>
      <c r="F30" s="97"/>
      <c r="M30" s="84"/>
      <c r="N30" s="84"/>
    </row>
    <row r="31" spans="1:14">
      <c r="C31" s="97"/>
      <c r="D31" s="97"/>
      <c r="E31" s="97"/>
      <c r="F31" s="97"/>
      <c r="M31" s="84"/>
      <c r="N31" s="84"/>
    </row>
    <row r="32" spans="1:14">
      <c r="C32" s="97"/>
      <c r="D32" s="97"/>
      <c r="E32" s="97"/>
      <c r="F32" s="97"/>
      <c r="M32" s="84"/>
      <c r="N32" s="84"/>
    </row>
    <row r="33" spans="3:14">
      <c r="C33" s="97"/>
      <c r="D33" s="97"/>
      <c r="E33" s="97"/>
      <c r="F33" s="97"/>
      <c r="M33" s="84"/>
      <c r="N33" s="84"/>
    </row>
    <row r="34" spans="3:14">
      <c r="C34" s="97"/>
      <c r="D34" s="97"/>
      <c r="E34" s="97"/>
      <c r="F34" s="97"/>
      <c r="M34" s="84"/>
      <c r="N34" s="84"/>
    </row>
    <row r="35" spans="3:14">
      <c r="C35" s="97"/>
      <c r="D35" s="97"/>
      <c r="E35" s="97"/>
      <c r="F35" s="97"/>
      <c r="M35" s="84"/>
      <c r="N35" s="84"/>
    </row>
    <row r="36" spans="3:14">
      <c r="C36" s="97"/>
      <c r="D36" s="97"/>
      <c r="E36" s="97"/>
      <c r="F36" s="97"/>
      <c r="M36" s="84"/>
      <c r="N36" s="84"/>
    </row>
    <row r="37" spans="3:14">
      <c r="C37" s="97"/>
      <c r="D37" s="97"/>
      <c r="E37" s="97"/>
      <c r="F37" s="97"/>
      <c r="M37" s="84"/>
      <c r="N37" s="84"/>
    </row>
    <row r="38" spans="3:14">
      <c r="C38" s="97"/>
      <c r="D38" s="97"/>
      <c r="E38" s="97"/>
      <c r="F38" s="97"/>
      <c r="M38" s="84"/>
      <c r="N38" s="84"/>
    </row>
  </sheetData>
  <mergeCells count="69">
    <mergeCell ref="M5:N6"/>
    <mergeCell ref="M9:N9"/>
    <mergeCell ref="I5:J5"/>
    <mergeCell ref="K5:L5"/>
    <mergeCell ref="M7:N7"/>
    <mergeCell ref="M8:N8"/>
    <mergeCell ref="A5:A6"/>
    <mergeCell ref="B5:F6"/>
    <mergeCell ref="B7:F7"/>
    <mergeCell ref="C9:F9"/>
    <mergeCell ref="C8:F8"/>
    <mergeCell ref="G5:H5"/>
    <mergeCell ref="C14:F14"/>
    <mergeCell ref="C16:F16"/>
    <mergeCell ref="C17:F17"/>
    <mergeCell ref="C18:F18"/>
    <mergeCell ref="C15:F15"/>
    <mergeCell ref="C10:F10"/>
    <mergeCell ref="C11:F11"/>
    <mergeCell ref="C12:F12"/>
    <mergeCell ref="C13:F13"/>
    <mergeCell ref="C23:F23"/>
    <mergeCell ref="C24:F24"/>
    <mergeCell ref="C25:F25"/>
    <mergeCell ref="C26:F26"/>
    <mergeCell ref="C19:F19"/>
    <mergeCell ref="C20:F20"/>
    <mergeCell ref="C21:F21"/>
    <mergeCell ref="C22:F22"/>
    <mergeCell ref="C37:F37"/>
    <mergeCell ref="C38:F38"/>
    <mergeCell ref="C31:F31"/>
    <mergeCell ref="C32:F32"/>
    <mergeCell ref="C33:F33"/>
    <mergeCell ref="C34:F34"/>
    <mergeCell ref="M10:N10"/>
    <mergeCell ref="M11:N11"/>
    <mergeCell ref="M12:N12"/>
    <mergeCell ref="M13:N13"/>
    <mergeCell ref="C35:F35"/>
    <mergeCell ref="C36:F36"/>
    <mergeCell ref="C27:F27"/>
    <mergeCell ref="C28:F28"/>
    <mergeCell ref="C29:F29"/>
    <mergeCell ref="C30:F30"/>
    <mergeCell ref="M19:N19"/>
    <mergeCell ref="M20:N20"/>
    <mergeCell ref="M21:N21"/>
    <mergeCell ref="M22:N22"/>
    <mergeCell ref="M14:N14"/>
    <mergeCell ref="M16:N16"/>
    <mergeCell ref="M17:N17"/>
    <mergeCell ref="M18:N18"/>
    <mergeCell ref="M36:N36"/>
    <mergeCell ref="M37:N37"/>
    <mergeCell ref="M23:N23"/>
    <mergeCell ref="M24:N24"/>
    <mergeCell ref="M25:N25"/>
    <mergeCell ref="M26:N26"/>
    <mergeCell ref="M27:N27"/>
    <mergeCell ref="M28:N28"/>
    <mergeCell ref="M29:N29"/>
    <mergeCell ref="M30:N30"/>
    <mergeCell ref="M38:N38"/>
    <mergeCell ref="M31:N31"/>
    <mergeCell ref="M32:N32"/>
    <mergeCell ref="M33:N33"/>
    <mergeCell ref="M34:N34"/>
    <mergeCell ref="M35:N35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5:N71"/>
  <sheetViews>
    <sheetView topLeftCell="A34" zoomScale="75" zoomScaleNormal="75" workbookViewId="0">
      <selection activeCell="Q72" sqref="Q72"/>
    </sheetView>
  </sheetViews>
  <sheetFormatPr defaultRowHeight="12.75"/>
  <cols>
    <col min="1" max="1" width="7" style="2" bestFit="1" customWidth="1"/>
    <col min="2" max="8" width="9.140625" style="2"/>
    <col min="9" max="9" width="11" style="2" bestFit="1" customWidth="1"/>
    <col min="10" max="10" width="12.140625" style="2" bestFit="1" customWidth="1"/>
    <col min="11" max="11" width="9.28515625" style="2" bestFit="1" customWidth="1"/>
    <col min="12" max="12" width="11" style="2" bestFit="1" customWidth="1"/>
    <col min="13" max="16384" width="9.140625" style="2"/>
  </cols>
  <sheetData>
    <row r="5" spans="1:14">
      <c r="A5" s="98" t="s">
        <v>326</v>
      </c>
      <c r="B5" s="98" t="s">
        <v>327</v>
      </c>
      <c r="C5" s="98"/>
      <c r="D5" s="98"/>
      <c r="E5" s="98"/>
      <c r="F5" s="98"/>
      <c r="G5" s="76" t="s">
        <v>325</v>
      </c>
      <c r="H5" s="76"/>
      <c r="I5" s="76" t="s">
        <v>400</v>
      </c>
      <c r="J5" s="76"/>
      <c r="K5" s="76" t="s">
        <v>402</v>
      </c>
      <c r="L5" s="76"/>
      <c r="M5" s="98" t="s">
        <v>322</v>
      </c>
      <c r="N5" s="98"/>
    </row>
    <row r="6" spans="1:14">
      <c r="A6" s="98"/>
      <c r="B6" s="98"/>
      <c r="C6" s="98"/>
      <c r="D6" s="98"/>
      <c r="E6" s="98"/>
      <c r="F6" s="98"/>
      <c r="G6" s="26" t="s">
        <v>324</v>
      </c>
      <c r="H6" s="26" t="s">
        <v>323</v>
      </c>
      <c r="I6" s="26" t="s">
        <v>401</v>
      </c>
      <c r="J6" s="26" t="s">
        <v>110</v>
      </c>
      <c r="K6" s="26" t="s">
        <v>401</v>
      </c>
      <c r="L6" s="26" t="s">
        <v>110</v>
      </c>
      <c r="M6" s="98"/>
      <c r="N6" s="98"/>
    </row>
    <row r="7" spans="1:14">
      <c r="A7" s="26">
        <v>4</v>
      </c>
      <c r="B7" s="83" t="s">
        <v>413</v>
      </c>
      <c r="C7" s="83"/>
      <c r="D7" s="83"/>
      <c r="E7" s="83"/>
      <c r="F7" s="83"/>
      <c r="G7" s="99"/>
      <c r="H7" s="101"/>
      <c r="I7" s="101"/>
      <c r="J7" s="100"/>
      <c r="K7" s="26"/>
      <c r="L7" s="26"/>
      <c r="M7" s="99"/>
      <c r="N7" s="100"/>
    </row>
    <row r="8" spans="1:14">
      <c r="A8" s="26"/>
      <c r="B8" s="26"/>
      <c r="C8" s="99"/>
      <c r="D8" s="101"/>
      <c r="E8" s="101"/>
      <c r="F8" s="100"/>
      <c r="G8" s="99"/>
      <c r="H8" s="101"/>
      <c r="I8" s="101"/>
      <c r="J8" s="100"/>
      <c r="K8" s="26"/>
      <c r="L8" s="26"/>
      <c r="M8" s="99"/>
      <c r="N8" s="100"/>
    </row>
    <row r="9" spans="1:14">
      <c r="A9" s="26"/>
      <c r="B9" s="26">
        <v>4.0999999999999996</v>
      </c>
      <c r="C9" s="83" t="s">
        <v>341</v>
      </c>
      <c r="D9" s="83"/>
      <c r="E9" s="83"/>
      <c r="F9" s="83"/>
      <c r="G9" s="26">
        <v>10</v>
      </c>
      <c r="H9" s="26" t="s">
        <v>14</v>
      </c>
      <c r="I9" s="62">
        <v>1000</v>
      </c>
      <c r="J9" s="62">
        <f>G9*I9</f>
        <v>10000</v>
      </c>
      <c r="K9" s="62">
        <v>300</v>
      </c>
      <c r="L9" s="62">
        <f>G9*K9</f>
        <v>3000</v>
      </c>
      <c r="M9" s="103">
        <f>J9+L9</f>
        <v>13000</v>
      </c>
      <c r="N9" s="103"/>
    </row>
    <row r="10" spans="1:14">
      <c r="A10" s="26"/>
      <c r="B10" s="26"/>
      <c r="C10" s="56"/>
      <c r="D10" s="56"/>
      <c r="E10" s="56"/>
      <c r="F10" s="56"/>
      <c r="G10" s="26"/>
      <c r="H10" s="26"/>
      <c r="I10" s="62"/>
      <c r="J10" s="62"/>
      <c r="K10" s="62"/>
      <c r="L10" s="62"/>
      <c r="M10" s="103"/>
      <c r="N10" s="103"/>
    </row>
    <row r="11" spans="1:14">
      <c r="A11" s="26"/>
      <c r="B11" s="26">
        <v>4.2</v>
      </c>
      <c r="C11" s="83" t="s">
        <v>345</v>
      </c>
      <c r="D11" s="83"/>
      <c r="E11" s="83"/>
      <c r="F11" s="83"/>
      <c r="G11" s="26"/>
      <c r="H11" s="26"/>
      <c r="I11" s="62"/>
      <c r="J11" s="62"/>
      <c r="K11" s="62"/>
      <c r="L11" s="62"/>
      <c r="M11" s="103"/>
      <c r="N11" s="103"/>
    </row>
    <row r="12" spans="1:14">
      <c r="A12" s="26"/>
      <c r="B12" s="26"/>
      <c r="C12" s="83" t="s">
        <v>342</v>
      </c>
      <c r="D12" s="83"/>
      <c r="E12" s="83"/>
      <c r="F12" s="83"/>
      <c r="G12" s="26">
        <v>10</v>
      </c>
      <c r="H12" s="26" t="s">
        <v>14</v>
      </c>
      <c r="I12" s="62">
        <v>1000</v>
      </c>
      <c r="J12" s="62">
        <f>G12*I12</f>
        <v>10000</v>
      </c>
      <c r="K12" s="62">
        <v>300</v>
      </c>
      <c r="L12" s="62">
        <f>G12*K12</f>
        <v>3000</v>
      </c>
      <c r="M12" s="103">
        <f>J12+L12</f>
        <v>13000</v>
      </c>
      <c r="N12" s="103"/>
    </row>
    <row r="13" spans="1:14">
      <c r="A13" s="26"/>
      <c r="B13" s="26"/>
      <c r="C13" s="83" t="s">
        <v>343</v>
      </c>
      <c r="D13" s="83"/>
      <c r="E13" s="83"/>
      <c r="F13" s="83"/>
      <c r="G13" s="26">
        <v>8</v>
      </c>
      <c r="H13" s="26" t="s">
        <v>14</v>
      </c>
      <c r="I13" s="62">
        <v>1000</v>
      </c>
      <c r="J13" s="62">
        <f>G13*I13</f>
        <v>8000</v>
      </c>
      <c r="K13" s="62">
        <v>300</v>
      </c>
      <c r="L13" s="62">
        <f>G13*K13</f>
        <v>2400</v>
      </c>
      <c r="M13" s="103">
        <f>J13+L13</f>
        <v>10400</v>
      </c>
      <c r="N13" s="103"/>
    </row>
    <row r="14" spans="1:14">
      <c r="A14" s="26"/>
      <c r="B14" s="26"/>
      <c r="C14" s="83"/>
      <c r="D14" s="83"/>
      <c r="E14" s="83"/>
      <c r="F14" s="83"/>
      <c r="G14" s="26"/>
      <c r="H14" s="26"/>
      <c r="I14" s="62"/>
      <c r="J14" s="62"/>
      <c r="K14" s="62"/>
      <c r="L14" s="62"/>
      <c r="M14" s="103"/>
      <c r="N14" s="103"/>
    </row>
    <row r="15" spans="1:14">
      <c r="A15" s="26"/>
      <c r="B15" s="26"/>
      <c r="C15" s="83" t="s">
        <v>344</v>
      </c>
      <c r="D15" s="83"/>
      <c r="E15" s="83"/>
      <c r="F15" s="83"/>
      <c r="G15" s="26">
        <v>10</v>
      </c>
      <c r="H15" s="26" t="s">
        <v>14</v>
      </c>
      <c r="I15" s="62">
        <v>1000</v>
      </c>
      <c r="J15" s="62">
        <f>G15*I15</f>
        <v>10000</v>
      </c>
      <c r="K15" s="62">
        <v>300</v>
      </c>
      <c r="L15" s="62">
        <f>G15*K15</f>
        <v>3000</v>
      </c>
      <c r="M15" s="103">
        <f>J15+L15</f>
        <v>13000</v>
      </c>
      <c r="N15" s="103"/>
    </row>
    <row r="16" spans="1:14">
      <c r="A16" s="26"/>
      <c r="B16" s="26"/>
      <c r="C16" s="83"/>
      <c r="D16" s="83"/>
      <c r="E16" s="83"/>
      <c r="F16" s="83"/>
      <c r="G16" s="26"/>
      <c r="H16" s="26"/>
      <c r="I16" s="62"/>
      <c r="J16" s="62"/>
      <c r="K16" s="62"/>
      <c r="L16" s="62"/>
      <c r="M16" s="103"/>
      <c r="N16" s="103"/>
    </row>
    <row r="17" spans="1:14">
      <c r="A17" s="26"/>
      <c r="B17" s="26">
        <v>4.3</v>
      </c>
      <c r="C17" s="83" t="s">
        <v>346</v>
      </c>
      <c r="D17" s="83"/>
      <c r="E17" s="83"/>
      <c r="F17" s="83"/>
      <c r="G17" s="26"/>
      <c r="H17" s="26"/>
      <c r="I17" s="62"/>
      <c r="J17" s="62"/>
      <c r="K17" s="62"/>
      <c r="L17" s="62"/>
      <c r="M17" s="103"/>
      <c r="N17" s="103"/>
    </row>
    <row r="18" spans="1:14">
      <c r="A18" s="26"/>
      <c r="B18" s="26"/>
      <c r="C18" s="83" t="s">
        <v>347</v>
      </c>
      <c r="D18" s="83"/>
      <c r="E18" s="83"/>
      <c r="F18" s="83"/>
      <c r="G18" s="26">
        <v>10</v>
      </c>
      <c r="H18" s="26" t="s">
        <v>14</v>
      </c>
      <c r="I18" s="62">
        <v>1000</v>
      </c>
      <c r="J18" s="62">
        <f>G18*I18</f>
        <v>10000</v>
      </c>
      <c r="K18" s="62">
        <v>300</v>
      </c>
      <c r="L18" s="62">
        <f>G18*K18</f>
        <v>3000</v>
      </c>
      <c r="M18" s="103">
        <f t="shared" ref="M18:M33" si="0">J18+L18</f>
        <v>13000</v>
      </c>
      <c r="N18" s="103"/>
    </row>
    <row r="19" spans="1:14">
      <c r="A19" s="26"/>
      <c r="B19" s="26"/>
      <c r="C19" s="83" t="s">
        <v>348</v>
      </c>
      <c r="D19" s="83"/>
      <c r="E19" s="83"/>
      <c r="F19" s="83"/>
      <c r="G19" s="26">
        <v>8</v>
      </c>
      <c r="H19" s="26" t="s">
        <v>14</v>
      </c>
      <c r="I19" s="62">
        <v>1000</v>
      </c>
      <c r="J19" s="62">
        <f>G19*I19</f>
        <v>8000</v>
      </c>
      <c r="K19" s="62">
        <v>300</v>
      </c>
      <c r="L19" s="62">
        <f>G19*K19</f>
        <v>2400</v>
      </c>
      <c r="M19" s="103">
        <f t="shared" si="0"/>
        <v>10400</v>
      </c>
      <c r="N19" s="103"/>
    </row>
    <row r="20" spans="1:14">
      <c r="A20" s="26"/>
      <c r="B20" s="26"/>
      <c r="C20" s="83"/>
      <c r="D20" s="83"/>
      <c r="E20" s="83"/>
      <c r="F20" s="83"/>
      <c r="G20" s="26"/>
      <c r="H20" s="26"/>
      <c r="I20" s="62"/>
      <c r="J20" s="62"/>
      <c r="K20" s="62"/>
      <c r="L20" s="62"/>
      <c r="M20" s="103"/>
      <c r="N20" s="103"/>
    </row>
    <row r="21" spans="1:14">
      <c r="A21" s="26"/>
      <c r="B21" s="26"/>
      <c r="C21" s="83" t="s">
        <v>349</v>
      </c>
      <c r="D21" s="83"/>
      <c r="E21" s="83"/>
      <c r="F21" s="83"/>
      <c r="G21" s="26">
        <v>10</v>
      </c>
      <c r="H21" s="26" t="s">
        <v>14</v>
      </c>
      <c r="I21" s="62">
        <v>1000</v>
      </c>
      <c r="J21" s="62">
        <f>G21*I21</f>
        <v>10000</v>
      </c>
      <c r="K21" s="62">
        <v>300</v>
      </c>
      <c r="L21" s="62">
        <f>G21*K21</f>
        <v>3000</v>
      </c>
      <c r="M21" s="103">
        <f t="shared" si="0"/>
        <v>13000</v>
      </c>
      <c r="N21" s="103"/>
    </row>
    <row r="22" spans="1:14">
      <c r="A22" s="26"/>
      <c r="B22" s="26"/>
      <c r="C22" s="83"/>
      <c r="D22" s="83"/>
      <c r="E22" s="83"/>
      <c r="F22" s="83"/>
      <c r="G22" s="26"/>
      <c r="H22" s="26"/>
      <c r="I22" s="62"/>
      <c r="J22" s="62"/>
      <c r="K22" s="62"/>
      <c r="L22" s="62"/>
      <c r="M22" s="103"/>
      <c r="N22" s="103"/>
    </row>
    <row r="23" spans="1:14">
      <c r="A23" s="26"/>
      <c r="B23" s="26">
        <v>4.4000000000000004</v>
      </c>
      <c r="C23" s="83" t="s">
        <v>350</v>
      </c>
      <c r="D23" s="83"/>
      <c r="E23" s="83"/>
      <c r="F23" s="83"/>
      <c r="G23" s="26"/>
      <c r="H23" s="26"/>
      <c r="I23" s="62"/>
      <c r="J23" s="62"/>
      <c r="K23" s="62"/>
      <c r="L23" s="62"/>
      <c r="M23" s="103"/>
      <c r="N23" s="103"/>
    </row>
    <row r="24" spans="1:14">
      <c r="A24" s="26"/>
      <c r="B24" s="26"/>
      <c r="C24" s="83" t="s">
        <v>351</v>
      </c>
      <c r="D24" s="83"/>
      <c r="E24" s="83"/>
      <c r="F24" s="83"/>
      <c r="G24" s="26">
        <v>10</v>
      </c>
      <c r="H24" s="26" t="s">
        <v>14</v>
      </c>
      <c r="I24" s="62">
        <v>1000</v>
      </c>
      <c r="J24" s="62">
        <f>G24*I24</f>
        <v>10000</v>
      </c>
      <c r="K24" s="62">
        <v>300</v>
      </c>
      <c r="L24" s="62">
        <f>G24*K24</f>
        <v>3000</v>
      </c>
      <c r="M24" s="103">
        <f t="shared" si="0"/>
        <v>13000</v>
      </c>
      <c r="N24" s="103"/>
    </row>
    <row r="25" spans="1:14">
      <c r="A25" s="26"/>
      <c r="B25" s="26"/>
      <c r="C25" s="83" t="s">
        <v>352</v>
      </c>
      <c r="D25" s="83"/>
      <c r="E25" s="83"/>
      <c r="F25" s="83"/>
      <c r="G25" s="26">
        <v>8</v>
      </c>
      <c r="H25" s="26" t="s">
        <v>14</v>
      </c>
      <c r="I25" s="62">
        <v>1000</v>
      </c>
      <c r="J25" s="62">
        <f>G25*I25</f>
        <v>8000</v>
      </c>
      <c r="K25" s="62">
        <v>300</v>
      </c>
      <c r="L25" s="62">
        <f>G25*K25</f>
        <v>2400</v>
      </c>
      <c r="M25" s="103">
        <f t="shared" si="0"/>
        <v>10400</v>
      </c>
      <c r="N25" s="103"/>
    </row>
    <row r="26" spans="1:14">
      <c r="A26" s="26"/>
      <c r="B26" s="26"/>
      <c r="C26" s="83"/>
      <c r="D26" s="83"/>
      <c r="E26" s="83"/>
      <c r="F26" s="83"/>
      <c r="G26" s="26"/>
      <c r="H26" s="26"/>
      <c r="I26" s="62"/>
      <c r="J26" s="62"/>
      <c r="K26" s="62"/>
      <c r="L26" s="62"/>
      <c r="M26" s="103"/>
      <c r="N26" s="103"/>
    </row>
    <row r="27" spans="1:14">
      <c r="A27" s="26"/>
      <c r="B27" s="26"/>
      <c r="C27" s="83" t="s">
        <v>353</v>
      </c>
      <c r="D27" s="83"/>
      <c r="E27" s="83"/>
      <c r="F27" s="83"/>
      <c r="G27" s="26">
        <v>10</v>
      </c>
      <c r="H27" s="26" t="s">
        <v>14</v>
      </c>
      <c r="I27" s="62">
        <v>1000</v>
      </c>
      <c r="J27" s="62">
        <f>G27*I27</f>
        <v>10000</v>
      </c>
      <c r="K27" s="62">
        <v>300</v>
      </c>
      <c r="L27" s="62">
        <f>G27*K27</f>
        <v>3000</v>
      </c>
      <c r="M27" s="103">
        <f t="shared" si="0"/>
        <v>13000</v>
      </c>
      <c r="N27" s="103"/>
    </row>
    <row r="28" spans="1:14">
      <c r="A28" s="26"/>
      <c r="B28" s="26"/>
      <c r="C28" s="83"/>
      <c r="D28" s="83"/>
      <c r="E28" s="83"/>
      <c r="F28" s="83"/>
      <c r="G28" s="26"/>
      <c r="H28" s="26"/>
      <c r="I28" s="62"/>
      <c r="J28" s="62"/>
      <c r="K28" s="62"/>
      <c r="L28" s="62"/>
      <c r="M28" s="103"/>
      <c r="N28" s="103"/>
    </row>
    <row r="29" spans="1:14">
      <c r="A29" s="26"/>
      <c r="B29" s="26">
        <v>4.5</v>
      </c>
      <c r="C29" s="83" t="s">
        <v>354</v>
      </c>
      <c r="D29" s="83"/>
      <c r="E29" s="83"/>
      <c r="F29" s="83"/>
      <c r="G29" s="26"/>
      <c r="H29" s="26"/>
      <c r="I29" s="62"/>
      <c r="J29" s="62"/>
      <c r="K29" s="62"/>
      <c r="L29" s="62"/>
      <c r="M29" s="103"/>
      <c r="N29" s="103"/>
    </row>
    <row r="30" spans="1:14">
      <c r="A30" s="26"/>
      <c r="B30" s="26"/>
      <c r="C30" s="83" t="s">
        <v>355</v>
      </c>
      <c r="D30" s="83"/>
      <c r="E30" s="83"/>
      <c r="F30" s="83"/>
      <c r="G30" s="26">
        <v>10</v>
      </c>
      <c r="H30" s="26" t="s">
        <v>14</v>
      </c>
      <c r="I30" s="62">
        <v>1000</v>
      </c>
      <c r="J30" s="62">
        <f>G30*I30</f>
        <v>10000</v>
      </c>
      <c r="K30" s="62">
        <v>300</v>
      </c>
      <c r="L30" s="62">
        <f>G30*K30</f>
        <v>3000</v>
      </c>
      <c r="M30" s="103">
        <f t="shared" si="0"/>
        <v>13000</v>
      </c>
      <c r="N30" s="103"/>
    </row>
    <row r="31" spans="1:14">
      <c r="A31" s="26"/>
      <c r="B31" s="26"/>
      <c r="C31" s="83" t="s">
        <v>356</v>
      </c>
      <c r="D31" s="83"/>
      <c r="E31" s="83"/>
      <c r="F31" s="83"/>
      <c r="G31" s="26">
        <v>8</v>
      </c>
      <c r="H31" s="26" t="s">
        <v>14</v>
      </c>
      <c r="I31" s="62">
        <v>1000</v>
      </c>
      <c r="J31" s="62">
        <f>G31*I31</f>
        <v>8000</v>
      </c>
      <c r="K31" s="62">
        <v>300</v>
      </c>
      <c r="L31" s="62">
        <f>G31*K31</f>
        <v>2400</v>
      </c>
      <c r="M31" s="103">
        <f t="shared" si="0"/>
        <v>10400</v>
      </c>
      <c r="N31" s="103"/>
    </row>
    <row r="32" spans="1:14">
      <c r="A32" s="26"/>
      <c r="B32" s="26"/>
      <c r="C32" s="83"/>
      <c r="D32" s="83"/>
      <c r="E32" s="83"/>
      <c r="F32" s="83"/>
      <c r="G32" s="26"/>
      <c r="H32" s="26"/>
      <c r="I32" s="62"/>
      <c r="J32" s="62"/>
      <c r="K32" s="62"/>
      <c r="L32" s="62"/>
      <c r="M32" s="103"/>
      <c r="N32" s="103"/>
    </row>
    <row r="33" spans="1:14">
      <c r="A33" s="26"/>
      <c r="B33" s="26"/>
      <c r="C33" s="83" t="s">
        <v>357</v>
      </c>
      <c r="D33" s="83"/>
      <c r="E33" s="83"/>
      <c r="F33" s="83"/>
      <c r="G33" s="26">
        <v>10</v>
      </c>
      <c r="H33" s="26" t="s">
        <v>14</v>
      </c>
      <c r="I33" s="62">
        <v>1000</v>
      </c>
      <c r="J33" s="62">
        <f>G33*I33</f>
        <v>10000</v>
      </c>
      <c r="K33" s="62">
        <v>300</v>
      </c>
      <c r="L33" s="62">
        <f>G33*K33</f>
        <v>3000</v>
      </c>
      <c r="M33" s="103">
        <f t="shared" si="0"/>
        <v>13000</v>
      </c>
      <c r="N33" s="103"/>
    </row>
    <row r="34" spans="1:14">
      <c r="A34" s="26"/>
      <c r="B34" s="26"/>
      <c r="C34" s="83"/>
      <c r="D34" s="83"/>
      <c r="E34" s="83"/>
      <c r="F34" s="83"/>
      <c r="G34" s="26"/>
      <c r="H34" s="26"/>
      <c r="I34" s="62"/>
      <c r="J34" s="62"/>
      <c r="K34" s="62"/>
      <c r="L34" s="62"/>
      <c r="M34" s="103"/>
      <c r="N34" s="103"/>
    </row>
    <row r="35" spans="1:14">
      <c r="A35" s="26"/>
      <c r="B35" s="26">
        <v>4.5999999999999996</v>
      </c>
      <c r="C35" s="83" t="s">
        <v>358</v>
      </c>
      <c r="D35" s="83"/>
      <c r="E35" s="83"/>
      <c r="F35" s="83"/>
      <c r="G35" s="26"/>
      <c r="H35" s="26"/>
      <c r="I35" s="62"/>
      <c r="J35" s="62"/>
      <c r="K35" s="62"/>
      <c r="L35" s="62"/>
      <c r="M35" s="103"/>
      <c r="N35" s="103"/>
    </row>
    <row r="36" spans="1:14">
      <c r="A36" s="26"/>
      <c r="B36" s="26"/>
      <c r="C36" s="83" t="s">
        <v>359</v>
      </c>
      <c r="D36" s="83"/>
      <c r="E36" s="83"/>
      <c r="F36" s="83"/>
      <c r="G36" s="26">
        <v>10</v>
      </c>
      <c r="H36" s="26" t="s">
        <v>14</v>
      </c>
      <c r="I36" s="62">
        <v>1000</v>
      </c>
      <c r="J36" s="62">
        <f>G36*I36</f>
        <v>10000</v>
      </c>
      <c r="K36" s="62">
        <v>300</v>
      </c>
      <c r="L36" s="62">
        <f>G36*K36</f>
        <v>3000</v>
      </c>
      <c r="M36" s="103">
        <f t="shared" ref="M36:M63" si="1">J36+L36</f>
        <v>13000</v>
      </c>
      <c r="N36" s="103"/>
    </row>
    <row r="37" spans="1:14">
      <c r="A37" s="26"/>
      <c r="B37" s="26"/>
      <c r="C37" s="83" t="s">
        <v>360</v>
      </c>
      <c r="D37" s="83"/>
      <c r="E37" s="83"/>
      <c r="F37" s="83"/>
      <c r="G37" s="26">
        <v>8</v>
      </c>
      <c r="H37" s="26" t="s">
        <v>14</v>
      </c>
      <c r="I37" s="62">
        <v>1000</v>
      </c>
      <c r="J37" s="62">
        <f>G37*I37</f>
        <v>8000</v>
      </c>
      <c r="K37" s="62">
        <v>300</v>
      </c>
      <c r="L37" s="62">
        <f>G37*K37</f>
        <v>2400</v>
      </c>
      <c r="M37" s="103">
        <f t="shared" si="1"/>
        <v>10400</v>
      </c>
      <c r="N37" s="103"/>
    </row>
    <row r="38" spans="1:14">
      <c r="A38" s="26"/>
      <c r="B38" s="26"/>
      <c r="C38" s="83"/>
      <c r="D38" s="83"/>
      <c r="E38" s="83"/>
      <c r="F38" s="83"/>
      <c r="G38" s="26"/>
      <c r="H38" s="26"/>
      <c r="I38" s="62"/>
      <c r="J38" s="62"/>
      <c r="K38" s="62"/>
      <c r="L38" s="62"/>
      <c r="M38" s="103"/>
      <c r="N38" s="103"/>
    </row>
    <row r="39" spans="1:14">
      <c r="A39" s="26"/>
      <c r="B39" s="26"/>
      <c r="C39" s="83" t="s">
        <v>361</v>
      </c>
      <c r="D39" s="83"/>
      <c r="E39" s="83"/>
      <c r="F39" s="83"/>
      <c r="G39" s="26">
        <v>10</v>
      </c>
      <c r="H39" s="26" t="s">
        <v>14</v>
      </c>
      <c r="I39" s="62">
        <v>1000</v>
      </c>
      <c r="J39" s="62">
        <f>G39*I39</f>
        <v>10000</v>
      </c>
      <c r="K39" s="62">
        <v>300</v>
      </c>
      <c r="L39" s="62">
        <f>G39*K39</f>
        <v>3000</v>
      </c>
      <c r="M39" s="103">
        <f t="shared" si="1"/>
        <v>13000</v>
      </c>
      <c r="N39" s="103"/>
    </row>
    <row r="40" spans="1:14">
      <c r="A40" s="26"/>
      <c r="B40" s="26"/>
      <c r="C40" s="83"/>
      <c r="D40" s="83"/>
      <c r="E40" s="83"/>
      <c r="F40" s="83"/>
      <c r="G40" s="26"/>
      <c r="H40" s="26"/>
      <c r="I40" s="62"/>
      <c r="J40" s="62"/>
      <c r="K40" s="62"/>
      <c r="L40" s="62"/>
      <c r="M40" s="103"/>
      <c r="N40" s="103"/>
    </row>
    <row r="41" spans="1:14">
      <c r="A41" s="26"/>
      <c r="B41" s="26">
        <v>4.7</v>
      </c>
      <c r="C41" s="83" t="s">
        <v>362</v>
      </c>
      <c r="D41" s="83"/>
      <c r="E41" s="83"/>
      <c r="F41" s="83"/>
      <c r="G41" s="26"/>
      <c r="H41" s="26"/>
      <c r="I41" s="62"/>
      <c r="J41" s="62"/>
      <c r="K41" s="62"/>
      <c r="L41" s="62"/>
      <c r="M41" s="103"/>
      <c r="N41" s="103"/>
    </row>
    <row r="42" spans="1:14">
      <c r="A42" s="26"/>
      <c r="B42" s="26"/>
      <c r="C42" s="83" t="s">
        <v>363</v>
      </c>
      <c r="D42" s="83"/>
      <c r="E42" s="83"/>
      <c r="F42" s="83"/>
      <c r="G42" s="26">
        <v>10</v>
      </c>
      <c r="H42" s="26" t="s">
        <v>14</v>
      </c>
      <c r="I42" s="62">
        <v>1000</v>
      </c>
      <c r="J42" s="62">
        <f>G42*I42</f>
        <v>10000</v>
      </c>
      <c r="K42" s="62">
        <v>300</v>
      </c>
      <c r="L42" s="62">
        <f>G42*K42</f>
        <v>3000</v>
      </c>
      <c r="M42" s="103">
        <f t="shared" si="1"/>
        <v>13000</v>
      </c>
      <c r="N42" s="103"/>
    </row>
    <row r="43" spans="1:14">
      <c r="A43" s="26"/>
      <c r="B43" s="26"/>
      <c r="C43" s="83" t="s">
        <v>364</v>
      </c>
      <c r="D43" s="83"/>
      <c r="E43" s="83"/>
      <c r="F43" s="83"/>
      <c r="G43" s="26">
        <v>8</v>
      </c>
      <c r="H43" s="26" t="s">
        <v>14</v>
      </c>
      <c r="I43" s="62">
        <v>1000</v>
      </c>
      <c r="J43" s="62">
        <f>G43*I43</f>
        <v>8000</v>
      </c>
      <c r="K43" s="62">
        <v>300</v>
      </c>
      <c r="L43" s="62">
        <f>G43*K43</f>
        <v>2400</v>
      </c>
      <c r="M43" s="103">
        <f t="shared" si="1"/>
        <v>10400</v>
      </c>
      <c r="N43" s="103"/>
    </row>
    <row r="44" spans="1:14">
      <c r="A44" s="26"/>
      <c r="B44" s="26"/>
      <c r="C44" s="83"/>
      <c r="D44" s="83"/>
      <c r="E44" s="83"/>
      <c r="F44" s="83"/>
      <c r="G44" s="26"/>
      <c r="H44" s="26"/>
      <c r="I44" s="62"/>
      <c r="J44" s="62"/>
      <c r="K44" s="62"/>
      <c r="L44" s="62"/>
      <c r="M44" s="103"/>
      <c r="N44" s="103"/>
    </row>
    <row r="45" spans="1:14">
      <c r="A45" s="26"/>
      <c r="B45" s="26"/>
      <c r="C45" s="83" t="s">
        <v>365</v>
      </c>
      <c r="D45" s="83"/>
      <c r="E45" s="83"/>
      <c r="F45" s="83"/>
      <c r="G45" s="26">
        <v>10</v>
      </c>
      <c r="H45" s="26" t="s">
        <v>14</v>
      </c>
      <c r="I45" s="62">
        <v>1000</v>
      </c>
      <c r="J45" s="62">
        <f>G45*I45</f>
        <v>10000</v>
      </c>
      <c r="K45" s="62">
        <v>300</v>
      </c>
      <c r="L45" s="62">
        <f>G45*K45</f>
        <v>3000</v>
      </c>
      <c r="M45" s="103">
        <f t="shared" si="1"/>
        <v>13000</v>
      </c>
      <c r="N45" s="103"/>
    </row>
    <row r="46" spans="1:14">
      <c r="A46" s="26"/>
      <c r="B46" s="26"/>
      <c r="C46" s="83"/>
      <c r="D46" s="83"/>
      <c r="E46" s="83"/>
      <c r="F46" s="83"/>
      <c r="G46" s="26"/>
      <c r="H46" s="26"/>
      <c r="I46" s="62"/>
      <c r="J46" s="62"/>
      <c r="K46" s="62"/>
      <c r="L46" s="62"/>
      <c r="M46" s="103"/>
      <c r="N46" s="103"/>
    </row>
    <row r="47" spans="1:14">
      <c r="A47" s="26"/>
      <c r="B47" s="26">
        <v>4.8</v>
      </c>
      <c r="C47" s="83" t="s">
        <v>366</v>
      </c>
      <c r="D47" s="83"/>
      <c r="E47" s="83"/>
      <c r="F47" s="83"/>
      <c r="G47" s="26"/>
      <c r="H47" s="26"/>
      <c r="I47" s="62"/>
      <c r="J47" s="62"/>
      <c r="K47" s="62"/>
      <c r="L47" s="62"/>
      <c r="M47" s="103"/>
      <c r="N47" s="103"/>
    </row>
    <row r="48" spans="1:14">
      <c r="A48" s="26"/>
      <c r="B48" s="26"/>
      <c r="C48" s="83" t="s">
        <v>367</v>
      </c>
      <c r="D48" s="83"/>
      <c r="E48" s="83"/>
      <c r="F48" s="83"/>
      <c r="G48" s="26">
        <v>10</v>
      </c>
      <c r="H48" s="26" t="s">
        <v>14</v>
      </c>
      <c r="I48" s="62">
        <v>1000</v>
      </c>
      <c r="J48" s="62">
        <f>G48*I48</f>
        <v>10000</v>
      </c>
      <c r="K48" s="62">
        <v>300</v>
      </c>
      <c r="L48" s="62">
        <f>G48*K48</f>
        <v>3000</v>
      </c>
      <c r="M48" s="103">
        <f t="shared" si="1"/>
        <v>13000</v>
      </c>
      <c r="N48" s="103"/>
    </row>
    <row r="49" spans="1:14">
      <c r="A49" s="26"/>
      <c r="B49" s="26"/>
      <c r="C49" s="83" t="s">
        <v>368</v>
      </c>
      <c r="D49" s="83"/>
      <c r="E49" s="83"/>
      <c r="F49" s="83"/>
      <c r="G49" s="26">
        <v>8</v>
      </c>
      <c r="H49" s="26" t="s">
        <v>14</v>
      </c>
      <c r="I49" s="62">
        <v>1000</v>
      </c>
      <c r="J49" s="62">
        <f>G49*I49</f>
        <v>8000</v>
      </c>
      <c r="K49" s="62">
        <v>300</v>
      </c>
      <c r="L49" s="62">
        <f>G49*K49</f>
        <v>2400</v>
      </c>
      <c r="M49" s="103">
        <f t="shared" si="1"/>
        <v>10400</v>
      </c>
      <c r="N49" s="103"/>
    </row>
    <row r="50" spans="1:14">
      <c r="A50" s="26"/>
      <c r="B50" s="26"/>
      <c r="C50" s="83"/>
      <c r="D50" s="83"/>
      <c r="E50" s="83"/>
      <c r="F50" s="83"/>
      <c r="G50" s="26"/>
      <c r="H50" s="26"/>
      <c r="I50" s="62"/>
      <c r="J50" s="62"/>
      <c r="K50" s="62"/>
      <c r="L50" s="62"/>
      <c r="M50" s="103"/>
      <c r="N50" s="103"/>
    </row>
    <row r="51" spans="1:14">
      <c r="A51" s="26"/>
      <c r="B51" s="26"/>
      <c r="C51" s="83" t="s">
        <v>369</v>
      </c>
      <c r="D51" s="83"/>
      <c r="E51" s="83"/>
      <c r="F51" s="83"/>
      <c r="G51" s="26">
        <v>10</v>
      </c>
      <c r="H51" s="26" t="s">
        <v>14</v>
      </c>
      <c r="I51" s="62">
        <v>1000</v>
      </c>
      <c r="J51" s="62">
        <f>G51*I51</f>
        <v>10000</v>
      </c>
      <c r="K51" s="62">
        <v>300</v>
      </c>
      <c r="L51" s="62">
        <f>G51*K51</f>
        <v>3000</v>
      </c>
      <c r="M51" s="103">
        <f t="shared" si="1"/>
        <v>13000</v>
      </c>
      <c r="N51" s="103"/>
    </row>
    <row r="52" spans="1:14">
      <c r="A52" s="26"/>
      <c r="B52" s="26"/>
      <c r="C52" s="83"/>
      <c r="D52" s="83"/>
      <c r="E52" s="83"/>
      <c r="F52" s="83"/>
      <c r="G52" s="26"/>
      <c r="H52" s="26"/>
      <c r="I52" s="62"/>
      <c r="J52" s="62"/>
      <c r="K52" s="62"/>
      <c r="L52" s="62"/>
      <c r="M52" s="103"/>
      <c r="N52" s="103"/>
    </row>
    <row r="53" spans="1:14">
      <c r="A53" s="26"/>
      <c r="B53" s="26">
        <v>4.9000000000000004</v>
      </c>
      <c r="C53" s="83" t="s">
        <v>370</v>
      </c>
      <c r="D53" s="83"/>
      <c r="E53" s="83"/>
      <c r="F53" s="83"/>
      <c r="G53" s="26"/>
      <c r="H53" s="26"/>
      <c r="I53" s="62"/>
      <c r="J53" s="62"/>
      <c r="K53" s="62"/>
      <c r="L53" s="62"/>
      <c r="M53" s="103"/>
      <c r="N53" s="103"/>
    </row>
    <row r="54" spans="1:14">
      <c r="A54" s="26"/>
      <c r="B54" s="26"/>
      <c r="C54" s="83" t="s">
        <v>371</v>
      </c>
      <c r="D54" s="83"/>
      <c r="E54" s="83"/>
      <c r="F54" s="83"/>
      <c r="G54" s="26">
        <v>10</v>
      </c>
      <c r="H54" s="26" t="s">
        <v>14</v>
      </c>
      <c r="I54" s="62">
        <v>1000</v>
      </c>
      <c r="J54" s="62">
        <f>G54*I54</f>
        <v>10000</v>
      </c>
      <c r="K54" s="62">
        <v>300</v>
      </c>
      <c r="L54" s="62">
        <f>G54*K54</f>
        <v>3000</v>
      </c>
      <c r="M54" s="103">
        <f t="shared" si="1"/>
        <v>13000</v>
      </c>
      <c r="N54" s="103"/>
    </row>
    <row r="55" spans="1:14">
      <c r="A55" s="26"/>
      <c r="B55" s="26"/>
      <c r="C55" s="83" t="s">
        <v>372</v>
      </c>
      <c r="D55" s="83"/>
      <c r="E55" s="83"/>
      <c r="F55" s="83"/>
      <c r="G55" s="26">
        <v>8</v>
      </c>
      <c r="H55" s="26" t="s">
        <v>14</v>
      </c>
      <c r="I55" s="62">
        <v>1000</v>
      </c>
      <c r="J55" s="62">
        <f>G55*I55</f>
        <v>8000</v>
      </c>
      <c r="K55" s="62">
        <v>300</v>
      </c>
      <c r="L55" s="62">
        <f>G55*K55</f>
        <v>2400</v>
      </c>
      <c r="M55" s="103">
        <f t="shared" si="1"/>
        <v>10400</v>
      </c>
      <c r="N55" s="103"/>
    </row>
    <row r="56" spans="1:14">
      <c r="A56" s="26"/>
      <c r="B56" s="26"/>
      <c r="C56" s="83"/>
      <c r="D56" s="83"/>
      <c r="E56" s="83"/>
      <c r="F56" s="83"/>
      <c r="G56" s="26"/>
      <c r="H56" s="26"/>
      <c r="I56" s="62"/>
      <c r="J56" s="62"/>
      <c r="K56" s="62"/>
      <c r="L56" s="62"/>
      <c r="M56" s="103"/>
      <c r="N56" s="103"/>
    </row>
    <row r="57" spans="1:14">
      <c r="A57" s="26"/>
      <c r="B57" s="26"/>
      <c r="C57" s="83" t="s">
        <v>373</v>
      </c>
      <c r="D57" s="83"/>
      <c r="E57" s="83"/>
      <c r="F57" s="83"/>
      <c r="G57" s="26">
        <v>10</v>
      </c>
      <c r="H57" s="26" t="s">
        <v>14</v>
      </c>
      <c r="I57" s="62">
        <v>1000</v>
      </c>
      <c r="J57" s="62">
        <f>G57*I57</f>
        <v>10000</v>
      </c>
      <c r="K57" s="62">
        <v>300</v>
      </c>
      <c r="L57" s="62">
        <f>G57*K57</f>
        <v>3000</v>
      </c>
      <c r="M57" s="103">
        <f t="shared" si="1"/>
        <v>13000</v>
      </c>
      <c r="N57" s="103"/>
    </row>
    <row r="58" spans="1:14">
      <c r="A58" s="26"/>
      <c r="B58" s="26"/>
      <c r="C58" s="83"/>
      <c r="D58" s="83"/>
      <c r="E58" s="83"/>
      <c r="F58" s="83"/>
      <c r="G58" s="26"/>
      <c r="H58" s="26"/>
      <c r="I58" s="62"/>
      <c r="J58" s="62"/>
      <c r="K58" s="62"/>
      <c r="L58" s="62"/>
      <c r="M58" s="103"/>
      <c r="N58" s="103"/>
    </row>
    <row r="59" spans="1:14">
      <c r="A59" s="26"/>
      <c r="B59" s="64">
        <v>4.0999999999999996</v>
      </c>
      <c r="C59" s="83" t="s">
        <v>374</v>
      </c>
      <c r="D59" s="83"/>
      <c r="E59" s="83"/>
      <c r="F59" s="83"/>
      <c r="G59" s="26"/>
      <c r="H59" s="26"/>
      <c r="I59" s="62"/>
      <c r="J59" s="62"/>
      <c r="K59" s="62"/>
      <c r="L59" s="62"/>
      <c r="M59" s="103"/>
      <c r="N59" s="103"/>
    </row>
    <row r="60" spans="1:14">
      <c r="A60" s="26"/>
      <c r="B60" s="26"/>
      <c r="C60" s="83" t="s">
        <v>371</v>
      </c>
      <c r="D60" s="83"/>
      <c r="E60" s="83"/>
      <c r="F60" s="83"/>
      <c r="G60" s="26">
        <v>10</v>
      </c>
      <c r="H60" s="26" t="s">
        <v>14</v>
      </c>
      <c r="I60" s="62">
        <v>1000</v>
      </c>
      <c r="J60" s="62">
        <f>G60*I60</f>
        <v>10000</v>
      </c>
      <c r="K60" s="62">
        <v>300</v>
      </c>
      <c r="L60" s="62">
        <f>G60*K60</f>
        <v>3000</v>
      </c>
      <c r="M60" s="103">
        <f t="shared" si="1"/>
        <v>13000</v>
      </c>
      <c r="N60" s="103"/>
    </row>
    <row r="61" spans="1:14">
      <c r="A61" s="26"/>
      <c r="B61" s="26"/>
      <c r="C61" s="83" t="s">
        <v>372</v>
      </c>
      <c r="D61" s="83"/>
      <c r="E61" s="83"/>
      <c r="F61" s="83"/>
      <c r="G61" s="26">
        <v>8</v>
      </c>
      <c r="H61" s="26" t="s">
        <v>14</v>
      </c>
      <c r="I61" s="62">
        <v>1000</v>
      </c>
      <c r="J61" s="62">
        <f>G61*I61</f>
        <v>8000</v>
      </c>
      <c r="K61" s="62">
        <v>300</v>
      </c>
      <c r="L61" s="62">
        <f>G61*K61</f>
        <v>2400</v>
      </c>
      <c r="M61" s="103">
        <f t="shared" si="1"/>
        <v>10400</v>
      </c>
      <c r="N61" s="103"/>
    </row>
    <row r="62" spans="1:14">
      <c r="A62" s="26"/>
      <c r="B62" s="26"/>
      <c r="C62" s="83"/>
      <c r="D62" s="83"/>
      <c r="E62" s="83"/>
      <c r="F62" s="83"/>
      <c r="G62" s="26"/>
      <c r="H62" s="26"/>
      <c r="I62" s="62"/>
      <c r="J62" s="62"/>
      <c r="K62" s="62"/>
      <c r="L62" s="62"/>
      <c r="M62" s="103"/>
      <c r="N62" s="103"/>
    </row>
    <row r="63" spans="1:14">
      <c r="A63" s="26"/>
      <c r="B63" s="26"/>
      <c r="C63" s="83" t="s">
        <v>373</v>
      </c>
      <c r="D63" s="83"/>
      <c r="E63" s="83"/>
      <c r="F63" s="83"/>
      <c r="G63" s="26">
        <v>10</v>
      </c>
      <c r="H63" s="26" t="s">
        <v>14</v>
      </c>
      <c r="I63" s="62">
        <v>1000</v>
      </c>
      <c r="J63" s="62">
        <f>G63*I63</f>
        <v>10000</v>
      </c>
      <c r="K63" s="62">
        <v>300</v>
      </c>
      <c r="L63" s="62">
        <f>G63*K63</f>
        <v>3000</v>
      </c>
      <c r="M63" s="103">
        <f t="shared" si="1"/>
        <v>13000</v>
      </c>
      <c r="N63" s="103"/>
    </row>
    <row r="64" spans="1:14">
      <c r="A64" s="26"/>
      <c r="B64" s="26"/>
      <c r="C64" s="99"/>
      <c r="D64" s="101"/>
      <c r="E64" s="101"/>
      <c r="F64" s="100"/>
      <c r="G64" s="26"/>
      <c r="H64" s="26"/>
      <c r="I64" s="62"/>
      <c r="J64" s="62" t="s">
        <v>114</v>
      </c>
      <c r="K64" s="62"/>
      <c r="L64" s="62" t="s">
        <v>114</v>
      </c>
      <c r="M64" s="103" t="s">
        <v>114</v>
      </c>
      <c r="N64" s="103"/>
    </row>
    <row r="65" spans="1:14">
      <c r="A65" s="26"/>
      <c r="B65" s="26">
        <v>4.1100000000000003</v>
      </c>
      <c r="C65" s="83" t="s">
        <v>425</v>
      </c>
      <c r="D65" s="83"/>
      <c r="E65" s="83"/>
      <c r="F65" s="83"/>
      <c r="G65" s="26">
        <v>10</v>
      </c>
      <c r="H65" s="26" t="s">
        <v>14</v>
      </c>
      <c r="I65" s="62">
        <v>1000</v>
      </c>
      <c r="J65" s="62">
        <f>G65*I65</f>
        <v>10000</v>
      </c>
      <c r="K65" s="62">
        <v>500</v>
      </c>
      <c r="L65" s="62">
        <f>G65*K65</f>
        <v>5000</v>
      </c>
      <c r="M65" s="103">
        <f>J65+L65</f>
        <v>15000</v>
      </c>
      <c r="N65" s="103"/>
    </row>
    <row r="66" spans="1:14">
      <c r="A66" s="26"/>
      <c r="B66" s="26"/>
      <c r="C66" s="99"/>
      <c r="D66" s="101"/>
      <c r="E66" s="101"/>
      <c r="F66" s="100"/>
      <c r="G66" s="26"/>
      <c r="H66" s="26"/>
      <c r="I66" s="62"/>
      <c r="J66" s="62"/>
      <c r="K66" s="62"/>
      <c r="L66" s="62"/>
      <c r="M66" s="103"/>
      <c r="N66" s="103"/>
    </row>
    <row r="67" spans="1:14">
      <c r="A67" s="26"/>
      <c r="B67" s="26">
        <v>4.12</v>
      </c>
      <c r="C67" s="83" t="s">
        <v>426</v>
      </c>
      <c r="D67" s="83"/>
      <c r="E67" s="83"/>
      <c r="F67" s="83"/>
      <c r="G67" s="26">
        <v>12</v>
      </c>
      <c r="H67" s="26" t="s">
        <v>14</v>
      </c>
      <c r="I67" s="62">
        <v>1002</v>
      </c>
      <c r="J67" s="62">
        <f>G67*I67</f>
        <v>12024</v>
      </c>
      <c r="K67" s="62">
        <v>502</v>
      </c>
      <c r="L67" s="62">
        <f>G67*K67</f>
        <v>6024</v>
      </c>
      <c r="M67" s="103">
        <f>J67+L67</f>
        <v>18048</v>
      </c>
      <c r="N67" s="103"/>
    </row>
    <row r="68" spans="1:14">
      <c r="A68" s="26"/>
      <c r="B68" s="26"/>
      <c r="C68" s="99"/>
      <c r="D68" s="101"/>
      <c r="E68" s="101"/>
      <c r="F68" s="100"/>
      <c r="G68" s="26"/>
      <c r="H68" s="26"/>
      <c r="I68" s="26"/>
      <c r="J68" s="26"/>
      <c r="K68" s="26"/>
      <c r="L68" s="26"/>
      <c r="M68" s="99"/>
      <c r="N68" s="100"/>
    </row>
    <row r="69" spans="1:14">
      <c r="A69" s="26"/>
      <c r="B69" s="26"/>
      <c r="C69" s="99"/>
      <c r="D69" s="101"/>
      <c r="E69" s="101"/>
      <c r="F69" s="100"/>
      <c r="G69" s="26"/>
      <c r="H69" s="26"/>
      <c r="I69" s="26"/>
      <c r="J69" s="26"/>
      <c r="K69" s="26"/>
      <c r="L69" s="26"/>
      <c r="M69" s="99"/>
      <c r="N69" s="100"/>
    </row>
    <row r="70" spans="1:14">
      <c r="A70" s="26"/>
      <c r="B70" s="26"/>
      <c r="C70" s="99"/>
      <c r="D70" s="101"/>
      <c r="E70" s="101"/>
      <c r="F70" s="100"/>
      <c r="G70" s="26"/>
      <c r="H70" s="26"/>
      <c r="I70" s="26"/>
      <c r="J70" s="26"/>
      <c r="K70" s="26"/>
      <c r="L70" s="26"/>
      <c r="M70" s="99"/>
      <c r="N70" s="100"/>
    </row>
    <row r="71" spans="1:14">
      <c r="A71" s="26"/>
      <c r="B71" s="26"/>
      <c r="C71" s="99" t="s">
        <v>110</v>
      </c>
      <c r="D71" s="101"/>
      <c r="E71" s="101"/>
      <c r="F71" s="100"/>
      <c r="G71" s="26"/>
      <c r="H71" s="26"/>
      <c r="I71" s="26"/>
      <c r="J71" s="65">
        <f>SUM(J9:J69)</f>
        <v>284024</v>
      </c>
      <c r="K71" s="61" t="s">
        <v>114</v>
      </c>
      <c r="L71" s="66">
        <f>SUM(L9:L69)</f>
        <v>89624</v>
      </c>
      <c r="M71" s="105">
        <f>SUM(M9:N70)</f>
        <v>373648</v>
      </c>
      <c r="N71" s="76"/>
    </row>
  </sheetData>
  <mergeCells count="137">
    <mergeCell ref="M35:N35"/>
    <mergeCell ref="M40:N40"/>
    <mergeCell ref="M44:N44"/>
    <mergeCell ref="M45:N45"/>
    <mergeCell ref="M46:N46"/>
    <mergeCell ref="M41:N41"/>
    <mergeCell ref="M42:N42"/>
    <mergeCell ref="M43:N43"/>
    <mergeCell ref="M29:N29"/>
    <mergeCell ref="M30:N30"/>
    <mergeCell ref="M31:N31"/>
    <mergeCell ref="M32:N32"/>
    <mergeCell ref="M33:N33"/>
    <mergeCell ref="M39:N39"/>
    <mergeCell ref="M36:N36"/>
    <mergeCell ref="M37:N37"/>
    <mergeCell ref="M38:N38"/>
    <mergeCell ref="M34:N34"/>
    <mergeCell ref="M23:N23"/>
    <mergeCell ref="M24:N24"/>
    <mergeCell ref="M25:N25"/>
    <mergeCell ref="M26:N26"/>
    <mergeCell ref="M27:N27"/>
    <mergeCell ref="M28:N28"/>
    <mergeCell ref="M17:N17"/>
    <mergeCell ref="M18:N18"/>
    <mergeCell ref="M19:N19"/>
    <mergeCell ref="M20:N20"/>
    <mergeCell ref="M21:N21"/>
    <mergeCell ref="M22:N22"/>
    <mergeCell ref="C40:F40"/>
    <mergeCell ref="C44:F44"/>
    <mergeCell ref="C45:F45"/>
    <mergeCell ref="C46:F46"/>
    <mergeCell ref="C41:F41"/>
    <mergeCell ref="C42:F42"/>
    <mergeCell ref="C43:F43"/>
    <mergeCell ref="C31:F31"/>
    <mergeCell ref="C32:F32"/>
    <mergeCell ref="C33:F33"/>
    <mergeCell ref="C39:F39"/>
    <mergeCell ref="C36:F36"/>
    <mergeCell ref="C37:F37"/>
    <mergeCell ref="C38:F38"/>
    <mergeCell ref="C34:F34"/>
    <mergeCell ref="C35:F35"/>
    <mergeCell ref="C25:F25"/>
    <mergeCell ref="C26:F26"/>
    <mergeCell ref="C27:F27"/>
    <mergeCell ref="C28:F28"/>
    <mergeCell ref="C29:F29"/>
    <mergeCell ref="C30:F30"/>
    <mergeCell ref="C19:F19"/>
    <mergeCell ref="C20:F20"/>
    <mergeCell ref="C21:F21"/>
    <mergeCell ref="C22:F22"/>
    <mergeCell ref="C23:F23"/>
    <mergeCell ref="C24:F24"/>
    <mergeCell ref="C13:F13"/>
    <mergeCell ref="C14:F14"/>
    <mergeCell ref="C15:F15"/>
    <mergeCell ref="C16:F16"/>
    <mergeCell ref="C17:F17"/>
    <mergeCell ref="C18:F18"/>
    <mergeCell ref="A5:A6"/>
    <mergeCell ref="B5:F6"/>
    <mergeCell ref="B7:F7"/>
    <mergeCell ref="C9:F9"/>
    <mergeCell ref="C11:F11"/>
    <mergeCell ref="C12:F12"/>
    <mergeCell ref="G5:H5"/>
    <mergeCell ref="M5:N6"/>
    <mergeCell ref="M9:N9"/>
    <mergeCell ref="M64:N64"/>
    <mergeCell ref="M11:N11"/>
    <mergeCell ref="M12:N12"/>
    <mergeCell ref="M13:N13"/>
    <mergeCell ref="M14:N14"/>
    <mergeCell ref="M15:N15"/>
    <mergeCell ref="M16:N16"/>
    <mergeCell ref="C49:F49"/>
    <mergeCell ref="M49:N49"/>
    <mergeCell ref="C50:F50"/>
    <mergeCell ref="M50:N50"/>
    <mergeCell ref="C47:F47"/>
    <mergeCell ref="M47:N47"/>
    <mergeCell ref="C48:F48"/>
    <mergeCell ref="M48:N48"/>
    <mergeCell ref="M56:N56"/>
    <mergeCell ref="C53:F53"/>
    <mergeCell ref="M53:N53"/>
    <mergeCell ref="C54:F54"/>
    <mergeCell ref="M54:N54"/>
    <mergeCell ref="C51:F51"/>
    <mergeCell ref="M51:N51"/>
    <mergeCell ref="C52:F52"/>
    <mergeCell ref="M52:N52"/>
    <mergeCell ref="M58:N58"/>
    <mergeCell ref="C55:F55"/>
    <mergeCell ref="C62:F62"/>
    <mergeCell ref="M62:N62"/>
    <mergeCell ref="C59:F59"/>
    <mergeCell ref="M59:N59"/>
    <mergeCell ref="C60:F60"/>
    <mergeCell ref="M60:N60"/>
    <mergeCell ref="M55:N55"/>
    <mergeCell ref="C56:F56"/>
    <mergeCell ref="M66:N66"/>
    <mergeCell ref="M67:N67"/>
    <mergeCell ref="C64:F64"/>
    <mergeCell ref="I5:J5"/>
    <mergeCell ref="K5:L5"/>
    <mergeCell ref="M10:N10"/>
    <mergeCell ref="C61:F61"/>
    <mergeCell ref="M61:N61"/>
    <mergeCell ref="C57:F57"/>
    <mergeCell ref="M57:N57"/>
    <mergeCell ref="G7:J7"/>
    <mergeCell ref="C8:F8"/>
    <mergeCell ref="M7:N7"/>
    <mergeCell ref="M8:N8"/>
    <mergeCell ref="G8:J8"/>
    <mergeCell ref="M65:N65"/>
    <mergeCell ref="C63:F63"/>
    <mergeCell ref="M63:N63"/>
    <mergeCell ref="C65:F65"/>
    <mergeCell ref="C58:F58"/>
    <mergeCell ref="C71:F71"/>
    <mergeCell ref="M68:N68"/>
    <mergeCell ref="M69:N69"/>
    <mergeCell ref="M70:N70"/>
    <mergeCell ref="C66:F66"/>
    <mergeCell ref="C68:F68"/>
    <mergeCell ref="C69:F69"/>
    <mergeCell ref="C70:F70"/>
    <mergeCell ref="M71:N71"/>
    <mergeCell ref="C67:F67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landscape" r:id="rId1"/>
  <headerFooter alignWithMargins="0"/>
  <rowBreaks count="1" manualBreakCount="1"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3:W67"/>
  <sheetViews>
    <sheetView zoomScale="75" zoomScaleNormal="75" workbookViewId="0">
      <selection activeCell="S56" sqref="S56"/>
    </sheetView>
  </sheetViews>
  <sheetFormatPr defaultRowHeight="12.75"/>
  <cols>
    <col min="1" max="1" width="7" style="2" bestFit="1" customWidth="1"/>
    <col min="2" max="16384" width="9.140625" style="2"/>
  </cols>
  <sheetData>
    <row r="3" spans="1:23">
      <c r="F3" s="106"/>
      <c r="G3" s="106"/>
    </row>
    <row r="5" spans="1:23">
      <c r="A5" s="111" t="s">
        <v>326</v>
      </c>
      <c r="B5" s="111" t="s">
        <v>327</v>
      </c>
      <c r="C5" s="111"/>
      <c r="D5" s="111"/>
      <c r="E5" s="111"/>
      <c r="F5" s="111"/>
      <c r="G5" s="111"/>
      <c r="H5" s="108" t="s">
        <v>375</v>
      </c>
      <c r="I5" s="101"/>
      <c r="J5" s="101"/>
      <c r="K5" s="101"/>
      <c r="L5" s="101"/>
      <c r="M5" s="101"/>
      <c r="N5" s="101"/>
      <c r="O5" s="100"/>
      <c r="P5" s="108" t="s">
        <v>376</v>
      </c>
      <c r="Q5" s="109"/>
      <c r="R5" s="109"/>
      <c r="S5" s="109"/>
      <c r="T5" s="109"/>
      <c r="U5" s="109"/>
      <c r="V5" s="109"/>
      <c r="W5" s="110"/>
    </row>
    <row r="6" spans="1:23">
      <c r="A6" s="111"/>
      <c r="B6" s="111"/>
      <c r="C6" s="111"/>
      <c r="D6" s="111"/>
      <c r="E6" s="111"/>
      <c r="F6" s="111"/>
      <c r="G6" s="111"/>
      <c r="H6" s="15" t="s">
        <v>40</v>
      </c>
      <c r="I6" s="15" t="s">
        <v>41</v>
      </c>
      <c r="J6" s="15" t="s">
        <v>42</v>
      </c>
      <c r="K6" s="15" t="s">
        <v>43</v>
      </c>
      <c r="L6" s="15" t="s">
        <v>44</v>
      </c>
      <c r="M6" s="15" t="s">
        <v>45</v>
      </c>
      <c r="N6" s="15" t="s">
        <v>46</v>
      </c>
      <c r="O6" s="15" t="s">
        <v>47</v>
      </c>
      <c r="P6" s="15" t="s">
        <v>50</v>
      </c>
      <c r="Q6" s="15" t="s">
        <v>42</v>
      </c>
      <c r="R6" s="15" t="s">
        <v>51</v>
      </c>
      <c r="S6" s="15" t="s">
        <v>52</v>
      </c>
      <c r="T6" s="15" t="s">
        <v>45</v>
      </c>
      <c r="U6" s="15" t="s">
        <v>46</v>
      </c>
      <c r="V6" s="15" t="s">
        <v>47</v>
      </c>
      <c r="W6" s="15" t="s">
        <v>53</v>
      </c>
    </row>
    <row r="8" spans="1:23">
      <c r="A8" s="2">
        <v>5</v>
      </c>
      <c r="B8" s="97" t="s">
        <v>377</v>
      </c>
      <c r="C8" s="97"/>
      <c r="D8" s="97"/>
      <c r="E8" s="97"/>
      <c r="F8" s="97"/>
    </row>
    <row r="10" spans="1:23">
      <c r="B10" s="2">
        <v>5.0999999999999996</v>
      </c>
      <c r="C10" s="97" t="s">
        <v>345</v>
      </c>
      <c r="D10" s="97"/>
      <c r="E10" s="97"/>
      <c r="F10" s="97"/>
      <c r="G10" s="97"/>
    </row>
    <row r="11" spans="1:23">
      <c r="C11" s="97" t="s">
        <v>342</v>
      </c>
      <c r="D11" s="97"/>
      <c r="E11" s="97"/>
      <c r="F11" s="97"/>
      <c r="G11" s="97"/>
    </row>
    <row r="12" spans="1:23">
      <c r="C12" s="97" t="s">
        <v>343</v>
      </c>
      <c r="D12" s="97"/>
      <c r="E12" s="97"/>
      <c r="F12" s="97"/>
      <c r="G12" s="97"/>
    </row>
    <row r="13" spans="1:23">
      <c r="C13" s="97"/>
      <c r="D13" s="97"/>
      <c r="E13" s="97"/>
      <c r="F13" s="97"/>
      <c r="G13" s="97"/>
    </row>
    <row r="14" spans="1:23">
      <c r="C14" s="97" t="s">
        <v>344</v>
      </c>
      <c r="D14" s="97"/>
      <c r="E14" s="97"/>
      <c r="F14" s="97"/>
      <c r="G14" s="97"/>
    </row>
    <row r="15" spans="1:23">
      <c r="C15" s="97"/>
      <c r="D15" s="97"/>
      <c r="E15" s="97"/>
      <c r="F15" s="97"/>
      <c r="G15" s="97"/>
    </row>
    <row r="16" spans="1:23">
      <c r="B16" s="2">
        <v>5.2</v>
      </c>
      <c r="C16" s="97" t="s">
        <v>346</v>
      </c>
      <c r="D16" s="97"/>
      <c r="E16" s="97"/>
      <c r="F16" s="97"/>
      <c r="G16" s="97"/>
    </row>
    <row r="17" spans="2:7">
      <c r="C17" s="97" t="s">
        <v>347</v>
      </c>
      <c r="D17" s="97"/>
      <c r="E17" s="97"/>
      <c r="F17" s="97"/>
      <c r="G17" s="97"/>
    </row>
    <row r="18" spans="2:7">
      <c r="C18" s="97" t="s">
        <v>348</v>
      </c>
      <c r="D18" s="97"/>
      <c r="E18" s="97"/>
      <c r="F18" s="97"/>
      <c r="G18" s="97"/>
    </row>
    <row r="19" spans="2:7">
      <c r="C19" s="97"/>
      <c r="D19" s="97"/>
      <c r="E19" s="97"/>
      <c r="F19" s="97"/>
      <c r="G19" s="97"/>
    </row>
    <row r="20" spans="2:7">
      <c r="C20" s="97" t="s">
        <v>349</v>
      </c>
      <c r="D20" s="97"/>
      <c r="E20" s="97"/>
      <c r="F20" s="97"/>
      <c r="G20" s="97"/>
    </row>
    <row r="21" spans="2:7">
      <c r="C21" s="97"/>
      <c r="D21" s="97"/>
      <c r="E21" s="97"/>
      <c r="F21" s="97"/>
      <c r="G21" s="97"/>
    </row>
    <row r="22" spans="2:7">
      <c r="B22" s="2">
        <v>5.3</v>
      </c>
      <c r="C22" s="97" t="s">
        <v>350</v>
      </c>
      <c r="D22" s="97"/>
      <c r="E22" s="97"/>
      <c r="F22" s="97"/>
      <c r="G22" s="97"/>
    </row>
    <row r="23" spans="2:7">
      <c r="C23" s="97" t="s">
        <v>351</v>
      </c>
      <c r="D23" s="97"/>
      <c r="E23" s="97"/>
      <c r="F23" s="97"/>
      <c r="G23" s="97"/>
    </row>
    <row r="24" spans="2:7">
      <c r="C24" s="97" t="s">
        <v>352</v>
      </c>
      <c r="D24" s="97"/>
      <c r="E24" s="97"/>
      <c r="F24" s="97"/>
      <c r="G24" s="97"/>
    </row>
    <row r="25" spans="2:7">
      <c r="C25" s="97"/>
      <c r="D25" s="97"/>
      <c r="E25" s="97"/>
      <c r="F25" s="97"/>
      <c r="G25" s="97"/>
    </row>
    <row r="26" spans="2:7">
      <c r="C26" s="97" t="s">
        <v>353</v>
      </c>
      <c r="D26" s="97"/>
      <c r="E26" s="97"/>
      <c r="F26" s="97"/>
      <c r="G26" s="97"/>
    </row>
    <row r="27" spans="2:7">
      <c r="C27" s="97"/>
      <c r="D27" s="97"/>
      <c r="E27" s="97"/>
      <c r="F27" s="97"/>
      <c r="G27" s="97"/>
    </row>
    <row r="28" spans="2:7">
      <c r="B28" s="2">
        <v>5.4</v>
      </c>
      <c r="C28" s="97" t="s">
        <v>354</v>
      </c>
      <c r="D28" s="97"/>
      <c r="E28" s="97"/>
      <c r="F28" s="97"/>
      <c r="G28" s="97"/>
    </row>
    <row r="29" spans="2:7">
      <c r="C29" s="97" t="s">
        <v>355</v>
      </c>
      <c r="D29" s="97"/>
      <c r="E29" s="97"/>
      <c r="F29" s="97"/>
      <c r="G29" s="97"/>
    </row>
    <row r="30" spans="2:7">
      <c r="C30" s="97" t="s">
        <v>356</v>
      </c>
      <c r="D30" s="97"/>
      <c r="E30" s="97"/>
      <c r="F30" s="97"/>
      <c r="G30" s="97"/>
    </row>
    <row r="31" spans="2:7">
      <c r="C31" s="97"/>
      <c r="D31" s="97"/>
      <c r="E31" s="97"/>
      <c r="F31" s="97"/>
      <c r="G31" s="97"/>
    </row>
    <row r="32" spans="2:7">
      <c r="C32" s="97" t="s">
        <v>357</v>
      </c>
      <c r="D32" s="97"/>
      <c r="E32" s="97"/>
      <c r="F32" s="97"/>
      <c r="G32" s="97"/>
    </row>
    <row r="33" spans="2:7">
      <c r="C33" s="97"/>
      <c r="D33" s="97"/>
      <c r="E33" s="97"/>
      <c r="F33" s="97"/>
      <c r="G33" s="97"/>
    </row>
    <row r="34" spans="2:7">
      <c r="B34" s="2">
        <v>5.5</v>
      </c>
      <c r="C34" s="97" t="s">
        <v>358</v>
      </c>
      <c r="D34" s="97"/>
      <c r="E34" s="97"/>
      <c r="F34" s="97"/>
      <c r="G34" s="97"/>
    </row>
    <row r="35" spans="2:7">
      <c r="C35" s="97" t="s">
        <v>359</v>
      </c>
      <c r="D35" s="97"/>
      <c r="E35" s="97"/>
      <c r="F35" s="97"/>
      <c r="G35" s="97"/>
    </row>
    <row r="36" spans="2:7">
      <c r="C36" s="97" t="s">
        <v>360</v>
      </c>
      <c r="D36" s="97"/>
      <c r="E36" s="97"/>
      <c r="F36" s="97"/>
      <c r="G36" s="97"/>
    </row>
    <row r="37" spans="2:7">
      <c r="C37" s="97"/>
      <c r="D37" s="97"/>
      <c r="E37" s="97"/>
      <c r="F37" s="97"/>
      <c r="G37" s="97"/>
    </row>
    <row r="38" spans="2:7">
      <c r="C38" s="97" t="s">
        <v>361</v>
      </c>
      <c r="D38" s="97"/>
      <c r="E38" s="97"/>
      <c r="F38" s="97"/>
      <c r="G38" s="97"/>
    </row>
    <row r="39" spans="2:7">
      <c r="C39" s="97"/>
      <c r="D39" s="97"/>
      <c r="E39" s="97"/>
      <c r="F39" s="97"/>
      <c r="G39" s="97"/>
    </row>
    <row r="40" spans="2:7">
      <c r="B40" s="2">
        <v>5.6</v>
      </c>
      <c r="C40" s="97" t="s">
        <v>362</v>
      </c>
      <c r="D40" s="97"/>
      <c r="E40" s="97"/>
      <c r="F40" s="97"/>
      <c r="G40" s="97"/>
    </row>
    <row r="41" spans="2:7">
      <c r="C41" s="97" t="s">
        <v>363</v>
      </c>
      <c r="D41" s="97"/>
      <c r="E41" s="97"/>
      <c r="F41" s="97"/>
      <c r="G41" s="97"/>
    </row>
    <row r="42" spans="2:7">
      <c r="C42" s="97" t="s">
        <v>364</v>
      </c>
      <c r="D42" s="97"/>
      <c r="E42" s="97"/>
      <c r="F42" s="97"/>
      <c r="G42" s="97"/>
    </row>
    <row r="43" spans="2:7">
      <c r="C43" s="97"/>
      <c r="D43" s="97"/>
      <c r="E43" s="97"/>
      <c r="F43" s="97"/>
      <c r="G43" s="97"/>
    </row>
    <row r="44" spans="2:7">
      <c r="C44" s="97" t="s">
        <v>365</v>
      </c>
      <c r="D44" s="97"/>
      <c r="E44" s="97"/>
      <c r="F44" s="97"/>
      <c r="G44" s="97"/>
    </row>
    <row r="45" spans="2:7">
      <c r="C45" s="97"/>
      <c r="D45" s="97"/>
      <c r="E45" s="97"/>
      <c r="F45" s="97"/>
      <c r="G45" s="97"/>
    </row>
    <row r="46" spans="2:7">
      <c r="B46" s="2">
        <v>5.7</v>
      </c>
      <c r="C46" s="97" t="s">
        <v>366</v>
      </c>
      <c r="D46" s="97"/>
      <c r="E46" s="97"/>
      <c r="F46" s="97"/>
      <c r="G46" s="97"/>
    </row>
    <row r="47" spans="2:7">
      <c r="C47" s="97" t="s">
        <v>367</v>
      </c>
      <c r="D47" s="97"/>
      <c r="E47" s="97"/>
      <c r="F47" s="97"/>
      <c r="G47" s="97"/>
    </row>
    <row r="48" spans="2:7">
      <c r="C48" s="97" t="s">
        <v>368</v>
      </c>
      <c r="D48" s="97"/>
      <c r="E48" s="97"/>
      <c r="F48" s="97"/>
      <c r="G48" s="97"/>
    </row>
    <row r="49" spans="2:7">
      <c r="C49" s="97"/>
      <c r="D49" s="97"/>
      <c r="E49" s="97"/>
      <c r="F49" s="97"/>
      <c r="G49" s="97"/>
    </row>
    <row r="50" spans="2:7">
      <c r="C50" s="97" t="s">
        <v>369</v>
      </c>
      <c r="D50" s="97"/>
      <c r="E50" s="97"/>
      <c r="F50" s="97"/>
      <c r="G50" s="97"/>
    </row>
    <row r="51" spans="2:7">
      <c r="C51" s="97"/>
      <c r="D51" s="97"/>
      <c r="E51" s="97"/>
      <c r="F51" s="97"/>
      <c r="G51" s="97"/>
    </row>
    <row r="52" spans="2:7">
      <c r="B52" s="2">
        <v>5.8</v>
      </c>
      <c r="C52" s="97" t="s">
        <v>370</v>
      </c>
      <c r="D52" s="97"/>
      <c r="E52" s="97"/>
      <c r="F52" s="97"/>
      <c r="G52" s="97"/>
    </row>
    <row r="53" spans="2:7">
      <c r="C53" s="97" t="s">
        <v>371</v>
      </c>
      <c r="D53" s="97"/>
      <c r="E53" s="97"/>
      <c r="F53" s="97"/>
      <c r="G53" s="97"/>
    </row>
    <row r="54" spans="2:7">
      <c r="C54" s="97" t="s">
        <v>372</v>
      </c>
      <c r="D54" s="97"/>
      <c r="E54" s="97"/>
      <c r="F54" s="97"/>
      <c r="G54" s="97"/>
    </row>
    <row r="55" spans="2:7">
      <c r="C55" s="97"/>
      <c r="D55" s="97"/>
      <c r="E55" s="97"/>
      <c r="F55" s="97"/>
      <c r="G55" s="97"/>
    </row>
    <row r="56" spans="2:7">
      <c r="C56" s="97" t="s">
        <v>373</v>
      </c>
      <c r="D56" s="97"/>
      <c r="E56" s="97"/>
      <c r="F56" s="97"/>
      <c r="G56" s="97"/>
    </row>
    <row r="57" spans="2:7">
      <c r="C57" s="97"/>
      <c r="D57" s="97"/>
      <c r="E57" s="97"/>
      <c r="F57" s="97"/>
      <c r="G57" s="97"/>
    </row>
    <row r="58" spans="2:7">
      <c r="B58" s="54">
        <v>5.9</v>
      </c>
      <c r="C58" s="97" t="s">
        <v>374</v>
      </c>
      <c r="D58" s="97"/>
      <c r="E58" s="97"/>
      <c r="F58" s="97"/>
      <c r="G58" s="97"/>
    </row>
    <row r="59" spans="2:7">
      <c r="C59" s="97" t="s">
        <v>371</v>
      </c>
      <c r="D59" s="97"/>
      <c r="E59" s="97"/>
      <c r="F59" s="97"/>
      <c r="G59" s="97"/>
    </row>
    <row r="60" spans="2:7">
      <c r="C60" s="97" t="s">
        <v>372</v>
      </c>
      <c r="D60" s="97"/>
      <c r="E60" s="97"/>
      <c r="F60" s="97"/>
      <c r="G60" s="97"/>
    </row>
    <row r="61" spans="2:7">
      <c r="C61" s="97"/>
      <c r="D61" s="97"/>
      <c r="E61" s="97"/>
      <c r="F61" s="97"/>
      <c r="G61" s="97"/>
    </row>
    <row r="62" spans="2:7">
      <c r="C62" s="97" t="s">
        <v>373</v>
      </c>
      <c r="D62" s="97"/>
      <c r="E62" s="97"/>
      <c r="F62" s="97"/>
      <c r="G62" s="97"/>
    </row>
    <row r="64" spans="2:7">
      <c r="B64" s="53">
        <v>5.0999999999999996</v>
      </c>
      <c r="C64" s="97" t="s">
        <v>427</v>
      </c>
      <c r="D64" s="97"/>
      <c r="E64" s="97"/>
      <c r="F64" s="97"/>
      <c r="G64" s="97"/>
    </row>
    <row r="67" spans="6:23" ht="18">
      <c r="F67" s="107" t="s">
        <v>110</v>
      </c>
      <c r="G67" s="107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</row>
  </sheetData>
  <mergeCells count="61">
    <mergeCell ref="C64:G64"/>
    <mergeCell ref="C59:G59"/>
    <mergeCell ref="C62:G62"/>
    <mergeCell ref="C60:G60"/>
    <mergeCell ref="C61:G61"/>
    <mergeCell ref="C53:G53"/>
    <mergeCell ref="C54:G54"/>
    <mergeCell ref="C55:G55"/>
    <mergeCell ref="C56:G56"/>
    <mergeCell ref="C57:G57"/>
    <mergeCell ref="C58:G58"/>
    <mergeCell ref="C47:G47"/>
    <mergeCell ref="C48:G48"/>
    <mergeCell ref="C49:G49"/>
    <mergeCell ref="C50:G50"/>
    <mergeCell ref="C51:G51"/>
    <mergeCell ref="C52:G52"/>
    <mergeCell ref="A5:A6"/>
    <mergeCell ref="B5:G6"/>
    <mergeCell ref="B8:F8"/>
    <mergeCell ref="C46:G46"/>
    <mergeCell ref="C10:G10"/>
    <mergeCell ref="C11:G11"/>
    <mergeCell ref="C12:G12"/>
    <mergeCell ref="C13:G13"/>
    <mergeCell ref="C14:G14"/>
    <mergeCell ref="C15:G15"/>
    <mergeCell ref="C22:G22"/>
    <mergeCell ref="C23:G23"/>
    <mergeCell ref="C16:G16"/>
    <mergeCell ref="C17:G17"/>
    <mergeCell ref="C18:G18"/>
    <mergeCell ref="C19:G19"/>
    <mergeCell ref="C42:G42"/>
    <mergeCell ref="C30:G30"/>
    <mergeCell ref="C31:G31"/>
    <mergeCell ref="C32:G32"/>
    <mergeCell ref="C38:G38"/>
    <mergeCell ref="C35:G35"/>
    <mergeCell ref="C36:G36"/>
    <mergeCell ref="C37:G37"/>
    <mergeCell ref="H5:O5"/>
    <mergeCell ref="P5:W5"/>
    <mergeCell ref="C28:G28"/>
    <mergeCell ref="C29:G29"/>
    <mergeCell ref="C24:G24"/>
    <mergeCell ref="C25:G25"/>
    <mergeCell ref="C26:G26"/>
    <mergeCell ref="C27:G27"/>
    <mergeCell ref="C20:G20"/>
    <mergeCell ref="C21:G21"/>
    <mergeCell ref="F3:G3"/>
    <mergeCell ref="F67:G67"/>
    <mergeCell ref="C39:G39"/>
    <mergeCell ref="C43:G43"/>
    <mergeCell ref="C44:G44"/>
    <mergeCell ref="C45:G45"/>
    <mergeCell ref="C40:G40"/>
    <mergeCell ref="C41:G41"/>
    <mergeCell ref="C33:G33"/>
    <mergeCell ref="C34:G34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landscape" r:id="rId1"/>
  <headerFooter alignWithMargins="0"/>
  <rowBreaks count="1" manualBreakCount="1">
    <brk id="3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5:L34"/>
  <sheetViews>
    <sheetView zoomScale="75" workbookViewId="0">
      <selection activeCell="F43" sqref="F43"/>
    </sheetView>
  </sheetViews>
  <sheetFormatPr defaultRowHeight="12.75"/>
  <cols>
    <col min="1" max="1" width="7" style="2" bestFit="1" customWidth="1"/>
    <col min="2" max="4" width="9.140625" style="2"/>
    <col min="5" max="5" width="9.7109375" style="2" bestFit="1" customWidth="1"/>
    <col min="6" max="7" width="9.140625" style="2"/>
    <col min="8" max="8" width="11.7109375" style="2" bestFit="1" customWidth="1"/>
    <col min="9" max="9" width="9.7109375" style="2" bestFit="1" customWidth="1"/>
    <col min="10" max="10" width="11.7109375" style="2" bestFit="1" customWidth="1"/>
    <col min="11" max="16384" width="9.140625" style="2"/>
  </cols>
  <sheetData>
    <row r="5" spans="1:12">
      <c r="A5" s="98" t="s">
        <v>326</v>
      </c>
      <c r="B5" s="98" t="s">
        <v>327</v>
      </c>
      <c r="C5" s="98"/>
      <c r="D5" s="98"/>
      <c r="E5" s="76" t="s">
        <v>325</v>
      </c>
      <c r="F5" s="76"/>
      <c r="G5" s="76" t="s">
        <v>400</v>
      </c>
      <c r="H5" s="76"/>
      <c r="I5" s="76" t="s">
        <v>402</v>
      </c>
      <c r="J5" s="76"/>
      <c r="K5" s="98" t="s">
        <v>322</v>
      </c>
      <c r="L5" s="98"/>
    </row>
    <row r="6" spans="1:12">
      <c r="A6" s="98"/>
      <c r="B6" s="98"/>
      <c r="C6" s="98"/>
      <c r="D6" s="98"/>
      <c r="E6" s="26" t="s">
        <v>324</v>
      </c>
      <c r="F6" s="26" t="s">
        <v>323</v>
      </c>
      <c r="G6" s="26" t="s">
        <v>401</v>
      </c>
      <c r="H6" s="26" t="s">
        <v>110</v>
      </c>
      <c r="I6" s="26" t="s">
        <v>401</v>
      </c>
      <c r="J6" s="26" t="s">
        <v>110</v>
      </c>
      <c r="K6" s="98"/>
      <c r="L6" s="98"/>
    </row>
    <row r="7" spans="1:12">
      <c r="A7" s="26">
        <v>5</v>
      </c>
      <c r="B7" s="113" t="s">
        <v>117</v>
      </c>
      <c r="C7" s="114"/>
      <c r="D7" s="115"/>
      <c r="E7" s="26"/>
      <c r="F7" s="26"/>
      <c r="G7" s="26"/>
      <c r="H7" s="26"/>
      <c r="I7" s="26"/>
      <c r="J7" s="26"/>
      <c r="K7" s="99"/>
      <c r="L7" s="100"/>
    </row>
    <row r="8" spans="1:12">
      <c r="A8" s="26"/>
      <c r="B8" s="99"/>
      <c r="C8" s="101"/>
      <c r="D8" s="100"/>
      <c r="E8" s="26"/>
      <c r="F8" s="26"/>
      <c r="G8" s="26"/>
      <c r="H8" s="26"/>
      <c r="I8" s="26"/>
      <c r="J8" s="26"/>
      <c r="K8" s="99"/>
      <c r="L8" s="100"/>
    </row>
    <row r="9" spans="1:12">
      <c r="A9" s="26"/>
      <c r="B9" s="26" t="s">
        <v>378</v>
      </c>
      <c r="C9" s="26"/>
      <c r="D9" s="26"/>
      <c r="E9" s="26">
        <v>15</v>
      </c>
      <c r="F9" s="26" t="s">
        <v>394</v>
      </c>
      <c r="G9" s="62">
        <v>100</v>
      </c>
      <c r="H9" s="62">
        <f>E9*G9</f>
        <v>1500</v>
      </c>
      <c r="I9" s="62">
        <v>1000</v>
      </c>
      <c r="J9" s="62">
        <f>E9*I9</f>
        <v>15000</v>
      </c>
      <c r="K9" s="103">
        <f>H9+J9</f>
        <v>16500</v>
      </c>
      <c r="L9" s="103"/>
    </row>
    <row r="10" spans="1:12">
      <c r="A10" s="26"/>
      <c r="B10" s="26" t="s">
        <v>379</v>
      </c>
      <c r="C10" s="26"/>
      <c r="D10" s="26"/>
      <c r="E10" s="26">
        <v>15</v>
      </c>
      <c r="F10" s="26" t="s">
        <v>394</v>
      </c>
      <c r="G10" s="62">
        <v>100</v>
      </c>
      <c r="H10" s="62">
        <f t="shared" ref="H10:H26" si="0">E10*G10</f>
        <v>1500</v>
      </c>
      <c r="I10" s="62">
        <v>1000</v>
      </c>
      <c r="J10" s="62">
        <f t="shared" ref="J10:J26" si="1">E10*I10</f>
        <v>15000</v>
      </c>
      <c r="K10" s="103">
        <f t="shared" ref="K10:K26" si="2">H10+J10</f>
        <v>16500</v>
      </c>
      <c r="L10" s="103"/>
    </row>
    <row r="11" spans="1:12">
      <c r="A11" s="26"/>
      <c r="B11" s="26" t="s">
        <v>380</v>
      </c>
      <c r="C11" s="26"/>
      <c r="D11" s="26"/>
      <c r="E11" s="26">
        <v>15</v>
      </c>
      <c r="F11" s="26" t="s">
        <v>394</v>
      </c>
      <c r="G11" s="62">
        <v>100</v>
      </c>
      <c r="H11" s="62">
        <f t="shared" si="0"/>
        <v>1500</v>
      </c>
      <c r="I11" s="62">
        <v>1000</v>
      </c>
      <c r="J11" s="62">
        <f t="shared" si="1"/>
        <v>15000</v>
      </c>
      <c r="K11" s="103">
        <f t="shared" si="2"/>
        <v>16500</v>
      </c>
      <c r="L11" s="103"/>
    </row>
    <row r="12" spans="1:12">
      <c r="A12" s="26"/>
      <c r="B12" s="26" t="s">
        <v>381</v>
      </c>
      <c r="C12" s="26"/>
      <c r="D12" s="26"/>
      <c r="E12" s="26">
        <v>15</v>
      </c>
      <c r="F12" s="26" t="s">
        <v>394</v>
      </c>
      <c r="G12" s="62">
        <v>100</v>
      </c>
      <c r="H12" s="62">
        <f t="shared" si="0"/>
        <v>1500</v>
      </c>
      <c r="I12" s="62">
        <v>1000</v>
      </c>
      <c r="J12" s="62">
        <f t="shared" si="1"/>
        <v>15000</v>
      </c>
      <c r="K12" s="103">
        <f t="shared" si="2"/>
        <v>16500</v>
      </c>
      <c r="L12" s="103"/>
    </row>
    <row r="13" spans="1:12">
      <c r="A13" s="26"/>
      <c r="B13" s="26" t="s">
        <v>382</v>
      </c>
      <c r="C13" s="26"/>
      <c r="D13" s="26"/>
      <c r="E13" s="26">
        <v>15</v>
      </c>
      <c r="F13" s="26" t="s">
        <v>394</v>
      </c>
      <c r="G13" s="62">
        <v>100</v>
      </c>
      <c r="H13" s="62">
        <f t="shared" si="0"/>
        <v>1500</v>
      </c>
      <c r="I13" s="62">
        <v>1000</v>
      </c>
      <c r="J13" s="62">
        <f t="shared" si="1"/>
        <v>15000</v>
      </c>
      <c r="K13" s="103">
        <f t="shared" si="2"/>
        <v>16500</v>
      </c>
      <c r="L13" s="103"/>
    </row>
    <row r="14" spans="1:12">
      <c r="A14" s="26"/>
      <c r="B14" s="26" t="s">
        <v>383</v>
      </c>
      <c r="C14" s="26"/>
      <c r="D14" s="26"/>
      <c r="E14" s="26">
        <v>15</v>
      </c>
      <c r="F14" s="26" t="s">
        <v>394</v>
      </c>
      <c r="G14" s="62">
        <v>100</v>
      </c>
      <c r="H14" s="62">
        <f t="shared" si="0"/>
        <v>1500</v>
      </c>
      <c r="I14" s="62">
        <v>1000</v>
      </c>
      <c r="J14" s="62">
        <f t="shared" si="1"/>
        <v>15000</v>
      </c>
      <c r="K14" s="103">
        <f t="shared" si="2"/>
        <v>16500</v>
      </c>
      <c r="L14" s="103"/>
    </row>
    <row r="15" spans="1:12">
      <c r="A15" s="26"/>
      <c r="B15" s="26" t="s">
        <v>384</v>
      </c>
      <c r="C15" s="26"/>
      <c r="D15" s="26"/>
      <c r="E15" s="26">
        <v>15</v>
      </c>
      <c r="F15" s="26" t="s">
        <v>394</v>
      </c>
      <c r="G15" s="62">
        <v>100</v>
      </c>
      <c r="H15" s="62">
        <f t="shared" si="0"/>
        <v>1500</v>
      </c>
      <c r="I15" s="62">
        <v>1000</v>
      </c>
      <c r="J15" s="62">
        <f t="shared" si="1"/>
        <v>15000</v>
      </c>
      <c r="K15" s="103">
        <f t="shared" si="2"/>
        <v>16500</v>
      </c>
      <c r="L15" s="103"/>
    </row>
    <row r="16" spans="1:12">
      <c r="A16" s="26"/>
      <c r="B16" s="26" t="s">
        <v>385</v>
      </c>
      <c r="C16" s="26"/>
      <c r="D16" s="26"/>
      <c r="E16" s="26">
        <v>15</v>
      </c>
      <c r="F16" s="26" t="s">
        <v>394</v>
      </c>
      <c r="G16" s="62">
        <v>100</v>
      </c>
      <c r="H16" s="62">
        <f t="shared" si="0"/>
        <v>1500</v>
      </c>
      <c r="I16" s="62">
        <v>1000</v>
      </c>
      <c r="J16" s="62">
        <f t="shared" si="1"/>
        <v>15000</v>
      </c>
      <c r="K16" s="103">
        <f t="shared" si="2"/>
        <v>16500</v>
      </c>
      <c r="L16" s="103"/>
    </row>
    <row r="17" spans="1:12">
      <c r="A17" s="26"/>
      <c r="B17" s="26"/>
      <c r="C17" s="26"/>
      <c r="D17" s="26"/>
      <c r="E17" s="26"/>
      <c r="F17" s="26"/>
      <c r="G17" s="62"/>
      <c r="H17" s="62"/>
      <c r="I17" s="62"/>
      <c r="J17" s="62"/>
      <c r="K17" s="103"/>
      <c r="L17" s="103"/>
    </row>
    <row r="18" spans="1:12">
      <c r="A18" s="26"/>
      <c r="B18" s="26"/>
      <c r="C18" s="26"/>
      <c r="D18" s="26"/>
      <c r="E18" s="26"/>
      <c r="F18" s="26"/>
      <c r="G18" s="62"/>
      <c r="H18" s="62"/>
      <c r="I18" s="62"/>
      <c r="J18" s="62"/>
      <c r="K18" s="103"/>
      <c r="L18" s="103"/>
    </row>
    <row r="19" spans="1:12">
      <c r="A19" s="26"/>
      <c r="B19" s="26" t="s">
        <v>386</v>
      </c>
      <c r="C19" s="26"/>
      <c r="D19" s="26"/>
      <c r="E19" s="26">
        <v>20</v>
      </c>
      <c r="F19" s="26" t="s">
        <v>394</v>
      </c>
      <c r="G19" s="62">
        <v>100</v>
      </c>
      <c r="H19" s="62">
        <f t="shared" si="0"/>
        <v>2000</v>
      </c>
      <c r="I19" s="62">
        <v>1000</v>
      </c>
      <c r="J19" s="62">
        <f t="shared" si="1"/>
        <v>20000</v>
      </c>
      <c r="K19" s="103">
        <f t="shared" si="2"/>
        <v>22000</v>
      </c>
      <c r="L19" s="103"/>
    </row>
    <row r="20" spans="1:12">
      <c r="A20" s="26"/>
      <c r="B20" s="26" t="s">
        <v>387</v>
      </c>
      <c r="C20" s="26"/>
      <c r="D20" s="26"/>
      <c r="E20" s="26">
        <v>20</v>
      </c>
      <c r="F20" s="26" t="s">
        <v>394</v>
      </c>
      <c r="G20" s="62">
        <v>100</v>
      </c>
      <c r="H20" s="62">
        <f t="shared" si="0"/>
        <v>2000</v>
      </c>
      <c r="I20" s="62">
        <v>1000</v>
      </c>
      <c r="J20" s="62">
        <f t="shared" si="1"/>
        <v>20000</v>
      </c>
      <c r="K20" s="103">
        <f t="shared" si="2"/>
        <v>22000</v>
      </c>
      <c r="L20" s="103"/>
    </row>
    <row r="21" spans="1:12">
      <c r="A21" s="26"/>
      <c r="B21" s="26" t="s">
        <v>388</v>
      </c>
      <c r="C21" s="26"/>
      <c r="D21" s="26"/>
      <c r="E21" s="26">
        <v>20</v>
      </c>
      <c r="F21" s="26" t="s">
        <v>394</v>
      </c>
      <c r="G21" s="62">
        <v>100</v>
      </c>
      <c r="H21" s="62">
        <f t="shared" si="0"/>
        <v>2000</v>
      </c>
      <c r="I21" s="62">
        <v>1000</v>
      </c>
      <c r="J21" s="62">
        <f t="shared" si="1"/>
        <v>20000</v>
      </c>
      <c r="K21" s="103">
        <f t="shared" si="2"/>
        <v>22000</v>
      </c>
      <c r="L21" s="103"/>
    </row>
    <row r="22" spans="1:12">
      <c r="A22" s="26"/>
      <c r="B22" s="26" t="s">
        <v>389</v>
      </c>
      <c r="C22" s="26"/>
      <c r="D22" s="26"/>
      <c r="E22" s="26">
        <v>20</v>
      </c>
      <c r="F22" s="26" t="s">
        <v>394</v>
      </c>
      <c r="G22" s="62">
        <v>100</v>
      </c>
      <c r="H22" s="62">
        <f t="shared" si="0"/>
        <v>2000</v>
      </c>
      <c r="I22" s="62">
        <v>1000</v>
      </c>
      <c r="J22" s="62">
        <f t="shared" si="1"/>
        <v>20000</v>
      </c>
      <c r="K22" s="103">
        <f t="shared" si="2"/>
        <v>22000</v>
      </c>
      <c r="L22" s="103"/>
    </row>
    <row r="23" spans="1:12">
      <c r="A23" s="26"/>
      <c r="B23" s="26" t="s">
        <v>390</v>
      </c>
      <c r="C23" s="26"/>
      <c r="D23" s="26"/>
      <c r="E23" s="26">
        <v>20</v>
      </c>
      <c r="F23" s="26" t="s">
        <v>394</v>
      </c>
      <c r="G23" s="62">
        <v>100</v>
      </c>
      <c r="H23" s="62">
        <f t="shared" si="0"/>
        <v>2000</v>
      </c>
      <c r="I23" s="62">
        <v>1000</v>
      </c>
      <c r="J23" s="62">
        <f t="shared" si="1"/>
        <v>20000</v>
      </c>
      <c r="K23" s="103">
        <f t="shared" si="2"/>
        <v>22000</v>
      </c>
      <c r="L23" s="103"/>
    </row>
    <row r="24" spans="1:12">
      <c r="A24" s="26"/>
      <c r="B24" s="26" t="s">
        <v>391</v>
      </c>
      <c r="C24" s="26"/>
      <c r="D24" s="26"/>
      <c r="E24" s="26">
        <v>20</v>
      </c>
      <c r="F24" s="26" t="s">
        <v>394</v>
      </c>
      <c r="G24" s="62">
        <v>100</v>
      </c>
      <c r="H24" s="62">
        <f t="shared" si="0"/>
        <v>2000</v>
      </c>
      <c r="I24" s="62">
        <v>1000</v>
      </c>
      <c r="J24" s="62">
        <f t="shared" si="1"/>
        <v>20000</v>
      </c>
      <c r="K24" s="103">
        <f t="shared" si="2"/>
        <v>22000</v>
      </c>
      <c r="L24" s="103"/>
    </row>
    <row r="25" spans="1:12">
      <c r="A25" s="26"/>
      <c r="B25" s="26" t="s">
        <v>392</v>
      </c>
      <c r="C25" s="26"/>
      <c r="D25" s="26"/>
      <c r="E25" s="26">
        <v>20</v>
      </c>
      <c r="F25" s="26" t="s">
        <v>394</v>
      </c>
      <c r="G25" s="62">
        <v>100</v>
      </c>
      <c r="H25" s="62">
        <f t="shared" si="0"/>
        <v>2000</v>
      </c>
      <c r="I25" s="62">
        <v>1000</v>
      </c>
      <c r="J25" s="62">
        <f t="shared" si="1"/>
        <v>20000</v>
      </c>
      <c r="K25" s="103">
        <f t="shared" si="2"/>
        <v>22000</v>
      </c>
      <c r="L25" s="103"/>
    </row>
    <row r="26" spans="1:12">
      <c r="A26" s="26"/>
      <c r="B26" s="26" t="s">
        <v>393</v>
      </c>
      <c r="C26" s="26"/>
      <c r="D26" s="26"/>
      <c r="E26" s="26">
        <v>20</v>
      </c>
      <c r="F26" s="26" t="s">
        <v>394</v>
      </c>
      <c r="G26" s="62">
        <v>100</v>
      </c>
      <c r="H26" s="62">
        <f t="shared" si="0"/>
        <v>2000</v>
      </c>
      <c r="I26" s="62">
        <v>1000</v>
      </c>
      <c r="J26" s="62">
        <f t="shared" si="1"/>
        <v>20000</v>
      </c>
      <c r="K26" s="103">
        <f t="shared" si="2"/>
        <v>22000</v>
      </c>
      <c r="L26" s="103"/>
    </row>
    <row r="27" spans="1:12">
      <c r="A27" s="26"/>
      <c r="B27" s="26"/>
      <c r="C27" s="26"/>
      <c r="D27" s="26"/>
      <c r="E27" s="26"/>
      <c r="F27" s="26" t="s">
        <v>114</v>
      </c>
      <c r="G27" s="62"/>
      <c r="H27" s="26"/>
      <c r="I27" s="62"/>
      <c r="J27" s="26"/>
      <c r="K27" s="76"/>
      <c r="L27" s="76"/>
    </row>
    <row r="28" spans="1:12">
      <c r="A28" s="26"/>
      <c r="B28" s="26"/>
      <c r="C28" s="76" t="s">
        <v>110</v>
      </c>
      <c r="D28" s="76"/>
      <c r="E28" s="26">
        <f>SUM(E9:E26)</f>
        <v>280</v>
      </c>
      <c r="F28" s="26" t="s">
        <v>394</v>
      </c>
      <c r="G28" s="67"/>
      <c r="H28" s="68"/>
      <c r="I28" s="67"/>
      <c r="J28" s="68"/>
      <c r="K28" s="112"/>
      <c r="L28" s="112"/>
    </row>
    <row r="29" spans="1:12">
      <c r="A29" s="26"/>
      <c r="B29" s="26"/>
      <c r="C29" s="26"/>
      <c r="D29" s="26"/>
      <c r="E29" s="26"/>
      <c r="F29" s="26"/>
      <c r="G29" s="62"/>
      <c r="H29" s="26"/>
      <c r="I29" s="62"/>
      <c r="J29" s="26"/>
      <c r="K29" s="76"/>
      <c r="L29" s="76"/>
    </row>
    <row r="30" spans="1:12">
      <c r="A30" s="26"/>
      <c r="B30" s="83" t="s">
        <v>395</v>
      </c>
      <c r="C30" s="83"/>
      <c r="D30" s="83"/>
      <c r="E30" s="62">
        <f>16*E28</f>
        <v>4480</v>
      </c>
      <c r="F30" s="26" t="s">
        <v>19</v>
      </c>
      <c r="G30" s="62">
        <v>33</v>
      </c>
      <c r="H30" s="65">
        <f>E30*G30</f>
        <v>147840</v>
      </c>
      <c r="I30" s="62">
        <v>0</v>
      </c>
      <c r="J30" s="65">
        <f>E30*I30</f>
        <v>0</v>
      </c>
      <c r="K30" s="105">
        <f>H30+J30</f>
        <v>147840</v>
      </c>
      <c r="L30" s="76"/>
    </row>
    <row r="31" spans="1:1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76"/>
      <c r="L31" s="76"/>
    </row>
    <row r="32" spans="1:1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76"/>
      <c r="L32" s="76"/>
    </row>
    <row r="33" spans="1:1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76"/>
      <c r="L33" s="76"/>
    </row>
    <row r="34" spans="1:12" ht="18">
      <c r="A34" s="26"/>
      <c r="B34" s="26"/>
      <c r="C34" s="76" t="s">
        <v>110</v>
      </c>
      <c r="D34" s="76"/>
      <c r="E34" s="26"/>
      <c r="F34" s="26"/>
      <c r="G34" s="26"/>
      <c r="H34" s="65">
        <f>SUM(H9:H33)</f>
        <v>175840</v>
      </c>
      <c r="I34" s="69" t="s">
        <v>114</v>
      </c>
      <c r="J34" s="66">
        <f>SUM(J9:J32)</f>
        <v>280000</v>
      </c>
      <c r="K34" s="105">
        <f>SUM(K9:L33)</f>
        <v>455840</v>
      </c>
      <c r="L34" s="76"/>
    </row>
  </sheetData>
  <mergeCells count="39">
    <mergeCell ref="C34:D34"/>
    <mergeCell ref="K9:L9"/>
    <mergeCell ref="K10:L10"/>
    <mergeCell ref="K11:L11"/>
    <mergeCell ref="K12:L12"/>
    <mergeCell ref="B30:D30"/>
    <mergeCell ref="K14:L14"/>
    <mergeCell ref="K15:L15"/>
    <mergeCell ref="K16:L16"/>
    <mergeCell ref="C28:D28"/>
    <mergeCell ref="B7:D7"/>
    <mergeCell ref="E5:F5"/>
    <mergeCell ref="K5:L6"/>
    <mergeCell ref="G5:H5"/>
    <mergeCell ref="I5:J5"/>
    <mergeCell ref="K13:L13"/>
    <mergeCell ref="K17:L17"/>
    <mergeCell ref="K18:L18"/>
    <mergeCell ref="K19:L19"/>
    <mergeCell ref="K20:L20"/>
    <mergeCell ref="A5:A6"/>
    <mergeCell ref="B5:D6"/>
    <mergeCell ref="K26:L26"/>
    <mergeCell ref="K27:L27"/>
    <mergeCell ref="K28:L28"/>
    <mergeCell ref="K21:L21"/>
    <mergeCell ref="K22:L22"/>
    <mergeCell ref="K23:L23"/>
    <mergeCell ref="K24:L24"/>
    <mergeCell ref="K7:L7"/>
    <mergeCell ref="K8:L8"/>
    <mergeCell ref="B8:D8"/>
    <mergeCell ref="K34:L34"/>
    <mergeCell ref="K30:L30"/>
    <mergeCell ref="K29:L29"/>
    <mergeCell ref="K31:L31"/>
    <mergeCell ref="K32:L32"/>
    <mergeCell ref="K33:L33"/>
    <mergeCell ref="K25:L25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5:N69"/>
  <sheetViews>
    <sheetView zoomScale="75" workbookViewId="0">
      <selection activeCell="Q80" sqref="Q80"/>
    </sheetView>
  </sheetViews>
  <sheetFormatPr defaultRowHeight="12.75"/>
  <cols>
    <col min="1" max="1" width="7" style="2" bestFit="1" customWidth="1"/>
    <col min="2" max="2" width="9.28515625" style="2" bestFit="1" customWidth="1"/>
    <col min="3" max="6" width="9.140625" style="2"/>
    <col min="7" max="7" width="9.28515625" style="2" bestFit="1" customWidth="1"/>
    <col min="8" max="8" width="9.140625" style="2"/>
    <col min="9" max="9" width="11.5703125" style="2" bestFit="1" customWidth="1"/>
    <col min="10" max="10" width="12.7109375" style="2" bestFit="1" customWidth="1"/>
    <col min="11" max="11" width="9.85546875" style="2" bestFit="1" customWidth="1"/>
    <col min="12" max="12" width="11.5703125" style="2" bestFit="1" customWidth="1"/>
    <col min="13" max="16384" width="9.140625" style="2"/>
  </cols>
  <sheetData>
    <row r="5" spans="1:14">
      <c r="A5" s="111" t="s">
        <v>326</v>
      </c>
      <c r="B5" s="111" t="s">
        <v>327</v>
      </c>
      <c r="C5" s="111"/>
      <c r="D5" s="111"/>
      <c r="E5" s="111"/>
      <c r="F5" s="111"/>
      <c r="G5" s="84" t="s">
        <v>325</v>
      </c>
      <c r="H5" s="84"/>
      <c r="I5" s="84" t="s">
        <v>400</v>
      </c>
      <c r="J5" s="84"/>
      <c r="K5" s="84" t="s">
        <v>402</v>
      </c>
      <c r="L5" s="84"/>
      <c r="M5" s="111" t="s">
        <v>322</v>
      </c>
      <c r="N5" s="111"/>
    </row>
    <row r="6" spans="1:14">
      <c r="A6" s="111"/>
      <c r="B6" s="111"/>
      <c r="C6" s="111"/>
      <c r="D6" s="111"/>
      <c r="E6" s="111"/>
      <c r="F6" s="111"/>
      <c r="G6" s="2" t="s">
        <v>324</v>
      </c>
      <c r="H6" s="2" t="s">
        <v>323</v>
      </c>
      <c r="I6" s="2" t="s">
        <v>401</v>
      </c>
      <c r="J6" s="2" t="s">
        <v>110</v>
      </c>
      <c r="K6" s="2" t="s">
        <v>401</v>
      </c>
      <c r="L6" s="2" t="s">
        <v>110</v>
      </c>
      <c r="M6" s="111"/>
      <c r="N6" s="111"/>
    </row>
    <row r="8" spans="1:14">
      <c r="A8" s="2">
        <v>6</v>
      </c>
      <c r="B8" s="97" t="s">
        <v>118</v>
      </c>
      <c r="C8" s="97"/>
      <c r="D8" s="97"/>
      <c r="E8" s="97"/>
      <c r="F8" s="97"/>
    </row>
    <row r="10" spans="1:14">
      <c r="B10" s="2">
        <v>6.1</v>
      </c>
      <c r="C10" s="97" t="s">
        <v>345</v>
      </c>
      <c r="D10" s="97"/>
      <c r="E10" s="97"/>
      <c r="F10" s="97"/>
      <c r="M10" s="84"/>
      <c r="N10" s="84"/>
    </row>
    <row r="11" spans="1:14">
      <c r="C11" s="97" t="s">
        <v>342</v>
      </c>
      <c r="D11" s="97"/>
      <c r="E11" s="97"/>
      <c r="F11" s="97"/>
      <c r="G11" s="2">
        <v>10</v>
      </c>
      <c r="H11" s="2" t="s">
        <v>26</v>
      </c>
      <c r="I11" s="50">
        <v>1000</v>
      </c>
      <c r="J11" s="50">
        <f>G11*I11</f>
        <v>10000</v>
      </c>
      <c r="K11" s="50">
        <v>300</v>
      </c>
      <c r="L11" s="50">
        <f>G11*K11</f>
        <v>3000</v>
      </c>
      <c r="M11" s="116">
        <f>J11+L11</f>
        <v>13000</v>
      </c>
      <c r="N11" s="116"/>
    </row>
    <row r="12" spans="1:14">
      <c r="C12" s="97" t="s">
        <v>343</v>
      </c>
      <c r="D12" s="97"/>
      <c r="E12" s="97"/>
      <c r="F12" s="97"/>
      <c r="G12" s="2">
        <v>8</v>
      </c>
      <c r="H12" s="2" t="s">
        <v>26</v>
      </c>
      <c r="I12" s="50">
        <v>1000</v>
      </c>
      <c r="J12" s="50">
        <f t="shared" ref="J12:J67" si="0">G12*I12</f>
        <v>8000</v>
      </c>
      <c r="K12" s="50">
        <v>300</v>
      </c>
      <c r="L12" s="50">
        <f t="shared" ref="L12:L67" si="1">G12*K12</f>
        <v>2400</v>
      </c>
      <c r="M12" s="116">
        <f t="shared" ref="M12:M63" si="2">J12+L12</f>
        <v>10400</v>
      </c>
      <c r="N12" s="116"/>
    </row>
    <row r="13" spans="1:14">
      <c r="C13" s="97"/>
      <c r="D13" s="97"/>
      <c r="E13" s="97"/>
      <c r="F13" s="97"/>
      <c r="H13" s="2" t="s">
        <v>114</v>
      </c>
      <c r="I13" s="50"/>
      <c r="J13" s="50">
        <f t="shared" si="0"/>
        <v>0</v>
      </c>
      <c r="K13" s="50"/>
      <c r="L13" s="50">
        <f t="shared" si="1"/>
        <v>0</v>
      </c>
      <c r="M13" s="116">
        <f t="shared" si="2"/>
        <v>0</v>
      </c>
      <c r="N13" s="116"/>
    </row>
    <row r="14" spans="1:14">
      <c r="C14" s="97" t="s">
        <v>344</v>
      </c>
      <c r="D14" s="97"/>
      <c r="E14" s="97"/>
      <c r="F14" s="97"/>
      <c r="G14" s="2">
        <v>10</v>
      </c>
      <c r="H14" s="2" t="s">
        <v>26</v>
      </c>
      <c r="I14" s="50">
        <v>1000</v>
      </c>
      <c r="J14" s="50">
        <f t="shared" si="0"/>
        <v>10000</v>
      </c>
      <c r="K14" s="50">
        <v>300</v>
      </c>
      <c r="L14" s="50">
        <f t="shared" si="1"/>
        <v>3000</v>
      </c>
      <c r="M14" s="116">
        <f t="shared" si="2"/>
        <v>13000</v>
      </c>
      <c r="N14" s="116"/>
    </row>
    <row r="15" spans="1:14">
      <c r="C15" s="97"/>
      <c r="D15" s="97"/>
      <c r="E15" s="97"/>
      <c r="F15" s="97"/>
      <c r="H15" s="2" t="s">
        <v>114</v>
      </c>
      <c r="I15" s="50"/>
      <c r="J15" s="50">
        <f t="shared" si="0"/>
        <v>0</v>
      </c>
      <c r="K15" s="50"/>
      <c r="L15" s="50">
        <f t="shared" si="1"/>
        <v>0</v>
      </c>
      <c r="M15" s="116">
        <f t="shared" si="2"/>
        <v>0</v>
      </c>
      <c r="N15" s="116"/>
    </row>
    <row r="16" spans="1:14">
      <c r="B16" s="2">
        <v>6.2</v>
      </c>
      <c r="C16" s="97" t="s">
        <v>346</v>
      </c>
      <c r="D16" s="97"/>
      <c r="E16" s="97"/>
      <c r="F16" s="97"/>
      <c r="H16" s="2" t="s">
        <v>114</v>
      </c>
      <c r="I16" s="50"/>
      <c r="J16" s="50">
        <f t="shared" si="0"/>
        <v>0</v>
      </c>
      <c r="K16" s="50"/>
      <c r="L16" s="50">
        <f t="shared" si="1"/>
        <v>0</v>
      </c>
      <c r="M16" s="116">
        <f t="shared" si="2"/>
        <v>0</v>
      </c>
      <c r="N16" s="116"/>
    </row>
    <row r="17" spans="2:14">
      <c r="C17" s="97" t="s">
        <v>347</v>
      </c>
      <c r="D17" s="97"/>
      <c r="E17" s="97"/>
      <c r="F17" s="97"/>
      <c r="G17" s="2">
        <v>10</v>
      </c>
      <c r="H17" s="2" t="s">
        <v>26</v>
      </c>
      <c r="I17" s="50">
        <v>1000</v>
      </c>
      <c r="J17" s="50">
        <f t="shared" si="0"/>
        <v>10000</v>
      </c>
      <c r="K17" s="50">
        <v>300</v>
      </c>
      <c r="L17" s="50">
        <f t="shared" si="1"/>
        <v>3000</v>
      </c>
      <c r="M17" s="116">
        <f t="shared" si="2"/>
        <v>13000</v>
      </c>
      <c r="N17" s="116"/>
    </row>
    <row r="18" spans="2:14">
      <c r="C18" s="97" t="s">
        <v>348</v>
      </c>
      <c r="D18" s="97"/>
      <c r="E18" s="97"/>
      <c r="F18" s="97"/>
      <c r="G18" s="2">
        <v>8</v>
      </c>
      <c r="H18" s="2" t="s">
        <v>26</v>
      </c>
      <c r="I18" s="50">
        <v>1000</v>
      </c>
      <c r="J18" s="50">
        <f t="shared" si="0"/>
        <v>8000</v>
      </c>
      <c r="K18" s="50">
        <v>300</v>
      </c>
      <c r="L18" s="50">
        <f t="shared" si="1"/>
        <v>2400</v>
      </c>
      <c r="M18" s="116">
        <f t="shared" si="2"/>
        <v>10400</v>
      </c>
      <c r="N18" s="116"/>
    </row>
    <row r="19" spans="2:14">
      <c r="C19" s="97"/>
      <c r="D19" s="97"/>
      <c r="E19" s="97"/>
      <c r="F19" s="97"/>
      <c r="H19" s="2" t="s">
        <v>114</v>
      </c>
      <c r="I19" s="50"/>
      <c r="J19" s="50">
        <f t="shared" si="0"/>
        <v>0</v>
      </c>
      <c r="K19" s="50"/>
      <c r="L19" s="50">
        <f t="shared" si="1"/>
        <v>0</v>
      </c>
      <c r="M19" s="116">
        <f t="shared" si="2"/>
        <v>0</v>
      </c>
      <c r="N19" s="116"/>
    </row>
    <row r="20" spans="2:14">
      <c r="C20" s="97" t="s">
        <v>349</v>
      </c>
      <c r="D20" s="97"/>
      <c r="E20" s="97"/>
      <c r="F20" s="97"/>
      <c r="G20" s="2">
        <v>10</v>
      </c>
      <c r="H20" s="2" t="s">
        <v>26</v>
      </c>
      <c r="I20" s="50">
        <v>1000</v>
      </c>
      <c r="J20" s="50">
        <f t="shared" si="0"/>
        <v>10000</v>
      </c>
      <c r="K20" s="50">
        <v>300</v>
      </c>
      <c r="L20" s="50">
        <f t="shared" si="1"/>
        <v>3000</v>
      </c>
      <c r="M20" s="116">
        <f t="shared" si="2"/>
        <v>13000</v>
      </c>
      <c r="N20" s="116"/>
    </row>
    <row r="21" spans="2:14">
      <c r="C21" s="97"/>
      <c r="D21" s="97"/>
      <c r="E21" s="97"/>
      <c r="F21" s="97"/>
      <c r="H21" s="2" t="s">
        <v>114</v>
      </c>
      <c r="I21" s="50"/>
      <c r="J21" s="50">
        <f t="shared" si="0"/>
        <v>0</v>
      </c>
      <c r="K21" s="50"/>
      <c r="L21" s="50">
        <f t="shared" si="1"/>
        <v>0</v>
      </c>
      <c r="M21" s="116">
        <f t="shared" si="2"/>
        <v>0</v>
      </c>
      <c r="N21" s="116"/>
    </row>
    <row r="22" spans="2:14">
      <c r="B22" s="2">
        <v>6.3</v>
      </c>
      <c r="C22" s="97" t="s">
        <v>350</v>
      </c>
      <c r="D22" s="97"/>
      <c r="E22" s="97"/>
      <c r="F22" s="97"/>
      <c r="H22" s="2" t="s">
        <v>114</v>
      </c>
      <c r="I22" s="50"/>
      <c r="J22" s="50">
        <f t="shared" si="0"/>
        <v>0</v>
      </c>
      <c r="K22" s="50"/>
      <c r="L22" s="50">
        <f t="shared" si="1"/>
        <v>0</v>
      </c>
      <c r="M22" s="116">
        <f t="shared" si="2"/>
        <v>0</v>
      </c>
      <c r="N22" s="116"/>
    </row>
    <row r="23" spans="2:14">
      <c r="C23" s="97" t="s">
        <v>351</v>
      </c>
      <c r="D23" s="97"/>
      <c r="E23" s="97"/>
      <c r="F23" s="97"/>
      <c r="G23" s="2">
        <v>10</v>
      </c>
      <c r="H23" s="2" t="s">
        <v>26</v>
      </c>
      <c r="I23" s="50">
        <v>1000</v>
      </c>
      <c r="J23" s="50">
        <f t="shared" si="0"/>
        <v>10000</v>
      </c>
      <c r="K23" s="50">
        <v>300</v>
      </c>
      <c r="L23" s="50">
        <f t="shared" si="1"/>
        <v>3000</v>
      </c>
      <c r="M23" s="116">
        <f t="shared" si="2"/>
        <v>13000</v>
      </c>
      <c r="N23" s="116"/>
    </row>
    <row r="24" spans="2:14">
      <c r="C24" s="97" t="s">
        <v>352</v>
      </c>
      <c r="D24" s="97"/>
      <c r="E24" s="97"/>
      <c r="F24" s="97"/>
      <c r="G24" s="2">
        <v>8</v>
      </c>
      <c r="H24" s="2" t="s">
        <v>26</v>
      </c>
      <c r="I24" s="50">
        <v>1000</v>
      </c>
      <c r="J24" s="50">
        <f t="shared" si="0"/>
        <v>8000</v>
      </c>
      <c r="K24" s="50">
        <v>300</v>
      </c>
      <c r="L24" s="50">
        <f t="shared" si="1"/>
        <v>2400</v>
      </c>
      <c r="M24" s="116">
        <f t="shared" si="2"/>
        <v>10400</v>
      </c>
      <c r="N24" s="116"/>
    </row>
    <row r="25" spans="2:14">
      <c r="C25" s="97"/>
      <c r="D25" s="97"/>
      <c r="E25" s="97"/>
      <c r="F25" s="97"/>
      <c r="H25" s="2" t="s">
        <v>114</v>
      </c>
      <c r="I25" s="50"/>
      <c r="J25" s="50">
        <f t="shared" si="0"/>
        <v>0</v>
      </c>
      <c r="K25" s="50"/>
      <c r="L25" s="50">
        <f t="shared" si="1"/>
        <v>0</v>
      </c>
      <c r="M25" s="116">
        <f t="shared" si="2"/>
        <v>0</v>
      </c>
      <c r="N25" s="116"/>
    </row>
    <row r="26" spans="2:14">
      <c r="C26" s="97" t="s">
        <v>353</v>
      </c>
      <c r="D26" s="97"/>
      <c r="E26" s="97"/>
      <c r="F26" s="97"/>
      <c r="G26" s="2">
        <v>10</v>
      </c>
      <c r="H26" s="2" t="s">
        <v>26</v>
      </c>
      <c r="I26" s="50">
        <v>1000</v>
      </c>
      <c r="J26" s="50">
        <f t="shared" si="0"/>
        <v>10000</v>
      </c>
      <c r="K26" s="50">
        <v>300</v>
      </c>
      <c r="L26" s="50">
        <f t="shared" si="1"/>
        <v>3000</v>
      </c>
      <c r="M26" s="116">
        <f t="shared" si="2"/>
        <v>13000</v>
      </c>
      <c r="N26" s="116"/>
    </row>
    <row r="27" spans="2:14">
      <c r="C27" s="97"/>
      <c r="D27" s="97"/>
      <c r="E27" s="97"/>
      <c r="F27" s="97"/>
      <c r="H27" s="2" t="s">
        <v>114</v>
      </c>
      <c r="I27" s="50"/>
      <c r="J27" s="50">
        <f t="shared" si="0"/>
        <v>0</v>
      </c>
      <c r="K27" s="50"/>
      <c r="L27" s="50">
        <f t="shared" si="1"/>
        <v>0</v>
      </c>
      <c r="M27" s="116">
        <f t="shared" si="2"/>
        <v>0</v>
      </c>
      <c r="N27" s="116"/>
    </row>
    <row r="28" spans="2:14">
      <c r="B28" s="2">
        <v>6.4</v>
      </c>
      <c r="C28" s="97" t="s">
        <v>354</v>
      </c>
      <c r="D28" s="97"/>
      <c r="E28" s="97"/>
      <c r="F28" s="97"/>
      <c r="H28" s="2" t="s">
        <v>26</v>
      </c>
      <c r="I28" s="50"/>
      <c r="J28" s="50">
        <f t="shared" si="0"/>
        <v>0</v>
      </c>
      <c r="K28" s="50"/>
      <c r="L28" s="50">
        <f t="shared" si="1"/>
        <v>0</v>
      </c>
      <c r="M28" s="116">
        <f t="shared" si="2"/>
        <v>0</v>
      </c>
      <c r="N28" s="116"/>
    </row>
    <row r="29" spans="2:14">
      <c r="C29" s="97" t="s">
        <v>355</v>
      </c>
      <c r="D29" s="97"/>
      <c r="E29" s="97"/>
      <c r="F29" s="97"/>
      <c r="G29" s="2">
        <v>10</v>
      </c>
      <c r="H29" s="2" t="s">
        <v>26</v>
      </c>
      <c r="I29" s="50">
        <v>1000</v>
      </c>
      <c r="J29" s="50">
        <f t="shared" si="0"/>
        <v>10000</v>
      </c>
      <c r="K29" s="50">
        <v>300</v>
      </c>
      <c r="L29" s="50">
        <f t="shared" si="1"/>
        <v>3000</v>
      </c>
      <c r="M29" s="116">
        <f t="shared" si="2"/>
        <v>13000</v>
      </c>
      <c r="N29" s="116"/>
    </row>
    <row r="30" spans="2:14">
      <c r="C30" s="97" t="s">
        <v>356</v>
      </c>
      <c r="D30" s="97"/>
      <c r="E30" s="97"/>
      <c r="F30" s="97"/>
      <c r="G30" s="2">
        <v>8</v>
      </c>
      <c r="H30" s="2" t="s">
        <v>26</v>
      </c>
      <c r="I30" s="50">
        <v>1000</v>
      </c>
      <c r="J30" s="50">
        <f t="shared" si="0"/>
        <v>8000</v>
      </c>
      <c r="K30" s="50">
        <v>300</v>
      </c>
      <c r="L30" s="50">
        <f t="shared" si="1"/>
        <v>2400</v>
      </c>
      <c r="M30" s="116">
        <f t="shared" si="2"/>
        <v>10400</v>
      </c>
      <c r="N30" s="116"/>
    </row>
    <row r="31" spans="2:14">
      <c r="C31" s="97"/>
      <c r="D31" s="97"/>
      <c r="E31" s="97"/>
      <c r="F31" s="97"/>
      <c r="H31" s="2" t="s">
        <v>114</v>
      </c>
      <c r="I31" s="50"/>
      <c r="J31" s="50">
        <f t="shared" si="0"/>
        <v>0</v>
      </c>
      <c r="K31" s="50"/>
      <c r="L31" s="50">
        <f t="shared" si="1"/>
        <v>0</v>
      </c>
      <c r="M31" s="116">
        <f t="shared" si="2"/>
        <v>0</v>
      </c>
      <c r="N31" s="116"/>
    </row>
    <row r="32" spans="2:14">
      <c r="C32" s="97" t="s">
        <v>357</v>
      </c>
      <c r="D32" s="97"/>
      <c r="E32" s="97"/>
      <c r="F32" s="97"/>
      <c r="G32" s="2">
        <v>10</v>
      </c>
      <c r="H32" s="2" t="s">
        <v>26</v>
      </c>
      <c r="I32" s="50">
        <v>1000</v>
      </c>
      <c r="J32" s="50">
        <f t="shared" si="0"/>
        <v>10000</v>
      </c>
      <c r="K32" s="50">
        <v>300</v>
      </c>
      <c r="L32" s="50">
        <f t="shared" si="1"/>
        <v>3000</v>
      </c>
      <c r="M32" s="116">
        <f t="shared" si="2"/>
        <v>13000</v>
      </c>
      <c r="N32" s="116"/>
    </row>
    <row r="33" spans="2:14">
      <c r="C33" s="97"/>
      <c r="D33" s="97"/>
      <c r="E33" s="97"/>
      <c r="F33" s="97"/>
      <c r="H33" s="2" t="s">
        <v>114</v>
      </c>
      <c r="I33" s="50"/>
      <c r="J33" s="50">
        <f t="shared" si="0"/>
        <v>0</v>
      </c>
      <c r="K33" s="50"/>
      <c r="L33" s="50">
        <f t="shared" si="1"/>
        <v>0</v>
      </c>
      <c r="M33" s="116">
        <f t="shared" si="2"/>
        <v>0</v>
      </c>
      <c r="N33" s="116"/>
    </row>
    <row r="34" spans="2:14">
      <c r="B34" s="2">
        <v>6.5</v>
      </c>
      <c r="C34" s="97" t="s">
        <v>358</v>
      </c>
      <c r="D34" s="97"/>
      <c r="E34" s="97"/>
      <c r="F34" s="97"/>
      <c r="H34" s="2" t="s">
        <v>114</v>
      </c>
      <c r="I34" s="50"/>
      <c r="J34" s="50">
        <f t="shared" si="0"/>
        <v>0</v>
      </c>
      <c r="K34" s="50"/>
      <c r="L34" s="50">
        <f t="shared" si="1"/>
        <v>0</v>
      </c>
      <c r="M34" s="116">
        <f t="shared" si="2"/>
        <v>0</v>
      </c>
      <c r="N34" s="116"/>
    </row>
    <row r="35" spans="2:14">
      <c r="C35" s="97" t="s">
        <v>359</v>
      </c>
      <c r="D35" s="97"/>
      <c r="E35" s="97"/>
      <c r="F35" s="97"/>
      <c r="G35" s="2">
        <v>10</v>
      </c>
      <c r="H35" s="2" t="s">
        <v>26</v>
      </c>
      <c r="I35" s="50">
        <v>1000</v>
      </c>
      <c r="J35" s="50">
        <f t="shared" si="0"/>
        <v>10000</v>
      </c>
      <c r="K35" s="50">
        <v>300</v>
      </c>
      <c r="L35" s="50">
        <f t="shared" si="1"/>
        <v>3000</v>
      </c>
      <c r="M35" s="116">
        <f t="shared" si="2"/>
        <v>13000</v>
      </c>
      <c r="N35" s="116"/>
    </row>
    <row r="36" spans="2:14">
      <c r="C36" s="97" t="s">
        <v>360</v>
      </c>
      <c r="D36" s="97"/>
      <c r="E36" s="97"/>
      <c r="F36" s="97"/>
      <c r="G36" s="2">
        <v>8</v>
      </c>
      <c r="H36" s="2" t="s">
        <v>26</v>
      </c>
      <c r="I36" s="50">
        <v>1000</v>
      </c>
      <c r="J36" s="50">
        <f t="shared" si="0"/>
        <v>8000</v>
      </c>
      <c r="K36" s="50">
        <v>300</v>
      </c>
      <c r="L36" s="50">
        <f t="shared" si="1"/>
        <v>2400</v>
      </c>
      <c r="M36" s="116">
        <f t="shared" si="2"/>
        <v>10400</v>
      </c>
      <c r="N36" s="116"/>
    </row>
    <row r="37" spans="2:14">
      <c r="C37" s="97"/>
      <c r="D37" s="97"/>
      <c r="E37" s="97"/>
      <c r="F37" s="97"/>
      <c r="H37" s="2" t="s">
        <v>114</v>
      </c>
      <c r="I37" s="50"/>
      <c r="J37" s="50">
        <f t="shared" si="0"/>
        <v>0</v>
      </c>
      <c r="K37" s="50"/>
      <c r="L37" s="50">
        <f t="shared" si="1"/>
        <v>0</v>
      </c>
      <c r="M37" s="116">
        <f t="shared" si="2"/>
        <v>0</v>
      </c>
      <c r="N37" s="116"/>
    </row>
    <row r="38" spans="2:14">
      <c r="C38" s="97" t="s">
        <v>361</v>
      </c>
      <c r="D38" s="97"/>
      <c r="E38" s="97"/>
      <c r="F38" s="97"/>
      <c r="G38" s="2">
        <v>10</v>
      </c>
      <c r="H38" s="2" t="s">
        <v>26</v>
      </c>
      <c r="I38" s="50">
        <v>1000</v>
      </c>
      <c r="J38" s="50">
        <f t="shared" si="0"/>
        <v>10000</v>
      </c>
      <c r="K38" s="50">
        <v>300</v>
      </c>
      <c r="L38" s="50">
        <f t="shared" si="1"/>
        <v>3000</v>
      </c>
      <c r="M38" s="116">
        <f t="shared" si="2"/>
        <v>13000</v>
      </c>
      <c r="N38" s="116"/>
    </row>
    <row r="39" spans="2:14">
      <c r="C39" s="97"/>
      <c r="D39" s="97"/>
      <c r="E39" s="97"/>
      <c r="F39" s="97"/>
      <c r="H39" s="2" t="s">
        <v>26</v>
      </c>
      <c r="I39" s="50"/>
      <c r="J39" s="50">
        <f t="shared" si="0"/>
        <v>0</v>
      </c>
      <c r="K39" s="50"/>
      <c r="L39" s="50">
        <f t="shared" si="1"/>
        <v>0</v>
      </c>
      <c r="M39" s="116">
        <f t="shared" si="2"/>
        <v>0</v>
      </c>
      <c r="N39" s="116"/>
    </row>
    <row r="40" spans="2:14">
      <c r="B40" s="2">
        <v>6.6</v>
      </c>
      <c r="C40" s="97" t="s">
        <v>362</v>
      </c>
      <c r="D40" s="97"/>
      <c r="E40" s="97"/>
      <c r="F40" s="97"/>
      <c r="H40" s="2" t="s">
        <v>114</v>
      </c>
      <c r="I40" s="50"/>
      <c r="J40" s="50">
        <f t="shared" si="0"/>
        <v>0</v>
      </c>
      <c r="K40" s="50"/>
      <c r="L40" s="50">
        <f t="shared" si="1"/>
        <v>0</v>
      </c>
      <c r="M40" s="116">
        <f t="shared" si="2"/>
        <v>0</v>
      </c>
      <c r="N40" s="116"/>
    </row>
    <row r="41" spans="2:14">
      <c r="C41" s="97" t="s">
        <v>363</v>
      </c>
      <c r="D41" s="97"/>
      <c r="E41" s="97"/>
      <c r="F41" s="97"/>
      <c r="G41" s="2">
        <v>10</v>
      </c>
      <c r="H41" s="2" t="s">
        <v>26</v>
      </c>
      <c r="I41" s="50">
        <v>1000</v>
      </c>
      <c r="J41" s="50">
        <f t="shared" si="0"/>
        <v>10000</v>
      </c>
      <c r="K41" s="50">
        <v>300</v>
      </c>
      <c r="L41" s="50">
        <f t="shared" si="1"/>
        <v>3000</v>
      </c>
      <c r="M41" s="116">
        <f t="shared" si="2"/>
        <v>13000</v>
      </c>
      <c r="N41" s="116"/>
    </row>
    <row r="42" spans="2:14">
      <c r="C42" s="97" t="s">
        <v>364</v>
      </c>
      <c r="D42" s="97"/>
      <c r="E42" s="97"/>
      <c r="F42" s="97"/>
      <c r="G42" s="2">
        <v>8</v>
      </c>
      <c r="H42" s="2" t="s">
        <v>26</v>
      </c>
      <c r="I42" s="50">
        <v>1000</v>
      </c>
      <c r="J42" s="50">
        <f t="shared" si="0"/>
        <v>8000</v>
      </c>
      <c r="K42" s="50">
        <v>300</v>
      </c>
      <c r="L42" s="50">
        <f t="shared" si="1"/>
        <v>2400</v>
      </c>
      <c r="M42" s="116">
        <f t="shared" si="2"/>
        <v>10400</v>
      </c>
      <c r="N42" s="116"/>
    </row>
    <row r="43" spans="2:14">
      <c r="C43" s="97"/>
      <c r="D43" s="97"/>
      <c r="E43" s="97"/>
      <c r="F43" s="97"/>
      <c r="H43" s="2" t="s">
        <v>114</v>
      </c>
      <c r="I43" s="50"/>
      <c r="J43" s="50">
        <f t="shared" si="0"/>
        <v>0</v>
      </c>
      <c r="K43" s="50"/>
      <c r="L43" s="50">
        <f t="shared" si="1"/>
        <v>0</v>
      </c>
      <c r="M43" s="116">
        <f t="shared" si="2"/>
        <v>0</v>
      </c>
      <c r="N43" s="116"/>
    </row>
    <row r="44" spans="2:14">
      <c r="C44" s="97" t="s">
        <v>365</v>
      </c>
      <c r="D44" s="97"/>
      <c r="E44" s="97"/>
      <c r="F44" s="97"/>
      <c r="G44" s="2">
        <v>10</v>
      </c>
      <c r="H44" s="2" t="s">
        <v>26</v>
      </c>
      <c r="I44" s="50">
        <v>1000</v>
      </c>
      <c r="J44" s="50">
        <f t="shared" si="0"/>
        <v>10000</v>
      </c>
      <c r="K44" s="50">
        <v>300</v>
      </c>
      <c r="L44" s="50">
        <f t="shared" si="1"/>
        <v>3000</v>
      </c>
      <c r="M44" s="116">
        <f t="shared" si="2"/>
        <v>13000</v>
      </c>
      <c r="N44" s="116"/>
    </row>
    <row r="45" spans="2:14">
      <c r="C45" s="97"/>
      <c r="D45" s="97"/>
      <c r="E45" s="97"/>
      <c r="F45" s="97"/>
      <c r="H45" s="2" t="s">
        <v>114</v>
      </c>
      <c r="I45" s="50"/>
      <c r="J45" s="50">
        <f t="shared" si="0"/>
        <v>0</v>
      </c>
      <c r="K45" s="50"/>
      <c r="L45" s="50">
        <f t="shared" si="1"/>
        <v>0</v>
      </c>
      <c r="M45" s="116">
        <f t="shared" si="2"/>
        <v>0</v>
      </c>
      <c r="N45" s="116"/>
    </row>
    <row r="46" spans="2:14">
      <c r="B46" s="2">
        <v>6.7</v>
      </c>
      <c r="C46" s="97" t="s">
        <v>366</v>
      </c>
      <c r="D46" s="97"/>
      <c r="E46" s="97"/>
      <c r="F46" s="97"/>
      <c r="H46" s="2" t="s">
        <v>114</v>
      </c>
      <c r="I46" s="50"/>
      <c r="J46" s="50">
        <f t="shared" si="0"/>
        <v>0</v>
      </c>
      <c r="K46" s="50"/>
      <c r="L46" s="50">
        <f t="shared" si="1"/>
        <v>0</v>
      </c>
      <c r="M46" s="116">
        <f t="shared" si="2"/>
        <v>0</v>
      </c>
      <c r="N46" s="116"/>
    </row>
    <row r="47" spans="2:14">
      <c r="C47" s="97" t="s">
        <v>428</v>
      </c>
      <c r="D47" s="97"/>
      <c r="E47" s="97"/>
      <c r="F47" s="97"/>
      <c r="G47" s="2">
        <v>10</v>
      </c>
      <c r="H47" s="2" t="s">
        <v>26</v>
      </c>
      <c r="I47" s="50">
        <v>1000</v>
      </c>
      <c r="J47" s="50">
        <f t="shared" si="0"/>
        <v>10000</v>
      </c>
      <c r="K47" s="50">
        <v>300</v>
      </c>
      <c r="L47" s="50">
        <f t="shared" si="1"/>
        <v>3000</v>
      </c>
      <c r="M47" s="116">
        <f t="shared" si="2"/>
        <v>13000</v>
      </c>
      <c r="N47" s="116"/>
    </row>
    <row r="48" spans="2:14">
      <c r="C48" s="97" t="s">
        <v>429</v>
      </c>
      <c r="D48" s="97"/>
      <c r="E48" s="97"/>
      <c r="F48" s="97"/>
      <c r="G48" s="2">
        <v>8</v>
      </c>
      <c r="H48" s="2" t="s">
        <v>26</v>
      </c>
      <c r="I48" s="50">
        <v>1000</v>
      </c>
      <c r="J48" s="50">
        <f t="shared" si="0"/>
        <v>8000</v>
      </c>
      <c r="K48" s="50">
        <v>300</v>
      </c>
      <c r="L48" s="50">
        <f t="shared" si="1"/>
        <v>2400</v>
      </c>
      <c r="M48" s="116">
        <f t="shared" si="2"/>
        <v>10400</v>
      </c>
      <c r="N48" s="116"/>
    </row>
    <row r="49" spans="2:14">
      <c r="C49" s="97"/>
      <c r="D49" s="97"/>
      <c r="E49" s="97"/>
      <c r="F49" s="97"/>
      <c r="H49" s="2" t="s">
        <v>114</v>
      </c>
      <c r="I49" s="50"/>
      <c r="J49" s="50">
        <f t="shared" si="0"/>
        <v>0</v>
      </c>
      <c r="K49" s="50"/>
      <c r="L49" s="50">
        <f t="shared" si="1"/>
        <v>0</v>
      </c>
      <c r="M49" s="116">
        <f t="shared" si="2"/>
        <v>0</v>
      </c>
      <c r="N49" s="116"/>
    </row>
    <row r="50" spans="2:14">
      <c r="C50" s="97" t="s">
        <v>430</v>
      </c>
      <c r="D50" s="97"/>
      <c r="E50" s="97"/>
      <c r="F50" s="97"/>
      <c r="G50" s="2">
        <v>10</v>
      </c>
      <c r="H50" s="2" t="s">
        <v>26</v>
      </c>
      <c r="I50" s="50">
        <v>1000</v>
      </c>
      <c r="J50" s="50">
        <f t="shared" si="0"/>
        <v>10000</v>
      </c>
      <c r="K50" s="50">
        <v>300</v>
      </c>
      <c r="L50" s="50">
        <f t="shared" si="1"/>
        <v>3000</v>
      </c>
      <c r="M50" s="116">
        <f t="shared" si="2"/>
        <v>13000</v>
      </c>
      <c r="N50" s="116"/>
    </row>
    <row r="51" spans="2:14">
      <c r="C51" s="97"/>
      <c r="D51" s="97"/>
      <c r="E51" s="97"/>
      <c r="F51" s="97"/>
      <c r="H51" s="2" t="s">
        <v>114</v>
      </c>
      <c r="I51" s="50"/>
      <c r="J51" s="50">
        <f t="shared" si="0"/>
        <v>0</v>
      </c>
      <c r="K51" s="50"/>
      <c r="L51" s="50">
        <f t="shared" si="1"/>
        <v>0</v>
      </c>
      <c r="M51" s="116">
        <f t="shared" si="2"/>
        <v>0</v>
      </c>
      <c r="N51" s="116"/>
    </row>
    <row r="52" spans="2:14">
      <c r="B52" s="2">
        <v>6.8</v>
      </c>
      <c r="C52" s="97" t="s">
        <v>370</v>
      </c>
      <c r="D52" s="97"/>
      <c r="E52" s="97"/>
      <c r="F52" s="97"/>
      <c r="H52" s="2" t="s">
        <v>114</v>
      </c>
      <c r="I52" s="50"/>
      <c r="J52" s="50">
        <f t="shared" si="0"/>
        <v>0</v>
      </c>
      <c r="K52" s="50"/>
      <c r="L52" s="50">
        <f t="shared" si="1"/>
        <v>0</v>
      </c>
      <c r="M52" s="116">
        <f t="shared" si="2"/>
        <v>0</v>
      </c>
      <c r="N52" s="116"/>
    </row>
    <row r="53" spans="2:14">
      <c r="C53" s="97" t="s">
        <v>371</v>
      </c>
      <c r="D53" s="97"/>
      <c r="E53" s="97"/>
      <c r="F53" s="97"/>
      <c r="G53" s="2">
        <v>10</v>
      </c>
      <c r="H53" s="2" t="s">
        <v>26</v>
      </c>
      <c r="I53" s="50">
        <v>1000</v>
      </c>
      <c r="J53" s="50">
        <f t="shared" si="0"/>
        <v>10000</v>
      </c>
      <c r="K53" s="50">
        <v>300</v>
      </c>
      <c r="L53" s="50">
        <f t="shared" si="1"/>
        <v>3000</v>
      </c>
      <c r="M53" s="116">
        <f t="shared" si="2"/>
        <v>13000</v>
      </c>
      <c r="N53" s="116"/>
    </row>
    <row r="54" spans="2:14">
      <c r="C54" s="97" t="s">
        <v>372</v>
      </c>
      <c r="D54" s="97"/>
      <c r="E54" s="97"/>
      <c r="F54" s="97"/>
      <c r="G54" s="2">
        <v>8</v>
      </c>
      <c r="H54" s="2" t="s">
        <v>26</v>
      </c>
      <c r="I54" s="50">
        <v>1000</v>
      </c>
      <c r="J54" s="50">
        <f t="shared" si="0"/>
        <v>8000</v>
      </c>
      <c r="K54" s="50">
        <v>300</v>
      </c>
      <c r="L54" s="50">
        <f t="shared" si="1"/>
        <v>2400</v>
      </c>
      <c r="M54" s="116">
        <f t="shared" si="2"/>
        <v>10400</v>
      </c>
      <c r="N54" s="116"/>
    </row>
    <row r="55" spans="2:14">
      <c r="C55" s="97"/>
      <c r="D55" s="97"/>
      <c r="E55" s="97"/>
      <c r="F55" s="97"/>
      <c r="H55" s="2" t="s">
        <v>114</v>
      </c>
      <c r="I55" s="50"/>
      <c r="J55" s="50">
        <f t="shared" si="0"/>
        <v>0</v>
      </c>
      <c r="K55" s="50"/>
      <c r="L55" s="50">
        <f t="shared" si="1"/>
        <v>0</v>
      </c>
      <c r="M55" s="116">
        <f t="shared" si="2"/>
        <v>0</v>
      </c>
      <c r="N55" s="116"/>
    </row>
    <row r="56" spans="2:14">
      <c r="C56" s="97" t="s">
        <v>373</v>
      </c>
      <c r="D56" s="97"/>
      <c r="E56" s="97"/>
      <c r="F56" s="97"/>
      <c r="G56" s="2">
        <v>10</v>
      </c>
      <c r="H56" s="2" t="s">
        <v>26</v>
      </c>
      <c r="I56" s="50">
        <v>1000</v>
      </c>
      <c r="J56" s="50">
        <f t="shared" si="0"/>
        <v>10000</v>
      </c>
      <c r="K56" s="50">
        <v>300</v>
      </c>
      <c r="L56" s="50">
        <f t="shared" si="1"/>
        <v>3000</v>
      </c>
      <c r="M56" s="116">
        <f t="shared" si="2"/>
        <v>13000</v>
      </c>
      <c r="N56" s="116"/>
    </row>
    <row r="57" spans="2:14">
      <c r="C57" s="97"/>
      <c r="D57" s="97"/>
      <c r="E57" s="97"/>
      <c r="F57" s="97"/>
      <c r="H57" s="2" t="s">
        <v>114</v>
      </c>
      <c r="I57" s="50"/>
      <c r="J57" s="50">
        <f t="shared" si="0"/>
        <v>0</v>
      </c>
      <c r="K57" s="50"/>
      <c r="L57" s="50">
        <f t="shared" si="1"/>
        <v>0</v>
      </c>
      <c r="M57" s="116">
        <f t="shared" si="2"/>
        <v>0</v>
      </c>
      <c r="N57" s="116"/>
    </row>
    <row r="58" spans="2:14">
      <c r="B58" s="54">
        <v>6.9</v>
      </c>
      <c r="C58" s="97" t="s">
        <v>374</v>
      </c>
      <c r="D58" s="97"/>
      <c r="E58" s="97"/>
      <c r="F58" s="97"/>
      <c r="H58" s="2" t="s">
        <v>114</v>
      </c>
      <c r="I58" s="50"/>
      <c r="J58" s="50">
        <f t="shared" si="0"/>
        <v>0</v>
      </c>
      <c r="K58" s="50"/>
      <c r="L58" s="50">
        <f t="shared" si="1"/>
        <v>0</v>
      </c>
      <c r="M58" s="116">
        <f t="shared" si="2"/>
        <v>0</v>
      </c>
      <c r="N58" s="116"/>
    </row>
    <row r="59" spans="2:14">
      <c r="C59" s="97" t="s">
        <v>371</v>
      </c>
      <c r="D59" s="97"/>
      <c r="E59" s="97"/>
      <c r="F59" s="97"/>
      <c r="G59" s="2">
        <v>10</v>
      </c>
      <c r="H59" s="2" t="s">
        <v>26</v>
      </c>
      <c r="I59" s="50">
        <v>1000</v>
      </c>
      <c r="J59" s="50">
        <f t="shared" si="0"/>
        <v>10000</v>
      </c>
      <c r="K59" s="50">
        <v>300</v>
      </c>
      <c r="L59" s="50">
        <f t="shared" si="1"/>
        <v>3000</v>
      </c>
      <c r="M59" s="116">
        <f t="shared" si="2"/>
        <v>13000</v>
      </c>
      <c r="N59" s="116"/>
    </row>
    <row r="60" spans="2:14">
      <c r="C60" s="97" t="s">
        <v>372</v>
      </c>
      <c r="D60" s="97"/>
      <c r="E60" s="97"/>
      <c r="F60" s="97"/>
      <c r="G60" s="2">
        <v>8</v>
      </c>
      <c r="H60" s="2" t="s">
        <v>26</v>
      </c>
      <c r="I60" s="50">
        <v>1000</v>
      </c>
      <c r="J60" s="50">
        <f t="shared" si="0"/>
        <v>8000</v>
      </c>
      <c r="K60" s="50">
        <v>300</v>
      </c>
      <c r="L60" s="50">
        <f t="shared" si="1"/>
        <v>2400</v>
      </c>
      <c r="M60" s="116">
        <f t="shared" si="2"/>
        <v>10400</v>
      </c>
      <c r="N60" s="116"/>
    </row>
    <row r="61" spans="2:14">
      <c r="C61" s="97"/>
      <c r="D61" s="97"/>
      <c r="E61" s="97"/>
      <c r="F61" s="97"/>
      <c r="H61" s="2" t="s">
        <v>114</v>
      </c>
      <c r="I61" s="50"/>
      <c r="J61" s="50">
        <f t="shared" si="0"/>
        <v>0</v>
      </c>
      <c r="K61" s="50"/>
      <c r="L61" s="50">
        <f t="shared" si="1"/>
        <v>0</v>
      </c>
      <c r="M61" s="116">
        <f t="shared" si="2"/>
        <v>0</v>
      </c>
      <c r="N61" s="116"/>
    </row>
    <row r="62" spans="2:14">
      <c r="C62" s="97" t="s">
        <v>373</v>
      </c>
      <c r="D62" s="97"/>
      <c r="E62" s="97"/>
      <c r="F62" s="97"/>
      <c r="G62" s="2">
        <v>10</v>
      </c>
      <c r="H62" s="2" t="s">
        <v>26</v>
      </c>
      <c r="I62" s="50">
        <v>1000</v>
      </c>
      <c r="J62" s="50">
        <f t="shared" si="0"/>
        <v>10000</v>
      </c>
      <c r="K62" s="50">
        <v>300</v>
      </c>
      <c r="L62" s="50">
        <f t="shared" si="1"/>
        <v>3000</v>
      </c>
      <c r="M62" s="116">
        <f t="shared" si="2"/>
        <v>13000</v>
      </c>
      <c r="N62" s="116"/>
    </row>
    <row r="63" spans="2:14">
      <c r="H63" s="2" t="s">
        <v>114</v>
      </c>
      <c r="I63" s="50"/>
      <c r="J63" s="50">
        <f t="shared" si="0"/>
        <v>0</v>
      </c>
      <c r="K63" s="50"/>
      <c r="L63" s="50">
        <f t="shared" si="1"/>
        <v>0</v>
      </c>
      <c r="M63" s="116">
        <f t="shared" si="2"/>
        <v>0</v>
      </c>
      <c r="N63" s="116"/>
    </row>
    <row r="64" spans="2:14">
      <c r="B64" s="53">
        <v>6.1</v>
      </c>
      <c r="C64" s="97" t="s">
        <v>431</v>
      </c>
      <c r="D64" s="97"/>
      <c r="E64" s="97"/>
      <c r="F64" s="97"/>
      <c r="G64" s="2">
        <v>10</v>
      </c>
      <c r="H64" s="2" t="s">
        <v>26</v>
      </c>
      <c r="I64" s="50">
        <v>1000</v>
      </c>
      <c r="J64" s="50">
        <f>G64*I64</f>
        <v>10000</v>
      </c>
      <c r="K64" s="50">
        <v>300</v>
      </c>
      <c r="L64" s="50">
        <f>G64*K64</f>
        <v>3000</v>
      </c>
      <c r="M64" s="116">
        <f>J64+L64</f>
        <v>13000</v>
      </c>
      <c r="N64" s="116"/>
    </row>
    <row r="65" spans="3:14">
      <c r="H65" s="2" t="s">
        <v>114</v>
      </c>
      <c r="I65" s="50"/>
      <c r="J65" s="50">
        <f t="shared" si="0"/>
        <v>0</v>
      </c>
      <c r="K65" s="50"/>
      <c r="L65" s="50">
        <f t="shared" si="1"/>
        <v>0</v>
      </c>
      <c r="M65" s="116"/>
      <c r="N65" s="116"/>
    </row>
    <row r="66" spans="3:14">
      <c r="C66" s="84" t="s">
        <v>397</v>
      </c>
      <c r="D66" s="84"/>
      <c r="E66" s="84"/>
      <c r="F66" s="84"/>
      <c r="G66" s="2">
        <f>SUM(G11:G64)</f>
        <v>262</v>
      </c>
      <c r="H66" s="2" t="s">
        <v>26</v>
      </c>
      <c r="I66" s="55"/>
      <c r="J66" s="55"/>
      <c r="K66" s="55"/>
      <c r="L66" s="55"/>
      <c r="M66" s="117"/>
      <c r="N66" s="117"/>
    </row>
    <row r="67" spans="3:14">
      <c r="C67" s="84" t="s">
        <v>396</v>
      </c>
      <c r="D67" s="84"/>
      <c r="E67" s="84"/>
      <c r="F67" s="84"/>
      <c r="G67" s="2">
        <f>0.2*G66</f>
        <v>52.400000000000006</v>
      </c>
      <c r="H67" s="2" t="s">
        <v>19</v>
      </c>
      <c r="I67" s="50">
        <v>100</v>
      </c>
      <c r="J67" s="50">
        <f t="shared" si="0"/>
        <v>5240.0000000000009</v>
      </c>
      <c r="K67" s="50">
        <v>0</v>
      </c>
      <c r="L67" s="50">
        <f t="shared" si="1"/>
        <v>0</v>
      </c>
      <c r="M67" s="116">
        <f>J67+L67</f>
        <v>5240.0000000000009</v>
      </c>
      <c r="N67" s="116"/>
    </row>
    <row r="68" spans="3:14">
      <c r="M68" s="116"/>
      <c r="N68" s="116"/>
    </row>
    <row r="69" spans="3:14">
      <c r="C69" s="84" t="s">
        <v>398</v>
      </c>
      <c r="D69" s="84"/>
      <c r="E69" s="84"/>
      <c r="F69" s="84"/>
      <c r="J69" s="51">
        <f>SUM(J11:J68)</f>
        <v>267240</v>
      </c>
      <c r="L69" s="51">
        <f>SUM(L11:L68)</f>
        <v>78600</v>
      </c>
      <c r="M69" s="116">
        <f>SUM(M11:N68)</f>
        <v>345840</v>
      </c>
      <c r="N69" s="116"/>
    </row>
  </sheetData>
  <mergeCells count="124">
    <mergeCell ref="C69:F69"/>
    <mergeCell ref="M68:N68"/>
    <mergeCell ref="C64:F64"/>
    <mergeCell ref="I5:J5"/>
    <mergeCell ref="K5:L5"/>
    <mergeCell ref="M63:N63"/>
    <mergeCell ref="M64:N64"/>
    <mergeCell ref="M32:N32"/>
    <mergeCell ref="M33:N33"/>
    <mergeCell ref="M34:N34"/>
    <mergeCell ref="M26:N26"/>
    <mergeCell ref="M27:N27"/>
    <mergeCell ref="M35:N35"/>
    <mergeCell ref="M28:N28"/>
    <mergeCell ref="M29:N29"/>
    <mergeCell ref="M30:N30"/>
    <mergeCell ref="M31:N31"/>
    <mergeCell ref="M15:N15"/>
    <mergeCell ref="M16:N16"/>
    <mergeCell ref="M17:N17"/>
    <mergeCell ref="M18:N18"/>
    <mergeCell ref="M24:N24"/>
    <mergeCell ref="M25:N25"/>
    <mergeCell ref="C31:F31"/>
    <mergeCell ref="C32:F32"/>
    <mergeCell ref="C33:F33"/>
    <mergeCell ref="C34:F34"/>
    <mergeCell ref="C35:F35"/>
    <mergeCell ref="M10:N10"/>
    <mergeCell ref="M11:N11"/>
    <mergeCell ref="M12:N12"/>
    <mergeCell ref="M13:N13"/>
    <mergeCell ref="M14:N14"/>
    <mergeCell ref="C25:F25"/>
    <mergeCell ref="C26:F26"/>
    <mergeCell ref="C27:F27"/>
    <mergeCell ref="C28:F28"/>
    <mergeCell ref="C29:F29"/>
    <mergeCell ref="C30:F30"/>
    <mergeCell ref="C19:F19"/>
    <mergeCell ref="C20:F20"/>
    <mergeCell ref="C21:F21"/>
    <mergeCell ref="C22:F22"/>
    <mergeCell ref="C23:F23"/>
    <mergeCell ref="C24:F24"/>
    <mergeCell ref="C13:F13"/>
    <mergeCell ref="C14:F14"/>
    <mergeCell ref="C15:F15"/>
    <mergeCell ref="C16:F16"/>
    <mergeCell ref="C17:F17"/>
    <mergeCell ref="C18:F18"/>
    <mergeCell ref="A5:A6"/>
    <mergeCell ref="B5:F6"/>
    <mergeCell ref="B8:F8"/>
    <mergeCell ref="C10:F10"/>
    <mergeCell ref="C11:F11"/>
    <mergeCell ref="C12:F12"/>
    <mergeCell ref="C45:F45"/>
    <mergeCell ref="M45:N45"/>
    <mergeCell ref="G5:H5"/>
    <mergeCell ref="M5:N6"/>
    <mergeCell ref="M69:N69"/>
    <mergeCell ref="M19:N19"/>
    <mergeCell ref="M20:N20"/>
    <mergeCell ref="M21:N21"/>
    <mergeCell ref="M22:N22"/>
    <mergeCell ref="M23:N23"/>
    <mergeCell ref="C42:F42"/>
    <mergeCell ref="M42:N42"/>
    <mergeCell ref="C43:F43"/>
    <mergeCell ref="M43:N43"/>
    <mergeCell ref="C44:F44"/>
    <mergeCell ref="M44:N44"/>
    <mergeCell ref="C39:F39"/>
    <mergeCell ref="M39:N39"/>
    <mergeCell ref="C40:F40"/>
    <mergeCell ref="M40:N40"/>
    <mergeCell ref="C41:F41"/>
    <mergeCell ref="M41:N41"/>
    <mergeCell ref="C36:F36"/>
    <mergeCell ref="M36:N36"/>
    <mergeCell ref="C37:F37"/>
    <mergeCell ref="M37:N37"/>
    <mergeCell ref="C38:F38"/>
    <mergeCell ref="M38:N38"/>
    <mergeCell ref="C48:F48"/>
    <mergeCell ref="M48:N48"/>
    <mergeCell ref="C49:F49"/>
    <mergeCell ref="M49:N49"/>
    <mergeCell ref="C46:F46"/>
    <mergeCell ref="M46:N46"/>
    <mergeCell ref="C47:F47"/>
    <mergeCell ref="M47:N47"/>
    <mergeCell ref="C52:F52"/>
    <mergeCell ref="M52:N52"/>
    <mergeCell ref="C53:F53"/>
    <mergeCell ref="M53:N53"/>
    <mergeCell ref="C50:F50"/>
    <mergeCell ref="M50:N50"/>
    <mergeCell ref="C51:F51"/>
    <mergeCell ref="M51:N51"/>
    <mergeCell ref="C56:F56"/>
    <mergeCell ref="M56:N56"/>
    <mergeCell ref="C57:F57"/>
    <mergeCell ref="M57:N57"/>
    <mergeCell ref="C54:F54"/>
    <mergeCell ref="M54:N54"/>
    <mergeCell ref="C55:F55"/>
    <mergeCell ref="M55:N55"/>
    <mergeCell ref="C60:F60"/>
    <mergeCell ref="M60:N60"/>
    <mergeCell ref="C61:F61"/>
    <mergeCell ref="M61:N61"/>
    <mergeCell ref="C58:F58"/>
    <mergeCell ref="M58:N58"/>
    <mergeCell ref="C59:F59"/>
    <mergeCell ref="M59:N59"/>
    <mergeCell ref="C62:F62"/>
    <mergeCell ref="M62:N62"/>
    <mergeCell ref="M67:N67"/>
    <mergeCell ref="M66:N66"/>
    <mergeCell ref="C67:F67"/>
    <mergeCell ref="C66:F66"/>
    <mergeCell ref="M65:N65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5:N38"/>
  <sheetViews>
    <sheetView zoomScale="75" workbookViewId="0">
      <selection activeCell="Y50" sqref="Y50"/>
    </sheetView>
  </sheetViews>
  <sheetFormatPr defaultRowHeight="12.75"/>
  <cols>
    <col min="1" max="1" width="7" style="2" bestFit="1" customWidth="1"/>
    <col min="2" max="2" width="4.140625" style="2" bestFit="1" customWidth="1"/>
    <col min="3" max="9" width="9.140625" style="2"/>
    <col min="10" max="10" width="10.5703125" style="2" bestFit="1" customWidth="1"/>
    <col min="11" max="11" width="9.140625" style="2"/>
    <col min="12" max="12" width="10.5703125" style="2" bestFit="1" customWidth="1"/>
    <col min="13" max="16384" width="9.140625" style="2"/>
  </cols>
  <sheetData>
    <row r="5" spans="1:14">
      <c r="A5" s="111" t="s">
        <v>326</v>
      </c>
      <c r="B5" s="111" t="s">
        <v>327</v>
      </c>
      <c r="C5" s="111"/>
      <c r="D5" s="111"/>
      <c r="E5" s="111"/>
      <c r="F5" s="111"/>
      <c r="G5" s="84" t="s">
        <v>325</v>
      </c>
      <c r="H5" s="84"/>
      <c r="I5" s="84" t="s">
        <v>400</v>
      </c>
      <c r="J5" s="84"/>
      <c r="K5" s="84" t="s">
        <v>402</v>
      </c>
      <c r="L5" s="84"/>
      <c r="M5" s="111" t="s">
        <v>322</v>
      </c>
      <c r="N5" s="111"/>
    </row>
    <row r="6" spans="1:14">
      <c r="A6" s="111"/>
      <c r="B6" s="111"/>
      <c r="C6" s="111"/>
      <c r="D6" s="111"/>
      <c r="E6" s="111"/>
      <c r="F6" s="111"/>
      <c r="G6" s="2" t="s">
        <v>324</v>
      </c>
      <c r="H6" s="2" t="s">
        <v>323</v>
      </c>
      <c r="I6" s="2" t="s">
        <v>401</v>
      </c>
      <c r="J6" s="2" t="s">
        <v>110</v>
      </c>
      <c r="K6" s="2" t="s">
        <v>401</v>
      </c>
      <c r="L6" s="2" t="s">
        <v>110</v>
      </c>
      <c r="M6" s="111"/>
      <c r="N6" s="111"/>
    </row>
    <row r="8" spans="1:14">
      <c r="A8" s="2">
        <v>7</v>
      </c>
      <c r="B8" s="97" t="s">
        <v>399</v>
      </c>
      <c r="C8" s="97"/>
      <c r="D8" s="97"/>
      <c r="E8" s="97"/>
      <c r="F8" s="97"/>
    </row>
    <row r="10" spans="1:14">
      <c r="B10" s="2">
        <v>7.1</v>
      </c>
      <c r="C10" s="97" t="s">
        <v>306</v>
      </c>
      <c r="D10" s="97"/>
      <c r="E10" s="97"/>
      <c r="F10" s="97"/>
      <c r="G10" s="2">
        <v>100</v>
      </c>
      <c r="H10" s="2" t="s">
        <v>26</v>
      </c>
      <c r="I10" s="50">
        <v>0</v>
      </c>
      <c r="J10" s="51">
        <f t="shared" ref="J10:J18" si="0">G10*I10</f>
        <v>0</v>
      </c>
      <c r="K10" s="50">
        <v>10</v>
      </c>
      <c r="L10" s="51">
        <f t="shared" ref="L10:L18" si="1">G10*K10</f>
        <v>1000</v>
      </c>
      <c r="M10" s="118">
        <f t="shared" ref="M10:M18" si="2">J10+L10</f>
        <v>1000</v>
      </c>
      <c r="N10" s="84"/>
    </row>
    <row r="11" spans="1:14">
      <c r="B11" s="2">
        <v>7.2</v>
      </c>
      <c r="C11" s="97" t="s">
        <v>405</v>
      </c>
      <c r="D11" s="97"/>
      <c r="E11" s="97"/>
      <c r="F11" s="97"/>
      <c r="G11" s="2">
        <v>100</v>
      </c>
      <c r="H11" s="2" t="s">
        <v>168</v>
      </c>
      <c r="I11" s="50">
        <v>12</v>
      </c>
      <c r="J11" s="51">
        <f t="shared" si="0"/>
        <v>1200</v>
      </c>
      <c r="K11" s="50">
        <v>0</v>
      </c>
      <c r="L11" s="51">
        <f t="shared" si="1"/>
        <v>0</v>
      </c>
      <c r="M11" s="118">
        <f t="shared" si="2"/>
        <v>1200</v>
      </c>
      <c r="N11" s="84"/>
    </row>
    <row r="12" spans="1:14">
      <c r="B12" s="2">
        <v>7.3</v>
      </c>
      <c r="C12" s="97" t="s">
        <v>406</v>
      </c>
      <c r="D12" s="97"/>
      <c r="E12" s="97"/>
      <c r="F12" s="97"/>
      <c r="G12" s="2">
        <v>0</v>
      </c>
      <c r="H12" s="2" t="s">
        <v>407</v>
      </c>
      <c r="I12" s="50">
        <v>0</v>
      </c>
      <c r="J12" s="51">
        <f t="shared" si="0"/>
        <v>0</v>
      </c>
      <c r="K12" s="50">
        <v>0</v>
      </c>
      <c r="L12" s="51">
        <f t="shared" si="1"/>
        <v>0</v>
      </c>
      <c r="M12" s="118">
        <f t="shared" si="2"/>
        <v>0</v>
      </c>
      <c r="N12" s="84"/>
    </row>
    <row r="13" spans="1:14">
      <c r="B13" s="2">
        <v>7.4</v>
      </c>
      <c r="C13" s="97" t="s">
        <v>408</v>
      </c>
      <c r="D13" s="97"/>
      <c r="E13" s="97"/>
      <c r="F13" s="97"/>
      <c r="G13" s="2">
        <v>100</v>
      </c>
      <c r="H13" s="2" t="s">
        <v>164</v>
      </c>
      <c r="I13" s="50">
        <v>148</v>
      </c>
      <c r="J13" s="51">
        <f t="shared" si="0"/>
        <v>14800</v>
      </c>
      <c r="K13" s="50">
        <v>238</v>
      </c>
      <c r="L13" s="51">
        <f t="shared" si="1"/>
        <v>23800</v>
      </c>
      <c r="M13" s="118">
        <f t="shared" si="2"/>
        <v>38600</v>
      </c>
      <c r="N13" s="84"/>
    </row>
    <row r="14" spans="1:14">
      <c r="B14" s="2">
        <v>7.5</v>
      </c>
      <c r="C14" s="97" t="s">
        <v>409</v>
      </c>
      <c r="D14" s="97"/>
      <c r="E14" s="97"/>
      <c r="F14" s="97"/>
      <c r="G14" s="2">
        <v>150</v>
      </c>
      <c r="H14" s="2" t="s">
        <v>164</v>
      </c>
      <c r="I14" s="50">
        <v>135</v>
      </c>
      <c r="J14" s="51">
        <f t="shared" si="0"/>
        <v>20250</v>
      </c>
      <c r="K14" s="50">
        <v>0</v>
      </c>
      <c r="L14" s="51">
        <f t="shared" si="1"/>
        <v>0</v>
      </c>
      <c r="M14" s="118">
        <f t="shared" si="2"/>
        <v>20250</v>
      </c>
      <c r="N14" s="84"/>
    </row>
    <row r="15" spans="1:14">
      <c r="B15" s="2">
        <v>7.6</v>
      </c>
      <c r="C15" s="97" t="s">
        <v>410</v>
      </c>
      <c r="D15" s="97"/>
      <c r="E15" s="97"/>
      <c r="F15" s="97"/>
      <c r="G15" s="2">
        <v>25</v>
      </c>
      <c r="H15" s="2" t="s">
        <v>301</v>
      </c>
      <c r="I15" s="50">
        <v>24</v>
      </c>
      <c r="J15" s="51">
        <f t="shared" si="0"/>
        <v>600</v>
      </c>
      <c r="K15" s="50">
        <v>0</v>
      </c>
      <c r="L15" s="51">
        <f t="shared" si="1"/>
        <v>0</v>
      </c>
      <c r="M15" s="118">
        <f t="shared" si="2"/>
        <v>600</v>
      </c>
      <c r="N15" s="84"/>
    </row>
    <row r="16" spans="1:14">
      <c r="B16" s="2">
        <v>7.7</v>
      </c>
      <c r="C16" s="97" t="s">
        <v>281</v>
      </c>
      <c r="D16" s="97"/>
      <c r="E16" s="97"/>
      <c r="F16" s="97"/>
      <c r="G16" s="2">
        <v>20</v>
      </c>
      <c r="H16" s="2" t="s">
        <v>301</v>
      </c>
      <c r="I16" s="50">
        <v>45</v>
      </c>
      <c r="J16" s="51">
        <f t="shared" si="0"/>
        <v>900</v>
      </c>
      <c r="K16" s="50">
        <v>0</v>
      </c>
      <c r="L16" s="51">
        <f t="shared" si="1"/>
        <v>0</v>
      </c>
      <c r="M16" s="118">
        <f t="shared" si="2"/>
        <v>900</v>
      </c>
      <c r="N16" s="84"/>
    </row>
    <row r="17" spans="2:14">
      <c r="B17" s="2">
        <v>7.8</v>
      </c>
      <c r="C17" s="97" t="s">
        <v>411</v>
      </c>
      <c r="D17" s="97"/>
      <c r="E17" s="97"/>
      <c r="F17" s="97"/>
      <c r="G17" s="2">
        <v>6</v>
      </c>
      <c r="H17" s="2" t="s">
        <v>301</v>
      </c>
      <c r="I17" s="50">
        <v>50</v>
      </c>
      <c r="J17" s="51">
        <f t="shared" si="0"/>
        <v>300</v>
      </c>
      <c r="K17" s="50">
        <v>0</v>
      </c>
      <c r="L17" s="51">
        <f t="shared" si="1"/>
        <v>0</v>
      </c>
      <c r="M17" s="118">
        <f t="shared" si="2"/>
        <v>300</v>
      </c>
      <c r="N17" s="84"/>
    </row>
    <row r="18" spans="2:14">
      <c r="B18" s="2">
        <v>7.9</v>
      </c>
      <c r="C18" s="97" t="s">
        <v>412</v>
      </c>
      <c r="D18" s="97"/>
      <c r="E18" s="97"/>
      <c r="F18" s="97"/>
      <c r="G18" s="2">
        <v>100</v>
      </c>
      <c r="H18" s="2" t="s">
        <v>26</v>
      </c>
      <c r="I18" s="50">
        <v>500</v>
      </c>
      <c r="J18" s="51">
        <f t="shared" si="0"/>
        <v>50000</v>
      </c>
      <c r="K18" s="50">
        <v>25</v>
      </c>
      <c r="L18" s="51">
        <f t="shared" si="1"/>
        <v>2500</v>
      </c>
      <c r="M18" s="118">
        <f t="shared" si="2"/>
        <v>52500</v>
      </c>
      <c r="N18" s="84"/>
    </row>
    <row r="19" spans="2:14">
      <c r="C19" s="97"/>
      <c r="D19" s="97"/>
      <c r="E19" s="97"/>
      <c r="F19" s="97"/>
      <c r="I19" s="50"/>
      <c r="J19" s="51"/>
      <c r="K19" s="50"/>
      <c r="L19" s="51"/>
      <c r="M19" s="118"/>
      <c r="N19" s="84"/>
    </row>
    <row r="20" spans="2:14">
      <c r="C20" s="116" t="s">
        <v>404</v>
      </c>
      <c r="D20" s="116"/>
      <c r="E20" s="116"/>
      <c r="F20" s="116"/>
      <c r="I20" s="50"/>
      <c r="J20" s="51">
        <f>SUM(J10:J19)</f>
        <v>88050</v>
      </c>
      <c r="L20" s="51">
        <f>SUM(L10:L19)</f>
        <v>27300</v>
      </c>
      <c r="M20" s="118">
        <f>SUM(M10:N19)</f>
        <v>115350</v>
      </c>
      <c r="N20" s="84"/>
    </row>
    <row r="21" spans="2:14">
      <c r="C21" s="97"/>
      <c r="D21" s="97"/>
      <c r="E21" s="97"/>
      <c r="F21" s="97"/>
      <c r="I21" s="50"/>
      <c r="J21" s="51"/>
      <c r="K21" s="50"/>
      <c r="L21" s="51"/>
      <c r="M21" s="118"/>
      <c r="N21" s="84"/>
    </row>
    <row r="22" spans="2:14">
      <c r="C22" s="97"/>
      <c r="D22" s="97"/>
      <c r="E22" s="97"/>
      <c r="F22" s="97"/>
      <c r="I22" s="50"/>
      <c r="J22" s="51"/>
      <c r="K22" s="50"/>
      <c r="L22" s="51"/>
      <c r="M22" s="118"/>
      <c r="N22" s="84"/>
    </row>
    <row r="23" spans="2:14">
      <c r="C23" s="97"/>
      <c r="D23" s="97"/>
      <c r="E23" s="97"/>
      <c r="F23" s="97"/>
      <c r="I23" s="50"/>
      <c r="J23" s="51"/>
      <c r="K23" s="50"/>
      <c r="L23" s="51"/>
      <c r="M23" s="118"/>
      <c r="N23" s="84"/>
    </row>
    <row r="24" spans="2:14">
      <c r="C24" s="97"/>
      <c r="D24" s="97"/>
      <c r="E24" s="97"/>
      <c r="F24" s="97"/>
      <c r="I24" s="50"/>
      <c r="J24" s="51"/>
      <c r="K24" s="50"/>
      <c r="L24" s="51"/>
      <c r="M24" s="118"/>
      <c r="N24" s="84"/>
    </row>
    <row r="25" spans="2:14">
      <c r="C25" s="97"/>
      <c r="D25" s="97"/>
      <c r="E25" s="97"/>
      <c r="F25" s="97"/>
      <c r="I25" s="50"/>
      <c r="J25" s="51"/>
      <c r="K25" s="50"/>
      <c r="L25" s="51"/>
      <c r="M25" s="118"/>
      <c r="N25" s="84"/>
    </row>
    <row r="26" spans="2:14">
      <c r="C26" s="97"/>
      <c r="D26" s="97"/>
      <c r="E26" s="97"/>
      <c r="F26" s="97"/>
      <c r="I26" s="50"/>
      <c r="J26" s="51"/>
      <c r="K26" s="50"/>
      <c r="L26" s="51"/>
      <c r="M26" s="118"/>
      <c r="N26" s="84"/>
    </row>
    <row r="27" spans="2:14">
      <c r="C27" s="97"/>
      <c r="D27" s="97"/>
      <c r="E27" s="97"/>
      <c r="F27" s="97"/>
      <c r="I27" s="50"/>
      <c r="J27" s="51"/>
      <c r="K27" s="50"/>
      <c r="L27" s="51"/>
      <c r="M27" s="118"/>
      <c r="N27" s="84"/>
    </row>
    <row r="28" spans="2:14">
      <c r="C28" s="97"/>
      <c r="D28" s="97"/>
      <c r="E28" s="97"/>
      <c r="F28" s="97"/>
      <c r="I28" s="50"/>
      <c r="J28" s="51"/>
      <c r="K28" s="50"/>
      <c r="L28" s="51"/>
      <c r="M28" s="118"/>
      <c r="N28" s="84"/>
    </row>
    <row r="29" spans="2:14">
      <c r="C29" s="97"/>
      <c r="D29" s="97"/>
      <c r="E29" s="97"/>
      <c r="F29" s="97"/>
      <c r="I29" s="50"/>
      <c r="J29" s="51"/>
      <c r="K29" s="50"/>
      <c r="L29" s="51"/>
      <c r="M29" s="118"/>
      <c r="N29" s="84"/>
    </row>
    <row r="30" spans="2:14">
      <c r="C30" s="97"/>
      <c r="D30" s="97"/>
      <c r="E30" s="97"/>
      <c r="F30" s="97"/>
      <c r="I30" s="50"/>
      <c r="J30" s="51"/>
      <c r="K30" s="50"/>
      <c r="L30" s="51"/>
      <c r="M30" s="118"/>
      <c r="N30" s="84"/>
    </row>
    <row r="31" spans="2:14">
      <c r="C31" s="97"/>
      <c r="D31" s="97"/>
      <c r="E31" s="97"/>
      <c r="F31" s="97"/>
      <c r="I31" s="50"/>
      <c r="J31" s="51"/>
      <c r="K31" s="50"/>
      <c r="L31" s="51"/>
      <c r="M31" s="118"/>
      <c r="N31" s="84"/>
    </row>
    <row r="32" spans="2:14">
      <c r="C32" s="97"/>
      <c r="D32" s="97"/>
      <c r="E32" s="97"/>
      <c r="F32" s="97"/>
      <c r="I32" s="50"/>
      <c r="J32" s="51"/>
      <c r="K32" s="50"/>
      <c r="L32" s="51"/>
      <c r="M32" s="118"/>
      <c r="N32" s="84"/>
    </row>
    <row r="33" spans="3:14">
      <c r="C33" s="97"/>
      <c r="D33" s="97"/>
      <c r="E33" s="97"/>
      <c r="F33" s="97"/>
      <c r="I33" s="50"/>
      <c r="J33" s="51"/>
      <c r="K33" s="50"/>
      <c r="L33" s="51"/>
      <c r="M33" s="118"/>
      <c r="N33" s="84"/>
    </row>
    <row r="34" spans="3:14">
      <c r="C34" s="97"/>
      <c r="D34" s="97"/>
      <c r="E34" s="97"/>
      <c r="F34" s="97"/>
      <c r="I34" s="50"/>
      <c r="J34" s="51"/>
      <c r="K34" s="50"/>
      <c r="L34" s="51"/>
      <c r="M34" s="118"/>
      <c r="N34" s="84"/>
    </row>
    <row r="35" spans="3:14">
      <c r="C35" s="97"/>
      <c r="D35" s="97"/>
      <c r="E35" s="97"/>
      <c r="F35" s="97"/>
      <c r="I35" s="50"/>
      <c r="J35" s="51"/>
      <c r="K35" s="50"/>
      <c r="L35" s="51"/>
      <c r="M35" s="118"/>
      <c r="N35" s="84"/>
    </row>
    <row r="36" spans="3:14">
      <c r="C36" s="97"/>
      <c r="D36" s="97"/>
      <c r="E36" s="97"/>
      <c r="F36" s="97"/>
      <c r="I36" s="50"/>
      <c r="J36" s="51"/>
      <c r="K36" s="50"/>
      <c r="L36" s="51"/>
      <c r="M36" s="118"/>
      <c r="N36" s="84"/>
    </row>
    <row r="37" spans="3:14">
      <c r="C37" s="97"/>
      <c r="D37" s="97"/>
      <c r="E37" s="97"/>
      <c r="F37" s="97"/>
      <c r="I37" s="50"/>
      <c r="J37" s="51"/>
      <c r="K37" s="50"/>
      <c r="L37" s="51"/>
      <c r="M37" s="118"/>
      <c r="N37" s="84"/>
    </row>
    <row r="38" spans="3:14">
      <c r="C38" s="97"/>
      <c r="D38" s="97"/>
      <c r="E38" s="97"/>
      <c r="F38" s="97"/>
      <c r="M38" s="84"/>
      <c r="N38" s="84"/>
    </row>
  </sheetData>
  <mergeCells count="65">
    <mergeCell ref="M11:N11"/>
    <mergeCell ref="M12:N12"/>
    <mergeCell ref="M13:N13"/>
    <mergeCell ref="M14:N14"/>
    <mergeCell ref="G5:H5"/>
    <mergeCell ref="M5:N6"/>
    <mergeCell ref="M10:N10"/>
    <mergeCell ref="I5:J5"/>
    <mergeCell ref="K5:L5"/>
    <mergeCell ref="C11:F11"/>
    <mergeCell ref="C12:F12"/>
    <mergeCell ref="C13:F13"/>
    <mergeCell ref="C14:F14"/>
    <mergeCell ref="A5:A6"/>
    <mergeCell ref="B5:F6"/>
    <mergeCell ref="B8:F8"/>
    <mergeCell ref="C10:F10"/>
    <mergeCell ref="C19:F19"/>
    <mergeCell ref="C20:F20"/>
    <mergeCell ref="C21:F21"/>
    <mergeCell ref="C22:F22"/>
    <mergeCell ref="C15:F15"/>
    <mergeCell ref="C16:F16"/>
    <mergeCell ref="C17:F17"/>
    <mergeCell ref="C18:F18"/>
    <mergeCell ref="C27:F27"/>
    <mergeCell ref="C28:F28"/>
    <mergeCell ref="C29:F29"/>
    <mergeCell ref="C30:F30"/>
    <mergeCell ref="C23:F23"/>
    <mergeCell ref="C24:F24"/>
    <mergeCell ref="C25:F25"/>
    <mergeCell ref="C26:F26"/>
    <mergeCell ref="C35:F35"/>
    <mergeCell ref="C36:F36"/>
    <mergeCell ref="C37:F37"/>
    <mergeCell ref="C38:F38"/>
    <mergeCell ref="C31:F31"/>
    <mergeCell ref="C32:F32"/>
    <mergeCell ref="C33:F33"/>
    <mergeCell ref="C34:F34"/>
    <mergeCell ref="M19:N19"/>
    <mergeCell ref="M20:N20"/>
    <mergeCell ref="M21:N21"/>
    <mergeCell ref="M22:N22"/>
    <mergeCell ref="M15:N15"/>
    <mergeCell ref="M16:N16"/>
    <mergeCell ref="M17:N17"/>
    <mergeCell ref="M18:N18"/>
    <mergeCell ref="M27:N27"/>
    <mergeCell ref="M28:N28"/>
    <mergeCell ref="M29:N29"/>
    <mergeCell ref="M30:N30"/>
    <mergeCell ref="M23:N23"/>
    <mergeCell ref="M24:N24"/>
    <mergeCell ref="M25:N25"/>
    <mergeCell ref="M26:N26"/>
    <mergeCell ref="M35:N35"/>
    <mergeCell ref="M36:N36"/>
    <mergeCell ref="M37:N37"/>
    <mergeCell ref="M38:N38"/>
    <mergeCell ref="M31:N31"/>
    <mergeCell ref="M32:N32"/>
    <mergeCell ref="M33:N33"/>
    <mergeCell ref="M34:N34"/>
  </mergeCells>
  <phoneticPr fontId="2" type="noConversion"/>
  <printOptions horizontalCentered="1"/>
  <pageMargins left="0.35433070866141736" right="0.35433070866141736" top="0.19685039370078741" bottom="0.1968503937007874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32</vt:i4>
      </vt:variant>
    </vt:vector>
  </HeadingPairs>
  <TitlesOfParts>
    <vt:vector size="32" baseType="lpstr">
      <vt:lpstr>ใบสรุปราคางาน</vt:lpstr>
      <vt:lpstr>หมวด 1 ปรับพื้นที่</vt:lpstr>
      <vt:lpstr>หมวด 2 งานดิน</vt:lpstr>
      <vt:lpstr>หมวด 3 เสาเข็ม</vt:lpstr>
      <vt:lpstr>หมวด 4 คอนกรีต</vt:lpstr>
      <vt:lpstr>หมวด 5 สรุปการใช้เหล็กเสริม</vt:lpstr>
      <vt:lpstr>หมวด 5 ราคาเหล็กเสริม</vt:lpstr>
      <vt:lpstr>หมวด 6 ไม้แบบ</vt:lpstr>
      <vt:lpstr>หมวด 7 หลังคาและโครง</vt:lpstr>
      <vt:lpstr>หมวด 8 ฝ้าเพดาน</vt:lpstr>
      <vt:lpstr>หมวด 9 พื้น พื้นสำเร็จรูป</vt:lpstr>
      <vt:lpstr>หมวด 10 ฝา ผนัง</vt:lpstr>
      <vt:lpstr>หมวด 11 ประตู หน้าต่าง</vt:lpstr>
      <vt:lpstr>หมวด 12 ประปา และ สุขภัณฑ์</vt:lpstr>
      <vt:lpstr>หมวด 13 ไฟฟ้า</vt:lpstr>
      <vt:lpstr>หมวด 14 สี</vt:lpstr>
      <vt:lpstr>หมวด 15 ทำความสะอาด</vt:lpstr>
      <vt:lpstr>การขุดหลุมฐานรากและวัสดุรองพื้น</vt:lpstr>
      <vt:lpstr>pile cap</vt:lpstr>
      <vt:lpstr>เสาตอม่อ</vt:lpstr>
      <vt:lpstr>คาน คสล</vt:lpstr>
      <vt:lpstr>เสา คสล </vt:lpstr>
      <vt:lpstr>ผนัง</vt:lpstr>
      <vt:lpstr>พื้นวางบนดิน</vt:lpstr>
      <vt:lpstr>พื้นสำเร็จรูป</vt:lpstr>
      <vt:lpstr>บันไดพับผ้า</vt:lpstr>
      <vt:lpstr>บันไดท้องเรียบ</vt:lpstr>
      <vt:lpstr>monier&amp;frame</vt:lpstr>
      <vt:lpstr>กระเบื้องลอน</vt:lpstr>
      <vt:lpstr>ฝ้าเพดาน</vt:lpstr>
      <vt:lpstr>ทาสี</vt:lpstr>
      <vt:lpstr>Sheet1</vt:lpstr>
    </vt:vector>
  </TitlesOfParts>
  <Company>iLLUSiON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user</cp:lastModifiedBy>
  <cp:lastPrinted>2007-06-13T00:50:46Z</cp:lastPrinted>
  <dcterms:created xsi:type="dcterms:W3CDTF">2006-05-18T02:06:34Z</dcterms:created>
  <dcterms:modified xsi:type="dcterms:W3CDTF">2016-02-10T08:37:34Z</dcterms:modified>
</cp:coreProperties>
</file>