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280" windowHeight="4695" activeTab="0"/>
  </bookViews>
  <sheets>
    <sheet name="Sheet1" sheetId="1" r:id="rId1"/>
    <sheet name="Sheet3" sheetId="2" r:id="rId2"/>
    <sheet name="Sheet2" sheetId="3" r:id="rId3"/>
  </sheets>
  <definedNames>
    <definedName name="case">'Sheet1'!$C$41:$C$56</definedName>
    <definedName name="_xlnm.Print_Area" localSheetId="0">'Sheet1'!$B$2:$V$169</definedName>
  </definedNames>
  <calcPr fullCalcOnLoad="1"/>
</workbook>
</file>

<file path=xl/comments1.xml><?xml version="1.0" encoding="utf-8"?>
<comments xmlns="http://schemas.openxmlformats.org/spreadsheetml/2006/main">
  <authors>
    <author>ATOMANOV</author>
  </authors>
  <commentList>
    <comment ref="I23" authorId="0">
      <text>
        <r>
          <rPr>
            <sz val="8"/>
            <rFont val="Tahoma"/>
            <family val="2"/>
          </rPr>
          <t>'Mx' is the X-axis moment to be applied at the pier location.
Sign convention: + = by "Right-Hand-Rule" about +X-axis</t>
        </r>
      </text>
    </comment>
    <comment ref="I24" authorId="0">
      <text>
        <r>
          <rPr>
            <sz val="8"/>
            <rFont val="Tahoma"/>
            <family val="2"/>
          </rPr>
          <t>'My' is the Y-axis moment to be applied at the pier location.
Sign convention: + = by "Right-Hand-Rule" about +Y-axis</t>
        </r>
      </text>
    </comment>
    <comment ref="I20" authorId="0">
      <text>
        <r>
          <rPr>
            <sz val="8"/>
            <rFont val="Tahoma"/>
            <family val="2"/>
          </rPr>
          <t>'Pz' is the vertical (Z-axis) load to be applied at the pier location.
Sign convention: - = upward (out of page)
                            + = downward (into page) for gravity loads</t>
        </r>
      </text>
    </comment>
  </commentList>
</comments>
</file>

<file path=xl/sharedStrings.xml><?xml version="1.0" encoding="utf-8"?>
<sst xmlns="http://schemas.openxmlformats.org/spreadsheetml/2006/main" count="310" uniqueCount="172">
  <si>
    <t>n</t>
  </si>
  <si>
    <t>k</t>
  </si>
  <si>
    <t>J</t>
  </si>
  <si>
    <t>R</t>
  </si>
  <si>
    <t xml:space="preserve"> Es/Ec</t>
  </si>
  <si>
    <t>=</t>
  </si>
  <si>
    <t xml:space="preserve"> 1/[1+fs/(n fc)]</t>
  </si>
  <si>
    <t xml:space="preserve"> 1 - k/3</t>
  </si>
  <si>
    <t>fc j k / 2</t>
  </si>
  <si>
    <t>A:</t>
  </si>
  <si>
    <t>B:</t>
  </si>
  <si>
    <t>C:</t>
  </si>
  <si>
    <t>E:</t>
  </si>
  <si>
    <t>F:</t>
  </si>
  <si>
    <t>G:</t>
  </si>
  <si>
    <t>J:</t>
  </si>
  <si>
    <t>of</t>
  </si>
  <si>
    <t>F1</t>
  </si>
  <si>
    <t>a</t>
  </si>
  <si>
    <t>b</t>
  </si>
  <si>
    <t>P</t>
  </si>
  <si>
    <t>Mx</t>
  </si>
  <si>
    <t>My</t>
  </si>
  <si>
    <t>qs</t>
  </si>
  <si>
    <t>y</t>
  </si>
  <si>
    <t>x</t>
  </si>
  <si>
    <t>As min</t>
  </si>
  <si>
    <t xml:space="preserve">As req'd </t>
  </si>
  <si>
    <t>status</t>
  </si>
  <si>
    <t>+My</t>
  </si>
  <si>
    <t>+Mx</t>
  </si>
  <si>
    <t>P/qs</t>
  </si>
  <si>
    <t>Df</t>
  </si>
  <si>
    <t>H:</t>
  </si>
  <si>
    <t>I:</t>
  </si>
  <si>
    <t>Lx</t>
  </si>
  <si>
    <t>Ly</t>
  </si>
  <si>
    <t>Pmax</t>
  </si>
  <si>
    <t>x-x</t>
  </si>
  <si>
    <t>y-y</t>
  </si>
  <si>
    <t>(Lx)</t>
  </si>
  <si>
    <t>(Ly)</t>
  </si>
  <si>
    <t>f'c</t>
  </si>
  <si>
    <t>fc</t>
  </si>
  <si>
    <t>Ec</t>
  </si>
  <si>
    <t>d</t>
  </si>
  <si>
    <t>d req'd</t>
  </si>
  <si>
    <t>d'</t>
  </si>
  <si>
    <t>D</t>
  </si>
  <si>
    <t>Mmax/(fs*j*d)</t>
  </si>
  <si>
    <t>(14/fy)*b*d</t>
  </si>
  <si>
    <r>
      <t>∑</t>
    </r>
    <r>
      <rPr>
        <sz val="8"/>
        <color indexed="8"/>
        <rFont val="Times New Roman"/>
        <family val="1"/>
      </rPr>
      <t>o req'd , v / (</t>
    </r>
    <r>
      <rPr>
        <sz val="8"/>
        <color indexed="8"/>
        <rFont val="Arial"/>
        <family val="2"/>
      </rPr>
      <t>µ*j*d)</t>
    </r>
  </si>
  <si>
    <t>vy</t>
  </si>
  <si>
    <t>vx</t>
  </si>
  <si>
    <t>A</t>
  </si>
  <si>
    <t>qmax</t>
  </si>
  <si>
    <t>qmin</t>
  </si>
  <si>
    <t>fy</t>
  </si>
  <si>
    <t>fs</t>
  </si>
  <si>
    <t>Es</t>
  </si>
  <si>
    <t>โครงการ :</t>
  </si>
  <si>
    <t>อาคารคอนกรีตเสริมเหล็ก 2 ชั้น</t>
  </si>
  <si>
    <t>รายการ :</t>
  </si>
  <si>
    <t>หน้า</t>
  </si>
  <si>
    <t>เจ้าของ :</t>
  </si>
  <si>
    <t>นาย สุธีร์   แก้วคำ</t>
  </si>
  <si>
    <t>วิศวกรโครงสร้าง :</t>
  </si>
  <si>
    <t>ของ</t>
  </si>
  <si>
    <t>ที่ตั้ง :</t>
  </si>
  <si>
    <t>กรุงเทพ</t>
  </si>
  <si>
    <t>วันที่:</t>
  </si>
  <si>
    <t>คุณสมบัติของวัสดุ</t>
  </si>
  <si>
    <t>คอนกรีต</t>
  </si>
  <si>
    <t>กำลังอัดประลัย</t>
  </si>
  <si>
    <t>หน่วยแรงอัดที่ยอมให้</t>
  </si>
  <si>
    <t>ตัวคูณลดกำลัง</t>
  </si>
  <si>
    <t>โมดูลัสยืดหยุ่น , 15210√f'c</t>
  </si>
  <si>
    <t>เหล็กเสริม</t>
  </si>
  <si>
    <t>ชั้นคุณภาพ   ("SD-xx or" SR-xx)</t>
  </si>
  <si>
    <t>กำลังคราก</t>
  </si>
  <si>
    <t>หน่วยแรงดึงที่ยอมให้</t>
  </si>
  <si>
    <t>โมดูลัสยืดหยุ่น</t>
  </si>
  <si>
    <t>พารามิเตอร์</t>
  </si>
  <si>
    <t>โมเมนต์ดัดรอบแกน x-x</t>
  </si>
  <si>
    <t>โมเมนต์ดัดรอบแกน y-y</t>
  </si>
  <si>
    <t>น้ำหนัก ฐานราก+ตอม่อ+ดินถม,wf+wp+ws</t>
  </si>
  <si>
    <t>แรงแนวดิ่งทั้งหมดที่ถ่ายลงฐานราก</t>
  </si>
  <si>
    <t>แรงแนวดิ่งจากตอม่อ,Pmax</t>
  </si>
  <si>
    <t>กำลังแบกทานของดินใต้ฐานราก</t>
  </si>
  <si>
    <t>ความลึกของดินใต้ฐานราก</t>
  </si>
  <si>
    <t>ด้านยาว side x-x</t>
  </si>
  <si>
    <t>ด้านสั้น side y-y</t>
  </si>
  <si>
    <t>พื้นที่ฐานรากที่ต้องการ</t>
  </si>
  <si>
    <t>พื้นที่ฐานรากที่ออกแบบ,Lx*Ly</t>
  </si>
  <si>
    <t>ขนาดตอม่อด้านยาว x-x</t>
  </si>
  <si>
    <t>ขนาดตอม่อด้านลึก y-y</t>
  </si>
  <si>
    <t>หน่วยแรงใต้ฐานราก</t>
  </si>
  <si>
    <t xml:space="preserve">ระยะเยื้องศูนย์ ,ex </t>
  </si>
  <si>
    <t>ระยะเยื้องศูนย์ ,ey</t>
  </si>
  <si>
    <t>จุด 1 ,q</t>
  </si>
  <si>
    <t>จุด 2 ,q</t>
  </si>
  <si>
    <t>จุด 3 ,q</t>
  </si>
  <si>
    <t>จุด 4 ,q</t>
  </si>
  <si>
    <t>หน่วยแรงใต้ฐานรากสูงสุดรอบแกน y-y</t>
  </si>
  <si>
    <t>หน่วยแรงใต้ฐานรากน้อยสุดรอบแกน y-y</t>
  </si>
  <si>
    <t>หน่วยแรงใต้ฐานรากสูงสุดรอบแกน x-x</t>
  </si>
  <si>
    <t>หน่วยแรงใต้ฐานรากน้อยสุดรอบแกน x-x</t>
  </si>
  <si>
    <t>หน่วยแรงที่ d/2 รอบแกน y-y</t>
  </si>
  <si>
    <t>หน่วยแรงที่ d/2 รอบแกน x-x</t>
  </si>
  <si>
    <t>หน่วยแรงที่ d รอบแกน y-y</t>
  </si>
  <si>
    <t>หน่วยแรงที่ d รอบแกน x-x</t>
  </si>
  <si>
    <t>จุด 1</t>
  </si>
  <si>
    <t>จุด 3</t>
  </si>
  <si>
    <t>จุด 4</t>
  </si>
  <si>
    <t>จุด 2</t>
  </si>
  <si>
    <t>แปลนหน่วยแรงใต้ฐานราก</t>
  </si>
  <si>
    <t>ตรวจสอบโมเมนต์ดัดที่ขอบของเสาตอม่อ</t>
  </si>
  <si>
    <t>ความลึกประสิทธิผลที่ต้องการ, √Mmax / Rb</t>
  </si>
  <si>
    <t>ความลึกประสิทธิผลที่ออกแบบ</t>
  </si>
  <si>
    <t>ความหนาของฐานรากที่ออกแบบ</t>
  </si>
  <si>
    <t>ตรวจสอบแรงเฉือนแบบคานที่ระยะ d</t>
  </si>
  <si>
    <r>
      <t>แรงเฉือนที่ยอมให้,Vc=0.29</t>
    </r>
    <r>
      <rPr>
        <sz val="8"/>
        <color indexed="8"/>
        <rFont val="Arial"/>
        <family val="2"/>
      </rPr>
      <t>√</t>
    </r>
    <r>
      <rPr>
        <sz val="8"/>
        <color indexed="8"/>
        <rFont val="Times New Roman"/>
        <family val="1"/>
      </rPr>
      <t>fc'*Ly*d</t>
    </r>
  </si>
  <si>
    <t>แรงเฉือน,v รอบแกน y-y , vby</t>
  </si>
  <si>
    <r>
      <t>แรงเฉือนที่ยอมให้,Vc=0.29</t>
    </r>
    <r>
      <rPr>
        <sz val="8"/>
        <color indexed="8"/>
        <rFont val="Arial"/>
        <family val="2"/>
      </rPr>
      <t>√</t>
    </r>
    <r>
      <rPr>
        <sz val="8"/>
        <color indexed="8"/>
        <rFont val="Times New Roman"/>
        <family val="1"/>
      </rPr>
      <t>fc'*Lx*d</t>
    </r>
  </si>
  <si>
    <t>แรงเฉือน,v รอบแกน x-x , vpx</t>
  </si>
  <si>
    <t>ตรวจสอบแรงเฉือนเจาะทะลุที่ระยะ d/2</t>
  </si>
  <si>
    <t>แรงเฉือนเจาะทะลุ,v รอบแกน y-y , vpy = qmax*(A-Ap)</t>
  </si>
  <si>
    <t>แรงเฉือนเจาะทะลุ,v รอบแกน x-x , vpx = qmax*(A-Ap)</t>
  </si>
  <si>
    <r>
      <t>แรงเฉือนเจาะทะลุที่ยอมให้,Vc=0.53</t>
    </r>
    <r>
      <rPr>
        <sz val="7"/>
        <color indexed="8"/>
        <rFont val="Arial"/>
        <family val="2"/>
      </rPr>
      <t>√</t>
    </r>
    <r>
      <rPr>
        <sz val="7"/>
        <color indexed="8"/>
        <rFont val="Times New Roman"/>
        <family val="1"/>
      </rPr>
      <t>fc'*bo*d</t>
    </r>
  </si>
  <si>
    <t>ออกแบบเหล็กเสริม</t>
  </si>
  <si>
    <t>รายการ</t>
  </si>
  <si>
    <t>จำนวนเหล็กเสริมที่ต้องการ</t>
  </si>
  <si>
    <t>ขนาดเหล็กเสริม</t>
  </si>
  <si>
    <t xml:space="preserve">ด้านขนานแกน x-x </t>
  </si>
  <si>
    <t>ด้านขนานแกน y-y</t>
  </si>
  <si>
    <t>หน่วย</t>
  </si>
  <si>
    <t>ต้องการ</t>
  </si>
  <si>
    <t>ออกแบบ</t>
  </si>
  <si>
    <t>ตรวจสอบแรงยึดเหนี่ยว</t>
  </si>
  <si>
    <t xml:space="preserve">แรงเฉือนสูงสุดรอบแกน Vmax  y-y </t>
  </si>
  <si>
    <t xml:space="preserve">แรงเฉือนสูงสุดรอบแกน Vmax  x-x </t>
  </si>
  <si>
    <r>
      <t>ระยะฝังยึด (db*fs)/4</t>
    </r>
    <r>
      <rPr>
        <sz val="8"/>
        <color indexed="8"/>
        <rFont val="Arial"/>
        <family val="2"/>
      </rPr>
      <t>µ</t>
    </r>
  </si>
  <si>
    <t>รายละเอียดฐานรากด้านยาว</t>
  </si>
  <si>
    <t>คอนกรีตหยาบ 1:3:5</t>
  </si>
  <si>
    <t>ทรายหยาบอัดแน่น</t>
  </si>
  <si>
    <t>ดินอัดแน่น</t>
  </si>
  <si>
    <t>แรงแบกทานของดิน</t>
  </si>
  <si>
    <t>รับน้ำหนักได้ไม่น้อยกว่า</t>
  </si>
  <si>
    <t>ระดับดินถม</t>
  </si>
  <si>
    <t>แนวแรงเฉือนเจาะทะลุ d/2 (Ap)</t>
  </si>
  <si>
    <t>แนวแรงเฉือนแบบคานกว้าง d</t>
  </si>
  <si>
    <t>ออกแบบขนาดฐานราก</t>
  </si>
  <si>
    <t>กก./ตร.ซม.</t>
  </si>
  <si>
    <t>กก.</t>
  </si>
  <si>
    <t>กก. ( น้ำหนักดิน1900 กก./ลบ.ซม. )</t>
  </si>
  <si>
    <t>กก./ตร.ม.</t>
  </si>
  <si>
    <t>ตร.ม.</t>
  </si>
  <si>
    <t>ม.</t>
  </si>
  <si>
    <t>กก.-ม.</t>
  </si>
  <si>
    <t>ซม.</t>
  </si>
  <si>
    <t>มม.</t>
  </si>
  <si>
    <t>ตร.ซม.</t>
  </si>
  <si>
    <t>± 0.00 ม.</t>
  </si>
  <si>
    <t>จำนวน</t>
  </si>
  <si>
    <t>ขอบล่างถึงศูนย์ถ่วงของกลุ่มเหล็กเสริม</t>
  </si>
  <si>
    <t>โมเมนต์ดัดรอบแกน y-y คิดที่ขอบเสาตอม่อ</t>
  </si>
  <si>
    <t>โมเมนต์ดัดรอบแกน x-x คิดที่ขอบเสาตอม่อ</t>
  </si>
  <si>
    <t>ออกแบบฐานรากคอนกรีตเสริมเหล็กวางบนดิน- วิธีหน่วยแรงใช้งาน</t>
  </si>
  <si>
    <t>SD-40</t>
  </si>
  <si>
    <t>นาย สุธีร์     แก้วคำ  สย.9698</t>
  </si>
  <si>
    <t>รายการคำนวณออกแบบ</t>
  </si>
  <si>
    <t>คอนกรีตเสริมเหล็ก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</si>
</sst>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m/d"/>
    <numFmt numFmtId="204" formatCode="[$-41E]d\ mmmm\ yyyy"/>
    <numFmt numFmtId="205" formatCode="[$-1010409]d\ mmmm\ yyyy;@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_ ;\-0.00\ "/>
    <numFmt numFmtId="218" formatCode="_-* #,##0.0_-;\-* #,##0.0_-;_-* &quot;-&quot;??_-;_-@_-"/>
    <numFmt numFmtId="219" formatCode="_-* #,##0_-;\-* #,##0_-;_-* &quot;-&quot;??_-;_-@_-"/>
    <numFmt numFmtId="220" formatCode="0.000_ ;\-0.000\ "/>
    <numFmt numFmtId="221" formatCode="0.0000_ ;\-0.0000\ "/>
    <numFmt numFmtId="222" formatCode="0#&quot;mm.&quot;"/>
    <numFmt numFmtId="223" formatCode="#&quot;mm.&quot;"/>
    <numFmt numFmtId="224" formatCode="#&quot;  mm.&quot;"/>
    <numFmt numFmtId="225" formatCode="_-* #,##0.000_-;\-* #,##0.000_-;_-* &quot;-&quot;??_-;_-@_-"/>
    <numFmt numFmtId="226" formatCode="#,##0.000"/>
    <numFmt numFmtId="227" formatCode="#,##0.0"/>
    <numFmt numFmtId="228" formatCode="#,##0.0000"/>
    <numFmt numFmtId="229" formatCode="#,##0.00000"/>
    <numFmt numFmtId="230" formatCode="#,##0.00&quot;  m.&quot;"/>
    <numFmt numFmtId="231" formatCode="&quot;    &quot;#,##0.00&quot;  m.&quot;"/>
    <numFmt numFmtId="232" formatCode="&quot;       &quot;#,##0.00&quot;  m.&quot;"/>
    <numFmt numFmtId="233" formatCode="&quot;    &quot;#,##0.00&quot; kg./sqm.&quot;"/>
    <numFmt numFmtId="234" formatCode="#,##0.0&quot;  m.&quot;"/>
    <numFmt numFmtId="235" formatCode="#,##0.0&quot; m.&quot;"/>
    <numFmt numFmtId="236" formatCode="#,##0.00&quot; m.&quot;"/>
    <numFmt numFmtId="237" formatCode="&quot;DB&quot;#&quot;  mm. Loop&quot;"/>
    <numFmt numFmtId="238" formatCode="&quot;DB &quot;#&quot;  mm. Loop&quot;"/>
    <numFmt numFmtId="239" formatCode="&quot;DB-&quot;#&quot;  mm. Loop&quot;"/>
    <numFmt numFmtId="240" formatCode="#,##0.000&quot; m.&quot;"/>
    <numFmt numFmtId="241" formatCode="#,##0&quot;  kg/sqm.&quot;"/>
    <numFmt numFmtId="242" formatCode="[$-101041E]d\ mmmm\ yyyy;@"/>
    <numFmt numFmtId="243" formatCode="&quot;DB-&quot;#&quot;  mm. รัดรอบ&quot;"/>
    <numFmt numFmtId="244" formatCode="#,##0.000&quot; ม.&quot;"/>
    <numFmt numFmtId="245" formatCode="&quot;DB-&quot;#&quot;  มม. รัดรอบ&quot;"/>
    <numFmt numFmtId="246" formatCode="#,##0.00&quot; ม.&quot;"/>
    <numFmt numFmtId="247" formatCode="#,##0.00&quot;  ม.&quot;"/>
    <numFmt numFmtId="248" formatCode="&quot;       &quot;#,##0.00&quot;  ม.&quot;"/>
  </numFmts>
  <fonts count="66">
    <font>
      <sz val="16"/>
      <color theme="1"/>
      <name val="AngsanaUPC"/>
      <family val="2"/>
    </font>
    <font>
      <sz val="16"/>
      <color indexed="8"/>
      <name val="AngsanaUPC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10"/>
      <name val="Times New Roman"/>
      <family val="1"/>
    </font>
    <font>
      <sz val="7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4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7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7.5"/>
      <color indexed="12"/>
      <name val="Times New Roman"/>
      <family val="1"/>
    </font>
    <font>
      <sz val="8"/>
      <name val="AngsanaUPC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color indexed="8"/>
      <name val="Arial"/>
      <family val="2"/>
    </font>
    <font>
      <u val="single"/>
      <sz val="16"/>
      <color indexed="12"/>
      <name val="AngsanaUPC"/>
      <family val="2"/>
    </font>
    <font>
      <u val="single"/>
      <sz val="16"/>
      <color indexed="36"/>
      <name val="AngsanaUPC"/>
      <family val="2"/>
    </font>
    <font>
      <sz val="8"/>
      <name val="Tahoma"/>
      <family val="2"/>
    </font>
    <font>
      <sz val="7.5"/>
      <color indexed="8"/>
      <name val="Times New Roman"/>
      <family val="1"/>
    </font>
    <font>
      <sz val="7"/>
      <color indexed="8"/>
      <name val="Arial"/>
      <family val="2"/>
    </font>
    <font>
      <sz val="7.5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6"/>
      <color indexed="9"/>
      <name val="AngsanaUPC"/>
      <family val="2"/>
    </font>
    <font>
      <sz val="16"/>
      <color indexed="20"/>
      <name val="AngsanaUPC"/>
      <family val="2"/>
    </font>
    <font>
      <b/>
      <sz val="16"/>
      <color indexed="52"/>
      <name val="AngsanaUPC"/>
      <family val="2"/>
    </font>
    <font>
      <b/>
      <sz val="16"/>
      <color indexed="9"/>
      <name val="AngsanaUPC"/>
      <family val="2"/>
    </font>
    <font>
      <i/>
      <sz val="16"/>
      <color indexed="23"/>
      <name val="AngsanaUPC"/>
      <family val="2"/>
    </font>
    <font>
      <sz val="16"/>
      <color indexed="17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62"/>
      <name val="AngsanaUPC"/>
      <family val="2"/>
    </font>
    <font>
      <sz val="16"/>
      <color indexed="52"/>
      <name val="AngsanaUPC"/>
      <family val="2"/>
    </font>
    <font>
      <sz val="16"/>
      <color indexed="60"/>
      <name val="AngsanaUPC"/>
      <family val="2"/>
    </font>
    <font>
      <b/>
      <sz val="16"/>
      <color indexed="63"/>
      <name val="AngsanaUPC"/>
      <family val="2"/>
    </font>
    <font>
      <b/>
      <sz val="18"/>
      <color indexed="56"/>
      <name val="Tahoma"/>
      <family val="2"/>
    </font>
    <font>
      <b/>
      <sz val="16"/>
      <color indexed="8"/>
      <name val="AngsanaUPC"/>
      <family val="2"/>
    </font>
    <font>
      <sz val="16"/>
      <color indexed="10"/>
      <name val="AngsanaUPC"/>
      <family val="2"/>
    </font>
    <font>
      <sz val="16"/>
      <color theme="0"/>
      <name val="AngsanaUPC"/>
      <family val="2"/>
    </font>
    <font>
      <sz val="16"/>
      <color rgb="FF9C0006"/>
      <name val="AngsanaUPC"/>
      <family val="2"/>
    </font>
    <font>
      <b/>
      <sz val="16"/>
      <color rgb="FFFA7D00"/>
      <name val="AngsanaUPC"/>
      <family val="2"/>
    </font>
    <font>
      <b/>
      <sz val="16"/>
      <color theme="0"/>
      <name val="AngsanaUPC"/>
      <family val="2"/>
    </font>
    <font>
      <i/>
      <sz val="16"/>
      <color rgb="FF7F7F7F"/>
      <name val="AngsanaUPC"/>
      <family val="2"/>
    </font>
    <font>
      <sz val="16"/>
      <color rgb="FF006100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sz val="16"/>
      <color rgb="FF3F3F76"/>
      <name val="AngsanaUPC"/>
      <family val="2"/>
    </font>
    <font>
      <sz val="16"/>
      <color rgb="FFFA7D00"/>
      <name val="AngsanaUPC"/>
      <family val="2"/>
    </font>
    <font>
      <sz val="16"/>
      <color rgb="FF9C6500"/>
      <name val="AngsanaUPC"/>
      <family val="2"/>
    </font>
    <font>
      <b/>
      <sz val="16"/>
      <color rgb="FF3F3F3F"/>
      <name val="AngsanaUPC"/>
      <family val="2"/>
    </font>
    <font>
      <b/>
      <sz val="18"/>
      <color theme="3"/>
      <name val="Cambria"/>
      <family val="2"/>
    </font>
    <font>
      <b/>
      <sz val="16"/>
      <color theme="1"/>
      <name val="AngsanaUPC"/>
      <family val="2"/>
    </font>
    <font>
      <sz val="16"/>
      <color rgb="FFFF0000"/>
      <name val="AngsanaUPC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2504EC"/>
      <name val="Times New Roman"/>
      <family val="1"/>
    </font>
    <font>
      <b/>
      <sz val="8"/>
      <name val="AngsanaUP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indexed="5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Dashed"/>
      <right style="mediumDashed"/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>
      <alignment/>
      <protection/>
    </xf>
  </cellStyleXfs>
  <cellXfs count="347">
    <xf numFmtId="0" fontId="0" fillId="0" borderId="0" xfId="0" applyAlignment="1">
      <alignment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211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shrinkToFit="1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224" fontId="4" fillId="0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/>
    </xf>
    <xf numFmtId="211" fontId="4" fillId="0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211" fontId="4" fillId="33" borderId="0" xfId="0" applyNumberFormat="1" applyFont="1" applyFill="1" applyBorder="1" applyAlignment="1" applyProtection="1">
      <alignment/>
      <protection/>
    </xf>
    <xf numFmtId="211" fontId="6" fillId="33" borderId="0" xfId="0" applyNumberFormat="1" applyFont="1" applyFill="1" applyBorder="1" applyAlignment="1" applyProtection="1">
      <alignment/>
      <protection/>
    </xf>
    <xf numFmtId="2" fontId="6" fillId="33" borderId="0" xfId="0" applyNumberFormat="1" applyFont="1" applyFill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 horizontal="center"/>
      <protection/>
    </xf>
    <xf numFmtId="211" fontId="9" fillId="0" borderId="0" xfId="0" applyNumberFormat="1" applyFont="1" applyFill="1" applyBorder="1" applyAlignment="1" applyProtection="1">
      <alignment/>
      <protection/>
    </xf>
    <xf numFmtId="2" fontId="9" fillId="33" borderId="0" xfId="0" applyNumberFormat="1" applyFont="1" applyFill="1" applyBorder="1" applyAlignment="1" applyProtection="1">
      <alignment horizontal="center"/>
      <protection/>
    </xf>
    <xf numFmtId="211" fontId="9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4" fontId="4" fillId="0" borderId="13" xfId="42" applyNumberFormat="1" applyFont="1" applyFill="1" applyBorder="1" applyAlignment="1" applyProtection="1">
      <alignment vertical="center"/>
      <protection/>
    </xf>
    <xf numFmtId="4" fontId="4" fillId="0" borderId="0" xfId="42" applyNumberFormat="1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220" fontId="4" fillId="0" borderId="0" xfId="42" applyNumberFormat="1" applyFont="1" applyFill="1" applyBorder="1" applyAlignment="1" applyProtection="1">
      <alignment vertical="center"/>
      <protection/>
    </xf>
    <xf numFmtId="4" fontId="4" fillId="0" borderId="17" xfId="42" applyNumberFormat="1" applyFont="1" applyFill="1" applyBorder="1" applyAlignment="1" applyProtection="1" quotePrefix="1">
      <alignment horizontal="right"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225" fontId="4" fillId="0" borderId="0" xfId="42" applyNumberFormat="1" applyFont="1" applyFill="1" applyBorder="1" applyAlignment="1" applyProtection="1">
      <alignment vertical="center"/>
      <protection/>
    </xf>
    <xf numFmtId="43" fontId="4" fillId="0" borderId="0" xfId="42" applyNumberFormat="1" applyFont="1" applyFill="1" applyBorder="1" applyAlignment="1" applyProtection="1">
      <alignment vertical="center"/>
      <protection/>
    </xf>
    <xf numFmtId="43" fontId="4" fillId="0" borderId="17" xfId="42" applyNumberFormat="1" applyFont="1" applyFill="1" applyBorder="1" applyAlignment="1" applyProtection="1">
      <alignment vertical="center"/>
      <protection/>
    </xf>
    <xf numFmtId="43" fontId="3" fillId="0" borderId="0" xfId="42" applyNumberFormat="1" applyFont="1" applyFill="1" applyBorder="1" applyAlignment="1" applyProtection="1">
      <alignment vertical="center"/>
      <protection/>
    </xf>
    <xf numFmtId="225" fontId="4" fillId="0" borderId="18" xfId="42" applyNumberFormat="1" applyFont="1" applyFill="1" applyBorder="1" applyAlignment="1" applyProtection="1">
      <alignment vertical="center"/>
      <protection/>
    </xf>
    <xf numFmtId="43" fontId="4" fillId="0" borderId="18" xfId="42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17" xfId="42" applyNumberFormat="1" applyFont="1" applyFill="1" applyBorder="1" applyAlignment="1" applyProtection="1">
      <alignment vertical="center"/>
      <protection/>
    </xf>
    <xf numFmtId="0" fontId="12" fillId="34" borderId="0" xfId="0" applyFont="1" applyFill="1" applyAlignment="1" applyProtection="1">
      <alignment horizontal="center" vertical="center"/>
      <protection/>
    </xf>
    <xf numFmtId="4" fontId="4" fillId="0" borderId="0" xfId="42" applyNumberFormat="1" applyFont="1" applyFill="1" applyBorder="1" applyAlignment="1" applyProtection="1" quotePrefix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211" fontId="6" fillId="0" borderId="0" xfId="0" applyNumberFormat="1" applyFont="1" applyFill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7" fillId="0" borderId="0" xfId="0" applyNumberFormat="1" applyFont="1" applyFill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2" fontId="6" fillId="0" borderId="13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211" fontId="6" fillId="0" borderId="0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230" fontId="4" fillId="0" borderId="0" xfId="42" applyNumberFormat="1" applyFont="1" applyFill="1" applyBorder="1" applyAlignment="1" applyProtection="1">
      <alignment horizontal="left" vertical="center"/>
      <protection/>
    </xf>
    <xf numFmtId="230" fontId="4" fillId="0" borderId="0" xfId="42" applyNumberFormat="1" applyFont="1" applyFill="1" applyBorder="1" applyAlignment="1" applyProtection="1">
      <alignment horizontal="center" vertical="center"/>
      <protection/>
    </xf>
    <xf numFmtId="43" fontId="3" fillId="0" borderId="25" xfId="42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Border="1" applyAlignment="1" applyProtection="1">
      <alignment horizontal="center" vertical="center" shrinkToFit="1"/>
      <protection/>
    </xf>
    <xf numFmtId="43" fontId="4" fillId="0" borderId="25" xfId="42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25" xfId="42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2" fontId="6" fillId="0" borderId="15" xfId="0" applyNumberFormat="1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2" fontId="10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224" fontId="4" fillId="0" borderId="29" xfId="0" applyNumberFormat="1" applyFont="1" applyFill="1" applyBorder="1" applyAlignment="1" applyProtection="1">
      <alignment horizontal="center" vertical="center"/>
      <protection/>
    </xf>
    <xf numFmtId="224" fontId="4" fillId="0" borderId="21" xfId="0" applyNumberFormat="1" applyFont="1" applyFill="1" applyBorder="1" applyAlignment="1" applyProtection="1">
      <alignment vertical="center"/>
      <protection/>
    </xf>
    <xf numFmtId="224" fontId="4" fillId="0" borderId="22" xfId="0" applyNumberFormat="1" applyFont="1" applyFill="1" applyBorder="1" applyAlignment="1" applyProtection="1">
      <alignment vertical="center"/>
      <protection/>
    </xf>
    <xf numFmtId="224" fontId="5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left" vertical="center"/>
      <protection/>
    </xf>
    <xf numFmtId="1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43" fontId="4" fillId="0" borderId="0" xfId="42" applyFont="1" applyFill="1" applyBorder="1" applyAlignment="1" applyProtection="1">
      <alignment vertical="center"/>
      <protection/>
    </xf>
    <xf numFmtId="2" fontId="6" fillId="0" borderId="30" xfId="0" applyNumberFormat="1" applyFont="1" applyFill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horizontal="center" vertical="center"/>
      <protection/>
    </xf>
    <xf numFmtId="2" fontId="4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/>
      <protection/>
    </xf>
    <xf numFmtId="220" fontId="4" fillId="0" borderId="31" xfId="42" applyNumberFormat="1" applyFont="1" applyFill="1" applyBorder="1" applyAlignment="1" applyProtection="1">
      <alignment vertical="center"/>
      <protection/>
    </xf>
    <xf numFmtId="4" fontId="4" fillId="0" borderId="32" xfId="42" applyNumberFormat="1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43" fontId="4" fillId="0" borderId="0" xfId="42" applyNumberFormat="1" applyFont="1" applyFill="1" applyBorder="1" applyAlignment="1" applyProtection="1">
      <alignment horizontal="right" vertical="center"/>
      <protection/>
    </xf>
    <xf numFmtId="230" fontId="6" fillId="0" borderId="0" xfId="0" applyNumberFormat="1" applyFont="1" applyFill="1" applyAlignment="1" applyProtection="1">
      <alignment vertical="center"/>
      <protection/>
    </xf>
    <xf numFmtId="2" fontId="6" fillId="0" borderId="35" xfId="0" applyNumberFormat="1" applyFont="1" applyFill="1" applyBorder="1" applyAlignment="1" applyProtection="1">
      <alignment horizontal="center" vertical="center"/>
      <protection/>
    </xf>
    <xf numFmtId="0" fontId="12" fillId="34" borderId="36" xfId="0" applyFont="1" applyFill="1" applyBorder="1" applyAlignment="1" applyProtection="1">
      <alignment horizontal="center" vertical="center"/>
      <protection/>
    </xf>
    <xf numFmtId="220" fontId="4" fillId="0" borderId="0" xfId="42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220" fontId="7" fillId="0" borderId="0" xfId="0" applyNumberFormat="1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2" fontId="4" fillId="0" borderId="30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4" fontId="4" fillId="35" borderId="37" xfId="42" applyNumberFormat="1" applyFont="1" applyFill="1" applyBorder="1" applyAlignment="1" applyProtection="1">
      <alignment vertical="center"/>
      <protection/>
    </xf>
    <xf numFmtId="4" fontId="4" fillId="35" borderId="38" xfId="42" applyNumberFormat="1" applyFont="1" applyFill="1" applyBorder="1" applyAlignment="1" applyProtection="1">
      <alignment horizontal="center" vertical="center"/>
      <protection/>
    </xf>
    <xf numFmtId="4" fontId="4" fillId="35" borderId="38" xfId="42" applyNumberFormat="1" applyFont="1" applyFill="1" applyBorder="1" applyAlignment="1" applyProtection="1">
      <alignment vertical="center"/>
      <protection/>
    </xf>
    <xf numFmtId="43" fontId="4" fillId="35" borderId="38" xfId="42" applyNumberFormat="1" applyFont="1" applyFill="1" applyBorder="1" applyAlignment="1" applyProtection="1">
      <alignment vertical="center"/>
      <protection/>
    </xf>
    <xf numFmtId="0" fontId="5" fillId="35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41" xfId="0" applyFont="1" applyFill="1" applyBorder="1" applyAlignment="1" applyProtection="1">
      <alignment vertical="center"/>
      <protection/>
    </xf>
    <xf numFmtId="0" fontId="6" fillId="0" borderId="42" xfId="0" applyFont="1" applyFill="1" applyBorder="1" applyAlignment="1" applyProtection="1">
      <alignment vertical="center"/>
      <protection/>
    </xf>
    <xf numFmtId="0" fontId="6" fillId="0" borderId="43" xfId="0" applyFont="1" applyFill="1" applyBorder="1" applyAlignment="1" applyProtection="1">
      <alignment vertical="center"/>
      <protection/>
    </xf>
    <xf numFmtId="0" fontId="3" fillId="0" borderId="10" xfId="63" applyFont="1" applyFill="1" applyBorder="1" applyAlignment="1" applyProtection="1">
      <alignment/>
      <protection/>
    </xf>
    <xf numFmtId="0" fontId="3" fillId="0" borderId="0" xfId="63" applyFont="1" applyFill="1" applyBorder="1" applyAlignment="1" applyProtection="1">
      <alignment/>
      <protection/>
    </xf>
    <xf numFmtId="0" fontId="3" fillId="0" borderId="22" xfId="63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9" xfId="63" applyFont="1" applyFill="1" applyBorder="1" applyAlignment="1" applyProtection="1">
      <alignment vertical="center"/>
      <protection/>
    </xf>
    <xf numFmtId="0" fontId="6" fillId="0" borderId="44" xfId="0" applyFont="1" applyFill="1" applyBorder="1" applyAlignment="1" applyProtection="1">
      <alignment vertical="center"/>
      <protection/>
    </xf>
    <xf numFmtId="0" fontId="6" fillId="0" borderId="45" xfId="0" applyFont="1" applyFill="1" applyBorder="1" applyAlignment="1" applyProtection="1">
      <alignment vertical="center"/>
      <protection/>
    </xf>
    <xf numFmtId="4" fontId="4" fillId="0" borderId="0" xfId="42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212" fontId="6" fillId="0" borderId="0" xfId="0" applyNumberFormat="1" applyFont="1" applyFill="1" applyBorder="1" applyAlignment="1" applyProtection="1">
      <alignment/>
      <protection/>
    </xf>
    <xf numFmtId="212" fontId="3" fillId="0" borderId="0" xfId="0" applyNumberFormat="1" applyFont="1" applyFill="1" applyBorder="1" applyAlignment="1" applyProtection="1">
      <alignment horizontal="center"/>
      <protection/>
    </xf>
    <xf numFmtId="212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0" borderId="46" xfId="0" applyFont="1" applyFill="1" applyBorder="1" applyAlignment="1" applyProtection="1">
      <alignment vertical="center"/>
      <protection/>
    </xf>
    <xf numFmtId="0" fontId="6" fillId="0" borderId="47" xfId="0" applyFont="1" applyFill="1" applyBorder="1" applyAlignment="1" applyProtection="1">
      <alignment vertical="center"/>
      <protection/>
    </xf>
    <xf numFmtId="211" fontId="10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1" fontId="15" fillId="0" borderId="0" xfId="0" applyNumberFormat="1" applyFont="1" applyFill="1" applyBorder="1" applyAlignment="1" applyProtection="1">
      <alignment horizontal="left" vertical="center" shrinkToFit="1"/>
      <protection/>
    </xf>
    <xf numFmtId="240" fontId="16" fillId="0" borderId="48" xfId="0" applyNumberFormat="1" applyFont="1" applyFill="1" applyBorder="1" applyAlignment="1" applyProtection="1">
      <alignment vertical="center"/>
      <protection/>
    </xf>
    <xf numFmtId="240" fontId="16" fillId="0" borderId="16" xfId="0" applyNumberFormat="1" applyFont="1" applyFill="1" applyBorder="1" applyAlignment="1" applyProtection="1">
      <alignment vertical="center"/>
      <protection/>
    </xf>
    <xf numFmtId="240" fontId="16" fillId="0" borderId="15" xfId="0" applyNumberFormat="1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63" fillId="0" borderId="19" xfId="0" applyFont="1" applyFill="1" applyBorder="1" applyAlignment="1" applyProtection="1">
      <alignment/>
      <protection/>
    </xf>
    <xf numFmtId="0" fontId="64" fillId="0" borderId="10" xfId="63" applyFont="1" applyFill="1" applyBorder="1" applyAlignment="1" applyProtection="1">
      <alignment/>
      <protection/>
    </xf>
    <xf numFmtId="0" fontId="63" fillId="0" borderId="20" xfId="0" applyFont="1" applyFill="1" applyBorder="1" applyAlignment="1" applyProtection="1">
      <alignment/>
      <protection/>
    </xf>
    <xf numFmtId="0" fontId="62" fillId="0" borderId="10" xfId="0" applyFont="1" applyFill="1" applyBorder="1" applyAlignment="1" applyProtection="1">
      <alignment horizontal="left"/>
      <protection/>
    </xf>
    <xf numFmtId="0" fontId="63" fillId="0" borderId="11" xfId="0" applyFont="1" applyFill="1" applyBorder="1" applyAlignment="1" applyProtection="1">
      <alignment/>
      <protection/>
    </xf>
    <xf numFmtId="0" fontId="3" fillId="0" borderId="11" xfId="63" applyFont="1" applyFill="1" applyBorder="1" applyAlignment="1" applyProtection="1">
      <alignment/>
      <protection/>
    </xf>
    <xf numFmtId="0" fontId="64" fillId="0" borderId="0" xfId="63" applyFont="1" applyFill="1" applyBorder="1" applyAlignment="1" applyProtection="1">
      <alignment/>
      <protection/>
    </xf>
    <xf numFmtId="0" fontId="63" fillId="0" borderId="12" xfId="0" applyFont="1" applyFill="1" applyBorder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/>
      <protection/>
    </xf>
    <xf numFmtId="0" fontId="63" fillId="0" borderId="11" xfId="0" applyFont="1" applyFill="1" applyBorder="1" applyAlignment="1" applyProtection="1">
      <alignment/>
      <protection/>
    </xf>
    <xf numFmtId="0" fontId="64" fillId="36" borderId="21" xfId="63" applyFont="1" applyFill="1" applyBorder="1" applyAlignment="1" applyProtection="1">
      <alignment horizontal="left"/>
      <protection/>
    </xf>
    <xf numFmtId="0" fontId="64" fillId="36" borderId="22" xfId="63" applyFont="1" applyFill="1" applyBorder="1" applyAlignment="1" applyProtection="1">
      <alignment horizontal="left"/>
      <protection/>
    </xf>
    <xf numFmtId="0" fontId="4" fillId="0" borderId="22" xfId="63" applyFont="1" applyFill="1" applyBorder="1" applyProtection="1">
      <alignment/>
      <protection/>
    </xf>
    <xf numFmtId="14" fontId="5" fillId="0" borderId="22" xfId="63" applyNumberFormat="1" applyFont="1" applyFill="1" applyBorder="1" applyAlignment="1" applyProtection="1">
      <alignment/>
      <protection/>
    </xf>
    <xf numFmtId="0" fontId="5" fillId="0" borderId="22" xfId="63" applyNumberFormat="1" applyFont="1" applyFill="1" applyBorder="1" applyAlignment="1" applyProtection="1">
      <alignment/>
      <protection/>
    </xf>
    <xf numFmtId="0" fontId="63" fillId="0" borderId="23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 horizontal="left"/>
      <protection/>
    </xf>
    <xf numFmtId="205" fontId="64" fillId="0" borderId="0" xfId="0" applyNumberFormat="1" applyFont="1" applyFill="1" applyBorder="1" applyAlignment="1" applyProtection="1">
      <alignment horizontal="left"/>
      <protection/>
    </xf>
    <xf numFmtId="0" fontId="64" fillId="0" borderId="50" xfId="0" applyNumberFormat="1" applyFont="1" applyFill="1" applyBorder="1" applyAlignment="1" applyProtection="1">
      <alignment horizontal="center"/>
      <protection/>
    </xf>
    <xf numFmtId="0" fontId="4" fillId="0" borderId="10" xfId="63" applyFont="1" applyFill="1" applyBorder="1" applyAlignment="1" applyProtection="1">
      <alignment/>
      <protection/>
    </xf>
    <xf numFmtId="203" fontId="5" fillId="0" borderId="10" xfId="63" applyNumberFormat="1" applyFont="1" applyFill="1" applyBorder="1" applyAlignment="1" applyProtection="1">
      <alignment/>
      <protection/>
    </xf>
    <xf numFmtId="0" fontId="5" fillId="0" borderId="10" xfId="63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4" fillId="0" borderId="0" xfId="63" applyFont="1" applyFill="1" applyBorder="1" applyAlignment="1" applyProtection="1">
      <alignment/>
      <protection/>
    </xf>
    <xf numFmtId="203" fontId="5" fillId="0" borderId="0" xfId="63" applyNumberFormat="1" applyFont="1" applyFill="1" applyBorder="1" applyAlignment="1" applyProtection="1">
      <alignment/>
      <protection/>
    </xf>
    <xf numFmtId="0" fontId="5" fillId="0" borderId="0" xfId="63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14" fontId="5" fillId="0" borderId="0" xfId="63" applyNumberFormat="1" applyFont="1" applyFill="1" applyBorder="1" applyAlignment="1" applyProtection="1">
      <alignment/>
      <protection/>
    </xf>
    <xf numFmtId="0" fontId="5" fillId="0" borderId="0" xfId="63" applyNumberFormat="1" applyFont="1" applyFill="1" applyBorder="1" applyAlignment="1" applyProtection="1">
      <alignment/>
      <protection/>
    </xf>
    <xf numFmtId="0" fontId="3" fillId="0" borderId="21" xfId="63" applyFont="1" applyFill="1" applyBorder="1" applyAlignment="1" applyProtection="1">
      <alignment/>
      <protection/>
    </xf>
    <xf numFmtId="0" fontId="4" fillId="0" borderId="22" xfId="63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205" fontId="3" fillId="0" borderId="22" xfId="0" applyNumberFormat="1" applyFont="1" applyFill="1" applyBorder="1" applyAlignment="1" applyProtection="1">
      <alignment horizontal="left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62" fillId="37" borderId="11" xfId="0" applyFont="1" applyFill="1" applyBorder="1" applyAlignment="1" applyProtection="1">
      <alignment horizontal="center"/>
      <protection/>
    </xf>
    <xf numFmtId="0" fontId="62" fillId="37" borderId="0" xfId="0" applyFont="1" applyFill="1" applyBorder="1" applyAlignment="1" applyProtection="1">
      <alignment/>
      <protection/>
    </xf>
    <xf numFmtId="0" fontId="63" fillId="37" borderId="0" xfId="0" applyFont="1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/>
      <protection/>
    </xf>
    <xf numFmtId="0" fontId="7" fillId="37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37" borderId="0" xfId="0" applyFont="1" applyFill="1" applyBorder="1" applyAlignment="1" applyProtection="1">
      <alignment vertical="center"/>
      <protection/>
    </xf>
    <xf numFmtId="0" fontId="6" fillId="37" borderId="0" xfId="0" applyFont="1" applyFill="1" applyBorder="1" applyAlignment="1" applyProtection="1">
      <alignment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27" fillId="0" borderId="30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6" fillId="37" borderId="0" xfId="0" applyFont="1" applyFill="1" applyBorder="1" applyAlignment="1" applyProtection="1">
      <alignment vertical="center"/>
      <protection/>
    </xf>
    <xf numFmtId="0" fontId="6" fillId="37" borderId="0" xfId="0" applyFont="1" applyFill="1" applyAlignment="1" applyProtection="1">
      <alignment vertical="center"/>
      <protection/>
    </xf>
    <xf numFmtId="0" fontId="6" fillId="37" borderId="0" xfId="0" applyFont="1" applyFill="1" applyBorder="1" applyAlignment="1" applyProtection="1">
      <alignment horizontal="center" vertical="center"/>
      <protection/>
    </xf>
    <xf numFmtId="1" fontId="6" fillId="37" borderId="0" xfId="0" applyNumberFormat="1" applyFont="1" applyFill="1" applyBorder="1" applyAlignment="1" applyProtection="1">
      <alignment horizontal="center" vertical="center"/>
      <protection/>
    </xf>
    <xf numFmtId="212" fontId="6" fillId="37" borderId="0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>
      <alignment horizontal="left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247" fontId="10" fillId="0" borderId="0" xfId="0" applyNumberFormat="1" applyFont="1" applyFill="1" applyAlignment="1" applyProtection="1">
      <alignment horizontal="right" vertical="center"/>
      <protection/>
    </xf>
    <xf numFmtId="247" fontId="10" fillId="0" borderId="24" xfId="0" applyNumberFormat="1" applyFont="1" applyFill="1" applyBorder="1" applyAlignment="1" applyProtection="1">
      <alignment vertical="center"/>
      <protection/>
    </xf>
    <xf numFmtId="247" fontId="10" fillId="0" borderId="0" xfId="42" applyNumberFormat="1" applyFont="1" applyFill="1" applyBorder="1" applyAlignment="1" applyProtection="1">
      <alignment horizontal="left" vertical="center"/>
      <protection/>
    </xf>
    <xf numFmtId="247" fontId="10" fillId="0" borderId="0" xfId="42" applyNumberFormat="1" applyFont="1" applyFill="1" applyBorder="1" applyAlignment="1" applyProtection="1">
      <alignment horizontal="right" vertical="center"/>
      <protection/>
    </xf>
    <xf numFmtId="247" fontId="10" fillId="0" borderId="0" xfId="42" applyNumberFormat="1" applyFont="1" applyFill="1" applyBorder="1" applyAlignment="1" applyProtection="1">
      <alignment vertical="center"/>
      <protection/>
    </xf>
    <xf numFmtId="0" fontId="16" fillId="34" borderId="36" xfId="0" applyFont="1" applyFill="1" applyBorder="1" applyAlignment="1" applyProtection="1">
      <alignment horizontal="center" vertical="center"/>
      <protection locked="0"/>
    </xf>
    <xf numFmtId="0" fontId="64" fillId="38" borderId="51" xfId="0" applyFont="1" applyFill="1" applyBorder="1" applyAlignment="1" applyProtection="1">
      <alignment horizontal="center"/>
      <protection locked="0"/>
    </xf>
    <xf numFmtId="0" fontId="64" fillId="38" borderId="49" xfId="0" applyNumberFormat="1" applyFont="1" applyFill="1" applyBorder="1" applyAlignment="1" applyProtection="1">
      <alignment horizontal="center"/>
      <protection locked="0"/>
    </xf>
    <xf numFmtId="0" fontId="16" fillId="34" borderId="30" xfId="0" applyFont="1" applyFill="1" applyBorder="1" applyAlignment="1" applyProtection="1">
      <alignment horizontal="center" vertical="center"/>
      <protection locked="0"/>
    </xf>
    <xf numFmtId="2" fontId="16" fillId="34" borderId="30" xfId="0" applyNumberFormat="1" applyFont="1" applyFill="1" applyBorder="1" applyAlignment="1" applyProtection="1">
      <alignment horizontal="center" vertical="center"/>
      <protection locked="0"/>
    </xf>
    <xf numFmtId="211" fontId="16" fillId="34" borderId="30" xfId="0" applyNumberFormat="1" applyFont="1" applyFill="1" applyBorder="1" applyAlignment="1" applyProtection="1">
      <alignment horizontal="center" vertical="center"/>
      <protection locked="0"/>
    </xf>
    <xf numFmtId="1" fontId="16" fillId="34" borderId="30" xfId="0" applyNumberFormat="1" applyFont="1" applyFill="1" applyBorder="1" applyAlignment="1" applyProtection="1">
      <alignment horizontal="center" vertical="center"/>
      <protection locked="0"/>
    </xf>
    <xf numFmtId="244" fontId="16" fillId="34" borderId="13" xfId="0" applyNumberFormat="1" applyFont="1" applyFill="1" applyBorder="1" applyAlignment="1" applyProtection="1">
      <alignment horizontal="center" vertical="center"/>
      <protection locked="0"/>
    </xf>
    <xf numFmtId="0" fontId="29" fillId="0" borderId="10" xfId="63" applyFont="1" applyFill="1" applyBorder="1" applyAlignment="1" applyProtection="1">
      <alignment horizontal="center" vertical="center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29" fillId="0" borderId="0" xfId="63" applyFont="1" applyFill="1" applyBorder="1" applyAlignment="1" applyProtection="1">
      <alignment horizontal="center" vertical="center"/>
      <protection/>
    </xf>
    <xf numFmtId="0" fontId="29" fillId="0" borderId="12" xfId="63" applyFont="1" applyFill="1" applyBorder="1" applyAlignment="1" applyProtection="1">
      <alignment horizontal="center" vertical="center"/>
      <protection/>
    </xf>
    <xf numFmtId="0" fontId="29" fillId="0" borderId="22" xfId="63" applyFont="1" applyFill="1" applyBorder="1" applyAlignment="1" applyProtection="1">
      <alignment horizontal="center" vertical="center"/>
      <protection/>
    </xf>
    <xf numFmtId="0" fontId="29" fillId="0" borderId="23" xfId="63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14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 shrinkToFit="1"/>
      <protection/>
    </xf>
    <xf numFmtId="0" fontId="15" fillId="0" borderId="14" xfId="0" applyFont="1" applyFill="1" applyBorder="1" applyAlignment="1" applyProtection="1">
      <alignment horizontal="left" vertical="center" shrinkToFit="1"/>
      <protection/>
    </xf>
    <xf numFmtId="244" fontId="16" fillId="34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7" fillId="39" borderId="36" xfId="0" applyFont="1" applyFill="1" applyBorder="1" applyAlignment="1" applyProtection="1">
      <alignment horizontal="center" vertical="center"/>
      <protection/>
    </xf>
    <xf numFmtId="0" fontId="7" fillId="39" borderId="48" xfId="0" applyFont="1" applyFill="1" applyBorder="1" applyAlignment="1" applyProtection="1">
      <alignment horizontal="center" vertical="center"/>
      <protection/>
    </xf>
    <xf numFmtId="0" fontId="7" fillId="39" borderId="35" xfId="0" applyFont="1" applyFill="1" applyBorder="1" applyAlignment="1" applyProtection="1">
      <alignment horizontal="center" vertical="center"/>
      <protection/>
    </xf>
    <xf numFmtId="220" fontId="4" fillId="0" borderId="52" xfId="42" applyNumberFormat="1" applyFont="1" applyFill="1" applyBorder="1" applyAlignment="1" applyProtection="1">
      <alignment horizontal="center" vertical="center"/>
      <protection/>
    </xf>
    <xf numFmtId="220" fontId="4" fillId="0" borderId="0" xfId="42" applyNumberFormat="1" applyFont="1" applyFill="1" applyBorder="1" applyAlignment="1" applyProtection="1">
      <alignment horizontal="center" vertical="center"/>
      <protection/>
    </xf>
    <xf numFmtId="246" fontId="7" fillId="0" borderId="0" xfId="0" applyNumberFormat="1" applyFont="1" applyFill="1" applyBorder="1" applyAlignment="1" applyProtection="1">
      <alignment horizontal="center" vertical="center"/>
      <protection/>
    </xf>
    <xf numFmtId="244" fontId="7" fillId="0" borderId="13" xfId="0" applyNumberFormat="1" applyFont="1" applyFill="1" applyBorder="1" applyAlignment="1" applyProtection="1">
      <alignment horizontal="center" vertical="center"/>
      <protection/>
    </xf>
    <xf numFmtId="244" fontId="7" fillId="0" borderId="0" xfId="0" applyNumberFormat="1" applyFont="1" applyFill="1" applyBorder="1" applyAlignment="1" applyProtection="1">
      <alignment horizontal="center" vertical="center"/>
      <protection/>
    </xf>
    <xf numFmtId="230" fontId="10" fillId="0" borderId="0" xfId="0" applyNumberFormat="1" applyFont="1" applyFill="1" applyBorder="1" applyAlignment="1" applyProtection="1">
      <alignment horizontal="right" vertical="center"/>
      <protection/>
    </xf>
    <xf numFmtId="248" fontId="10" fillId="0" borderId="0" xfId="0" applyNumberFormat="1" applyFont="1" applyFill="1" applyBorder="1" applyAlignment="1" applyProtection="1">
      <alignment horizontal="center" vertical="center"/>
      <protection/>
    </xf>
    <xf numFmtId="248" fontId="10" fillId="0" borderId="14" xfId="0" applyNumberFormat="1" applyFont="1" applyFill="1" applyBorder="1" applyAlignment="1" applyProtection="1">
      <alignment horizontal="center" vertical="center"/>
      <protection/>
    </xf>
    <xf numFmtId="220" fontId="4" fillId="0" borderId="53" xfId="42" applyNumberFormat="1" applyFont="1" applyFill="1" applyBorder="1" applyAlignment="1" applyProtection="1">
      <alignment horizontal="right" vertical="center" textRotation="90"/>
      <protection/>
    </xf>
    <xf numFmtId="247" fontId="10" fillId="0" borderId="0" xfId="0" applyNumberFormat="1" applyFont="1" applyFill="1" applyBorder="1" applyAlignment="1" applyProtection="1">
      <alignment horizontal="center" vertical="center"/>
      <protection/>
    </xf>
    <xf numFmtId="247" fontId="10" fillId="0" borderId="16" xfId="0" applyNumberFormat="1" applyFont="1" applyFill="1" applyBorder="1" applyAlignment="1" applyProtection="1">
      <alignment horizontal="center" vertical="center"/>
      <protection/>
    </xf>
    <xf numFmtId="0" fontId="28" fillId="37" borderId="54" xfId="63" applyFont="1" applyFill="1" applyBorder="1" applyAlignment="1" applyProtection="1">
      <alignment horizontal="center" vertical="center"/>
      <protection/>
    </xf>
    <xf numFmtId="0" fontId="28" fillId="37" borderId="55" xfId="63" applyFont="1" applyFill="1" applyBorder="1" applyAlignment="1" applyProtection="1">
      <alignment horizontal="center" vertical="center"/>
      <protection/>
    </xf>
    <xf numFmtId="0" fontId="28" fillId="37" borderId="56" xfId="63" applyFont="1" applyFill="1" applyBorder="1" applyAlignment="1" applyProtection="1">
      <alignment horizontal="center" vertical="center"/>
      <protection/>
    </xf>
    <xf numFmtId="242" fontId="3" fillId="0" borderId="0" xfId="0" applyNumberFormat="1" applyFont="1" applyFill="1" applyBorder="1" applyAlignment="1" applyProtection="1">
      <alignment horizontal="left"/>
      <protection/>
    </xf>
    <xf numFmtId="0" fontId="62" fillId="0" borderId="11" xfId="0" applyFont="1" applyFill="1" applyBorder="1" applyAlignment="1" applyProtection="1">
      <alignment shrinkToFit="1"/>
      <protection/>
    </xf>
    <xf numFmtId="0" fontId="62" fillId="0" borderId="0" xfId="0" applyFont="1" applyFill="1" applyBorder="1" applyAlignment="1" applyProtection="1">
      <alignment shrinkToFi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236" fontId="7" fillId="0" borderId="17" xfId="0" applyNumberFormat="1" applyFont="1" applyFill="1" applyBorder="1" applyAlignment="1" applyProtection="1">
      <alignment horizontal="center" vertical="center"/>
      <protection/>
    </xf>
    <xf numFmtId="236" fontId="7" fillId="0" borderId="0" xfId="0" applyNumberFormat="1" applyFont="1" applyFill="1" applyBorder="1" applyAlignment="1" applyProtection="1">
      <alignment horizontal="center" vertical="center"/>
      <protection/>
    </xf>
    <xf numFmtId="236" fontId="7" fillId="0" borderId="43" xfId="0" applyNumberFormat="1" applyFont="1" applyFill="1" applyBorder="1" applyAlignment="1" applyProtection="1">
      <alignment horizontal="center" vertical="center"/>
      <protection/>
    </xf>
    <xf numFmtId="220" fontId="7" fillId="0" borderId="0" xfId="0" applyNumberFormat="1" applyFont="1" applyFill="1" applyBorder="1" applyAlignment="1" applyProtection="1">
      <alignment horizontal="center" vertical="center"/>
      <protection/>
    </xf>
    <xf numFmtId="0" fontId="20" fillId="40" borderId="36" xfId="0" applyFont="1" applyFill="1" applyBorder="1" applyAlignment="1" applyProtection="1">
      <alignment horizontal="center" vertical="center"/>
      <protection/>
    </xf>
    <xf numFmtId="0" fontId="20" fillId="40" borderId="48" xfId="0" applyFont="1" applyFill="1" applyBorder="1" applyAlignment="1" applyProtection="1">
      <alignment horizontal="center" vertical="center"/>
      <protection/>
    </xf>
    <xf numFmtId="0" fontId="20" fillId="40" borderId="35" xfId="0" applyFont="1" applyFill="1" applyBorder="1" applyAlignment="1" applyProtection="1">
      <alignment horizontal="center" vertical="center"/>
      <protection/>
    </xf>
    <xf numFmtId="247" fontId="10" fillId="0" borderId="0" xfId="0" applyNumberFormat="1" applyFont="1" applyFill="1" applyBorder="1" applyAlignment="1" applyProtection="1">
      <alignment horizontal="right" vertical="center"/>
      <protection/>
    </xf>
    <xf numFmtId="236" fontId="6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left"/>
      <protection/>
    </xf>
    <xf numFmtId="245" fontId="17" fillId="34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3" fontId="10" fillId="35" borderId="38" xfId="42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shrinkToFit="1"/>
      <protection/>
    </xf>
    <xf numFmtId="247" fontId="10" fillId="0" borderId="15" xfId="0" applyNumberFormat="1" applyFont="1" applyFill="1" applyBorder="1" applyAlignment="1" applyProtection="1">
      <alignment horizontal="center" vertical="center"/>
      <protection/>
    </xf>
    <xf numFmtId="0" fontId="64" fillId="38" borderId="10" xfId="63" applyFont="1" applyFill="1" applyBorder="1" applyAlignment="1" applyProtection="1">
      <alignment horizontal="left" vertical="center"/>
      <protection locked="0"/>
    </xf>
    <xf numFmtId="0" fontId="64" fillId="38" borderId="0" xfId="63" applyFont="1" applyFill="1" applyBorder="1" applyAlignment="1" applyProtection="1">
      <alignment horizontal="left" vertical="center"/>
      <protection locked="0"/>
    </xf>
    <xf numFmtId="0" fontId="16" fillId="34" borderId="36" xfId="0" applyFont="1" applyFill="1" applyBorder="1" applyAlignment="1" applyProtection="1">
      <alignment horizontal="center" vertical="center"/>
      <protection locked="0"/>
    </xf>
    <xf numFmtId="0" fontId="16" fillId="34" borderId="35" xfId="0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247" fontId="10" fillId="0" borderId="16" xfId="0" applyNumberFormat="1" applyFont="1" applyFill="1" applyBorder="1" applyAlignment="1" applyProtection="1">
      <alignment horizontal="right" vertical="center"/>
      <protection/>
    </xf>
    <xf numFmtId="4" fontId="10" fillId="0" borderId="0" xfId="42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211" fontId="4" fillId="0" borderId="0" xfId="0" applyNumberFormat="1" applyFont="1" applyFill="1" applyBorder="1" applyAlignment="1" applyProtection="1">
      <alignment horizontal="center" vertical="center"/>
      <protection/>
    </xf>
    <xf numFmtId="43" fontId="4" fillId="0" borderId="13" xfId="42" applyFont="1" applyFill="1" applyBorder="1" applyAlignment="1" applyProtection="1">
      <alignment horizontal="center" vertical="center"/>
      <protection/>
    </xf>
    <xf numFmtId="43" fontId="4" fillId="0" borderId="14" xfId="42" applyFont="1" applyFill="1" applyBorder="1" applyAlignment="1" applyProtection="1">
      <alignment horizontal="center" vertical="center"/>
      <protection/>
    </xf>
    <xf numFmtId="247" fontId="10" fillId="0" borderId="13" xfId="0" applyNumberFormat="1" applyFont="1" applyFill="1" applyBorder="1" applyAlignment="1" applyProtection="1">
      <alignment horizontal="center" vertical="center"/>
      <protection/>
    </xf>
    <xf numFmtId="247" fontId="10" fillId="0" borderId="14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3" fontId="4" fillId="0" borderId="0" xfId="42" applyNumberFormat="1" applyFont="1" applyFill="1" applyBorder="1" applyAlignment="1" applyProtection="1">
      <alignment horizontal="left" vertical="center"/>
      <protection/>
    </xf>
    <xf numFmtId="247" fontId="10" fillId="0" borderId="15" xfId="0" applyNumberFormat="1" applyFont="1" applyFill="1" applyBorder="1" applyAlignment="1" applyProtection="1">
      <alignment horizontal="right" vertical="center"/>
      <protection/>
    </xf>
    <xf numFmtId="247" fontId="10" fillId="0" borderId="0" xfId="0" applyNumberFormat="1" applyFont="1" applyAlignment="1">
      <alignment horizontal="right" vertical="center"/>
    </xf>
    <xf numFmtId="225" fontId="4" fillId="0" borderId="0" xfId="42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shrinkToFit="1"/>
      <protection/>
    </xf>
    <xf numFmtId="4" fontId="4" fillId="0" borderId="0" xfId="42" applyNumberFormat="1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64" fillId="38" borderId="10" xfId="0" applyFont="1" applyFill="1" applyBorder="1" applyAlignment="1" applyProtection="1">
      <alignment horizontal="left"/>
      <protection locked="0"/>
    </xf>
    <xf numFmtId="0" fontId="64" fillId="38" borderId="0" xfId="0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1" fontId="15" fillId="0" borderId="0" xfId="0" applyNumberFormat="1" applyFont="1" applyFill="1" applyBorder="1" applyAlignment="1" applyProtection="1">
      <alignment horizontal="left" vertical="center" shrinkToFit="1"/>
      <protection/>
    </xf>
    <xf numFmtId="1" fontId="15" fillId="0" borderId="14" xfId="0" applyNumberFormat="1" applyFont="1" applyFill="1" applyBorder="1" applyAlignment="1" applyProtection="1">
      <alignment horizontal="left" vertical="center" shrinkToFit="1"/>
      <protection/>
    </xf>
    <xf numFmtId="242" fontId="64" fillId="38" borderId="0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Mbeam" xfId="63"/>
  </cellStyles>
  <dxfs count="4">
    <dxf>
      <font>
        <b/>
        <i val="0"/>
        <color rgb="FFFF0000"/>
      </font>
    </dxf>
    <dxf>
      <font>
        <color auto="1"/>
      </font>
      <fill>
        <patternFill>
          <bgColor rgb="FFFF0000"/>
        </patternFill>
      </fill>
      <border>
        <left style="dashDot"/>
        <right style="dashDot"/>
        <top style="dashDot"/>
        <bottom style="dashDot"/>
      </border>
    </dxf>
    <dxf>
      <font>
        <color auto="1"/>
      </font>
      <fill>
        <patternFill>
          <bgColor rgb="FFFF0000"/>
        </patternFill>
      </fill>
      <border>
        <left style="dashDot">
          <color rgb="FF000000"/>
        </left>
        <right style="dashDot">
          <color rgb="FF000000"/>
        </right>
        <top style="dashDot"/>
        <bottom style="dashDot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wmf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13.jpeg" /><Relationship Id="rId6" Type="http://schemas.openxmlformats.org/officeDocument/2006/relationships/image" Target="../media/image14.jpeg" /><Relationship Id="rId7" Type="http://schemas.openxmlformats.org/officeDocument/2006/relationships/image" Target="../media/image1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68</xdr:row>
      <xdr:rowOff>0</xdr:rowOff>
    </xdr:from>
    <xdr:to>
      <xdr:col>20</xdr:col>
      <xdr:colOff>19050</xdr:colOff>
      <xdr:row>79</xdr:row>
      <xdr:rowOff>0</xdr:rowOff>
    </xdr:to>
    <xdr:grpSp>
      <xdr:nvGrpSpPr>
        <xdr:cNvPr id="1" name="Group 412"/>
        <xdr:cNvGrpSpPr>
          <a:grpSpLocks/>
        </xdr:cNvGrpSpPr>
      </xdr:nvGrpSpPr>
      <xdr:grpSpPr>
        <a:xfrm>
          <a:off x="5067300" y="9715500"/>
          <a:ext cx="2581275" cy="1571625"/>
          <a:chOff x="5043720" y="9263962"/>
          <a:chExt cx="2561836" cy="1520931"/>
        </a:xfrm>
        <a:solidFill>
          <a:srgbClr val="FFFFFF"/>
        </a:solidFill>
      </xdr:grpSpPr>
      <xdr:sp>
        <xdr:nvSpPr>
          <xdr:cNvPr id="2" name="Rectangle 89"/>
          <xdr:cNvSpPr>
            <a:spLocks/>
          </xdr:cNvSpPr>
        </xdr:nvSpPr>
        <xdr:spPr>
          <a:xfrm>
            <a:off x="5383804" y="9411492"/>
            <a:ext cx="2202539" cy="1373401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3" name="Straight Connector 93"/>
          <xdr:cNvSpPr>
            <a:spLocks/>
          </xdr:cNvSpPr>
        </xdr:nvSpPr>
        <xdr:spPr>
          <a:xfrm>
            <a:off x="5374837" y="9263962"/>
            <a:ext cx="2230719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" name="Straight Connector 107"/>
          <xdr:cNvSpPr>
            <a:spLocks/>
          </xdr:cNvSpPr>
        </xdr:nvSpPr>
        <xdr:spPr>
          <a:xfrm rot="5400000">
            <a:off x="4353306" y="10093630"/>
            <a:ext cx="13827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" name="Straight Connector 110"/>
          <xdr:cNvSpPr>
            <a:spLocks/>
          </xdr:cNvSpPr>
        </xdr:nvSpPr>
        <xdr:spPr>
          <a:xfrm>
            <a:off x="5743101" y="10517589"/>
            <a:ext cx="368904" cy="0"/>
          </a:xfrm>
          <a:prstGeom prst="line">
            <a:avLst/>
          </a:prstGeom>
          <a:noFill/>
          <a:ln w="12700" cmpd="sng">
            <a:solidFill>
              <a:srgbClr val="E46C0A"/>
            </a:solidFill>
            <a:headEnd type="oval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" name="Straight Connector 113"/>
          <xdr:cNvSpPr>
            <a:spLocks/>
          </xdr:cNvSpPr>
        </xdr:nvSpPr>
        <xdr:spPr>
          <a:xfrm rot="5400000">
            <a:off x="6843410" y="9826326"/>
            <a:ext cx="295252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oval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" name="Straight Connector 91"/>
          <xdr:cNvSpPr>
            <a:spLocks/>
          </xdr:cNvSpPr>
        </xdr:nvSpPr>
        <xdr:spPr>
          <a:xfrm rot="5400000" flipH="1" flipV="1">
            <a:off x="6885040" y="9572711"/>
            <a:ext cx="211992" cy="0"/>
          </a:xfrm>
          <a:prstGeom prst="line">
            <a:avLst/>
          </a:prstGeom>
          <a:noFill/>
          <a:ln w="1270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" name="Straight Connector 95"/>
          <xdr:cNvSpPr>
            <a:spLocks/>
          </xdr:cNvSpPr>
        </xdr:nvSpPr>
        <xdr:spPr>
          <a:xfrm rot="10800000">
            <a:off x="5440805" y="10517589"/>
            <a:ext cx="311904" cy="0"/>
          </a:xfrm>
          <a:prstGeom prst="line">
            <a:avLst/>
          </a:prstGeom>
          <a:noFill/>
          <a:ln w="12700" cmpd="sng">
            <a:solidFill>
              <a:srgbClr val="E46C0A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15</xdr:col>
      <xdr:colOff>209550</xdr:colOff>
      <xdr:row>49</xdr:row>
      <xdr:rowOff>0</xdr:rowOff>
    </xdr:from>
    <xdr:to>
      <xdr:col>18</xdr:col>
      <xdr:colOff>161925</xdr:colOff>
      <xdr:row>53</xdr:row>
      <xdr:rowOff>0</xdr:rowOff>
    </xdr:to>
    <xdr:sp>
      <xdr:nvSpPr>
        <xdr:cNvPr id="9" name="Rectangle 40"/>
        <xdr:cNvSpPr>
          <a:spLocks/>
        </xdr:cNvSpPr>
      </xdr:nvSpPr>
      <xdr:spPr>
        <a:xfrm>
          <a:off x="5981700" y="7000875"/>
          <a:ext cx="1066800" cy="5715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46</xdr:row>
      <xdr:rowOff>0</xdr:rowOff>
    </xdr:from>
    <xdr:to>
      <xdr:col>20</xdr:col>
      <xdr:colOff>0</xdr:colOff>
      <xdr:row>56</xdr:row>
      <xdr:rowOff>0</xdr:rowOff>
    </xdr:to>
    <xdr:sp>
      <xdr:nvSpPr>
        <xdr:cNvPr id="10" name="Rectangle 27"/>
        <xdr:cNvSpPr>
          <a:spLocks/>
        </xdr:cNvSpPr>
      </xdr:nvSpPr>
      <xdr:spPr>
        <a:xfrm>
          <a:off x="5410200" y="6572250"/>
          <a:ext cx="2219325" cy="14287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50</xdr:row>
      <xdr:rowOff>0</xdr:rowOff>
    </xdr:from>
    <xdr:to>
      <xdr:col>18</xdr:col>
      <xdr:colOff>0</xdr:colOff>
      <xdr:row>52</xdr:row>
      <xdr:rowOff>0</xdr:rowOff>
    </xdr:to>
    <xdr:sp>
      <xdr:nvSpPr>
        <xdr:cNvPr id="11" name="Rectangle 28" descr="Light upward diagonal"/>
        <xdr:cNvSpPr>
          <a:spLocks/>
        </xdr:cNvSpPr>
      </xdr:nvSpPr>
      <xdr:spPr>
        <a:xfrm>
          <a:off x="6143625" y="7143750"/>
          <a:ext cx="742950" cy="2857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42</xdr:row>
      <xdr:rowOff>133350</xdr:rowOff>
    </xdr:from>
    <xdr:to>
      <xdr:col>20</xdr:col>
      <xdr:colOff>19050</xdr:colOff>
      <xdr:row>42</xdr:row>
      <xdr:rowOff>133350</xdr:rowOff>
    </xdr:to>
    <xdr:sp>
      <xdr:nvSpPr>
        <xdr:cNvPr id="12" name="Straight Connector 29"/>
        <xdr:cNvSpPr>
          <a:spLocks/>
        </xdr:cNvSpPr>
      </xdr:nvSpPr>
      <xdr:spPr>
        <a:xfrm flipV="1">
          <a:off x="5400675" y="6134100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19050</xdr:colOff>
      <xdr:row>46</xdr:row>
      <xdr:rowOff>0</xdr:rowOff>
    </xdr:from>
    <xdr:to>
      <xdr:col>12</xdr:col>
      <xdr:colOff>28575</xdr:colOff>
      <xdr:row>56</xdr:row>
      <xdr:rowOff>0</xdr:rowOff>
    </xdr:to>
    <xdr:sp>
      <xdr:nvSpPr>
        <xdr:cNvPr id="13" name="Straight Connector 33"/>
        <xdr:cNvSpPr>
          <a:spLocks/>
        </xdr:cNvSpPr>
      </xdr:nvSpPr>
      <xdr:spPr>
        <a:xfrm rot="5400000">
          <a:off x="4676775" y="6572250"/>
          <a:ext cx="95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76200</xdr:colOff>
      <xdr:row>46</xdr:row>
      <xdr:rowOff>0</xdr:rowOff>
    </xdr:from>
    <xdr:to>
      <xdr:col>13</xdr:col>
      <xdr:colOff>76200</xdr:colOff>
      <xdr:row>50</xdr:row>
      <xdr:rowOff>0</xdr:rowOff>
    </xdr:to>
    <xdr:sp>
      <xdr:nvSpPr>
        <xdr:cNvPr id="14" name="Straight Connector 34"/>
        <xdr:cNvSpPr>
          <a:spLocks/>
        </xdr:cNvSpPr>
      </xdr:nvSpPr>
      <xdr:spPr>
        <a:xfrm rot="5400000">
          <a:off x="5105400" y="65722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76200</xdr:colOff>
      <xdr:row>50</xdr:row>
      <xdr:rowOff>0</xdr:rowOff>
    </xdr:from>
    <xdr:to>
      <xdr:col>13</xdr:col>
      <xdr:colOff>76200</xdr:colOff>
      <xdr:row>52</xdr:row>
      <xdr:rowOff>0</xdr:rowOff>
    </xdr:to>
    <xdr:sp>
      <xdr:nvSpPr>
        <xdr:cNvPr id="15" name="Straight Connector 35"/>
        <xdr:cNvSpPr>
          <a:spLocks/>
        </xdr:cNvSpPr>
      </xdr:nvSpPr>
      <xdr:spPr>
        <a:xfrm rot="5400000">
          <a:off x="5105400" y="7143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76200</xdr:colOff>
      <xdr:row>52</xdr:row>
      <xdr:rowOff>0</xdr:rowOff>
    </xdr:from>
    <xdr:to>
      <xdr:col>13</xdr:col>
      <xdr:colOff>76200</xdr:colOff>
      <xdr:row>56</xdr:row>
      <xdr:rowOff>9525</xdr:rowOff>
    </xdr:to>
    <xdr:sp>
      <xdr:nvSpPr>
        <xdr:cNvPr id="16" name="Straight Connector 36"/>
        <xdr:cNvSpPr>
          <a:spLocks/>
        </xdr:cNvSpPr>
      </xdr:nvSpPr>
      <xdr:spPr>
        <a:xfrm rot="5400000">
          <a:off x="5105400" y="74295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76200</xdr:colOff>
      <xdr:row>46</xdr:row>
      <xdr:rowOff>0</xdr:rowOff>
    </xdr:from>
    <xdr:to>
      <xdr:col>13</xdr:col>
      <xdr:colOff>76200</xdr:colOff>
      <xdr:row>50</xdr:row>
      <xdr:rowOff>0</xdr:rowOff>
    </xdr:to>
    <xdr:sp>
      <xdr:nvSpPr>
        <xdr:cNvPr id="17" name="Straight Connector 37"/>
        <xdr:cNvSpPr>
          <a:spLocks/>
        </xdr:cNvSpPr>
      </xdr:nvSpPr>
      <xdr:spPr>
        <a:xfrm rot="5400000">
          <a:off x="5105400" y="65722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76200</xdr:colOff>
      <xdr:row>50</xdr:row>
      <xdr:rowOff>0</xdr:rowOff>
    </xdr:from>
    <xdr:to>
      <xdr:col>13</xdr:col>
      <xdr:colOff>76200</xdr:colOff>
      <xdr:row>52</xdr:row>
      <xdr:rowOff>0</xdr:rowOff>
    </xdr:to>
    <xdr:sp>
      <xdr:nvSpPr>
        <xdr:cNvPr id="18" name="Straight Connector 38"/>
        <xdr:cNvSpPr>
          <a:spLocks/>
        </xdr:cNvSpPr>
      </xdr:nvSpPr>
      <xdr:spPr>
        <a:xfrm rot="5400000">
          <a:off x="5105400" y="7143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247650</xdr:colOff>
      <xdr:row>49</xdr:row>
      <xdr:rowOff>0</xdr:rowOff>
    </xdr:from>
    <xdr:to>
      <xdr:col>15</xdr:col>
      <xdr:colOff>209550</xdr:colOff>
      <xdr:row>49</xdr:row>
      <xdr:rowOff>0</xdr:rowOff>
    </xdr:to>
    <xdr:sp>
      <xdr:nvSpPr>
        <xdr:cNvPr id="19" name="Straight Connector 42"/>
        <xdr:cNvSpPr>
          <a:spLocks/>
        </xdr:cNvSpPr>
      </xdr:nvSpPr>
      <xdr:spPr>
        <a:xfrm>
          <a:off x="5648325" y="70008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247650</xdr:colOff>
      <xdr:row>50</xdr:row>
      <xdr:rowOff>0</xdr:rowOff>
    </xdr:from>
    <xdr:to>
      <xdr:col>15</xdr:col>
      <xdr:colOff>209550</xdr:colOff>
      <xdr:row>50</xdr:row>
      <xdr:rowOff>0</xdr:rowOff>
    </xdr:to>
    <xdr:sp>
      <xdr:nvSpPr>
        <xdr:cNvPr id="20" name="Straight Connector 43"/>
        <xdr:cNvSpPr>
          <a:spLocks/>
        </xdr:cNvSpPr>
      </xdr:nvSpPr>
      <xdr:spPr>
        <a:xfrm>
          <a:off x="5648325" y="7143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247650</xdr:colOff>
      <xdr:row>52</xdr:row>
      <xdr:rowOff>0</xdr:rowOff>
    </xdr:from>
    <xdr:to>
      <xdr:col>15</xdr:col>
      <xdr:colOff>209550</xdr:colOff>
      <xdr:row>52</xdr:row>
      <xdr:rowOff>0</xdr:rowOff>
    </xdr:to>
    <xdr:sp>
      <xdr:nvSpPr>
        <xdr:cNvPr id="21" name="Straight Connector 44"/>
        <xdr:cNvSpPr>
          <a:spLocks/>
        </xdr:cNvSpPr>
      </xdr:nvSpPr>
      <xdr:spPr>
        <a:xfrm>
          <a:off x="5648325" y="74295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247650</xdr:colOff>
      <xdr:row>53</xdr:row>
      <xdr:rowOff>0</xdr:rowOff>
    </xdr:from>
    <xdr:to>
      <xdr:col>15</xdr:col>
      <xdr:colOff>209550</xdr:colOff>
      <xdr:row>53</xdr:row>
      <xdr:rowOff>0</xdr:rowOff>
    </xdr:to>
    <xdr:sp>
      <xdr:nvSpPr>
        <xdr:cNvPr id="22" name="Straight Connector 45"/>
        <xdr:cNvSpPr>
          <a:spLocks/>
        </xdr:cNvSpPr>
      </xdr:nvSpPr>
      <xdr:spPr>
        <a:xfrm>
          <a:off x="5648325" y="7572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200025</xdr:colOff>
      <xdr:row>46</xdr:row>
      <xdr:rowOff>66675</xdr:rowOff>
    </xdr:from>
    <xdr:to>
      <xdr:col>15</xdr:col>
      <xdr:colOff>209550</xdr:colOff>
      <xdr:row>49</xdr:row>
      <xdr:rowOff>0</xdr:rowOff>
    </xdr:to>
    <xdr:sp>
      <xdr:nvSpPr>
        <xdr:cNvPr id="23" name="Straight Connector 53"/>
        <xdr:cNvSpPr>
          <a:spLocks/>
        </xdr:cNvSpPr>
      </xdr:nvSpPr>
      <xdr:spPr>
        <a:xfrm rot="5400000" flipH="1" flipV="1">
          <a:off x="5972175" y="6638925"/>
          <a:ext cx="9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</xdr:colOff>
      <xdr:row>47</xdr:row>
      <xdr:rowOff>0</xdr:rowOff>
    </xdr:from>
    <xdr:to>
      <xdr:col>16</xdr:col>
      <xdr:colOff>228600</xdr:colOff>
      <xdr:row>47</xdr:row>
      <xdr:rowOff>9525</xdr:rowOff>
    </xdr:to>
    <xdr:sp>
      <xdr:nvSpPr>
        <xdr:cNvPr id="24" name="Straight Connector 60"/>
        <xdr:cNvSpPr>
          <a:spLocks/>
        </xdr:cNvSpPr>
      </xdr:nvSpPr>
      <xdr:spPr>
        <a:xfrm>
          <a:off x="6153150" y="6715125"/>
          <a:ext cx="219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46</xdr:row>
      <xdr:rowOff>133350</xdr:rowOff>
    </xdr:from>
    <xdr:to>
      <xdr:col>15</xdr:col>
      <xdr:colOff>209550</xdr:colOff>
      <xdr:row>47</xdr:row>
      <xdr:rowOff>0</xdr:rowOff>
    </xdr:to>
    <xdr:sp>
      <xdr:nvSpPr>
        <xdr:cNvPr id="25" name="Straight Connector 67"/>
        <xdr:cNvSpPr>
          <a:spLocks/>
        </xdr:cNvSpPr>
      </xdr:nvSpPr>
      <xdr:spPr>
        <a:xfrm>
          <a:off x="5772150" y="6705600"/>
          <a:ext cx="209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161925</xdr:colOff>
      <xdr:row>46</xdr:row>
      <xdr:rowOff>133350</xdr:rowOff>
    </xdr:from>
    <xdr:to>
      <xdr:col>18</xdr:col>
      <xdr:colOff>0</xdr:colOff>
      <xdr:row>47</xdr:row>
      <xdr:rowOff>0</xdr:rowOff>
    </xdr:to>
    <xdr:sp>
      <xdr:nvSpPr>
        <xdr:cNvPr id="26" name="Straight Connector 68"/>
        <xdr:cNvSpPr>
          <a:spLocks/>
        </xdr:cNvSpPr>
      </xdr:nvSpPr>
      <xdr:spPr>
        <a:xfrm>
          <a:off x="6677025" y="6705600"/>
          <a:ext cx="209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161925</xdr:colOff>
      <xdr:row>46</xdr:row>
      <xdr:rowOff>133350</xdr:rowOff>
    </xdr:from>
    <xdr:to>
      <xdr:col>19</xdr:col>
      <xdr:colOff>19050</xdr:colOff>
      <xdr:row>47</xdr:row>
      <xdr:rowOff>0</xdr:rowOff>
    </xdr:to>
    <xdr:sp>
      <xdr:nvSpPr>
        <xdr:cNvPr id="27" name="Straight Connector 69"/>
        <xdr:cNvSpPr>
          <a:spLocks/>
        </xdr:cNvSpPr>
      </xdr:nvSpPr>
      <xdr:spPr>
        <a:xfrm>
          <a:off x="7048500" y="6705600"/>
          <a:ext cx="228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66675</xdr:rowOff>
    </xdr:from>
    <xdr:to>
      <xdr:col>16</xdr:col>
      <xdr:colOff>0</xdr:colOff>
      <xdr:row>48</xdr:row>
      <xdr:rowOff>0</xdr:rowOff>
    </xdr:to>
    <xdr:sp>
      <xdr:nvSpPr>
        <xdr:cNvPr id="28" name="Straight Connector 73"/>
        <xdr:cNvSpPr>
          <a:spLocks/>
        </xdr:cNvSpPr>
      </xdr:nvSpPr>
      <xdr:spPr>
        <a:xfrm rot="5400000" flipH="1" flipV="1">
          <a:off x="6143625" y="6638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46</xdr:row>
      <xdr:rowOff>66675</xdr:rowOff>
    </xdr:from>
    <xdr:to>
      <xdr:col>18</xdr:col>
      <xdr:colOff>0</xdr:colOff>
      <xdr:row>48</xdr:row>
      <xdr:rowOff>0</xdr:rowOff>
    </xdr:to>
    <xdr:sp>
      <xdr:nvSpPr>
        <xdr:cNvPr id="29" name="Straight Connector 77"/>
        <xdr:cNvSpPr>
          <a:spLocks/>
        </xdr:cNvSpPr>
      </xdr:nvSpPr>
      <xdr:spPr>
        <a:xfrm rot="5400000" flipH="1" flipV="1">
          <a:off x="6886575" y="66389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161925</xdr:colOff>
      <xdr:row>46</xdr:row>
      <xdr:rowOff>66675</xdr:rowOff>
    </xdr:from>
    <xdr:to>
      <xdr:col>18</xdr:col>
      <xdr:colOff>161925</xdr:colOff>
      <xdr:row>49</xdr:row>
      <xdr:rowOff>0</xdr:rowOff>
    </xdr:to>
    <xdr:sp>
      <xdr:nvSpPr>
        <xdr:cNvPr id="30" name="Straight Connector 78"/>
        <xdr:cNvSpPr>
          <a:spLocks/>
        </xdr:cNvSpPr>
      </xdr:nvSpPr>
      <xdr:spPr>
        <a:xfrm rot="5400000" flipH="1" flipV="1">
          <a:off x="7048500" y="66389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49</xdr:row>
      <xdr:rowOff>0</xdr:rowOff>
    </xdr:to>
    <xdr:sp>
      <xdr:nvSpPr>
        <xdr:cNvPr id="31" name="Straight Connector 80"/>
        <xdr:cNvSpPr>
          <a:spLocks/>
        </xdr:cNvSpPr>
      </xdr:nvSpPr>
      <xdr:spPr>
        <a:xfrm rot="5400000">
          <a:off x="5772150" y="68580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285750</xdr:colOff>
      <xdr:row>53</xdr:row>
      <xdr:rowOff>9525</xdr:rowOff>
    </xdr:from>
    <xdr:to>
      <xdr:col>14</xdr:col>
      <xdr:colOff>285750</xdr:colOff>
      <xdr:row>54</xdr:row>
      <xdr:rowOff>0</xdr:rowOff>
    </xdr:to>
    <xdr:sp>
      <xdr:nvSpPr>
        <xdr:cNvPr id="32" name="Straight Connector 82"/>
        <xdr:cNvSpPr>
          <a:spLocks/>
        </xdr:cNvSpPr>
      </xdr:nvSpPr>
      <xdr:spPr>
        <a:xfrm rot="5400000">
          <a:off x="5686425" y="7581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50</xdr:row>
      <xdr:rowOff>0</xdr:rowOff>
    </xdr:from>
    <xdr:to>
      <xdr:col>15</xdr:col>
      <xdr:colOff>0</xdr:colOff>
      <xdr:row>51</xdr:row>
      <xdr:rowOff>0</xdr:rowOff>
    </xdr:to>
    <xdr:sp>
      <xdr:nvSpPr>
        <xdr:cNvPr id="33" name="Straight Connector 83"/>
        <xdr:cNvSpPr>
          <a:spLocks/>
        </xdr:cNvSpPr>
      </xdr:nvSpPr>
      <xdr:spPr>
        <a:xfrm rot="5400000">
          <a:off x="5772150" y="71437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285750</xdr:colOff>
      <xdr:row>51</xdr:row>
      <xdr:rowOff>0</xdr:rowOff>
    </xdr:from>
    <xdr:to>
      <xdr:col>14</xdr:col>
      <xdr:colOff>285750</xdr:colOff>
      <xdr:row>52</xdr:row>
      <xdr:rowOff>0</xdr:rowOff>
    </xdr:to>
    <xdr:sp>
      <xdr:nvSpPr>
        <xdr:cNvPr id="34" name="Straight Connector 84"/>
        <xdr:cNvSpPr>
          <a:spLocks/>
        </xdr:cNvSpPr>
      </xdr:nvSpPr>
      <xdr:spPr>
        <a:xfrm rot="5400000">
          <a:off x="5686425" y="72866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44</xdr:row>
      <xdr:rowOff>133350</xdr:rowOff>
    </xdr:from>
    <xdr:to>
      <xdr:col>19</xdr:col>
      <xdr:colOff>9525</xdr:colOff>
      <xdr:row>45</xdr:row>
      <xdr:rowOff>0</xdr:rowOff>
    </xdr:to>
    <xdr:sp>
      <xdr:nvSpPr>
        <xdr:cNvPr id="35" name="Straight Connector 92"/>
        <xdr:cNvSpPr>
          <a:spLocks/>
        </xdr:cNvSpPr>
      </xdr:nvSpPr>
      <xdr:spPr>
        <a:xfrm>
          <a:off x="5400675" y="6419850"/>
          <a:ext cx="1866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6" name="Straight Connector 96"/>
        <xdr:cNvSpPr>
          <a:spLocks/>
        </xdr:cNvSpPr>
      </xdr:nvSpPr>
      <xdr:spPr>
        <a:xfrm>
          <a:off x="7258050" y="64293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53</xdr:row>
      <xdr:rowOff>9525</xdr:rowOff>
    </xdr:from>
    <xdr:to>
      <xdr:col>16</xdr:col>
      <xdr:colOff>0</xdr:colOff>
      <xdr:row>54</xdr:row>
      <xdr:rowOff>0</xdr:rowOff>
    </xdr:to>
    <xdr:sp>
      <xdr:nvSpPr>
        <xdr:cNvPr id="37" name="Straight Connector 104"/>
        <xdr:cNvSpPr>
          <a:spLocks/>
        </xdr:cNvSpPr>
      </xdr:nvSpPr>
      <xdr:spPr>
        <a:xfrm rot="5400000">
          <a:off x="6143625" y="7581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200025</xdr:colOff>
      <xdr:row>48</xdr:row>
      <xdr:rowOff>104775</xdr:rowOff>
    </xdr:from>
    <xdr:to>
      <xdr:col>18</xdr:col>
      <xdr:colOff>152400</xdr:colOff>
      <xdr:row>48</xdr:row>
      <xdr:rowOff>104775</xdr:rowOff>
    </xdr:to>
    <xdr:sp>
      <xdr:nvSpPr>
        <xdr:cNvPr id="38" name="Straight Connector 112"/>
        <xdr:cNvSpPr>
          <a:spLocks/>
        </xdr:cNvSpPr>
      </xdr:nvSpPr>
      <xdr:spPr>
        <a:xfrm>
          <a:off x="5972175" y="69627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20</xdr:col>
      <xdr:colOff>0</xdr:colOff>
      <xdr:row>53</xdr:row>
      <xdr:rowOff>0</xdr:rowOff>
    </xdr:to>
    <xdr:grpSp>
      <xdr:nvGrpSpPr>
        <xdr:cNvPr id="39" name="Group 99"/>
        <xdr:cNvGrpSpPr>
          <a:grpSpLocks/>
        </xdr:cNvGrpSpPr>
      </xdr:nvGrpSpPr>
      <xdr:grpSpPr>
        <a:xfrm>
          <a:off x="7258050" y="7000875"/>
          <a:ext cx="371475" cy="571500"/>
          <a:chOff x="7659688" y="4882358"/>
          <a:chExt cx="370930" cy="572293"/>
        </a:xfrm>
        <a:solidFill>
          <a:srgbClr val="FFFFFF"/>
        </a:solidFill>
      </xdr:grpSpPr>
      <xdr:sp>
        <xdr:nvSpPr>
          <xdr:cNvPr id="40" name="Straight Connector 115"/>
          <xdr:cNvSpPr>
            <a:spLocks/>
          </xdr:cNvSpPr>
        </xdr:nvSpPr>
        <xdr:spPr>
          <a:xfrm rot="5400000">
            <a:off x="7467918" y="5159062"/>
            <a:ext cx="562794" cy="94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1" name="Straight Connector 117"/>
          <xdr:cNvSpPr>
            <a:spLocks/>
          </xdr:cNvSpPr>
        </xdr:nvSpPr>
        <xdr:spPr>
          <a:xfrm>
            <a:off x="7659688" y="4891944"/>
            <a:ext cx="1697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2" name="Straight Connector 118"/>
          <xdr:cNvSpPr>
            <a:spLocks/>
          </xdr:cNvSpPr>
        </xdr:nvSpPr>
        <xdr:spPr>
          <a:xfrm>
            <a:off x="7669147" y="5454651"/>
            <a:ext cx="1697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18</xdr:col>
      <xdr:colOff>161925</xdr:colOff>
      <xdr:row>43</xdr:row>
      <xdr:rowOff>19050</xdr:rowOff>
    </xdr:from>
    <xdr:to>
      <xdr:col>18</xdr:col>
      <xdr:colOff>161925</xdr:colOff>
      <xdr:row>44</xdr:row>
      <xdr:rowOff>66675</xdr:rowOff>
    </xdr:to>
    <xdr:sp>
      <xdr:nvSpPr>
        <xdr:cNvPr id="43" name="Straight Connector 111"/>
        <xdr:cNvSpPr>
          <a:spLocks/>
        </xdr:cNvSpPr>
      </xdr:nvSpPr>
      <xdr:spPr>
        <a:xfrm rot="16200000" flipV="1">
          <a:off x="7048500" y="61626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361950</xdr:colOff>
      <xdr:row>43</xdr:row>
      <xdr:rowOff>133350</xdr:rowOff>
    </xdr:from>
    <xdr:to>
      <xdr:col>18</xdr:col>
      <xdr:colOff>142875</xdr:colOff>
      <xdr:row>43</xdr:row>
      <xdr:rowOff>133350</xdr:rowOff>
    </xdr:to>
    <xdr:sp>
      <xdr:nvSpPr>
        <xdr:cNvPr id="44" name="Straight Connector 123"/>
        <xdr:cNvSpPr>
          <a:spLocks/>
        </xdr:cNvSpPr>
      </xdr:nvSpPr>
      <xdr:spPr>
        <a:xfrm>
          <a:off x="5391150" y="62769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161925</xdr:colOff>
      <xdr:row>43</xdr:row>
      <xdr:rowOff>133350</xdr:rowOff>
    </xdr:from>
    <xdr:to>
      <xdr:col>20</xdr:col>
      <xdr:colOff>0</xdr:colOff>
      <xdr:row>43</xdr:row>
      <xdr:rowOff>133350</xdr:rowOff>
    </xdr:to>
    <xdr:sp>
      <xdr:nvSpPr>
        <xdr:cNvPr id="45" name="Straight Connector 126"/>
        <xdr:cNvSpPr>
          <a:spLocks/>
        </xdr:cNvSpPr>
      </xdr:nvSpPr>
      <xdr:spPr>
        <a:xfrm>
          <a:off x="7048500" y="62769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23</xdr:col>
      <xdr:colOff>381000</xdr:colOff>
      <xdr:row>28</xdr:row>
      <xdr:rowOff>0</xdr:rowOff>
    </xdr:from>
    <xdr:to>
      <xdr:col>29</xdr:col>
      <xdr:colOff>371475</xdr:colOff>
      <xdr:row>31</xdr:row>
      <xdr:rowOff>133350</xdr:rowOff>
    </xdr:to>
    <xdr:grpSp>
      <xdr:nvGrpSpPr>
        <xdr:cNvPr id="46" name="Group 152"/>
        <xdr:cNvGrpSpPr>
          <a:grpSpLocks/>
        </xdr:cNvGrpSpPr>
      </xdr:nvGrpSpPr>
      <xdr:grpSpPr>
        <a:xfrm>
          <a:off x="8858250" y="4000500"/>
          <a:ext cx="1895475" cy="561975"/>
          <a:chOff x="5032375" y="4754565"/>
          <a:chExt cx="4126601" cy="611978"/>
        </a:xfrm>
        <a:solidFill>
          <a:srgbClr val="FFFFFF"/>
        </a:solidFill>
      </xdr:grpSpPr>
      <xdr:sp>
        <xdr:nvSpPr>
          <xdr:cNvPr id="47" name="Straight Arrow Connector 108"/>
          <xdr:cNvSpPr>
            <a:spLocks/>
          </xdr:cNvSpPr>
        </xdr:nvSpPr>
        <xdr:spPr>
          <a:xfrm rot="5400000">
            <a:off x="8754569" y="-1380666"/>
            <a:ext cx="19704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8" name="Straight Arrow Connector 114"/>
          <xdr:cNvSpPr>
            <a:spLocks/>
          </xdr:cNvSpPr>
        </xdr:nvSpPr>
        <xdr:spPr>
          <a:xfrm rot="16200000" flipH="1">
            <a:off x="8852576" y="-1510253"/>
            <a:ext cx="0" cy="25932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49" name="Straight Arrow Connector 119"/>
          <xdr:cNvSpPr>
            <a:spLocks/>
          </xdr:cNvSpPr>
        </xdr:nvSpPr>
        <xdr:spPr>
          <a:xfrm rot="5400000">
            <a:off x="8687512" y="-1365061"/>
            <a:ext cx="33219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0" name="Straight Arrow Connector 130"/>
          <xdr:cNvSpPr>
            <a:spLocks/>
          </xdr:cNvSpPr>
        </xdr:nvSpPr>
        <xdr:spPr>
          <a:xfrm rot="5400000">
            <a:off x="8614265" y="-1365061"/>
            <a:ext cx="476622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1" name="Straight Arrow Connector 133"/>
          <xdr:cNvSpPr>
            <a:spLocks/>
          </xdr:cNvSpPr>
        </xdr:nvSpPr>
        <xdr:spPr>
          <a:xfrm rot="5400000">
            <a:off x="8583315" y="-1334003"/>
            <a:ext cx="539553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2" name="Straight Arrow Connector 139"/>
          <xdr:cNvSpPr>
            <a:spLocks/>
          </xdr:cNvSpPr>
        </xdr:nvSpPr>
        <xdr:spPr>
          <a:xfrm rot="5400000">
            <a:off x="8547207" y="-1318398"/>
            <a:ext cx="611769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3" name="Straight Connector 143"/>
          <xdr:cNvSpPr>
            <a:spLocks/>
          </xdr:cNvSpPr>
        </xdr:nvSpPr>
        <xdr:spPr>
          <a:xfrm>
            <a:off x="8852576" y="-1499849"/>
            <a:ext cx="0" cy="4045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4" name="Straight Connector 148"/>
          <xdr:cNvSpPr>
            <a:spLocks/>
          </xdr:cNvSpPr>
        </xdr:nvSpPr>
        <xdr:spPr>
          <a:xfrm>
            <a:off x="8852576" y="-142733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5" name="Straight Arrow Connector 151"/>
          <xdr:cNvSpPr>
            <a:spLocks/>
          </xdr:cNvSpPr>
        </xdr:nvSpPr>
        <xdr:spPr>
          <a:xfrm rot="5400000">
            <a:off x="8645214" y="-1365061"/>
            <a:ext cx="414723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28</xdr:col>
      <xdr:colOff>381000</xdr:colOff>
      <xdr:row>28</xdr:row>
      <xdr:rowOff>0</xdr:rowOff>
    </xdr:from>
    <xdr:to>
      <xdr:col>37</xdr:col>
      <xdr:colOff>238125</xdr:colOff>
      <xdr:row>31</xdr:row>
      <xdr:rowOff>133350</xdr:rowOff>
    </xdr:to>
    <xdr:grpSp>
      <xdr:nvGrpSpPr>
        <xdr:cNvPr id="56" name="Group 207"/>
        <xdr:cNvGrpSpPr>
          <a:grpSpLocks/>
        </xdr:cNvGrpSpPr>
      </xdr:nvGrpSpPr>
      <xdr:grpSpPr>
        <a:xfrm>
          <a:off x="10382250" y="4000500"/>
          <a:ext cx="3286125" cy="561975"/>
          <a:chOff x="5032375" y="4754565"/>
          <a:chExt cx="4132036" cy="611978"/>
        </a:xfrm>
        <a:solidFill>
          <a:srgbClr val="FFFFFF"/>
        </a:solidFill>
      </xdr:grpSpPr>
      <xdr:sp>
        <xdr:nvSpPr>
          <xdr:cNvPr id="57" name="Straight Arrow Connector 208"/>
          <xdr:cNvSpPr>
            <a:spLocks/>
          </xdr:cNvSpPr>
        </xdr:nvSpPr>
        <xdr:spPr>
          <a:xfrm rot="5400000">
            <a:off x="8759471" y="-1380666"/>
            <a:ext cx="19730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8" name="Straight Arrow Connector 209"/>
          <xdr:cNvSpPr>
            <a:spLocks/>
          </xdr:cNvSpPr>
        </xdr:nvSpPr>
        <xdr:spPr>
          <a:xfrm rot="16200000" flipH="1">
            <a:off x="8858640" y="-1510253"/>
            <a:ext cx="0" cy="25932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59" name="Straight Arrow Connector 210"/>
          <xdr:cNvSpPr>
            <a:spLocks/>
          </xdr:cNvSpPr>
        </xdr:nvSpPr>
        <xdr:spPr>
          <a:xfrm rot="5400000">
            <a:off x="8692326" y="-1365061"/>
            <a:ext cx="33159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0" name="Straight Arrow Connector 211"/>
          <xdr:cNvSpPr>
            <a:spLocks/>
          </xdr:cNvSpPr>
        </xdr:nvSpPr>
        <xdr:spPr>
          <a:xfrm rot="5400000">
            <a:off x="8620015" y="-1365061"/>
            <a:ext cx="4772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1" name="Straight Arrow Connector 212"/>
          <xdr:cNvSpPr>
            <a:spLocks/>
          </xdr:cNvSpPr>
        </xdr:nvSpPr>
        <xdr:spPr>
          <a:xfrm rot="5400000">
            <a:off x="8589025" y="-1334003"/>
            <a:ext cx="53923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2" name="Straight Arrow Connector 213"/>
          <xdr:cNvSpPr>
            <a:spLocks/>
          </xdr:cNvSpPr>
        </xdr:nvSpPr>
        <xdr:spPr>
          <a:xfrm rot="5400000">
            <a:off x="8552870" y="-1318398"/>
            <a:ext cx="61154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3" name="Straight Connector 214"/>
          <xdr:cNvSpPr>
            <a:spLocks/>
          </xdr:cNvSpPr>
        </xdr:nvSpPr>
        <xdr:spPr>
          <a:xfrm>
            <a:off x="8858640" y="-1499849"/>
            <a:ext cx="0" cy="4045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4" name="Straight Connector 215"/>
          <xdr:cNvSpPr>
            <a:spLocks/>
          </xdr:cNvSpPr>
        </xdr:nvSpPr>
        <xdr:spPr>
          <a:xfrm>
            <a:off x="8858640" y="-142733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5" name="Straight Arrow Connector 216"/>
          <xdr:cNvSpPr>
            <a:spLocks/>
          </xdr:cNvSpPr>
        </xdr:nvSpPr>
        <xdr:spPr>
          <a:xfrm rot="5400000">
            <a:off x="8651006" y="-1365061"/>
            <a:ext cx="41527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41</xdr:col>
      <xdr:colOff>381000</xdr:colOff>
      <xdr:row>28</xdr:row>
      <xdr:rowOff>0</xdr:rowOff>
    </xdr:from>
    <xdr:to>
      <xdr:col>50</xdr:col>
      <xdr:colOff>238125</xdr:colOff>
      <xdr:row>31</xdr:row>
      <xdr:rowOff>133350</xdr:rowOff>
    </xdr:to>
    <xdr:grpSp>
      <xdr:nvGrpSpPr>
        <xdr:cNvPr id="66" name="Group 237"/>
        <xdr:cNvGrpSpPr>
          <a:grpSpLocks/>
        </xdr:cNvGrpSpPr>
      </xdr:nvGrpSpPr>
      <xdr:grpSpPr>
        <a:xfrm>
          <a:off x="15335250" y="4000500"/>
          <a:ext cx="3286125" cy="561975"/>
          <a:chOff x="5032375" y="4754565"/>
          <a:chExt cx="4132036" cy="611978"/>
        </a:xfrm>
        <a:solidFill>
          <a:srgbClr val="FFFFFF"/>
        </a:solidFill>
      </xdr:grpSpPr>
      <xdr:sp>
        <xdr:nvSpPr>
          <xdr:cNvPr id="67" name="Straight Arrow Connector 238"/>
          <xdr:cNvSpPr>
            <a:spLocks/>
          </xdr:cNvSpPr>
        </xdr:nvSpPr>
        <xdr:spPr>
          <a:xfrm rot="5400000">
            <a:off x="8759471" y="-1380666"/>
            <a:ext cx="19730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8" name="Straight Arrow Connector 239"/>
          <xdr:cNvSpPr>
            <a:spLocks/>
          </xdr:cNvSpPr>
        </xdr:nvSpPr>
        <xdr:spPr>
          <a:xfrm rot="16200000" flipH="1">
            <a:off x="8858640" y="-1510253"/>
            <a:ext cx="0" cy="25932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69" name="Straight Arrow Connector 240"/>
          <xdr:cNvSpPr>
            <a:spLocks/>
          </xdr:cNvSpPr>
        </xdr:nvSpPr>
        <xdr:spPr>
          <a:xfrm rot="5400000">
            <a:off x="8692326" y="-1365061"/>
            <a:ext cx="33159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0" name="Straight Arrow Connector 241"/>
          <xdr:cNvSpPr>
            <a:spLocks/>
          </xdr:cNvSpPr>
        </xdr:nvSpPr>
        <xdr:spPr>
          <a:xfrm rot="5400000">
            <a:off x="8620015" y="-1365061"/>
            <a:ext cx="4772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1" name="Straight Arrow Connector 242"/>
          <xdr:cNvSpPr>
            <a:spLocks/>
          </xdr:cNvSpPr>
        </xdr:nvSpPr>
        <xdr:spPr>
          <a:xfrm rot="5400000">
            <a:off x="8589025" y="-1334003"/>
            <a:ext cx="53923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2" name="Straight Arrow Connector 243"/>
          <xdr:cNvSpPr>
            <a:spLocks/>
          </xdr:cNvSpPr>
        </xdr:nvSpPr>
        <xdr:spPr>
          <a:xfrm rot="5400000">
            <a:off x="8552870" y="-1318398"/>
            <a:ext cx="61154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3" name="Straight Connector 244"/>
          <xdr:cNvSpPr>
            <a:spLocks/>
          </xdr:cNvSpPr>
        </xdr:nvSpPr>
        <xdr:spPr>
          <a:xfrm>
            <a:off x="8858640" y="-1499849"/>
            <a:ext cx="0" cy="4045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4" name="Straight Connector 245"/>
          <xdr:cNvSpPr>
            <a:spLocks/>
          </xdr:cNvSpPr>
        </xdr:nvSpPr>
        <xdr:spPr>
          <a:xfrm>
            <a:off x="8858640" y="-142733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5" name="Straight Arrow Connector 246"/>
          <xdr:cNvSpPr>
            <a:spLocks/>
          </xdr:cNvSpPr>
        </xdr:nvSpPr>
        <xdr:spPr>
          <a:xfrm rot="5400000">
            <a:off x="8651006" y="-1365061"/>
            <a:ext cx="41527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42</xdr:col>
      <xdr:colOff>9525</xdr:colOff>
      <xdr:row>41</xdr:row>
      <xdr:rowOff>133350</xdr:rowOff>
    </xdr:from>
    <xdr:to>
      <xdr:col>45</xdr:col>
      <xdr:colOff>0</xdr:colOff>
      <xdr:row>154</xdr:row>
      <xdr:rowOff>47625</xdr:rowOff>
    </xdr:to>
    <xdr:grpSp>
      <xdr:nvGrpSpPr>
        <xdr:cNvPr id="76" name="Group 257"/>
        <xdr:cNvGrpSpPr>
          <a:grpSpLocks/>
        </xdr:cNvGrpSpPr>
      </xdr:nvGrpSpPr>
      <xdr:grpSpPr>
        <a:xfrm>
          <a:off x="15344775" y="5991225"/>
          <a:ext cx="1133475" cy="16059150"/>
          <a:chOff x="13254831" y="4445794"/>
          <a:chExt cx="1446213" cy="16636785"/>
        </a:xfrm>
        <a:solidFill>
          <a:srgbClr val="FFFFFF"/>
        </a:solidFill>
      </xdr:grpSpPr>
      <xdr:sp>
        <xdr:nvSpPr>
          <xdr:cNvPr id="77" name="Straight Arrow Connector 258"/>
          <xdr:cNvSpPr>
            <a:spLocks/>
          </xdr:cNvSpPr>
        </xdr:nvSpPr>
        <xdr:spPr>
          <a:xfrm rot="5400000">
            <a:off x="8698176" y="21003554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8" name="Straight Arrow Connector 259"/>
          <xdr:cNvSpPr>
            <a:spLocks/>
          </xdr:cNvSpPr>
        </xdr:nvSpPr>
        <xdr:spPr>
          <a:xfrm rot="5400000">
            <a:off x="8698176" y="21003554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79" name="Straight Arrow Connector 260"/>
          <xdr:cNvSpPr>
            <a:spLocks/>
          </xdr:cNvSpPr>
        </xdr:nvSpPr>
        <xdr:spPr>
          <a:xfrm rot="5400000">
            <a:off x="8698176" y="21003554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0" name="Straight Arrow Connector 261"/>
          <xdr:cNvSpPr>
            <a:spLocks/>
          </xdr:cNvSpPr>
        </xdr:nvSpPr>
        <xdr:spPr>
          <a:xfrm rot="5400000">
            <a:off x="8698176" y="21003554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1" name="Straight Arrow Connector 262"/>
          <xdr:cNvSpPr>
            <a:spLocks/>
          </xdr:cNvSpPr>
        </xdr:nvSpPr>
        <xdr:spPr>
          <a:xfrm rot="5400000">
            <a:off x="8698176" y="21003554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2" name="Straight Arrow Connector 263"/>
          <xdr:cNvSpPr>
            <a:spLocks/>
          </xdr:cNvSpPr>
        </xdr:nvSpPr>
        <xdr:spPr>
          <a:xfrm rot="5400000">
            <a:off x="8698176" y="20995236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3" name="Straight Arrow Connector 264"/>
          <xdr:cNvSpPr>
            <a:spLocks/>
          </xdr:cNvSpPr>
        </xdr:nvSpPr>
        <xdr:spPr>
          <a:xfrm rot="5400000">
            <a:off x="8698176" y="20995236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4" name="Straight Connector 265"/>
          <xdr:cNvSpPr>
            <a:spLocks/>
          </xdr:cNvSpPr>
        </xdr:nvSpPr>
        <xdr:spPr>
          <a:xfrm>
            <a:off x="13254831" y="20916211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5" name="Straight Connector 266"/>
          <xdr:cNvSpPr>
            <a:spLocks/>
          </xdr:cNvSpPr>
        </xdr:nvSpPr>
        <xdr:spPr>
          <a:xfrm>
            <a:off x="13254831" y="2108257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28</xdr:row>
      <xdr:rowOff>0</xdr:rowOff>
    </xdr:from>
    <xdr:to>
      <xdr:col>56</xdr:col>
      <xdr:colOff>133350</xdr:colOff>
      <xdr:row>31</xdr:row>
      <xdr:rowOff>133350</xdr:rowOff>
    </xdr:to>
    <xdr:grpSp>
      <xdr:nvGrpSpPr>
        <xdr:cNvPr id="86" name="Group 267"/>
        <xdr:cNvGrpSpPr>
          <a:grpSpLocks/>
        </xdr:cNvGrpSpPr>
      </xdr:nvGrpSpPr>
      <xdr:grpSpPr>
        <a:xfrm>
          <a:off x="17621250" y="4000500"/>
          <a:ext cx="3286125" cy="561975"/>
          <a:chOff x="5032375" y="4754565"/>
          <a:chExt cx="4132036" cy="611978"/>
        </a:xfrm>
        <a:solidFill>
          <a:srgbClr val="FFFFFF"/>
        </a:solidFill>
      </xdr:grpSpPr>
      <xdr:sp>
        <xdr:nvSpPr>
          <xdr:cNvPr id="87" name="Straight Arrow Connector 268"/>
          <xdr:cNvSpPr>
            <a:spLocks/>
          </xdr:cNvSpPr>
        </xdr:nvSpPr>
        <xdr:spPr>
          <a:xfrm rot="5400000">
            <a:off x="8759471" y="-1380666"/>
            <a:ext cx="19730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8" name="Straight Arrow Connector 269"/>
          <xdr:cNvSpPr>
            <a:spLocks/>
          </xdr:cNvSpPr>
        </xdr:nvSpPr>
        <xdr:spPr>
          <a:xfrm rot="16200000" flipH="1">
            <a:off x="8858640" y="-1510253"/>
            <a:ext cx="0" cy="25932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89" name="Straight Arrow Connector 270"/>
          <xdr:cNvSpPr>
            <a:spLocks/>
          </xdr:cNvSpPr>
        </xdr:nvSpPr>
        <xdr:spPr>
          <a:xfrm rot="5400000">
            <a:off x="8692326" y="-1365061"/>
            <a:ext cx="33159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0" name="Straight Arrow Connector 271"/>
          <xdr:cNvSpPr>
            <a:spLocks/>
          </xdr:cNvSpPr>
        </xdr:nvSpPr>
        <xdr:spPr>
          <a:xfrm rot="5400000">
            <a:off x="8620015" y="-1365061"/>
            <a:ext cx="4772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1" name="Straight Arrow Connector 272"/>
          <xdr:cNvSpPr>
            <a:spLocks/>
          </xdr:cNvSpPr>
        </xdr:nvSpPr>
        <xdr:spPr>
          <a:xfrm rot="5400000">
            <a:off x="8589025" y="-1334003"/>
            <a:ext cx="53923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2" name="Straight Arrow Connector 273"/>
          <xdr:cNvSpPr>
            <a:spLocks/>
          </xdr:cNvSpPr>
        </xdr:nvSpPr>
        <xdr:spPr>
          <a:xfrm rot="5400000">
            <a:off x="8552870" y="-1318398"/>
            <a:ext cx="61154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3" name="Straight Connector 274"/>
          <xdr:cNvSpPr>
            <a:spLocks/>
          </xdr:cNvSpPr>
        </xdr:nvSpPr>
        <xdr:spPr>
          <a:xfrm>
            <a:off x="8858640" y="-1499849"/>
            <a:ext cx="0" cy="4045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4" name="Straight Connector 275"/>
          <xdr:cNvSpPr>
            <a:spLocks/>
          </xdr:cNvSpPr>
        </xdr:nvSpPr>
        <xdr:spPr>
          <a:xfrm>
            <a:off x="8858640" y="-142733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5" name="Straight Arrow Connector 276"/>
          <xdr:cNvSpPr>
            <a:spLocks/>
          </xdr:cNvSpPr>
        </xdr:nvSpPr>
        <xdr:spPr>
          <a:xfrm rot="5400000">
            <a:off x="8651006" y="-1365061"/>
            <a:ext cx="41527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48</xdr:col>
      <xdr:colOff>9525</xdr:colOff>
      <xdr:row>41</xdr:row>
      <xdr:rowOff>133350</xdr:rowOff>
    </xdr:from>
    <xdr:to>
      <xdr:col>51</xdr:col>
      <xdr:colOff>0</xdr:colOff>
      <xdr:row>154</xdr:row>
      <xdr:rowOff>47625</xdr:rowOff>
    </xdr:to>
    <xdr:grpSp>
      <xdr:nvGrpSpPr>
        <xdr:cNvPr id="96" name="Group 287"/>
        <xdr:cNvGrpSpPr>
          <a:grpSpLocks/>
        </xdr:cNvGrpSpPr>
      </xdr:nvGrpSpPr>
      <xdr:grpSpPr>
        <a:xfrm>
          <a:off x="17630775" y="5991225"/>
          <a:ext cx="1133475" cy="16059150"/>
          <a:chOff x="13254831" y="4445794"/>
          <a:chExt cx="1446213" cy="16636785"/>
        </a:xfrm>
        <a:solidFill>
          <a:srgbClr val="FFFFFF"/>
        </a:solidFill>
      </xdr:grpSpPr>
      <xdr:sp>
        <xdr:nvSpPr>
          <xdr:cNvPr id="97" name="Straight Arrow Connector 288"/>
          <xdr:cNvSpPr>
            <a:spLocks/>
          </xdr:cNvSpPr>
        </xdr:nvSpPr>
        <xdr:spPr>
          <a:xfrm rot="5400000">
            <a:off x="8698176" y="21003554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8" name="Straight Arrow Connector 289"/>
          <xdr:cNvSpPr>
            <a:spLocks/>
          </xdr:cNvSpPr>
        </xdr:nvSpPr>
        <xdr:spPr>
          <a:xfrm rot="5400000">
            <a:off x="8698176" y="21003554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99" name="Straight Arrow Connector 290"/>
          <xdr:cNvSpPr>
            <a:spLocks/>
          </xdr:cNvSpPr>
        </xdr:nvSpPr>
        <xdr:spPr>
          <a:xfrm rot="5400000">
            <a:off x="8698176" y="21003554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0" name="Straight Arrow Connector 291"/>
          <xdr:cNvSpPr>
            <a:spLocks/>
          </xdr:cNvSpPr>
        </xdr:nvSpPr>
        <xdr:spPr>
          <a:xfrm rot="5400000">
            <a:off x="8698176" y="21003554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1" name="Straight Arrow Connector 292"/>
          <xdr:cNvSpPr>
            <a:spLocks/>
          </xdr:cNvSpPr>
        </xdr:nvSpPr>
        <xdr:spPr>
          <a:xfrm rot="5400000">
            <a:off x="8698176" y="21003554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2" name="Straight Arrow Connector 293"/>
          <xdr:cNvSpPr>
            <a:spLocks/>
          </xdr:cNvSpPr>
        </xdr:nvSpPr>
        <xdr:spPr>
          <a:xfrm rot="5400000">
            <a:off x="8698176" y="20995236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3" name="Straight Arrow Connector 294"/>
          <xdr:cNvSpPr>
            <a:spLocks/>
          </xdr:cNvSpPr>
        </xdr:nvSpPr>
        <xdr:spPr>
          <a:xfrm rot="5400000">
            <a:off x="8698176" y="20995236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4" name="Straight Connector 295"/>
          <xdr:cNvSpPr>
            <a:spLocks/>
          </xdr:cNvSpPr>
        </xdr:nvSpPr>
        <xdr:spPr>
          <a:xfrm>
            <a:off x="13254831" y="20916211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5" name="Straight Connector 296"/>
          <xdr:cNvSpPr>
            <a:spLocks/>
          </xdr:cNvSpPr>
        </xdr:nvSpPr>
        <xdr:spPr>
          <a:xfrm>
            <a:off x="13254831" y="2108257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28</xdr:row>
      <xdr:rowOff>0</xdr:rowOff>
    </xdr:from>
    <xdr:to>
      <xdr:col>43</xdr:col>
      <xdr:colOff>238125</xdr:colOff>
      <xdr:row>31</xdr:row>
      <xdr:rowOff>133350</xdr:rowOff>
    </xdr:to>
    <xdr:grpSp>
      <xdr:nvGrpSpPr>
        <xdr:cNvPr id="106" name="Group 297"/>
        <xdr:cNvGrpSpPr>
          <a:grpSpLocks/>
        </xdr:cNvGrpSpPr>
      </xdr:nvGrpSpPr>
      <xdr:grpSpPr>
        <a:xfrm>
          <a:off x="12668250" y="4000500"/>
          <a:ext cx="3286125" cy="561975"/>
          <a:chOff x="5032375" y="4754565"/>
          <a:chExt cx="4132036" cy="611978"/>
        </a:xfrm>
        <a:solidFill>
          <a:srgbClr val="FFFFFF"/>
        </a:solidFill>
      </xdr:grpSpPr>
      <xdr:sp>
        <xdr:nvSpPr>
          <xdr:cNvPr id="107" name="Straight Arrow Connector 298"/>
          <xdr:cNvSpPr>
            <a:spLocks/>
          </xdr:cNvSpPr>
        </xdr:nvSpPr>
        <xdr:spPr>
          <a:xfrm rot="5400000">
            <a:off x="8759471" y="-1380666"/>
            <a:ext cx="19730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8" name="Straight Arrow Connector 299"/>
          <xdr:cNvSpPr>
            <a:spLocks/>
          </xdr:cNvSpPr>
        </xdr:nvSpPr>
        <xdr:spPr>
          <a:xfrm rot="16200000" flipH="1">
            <a:off x="8858640" y="-1510253"/>
            <a:ext cx="0" cy="25932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09" name="Straight Arrow Connector 300"/>
          <xdr:cNvSpPr>
            <a:spLocks/>
          </xdr:cNvSpPr>
        </xdr:nvSpPr>
        <xdr:spPr>
          <a:xfrm rot="5400000">
            <a:off x="8692326" y="-1365061"/>
            <a:ext cx="33159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0" name="Straight Arrow Connector 301"/>
          <xdr:cNvSpPr>
            <a:spLocks/>
          </xdr:cNvSpPr>
        </xdr:nvSpPr>
        <xdr:spPr>
          <a:xfrm rot="5400000">
            <a:off x="8620015" y="-1365061"/>
            <a:ext cx="47725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1" name="Straight Arrow Connector 302"/>
          <xdr:cNvSpPr>
            <a:spLocks/>
          </xdr:cNvSpPr>
        </xdr:nvSpPr>
        <xdr:spPr>
          <a:xfrm rot="5400000">
            <a:off x="8589025" y="-1334003"/>
            <a:ext cx="53923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2" name="Straight Arrow Connector 303"/>
          <xdr:cNvSpPr>
            <a:spLocks/>
          </xdr:cNvSpPr>
        </xdr:nvSpPr>
        <xdr:spPr>
          <a:xfrm rot="5400000">
            <a:off x="8552870" y="-1318398"/>
            <a:ext cx="61154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3" name="Straight Connector 304"/>
          <xdr:cNvSpPr>
            <a:spLocks/>
          </xdr:cNvSpPr>
        </xdr:nvSpPr>
        <xdr:spPr>
          <a:xfrm>
            <a:off x="8858640" y="-1499849"/>
            <a:ext cx="0" cy="4045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4" name="Straight Connector 305"/>
          <xdr:cNvSpPr>
            <a:spLocks/>
          </xdr:cNvSpPr>
        </xdr:nvSpPr>
        <xdr:spPr>
          <a:xfrm>
            <a:off x="8858640" y="-142733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5" name="Straight Arrow Connector 306"/>
          <xdr:cNvSpPr>
            <a:spLocks/>
          </xdr:cNvSpPr>
        </xdr:nvSpPr>
        <xdr:spPr>
          <a:xfrm rot="5400000">
            <a:off x="8651006" y="-1365061"/>
            <a:ext cx="415270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28</xdr:row>
      <xdr:rowOff>0</xdr:rowOff>
    </xdr:from>
    <xdr:to>
      <xdr:col>61</xdr:col>
      <xdr:colOff>371475</xdr:colOff>
      <xdr:row>31</xdr:row>
      <xdr:rowOff>133350</xdr:rowOff>
    </xdr:to>
    <xdr:grpSp>
      <xdr:nvGrpSpPr>
        <xdr:cNvPr id="116" name="Group 327"/>
        <xdr:cNvGrpSpPr>
          <a:grpSpLocks/>
        </xdr:cNvGrpSpPr>
      </xdr:nvGrpSpPr>
      <xdr:grpSpPr>
        <a:xfrm>
          <a:off x="19907250" y="4000500"/>
          <a:ext cx="3667125" cy="561975"/>
          <a:chOff x="5032375" y="4754565"/>
          <a:chExt cx="4131472" cy="611978"/>
        </a:xfrm>
        <a:solidFill>
          <a:srgbClr val="FFFFFF"/>
        </a:solidFill>
      </xdr:grpSpPr>
      <xdr:sp>
        <xdr:nvSpPr>
          <xdr:cNvPr id="117" name="Straight Arrow Connector 328"/>
          <xdr:cNvSpPr>
            <a:spLocks/>
          </xdr:cNvSpPr>
        </xdr:nvSpPr>
        <xdr:spPr>
          <a:xfrm rot="5400000">
            <a:off x="8758963" y="-1380666"/>
            <a:ext cx="197278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8" name="Straight Arrow Connector 329"/>
          <xdr:cNvSpPr>
            <a:spLocks/>
          </xdr:cNvSpPr>
        </xdr:nvSpPr>
        <xdr:spPr>
          <a:xfrm rot="16200000" flipH="1">
            <a:off x="8858118" y="-1510253"/>
            <a:ext cx="0" cy="259326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19" name="Straight Arrow Connector 330"/>
          <xdr:cNvSpPr>
            <a:spLocks/>
          </xdr:cNvSpPr>
        </xdr:nvSpPr>
        <xdr:spPr>
          <a:xfrm rot="5400000">
            <a:off x="8691826" y="-1365061"/>
            <a:ext cx="33155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0" name="Straight Arrow Connector 331"/>
          <xdr:cNvSpPr>
            <a:spLocks/>
          </xdr:cNvSpPr>
        </xdr:nvSpPr>
        <xdr:spPr>
          <a:xfrm rot="5400000">
            <a:off x="8619526" y="-1365061"/>
            <a:ext cx="477185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1" name="Straight Arrow Connector 332"/>
          <xdr:cNvSpPr>
            <a:spLocks/>
          </xdr:cNvSpPr>
        </xdr:nvSpPr>
        <xdr:spPr>
          <a:xfrm rot="5400000">
            <a:off x="8588540" y="-1334003"/>
            <a:ext cx="539157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2" name="Straight Arrow Connector 333"/>
          <xdr:cNvSpPr>
            <a:spLocks/>
          </xdr:cNvSpPr>
        </xdr:nvSpPr>
        <xdr:spPr>
          <a:xfrm rot="5400000">
            <a:off x="8551356" y="-1318398"/>
            <a:ext cx="612491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3" name="Straight Connector 334"/>
          <xdr:cNvSpPr>
            <a:spLocks/>
          </xdr:cNvSpPr>
        </xdr:nvSpPr>
        <xdr:spPr>
          <a:xfrm>
            <a:off x="8858118" y="-1499849"/>
            <a:ext cx="0" cy="4045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4" name="Straight Connector 335"/>
          <xdr:cNvSpPr>
            <a:spLocks/>
          </xdr:cNvSpPr>
        </xdr:nvSpPr>
        <xdr:spPr>
          <a:xfrm>
            <a:off x="8858118" y="-142733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5" name="Straight Arrow Connector 336"/>
          <xdr:cNvSpPr>
            <a:spLocks/>
          </xdr:cNvSpPr>
        </xdr:nvSpPr>
        <xdr:spPr>
          <a:xfrm rot="5400000">
            <a:off x="8650512" y="-1365061"/>
            <a:ext cx="415213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54</xdr:col>
      <xdr:colOff>9525</xdr:colOff>
      <xdr:row>41</xdr:row>
      <xdr:rowOff>133350</xdr:rowOff>
    </xdr:from>
    <xdr:to>
      <xdr:col>57</xdr:col>
      <xdr:colOff>0</xdr:colOff>
      <xdr:row>154</xdr:row>
      <xdr:rowOff>47625</xdr:rowOff>
    </xdr:to>
    <xdr:grpSp>
      <xdr:nvGrpSpPr>
        <xdr:cNvPr id="126" name="Group 347"/>
        <xdr:cNvGrpSpPr>
          <a:grpSpLocks/>
        </xdr:cNvGrpSpPr>
      </xdr:nvGrpSpPr>
      <xdr:grpSpPr>
        <a:xfrm>
          <a:off x="19916775" y="5991225"/>
          <a:ext cx="1343025" cy="16059150"/>
          <a:chOff x="13254831" y="4445794"/>
          <a:chExt cx="1446213" cy="16636785"/>
        </a:xfrm>
        <a:solidFill>
          <a:srgbClr val="FFFFFF"/>
        </a:solidFill>
      </xdr:grpSpPr>
      <xdr:sp>
        <xdr:nvSpPr>
          <xdr:cNvPr id="127" name="Straight Arrow Connector 348"/>
          <xdr:cNvSpPr>
            <a:spLocks/>
          </xdr:cNvSpPr>
        </xdr:nvSpPr>
        <xdr:spPr>
          <a:xfrm rot="5400000">
            <a:off x="8697092" y="21003554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8" name="Straight Arrow Connector 349"/>
          <xdr:cNvSpPr>
            <a:spLocks/>
          </xdr:cNvSpPr>
        </xdr:nvSpPr>
        <xdr:spPr>
          <a:xfrm rot="5400000">
            <a:off x="8697092" y="21003554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29" name="Straight Arrow Connector 350"/>
          <xdr:cNvSpPr>
            <a:spLocks/>
          </xdr:cNvSpPr>
        </xdr:nvSpPr>
        <xdr:spPr>
          <a:xfrm rot="5400000">
            <a:off x="8697092" y="21003554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0" name="Straight Arrow Connector 351"/>
          <xdr:cNvSpPr>
            <a:spLocks/>
          </xdr:cNvSpPr>
        </xdr:nvSpPr>
        <xdr:spPr>
          <a:xfrm rot="5400000">
            <a:off x="8697092" y="21003554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1" name="Straight Arrow Connector 352"/>
          <xdr:cNvSpPr>
            <a:spLocks/>
          </xdr:cNvSpPr>
        </xdr:nvSpPr>
        <xdr:spPr>
          <a:xfrm rot="5400000">
            <a:off x="8697092" y="21003554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2" name="Straight Arrow Connector 353"/>
          <xdr:cNvSpPr>
            <a:spLocks/>
          </xdr:cNvSpPr>
        </xdr:nvSpPr>
        <xdr:spPr>
          <a:xfrm rot="5400000">
            <a:off x="8697092" y="20995236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3" name="Straight Arrow Connector 354"/>
          <xdr:cNvSpPr>
            <a:spLocks/>
          </xdr:cNvSpPr>
        </xdr:nvSpPr>
        <xdr:spPr>
          <a:xfrm rot="5400000">
            <a:off x="8697092" y="20995236"/>
            <a:ext cx="31563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4" name="Straight Connector 355"/>
          <xdr:cNvSpPr>
            <a:spLocks/>
          </xdr:cNvSpPr>
        </xdr:nvSpPr>
        <xdr:spPr>
          <a:xfrm>
            <a:off x="13254831" y="20916211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  <xdr:sp>
        <xdr:nvSpPr>
          <xdr:cNvPr id="135" name="Straight Connector 356"/>
          <xdr:cNvSpPr>
            <a:spLocks/>
          </xdr:cNvSpPr>
        </xdr:nvSpPr>
        <xdr:spPr>
          <a:xfrm>
            <a:off x="13254831" y="21082579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xdr:txBody>
      </xdr:sp>
    </xdr:grpSp>
    <xdr:clientData/>
  </xdr:twoCellAnchor>
  <xdr:twoCellAnchor>
    <xdr:from>
      <xdr:col>14</xdr:col>
      <xdr:colOff>9525</xdr:colOff>
      <xdr:row>22</xdr:row>
      <xdr:rowOff>9525</xdr:rowOff>
    </xdr:from>
    <xdr:to>
      <xdr:col>20</xdr:col>
      <xdr:colOff>0</xdr:colOff>
      <xdr:row>32</xdr:row>
      <xdr:rowOff>0</xdr:rowOff>
    </xdr:to>
    <xdr:sp>
      <xdr:nvSpPr>
        <xdr:cNvPr id="136" name="Rectangle 4"/>
        <xdr:cNvSpPr>
          <a:spLocks/>
        </xdr:cNvSpPr>
      </xdr:nvSpPr>
      <xdr:spPr>
        <a:xfrm>
          <a:off x="5410200" y="3152775"/>
          <a:ext cx="2219325" cy="14192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26</xdr:row>
      <xdr:rowOff>0</xdr:rowOff>
    </xdr:from>
    <xdr:to>
      <xdr:col>18</xdr:col>
      <xdr:colOff>0</xdr:colOff>
      <xdr:row>28</xdr:row>
      <xdr:rowOff>0</xdr:rowOff>
    </xdr:to>
    <xdr:sp>
      <xdr:nvSpPr>
        <xdr:cNvPr id="137" name="Rectangle 5" descr="Light upward diagonal"/>
        <xdr:cNvSpPr>
          <a:spLocks/>
        </xdr:cNvSpPr>
      </xdr:nvSpPr>
      <xdr:spPr>
        <a:xfrm>
          <a:off x="6143625" y="3714750"/>
          <a:ext cx="742950" cy="28575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0</xdr:rowOff>
    </xdr:from>
    <xdr:to>
      <xdr:col>20</xdr:col>
      <xdr:colOff>0</xdr:colOff>
      <xdr:row>19</xdr:row>
      <xdr:rowOff>0</xdr:rowOff>
    </xdr:to>
    <xdr:sp>
      <xdr:nvSpPr>
        <xdr:cNvPr id="138" name="Straight Connector 8"/>
        <xdr:cNvSpPr>
          <a:spLocks/>
        </xdr:cNvSpPr>
      </xdr:nvSpPr>
      <xdr:spPr>
        <a:xfrm>
          <a:off x="5410200" y="2714625"/>
          <a:ext cx="22193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21</xdr:row>
      <xdr:rowOff>0</xdr:rowOff>
    </xdr:from>
    <xdr:to>
      <xdr:col>16</xdr:col>
      <xdr:colOff>0</xdr:colOff>
      <xdr:row>21</xdr:row>
      <xdr:rowOff>0</xdr:rowOff>
    </xdr:to>
    <xdr:sp>
      <xdr:nvSpPr>
        <xdr:cNvPr id="139" name="Straight Connector 11"/>
        <xdr:cNvSpPr>
          <a:spLocks/>
        </xdr:cNvSpPr>
      </xdr:nvSpPr>
      <xdr:spPr>
        <a:xfrm>
          <a:off x="5400675" y="30003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0</xdr:colOff>
      <xdr:row>21</xdr:row>
      <xdr:rowOff>0</xdr:rowOff>
    </xdr:from>
    <xdr:to>
      <xdr:col>18</xdr:col>
      <xdr:colOff>0</xdr:colOff>
      <xdr:row>21</xdr:row>
      <xdr:rowOff>0</xdr:rowOff>
    </xdr:to>
    <xdr:sp>
      <xdr:nvSpPr>
        <xdr:cNvPr id="140" name="Straight Connector 13"/>
        <xdr:cNvSpPr>
          <a:spLocks/>
        </xdr:cNvSpPr>
      </xdr:nvSpPr>
      <xdr:spPr>
        <a:xfrm>
          <a:off x="6143625" y="30003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141" name="Straight Connector 15"/>
        <xdr:cNvSpPr>
          <a:spLocks/>
        </xdr:cNvSpPr>
      </xdr:nvSpPr>
      <xdr:spPr>
        <a:xfrm flipV="1">
          <a:off x="6886575" y="30099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28575</xdr:colOff>
      <xdr:row>22</xdr:row>
      <xdr:rowOff>0</xdr:rowOff>
    </xdr:from>
    <xdr:to>
      <xdr:col>12</xdr:col>
      <xdr:colOff>38100</xdr:colOff>
      <xdr:row>32</xdr:row>
      <xdr:rowOff>0</xdr:rowOff>
    </xdr:to>
    <xdr:sp>
      <xdr:nvSpPr>
        <xdr:cNvPr id="142" name="Straight Connector 19"/>
        <xdr:cNvSpPr>
          <a:spLocks/>
        </xdr:cNvSpPr>
      </xdr:nvSpPr>
      <xdr:spPr>
        <a:xfrm rot="5400000">
          <a:off x="4686300" y="3143250"/>
          <a:ext cx="95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76200</xdr:colOff>
      <xdr:row>22</xdr:row>
      <xdr:rowOff>9525</xdr:rowOff>
    </xdr:from>
    <xdr:to>
      <xdr:col>13</xdr:col>
      <xdr:colOff>76200</xdr:colOff>
      <xdr:row>26</xdr:row>
      <xdr:rowOff>0</xdr:rowOff>
    </xdr:to>
    <xdr:sp>
      <xdr:nvSpPr>
        <xdr:cNvPr id="143" name="Straight Connector 21"/>
        <xdr:cNvSpPr>
          <a:spLocks/>
        </xdr:cNvSpPr>
      </xdr:nvSpPr>
      <xdr:spPr>
        <a:xfrm rot="5400000">
          <a:off x="5105400" y="31527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76200</xdr:colOff>
      <xdr:row>26</xdr:row>
      <xdr:rowOff>0</xdr:rowOff>
    </xdr:from>
    <xdr:to>
      <xdr:col>13</xdr:col>
      <xdr:colOff>76200</xdr:colOff>
      <xdr:row>28</xdr:row>
      <xdr:rowOff>0</xdr:rowOff>
    </xdr:to>
    <xdr:sp>
      <xdr:nvSpPr>
        <xdr:cNvPr id="144" name="Straight Connector 23"/>
        <xdr:cNvSpPr>
          <a:spLocks/>
        </xdr:cNvSpPr>
      </xdr:nvSpPr>
      <xdr:spPr>
        <a:xfrm rot="5400000">
          <a:off x="5105400" y="3714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76200</xdr:colOff>
      <xdr:row>28</xdr:row>
      <xdr:rowOff>0</xdr:rowOff>
    </xdr:from>
    <xdr:to>
      <xdr:col>13</xdr:col>
      <xdr:colOff>76200</xdr:colOff>
      <xdr:row>32</xdr:row>
      <xdr:rowOff>9525</xdr:rowOff>
    </xdr:to>
    <xdr:sp>
      <xdr:nvSpPr>
        <xdr:cNvPr id="145" name="Straight Connector 25"/>
        <xdr:cNvSpPr>
          <a:spLocks/>
        </xdr:cNvSpPr>
      </xdr:nvSpPr>
      <xdr:spPr>
        <a:xfrm rot="5400000">
          <a:off x="5105400" y="40005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121</xdr:row>
      <xdr:rowOff>0</xdr:rowOff>
    </xdr:from>
    <xdr:to>
      <xdr:col>17</xdr:col>
      <xdr:colOff>0</xdr:colOff>
      <xdr:row>122</xdr:row>
      <xdr:rowOff>142875</xdr:rowOff>
    </xdr:to>
    <xdr:sp>
      <xdr:nvSpPr>
        <xdr:cNvPr id="146" name="Rectangle 375"/>
        <xdr:cNvSpPr>
          <a:spLocks/>
        </xdr:cNvSpPr>
      </xdr:nvSpPr>
      <xdr:spPr>
        <a:xfrm>
          <a:off x="2057400" y="17287875"/>
          <a:ext cx="4457700" cy="2857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371475</xdr:colOff>
      <xdr:row>120</xdr:row>
      <xdr:rowOff>9525</xdr:rowOff>
    </xdr:from>
    <xdr:to>
      <xdr:col>16</xdr:col>
      <xdr:colOff>371475</xdr:colOff>
      <xdr:row>120</xdr:row>
      <xdr:rowOff>142875</xdr:rowOff>
    </xdr:to>
    <xdr:sp>
      <xdr:nvSpPr>
        <xdr:cNvPr id="147" name="Rectangle 376"/>
        <xdr:cNvSpPr>
          <a:spLocks/>
        </xdr:cNvSpPr>
      </xdr:nvSpPr>
      <xdr:spPr>
        <a:xfrm>
          <a:off x="2057400" y="17154525"/>
          <a:ext cx="4457700" cy="13335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123</xdr:row>
      <xdr:rowOff>0</xdr:rowOff>
    </xdr:from>
    <xdr:to>
      <xdr:col>17</xdr:col>
      <xdr:colOff>0</xdr:colOff>
      <xdr:row>125</xdr:row>
      <xdr:rowOff>66675</xdr:rowOff>
    </xdr:to>
    <xdr:sp>
      <xdr:nvSpPr>
        <xdr:cNvPr id="148" name="Rectangle 377"/>
        <xdr:cNvSpPr>
          <a:spLocks/>
        </xdr:cNvSpPr>
      </xdr:nvSpPr>
      <xdr:spPr>
        <a:xfrm>
          <a:off x="2057400" y="17573625"/>
          <a:ext cx="4457700" cy="352425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47625</xdr:colOff>
      <xdr:row>113</xdr:row>
      <xdr:rowOff>66675</xdr:rowOff>
    </xdr:from>
    <xdr:to>
      <xdr:col>6</xdr:col>
      <xdr:colOff>47625</xdr:colOff>
      <xdr:row>119</xdr:row>
      <xdr:rowOff>85725</xdr:rowOff>
    </xdr:to>
    <xdr:sp>
      <xdr:nvSpPr>
        <xdr:cNvPr id="149" name="Straight Connector 379"/>
        <xdr:cNvSpPr>
          <a:spLocks/>
        </xdr:cNvSpPr>
      </xdr:nvSpPr>
      <xdr:spPr>
        <a:xfrm rot="5400000">
          <a:off x="2476500" y="16211550"/>
          <a:ext cx="0" cy="87630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38100</xdr:colOff>
      <xdr:row>119</xdr:row>
      <xdr:rowOff>76200</xdr:rowOff>
    </xdr:from>
    <xdr:to>
      <xdr:col>15</xdr:col>
      <xdr:colOff>323850</xdr:colOff>
      <xdr:row>119</xdr:row>
      <xdr:rowOff>76200</xdr:rowOff>
    </xdr:to>
    <xdr:sp>
      <xdr:nvSpPr>
        <xdr:cNvPr id="150" name="Straight Connector 381"/>
        <xdr:cNvSpPr>
          <a:spLocks/>
        </xdr:cNvSpPr>
      </xdr:nvSpPr>
      <xdr:spPr>
        <a:xfrm>
          <a:off x="2466975" y="17078325"/>
          <a:ext cx="362902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323850</xdr:colOff>
      <xdr:row>113</xdr:row>
      <xdr:rowOff>57150</xdr:rowOff>
    </xdr:from>
    <xdr:to>
      <xdr:col>15</xdr:col>
      <xdr:colOff>323850</xdr:colOff>
      <xdr:row>119</xdr:row>
      <xdr:rowOff>85725</xdr:rowOff>
    </xdr:to>
    <xdr:sp>
      <xdr:nvSpPr>
        <xdr:cNvPr id="151" name="Straight Connector 383"/>
        <xdr:cNvSpPr>
          <a:spLocks/>
        </xdr:cNvSpPr>
      </xdr:nvSpPr>
      <xdr:spPr>
        <a:xfrm rot="5400000" flipH="1" flipV="1">
          <a:off x="6096000" y="16202025"/>
          <a:ext cx="0" cy="88582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57150</xdr:colOff>
      <xdr:row>113</xdr:row>
      <xdr:rowOff>85725</xdr:rowOff>
    </xdr:from>
    <xdr:to>
      <xdr:col>15</xdr:col>
      <xdr:colOff>333375</xdr:colOff>
      <xdr:row>113</xdr:row>
      <xdr:rowOff>85725</xdr:rowOff>
    </xdr:to>
    <xdr:sp>
      <xdr:nvSpPr>
        <xdr:cNvPr id="152" name="Straight Connector 385"/>
        <xdr:cNvSpPr>
          <a:spLocks/>
        </xdr:cNvSpPr>
      </xdr:nvSpPr>
      <xdr:spPr>
        <a:xfrm>
          <a:off x="2486025" y="16230600"/>
          <a:ext cx="3619500" cy="0"/>
        </a:xfrm>
        <a:prstGeom prst="line">
          <a:avLst/>
        </a:prstGeom>
        <a:noFill/>
        <a:ln w="15875" cmpd="sng">
          <a:solidFill>
            <a:srgbClr val="40404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361950</xdr:colOff>
      <xdr:row>99</xdr:row>
      <xdr:rowOff>133350</xdr:rowOff>
    </xdr:from>
    <xdr:to>
      <xdr:col>3</xdr:col>
      <xdr:colOff>361950</xdr:colOff>
      <xdr:row>112</xdr:row>
      <xdr:rowOff>142875</xdr:rowOff>
    </xdr:to>
    <xdr:sp>
      <xdr:nvSpPr>
        <xdr:cNvPr id="153" name="Straight Connector 307"/>
        <xdr:cNvSpPr>
          <a:spLocks/>
        </xdr:cNvSpPr>
      </xdr:nvSpPr>
      <xdr:spPr>
        <a:xfrm rot="5400000">
          <a:off x="1676400" y="14277975"/>
          <a:ext cx="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361950</xdr:colOff>
      <xdr:row>113</xdr:row>
      <xdr:rowOff>9525</xdr:rowOff>
    </xdr:from>
    <xdr:to>
      <xdr:col>3</xdr:col>
      <xdr:colOff>361950</xdr:colOff>
      <xdr:row>119</xdr:row>
      <xdr:rowOff>142875</xdr:rowOff>
    </xdr:to>
    <xdr:sp>
      <xdr:nvSpPr>
        <xdr:cNvPr id="154" name="Straight Connector 327"/>
        <xdr:cNvSpPr>
          <a:spLocks/>
        </xdr:cNvSpPr>
      </xdr:nvSpPr>
      <xdr:spPr>
        <a:xfrm rot="5400000">
          <a:off x="1676400" y="161544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361950</xdr:colOff>
      <xdr:row>119</xdr:row>
      <xdr:rowOff>142875</xdr:rowOff>
    </xdr:from>
    <xdr:to>
      <xdr:col>3</xdr:col>
      <xdr:colOff>361950</xdr:colOff>
      <xdr:row>120</xdr:row>
      <xdr:rowOff>142875</xdr:rowOff>
    </xdr:to>
    <xdr:sp>
      <xdr:nvSpPr>
        <xdr:cNvPr id="155" name="Straight Connector 360"/>
        <xdr:cNvSpPr>
          <a:spLocks/>
        </xdr:cNvSpPr>
      </xdr:nvSpPr>
      <xdr:spPr>
        <a:xfrm rot="5400000">
          <a:off x="1676400" y="171450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361950</xdr:colOff>
      <xdr:row>121</xdr:row>
      <xdr:rowOff>0</xdr:rowOff>
    </xdr:from>
    <xdr:to>
      <xdr:col>3</xdr:col>
      <xdr:colOff>361950</xdr:colOff>
      <xdr:row>122</xdr:row>
      <xdr:rowOff>123825</xdr:rowOff>
    </xdr:to>
    <xdr:sp>
      <xdr:nvSpPr>
        <xdr:cNvPr id="156" name="Straight Connector 363"/>
        <xdr:cNvSpPr>
          <a:spLocks/>
        </xdr:cNvSpPr>
      </xdr:nvSpPr>
      <xdr:spPr>
        <a:xfrm rot="5400000">
          <a:off x="1676400" y="17287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371475</xdr:colOff>
      <xdr:row>100</xdr:row>
      <xdr:rowOff>9525</xdr:rowOff>
    </xdr:from>
    <xdr:to>
      <xdr:col>9</xdr:col>
      <xdr:colOff>371475</xdr:colOff>
      <xdr:row>103</xdr:row>
      <xdr:rowOff>104775</xdr:rowOff>
    </xdr:to>
    <xdr:sp>
      <xdr:nvSpPr>
        <xdr:cNvPr id="157" name="Rectangle 367"/>
        <xdr:cNvSpPr>
          <a:spLocks/>
        </xdr:cNvSpPr>
      </xdr:nvSpPr>
      <xdr:spPr>
        <a:xfrm>
          <a:off x="2057400" y="14297025"/>
          <a:ext cx="1857375" cy="52387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371475</xdr:colOff>
      <xdr:row>100</xdr:row>
      <xdr:rowOff>9525</xdr:rowOff>
    </xdr:from>
    <xdr:to>
      <xdr:col>16</xdr:col>
      <xdr:colOff>371475</xdr:colOff>
      <xdr:row>103</xdr:row>
      <xdr:rowOff>104775</xdr:rowOff>
    </xdr:to>
    <xdr:sp>
      <xdr:nvSpPr>
        <xdr:cNvPr id="158" name="Rectangle 368"/>
        <xdr:cNvSpPr>
          <a:spLocks/>
        </xdr:cNvSpPr>
      </xdr:nvSpPr>
      <xdr:spPr>
        <a:xfrm>
          <a:off x="4657725" y="14297025"/>
          <a:ext cx="1857375" cy="523875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317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66675</xdr:colOff>
      <xdr:row>118</xdr:row>
      <xdr:rowOff>133350</xdr:rowOff>
    </xdr:from>
    <xdr:to>
      <xdr:col>6</xdr:col>
      <xdr:colOff>152400</xdr:colOff>
      <xdr:row>119</xdr:row>
      <xdr:rowOff>66675</xdr:rowOff>
    </xdr:to>
    <xdr:sp>
      <xdr:nvSpPr>
        <xdr:cNvPr id="159" name="Oval 369"/>
        <xdr:cNvSpPr>
          <a:spLocks/>
        </xdr:cNvSpPr>
      </xdr:nvSpPr>
      <xdr:spPr>
        <a:xfrm>
          <a:off x="2495550" y="16992600"/>
          <a:ext cx="85725" cy="76200"/>
        </a:xfrm>
        <a:prstGeom prst="ellipse">
          <a:avLst/>
        </a:prstGeom>
        <a:solidFill>
          <a:srgbClr val="FF9900"/>
        </a:solidFill>
        <a:ln w="317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228600</xdr:colOff>
      <xdr:row>118</xdr:row>
      <xdr:rowOff>133350</xdr:rowOff>
    </xdr:from>
    <xdr:to>
      <xdr:col>15</xdr:col>
      <xdr:colOff>304800</xdr:colOff>
      <xdr:row>119</xdr:row>
      <xdr:rowOff>66675</xdr:rowOff>
    </xdr:to>
    <xdr:sp>
      <xdr:nvSpPr>
        <xdr:cNvPr id="160" name="Oval 382"/>
        <xdr:cNvSpPr>
          <a:spLocks/>
        </xdr:cNvSpPr>
      </xdr:nvSpPr>
      <xdr:spPr>
        <a:xfrm>
          <a:off x="6000750" y="16992600"/>
          <a:ext cx="76200" cy="76200"/>
        </a:xfrm>
        <a:prstGeom prst="ellipse">
          <a:avLst/>
        </a:prstGeom>
        <a:solidFill>
          <a:srgbClr val="E46C0A"/>
        </a:solidFill>
        <a:ln w="3175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57150</xdr:colOff>
      <xdr:row>98</xdr:row>
      <xdr:rowOff>9525</xdr:rowOff>
    </xdr:from>
    <xdr:to>
      <xdr:col>10</xdr:col>
      <xdr:colOff>57150</xdr:colOff>
      <xdr:row>118</xdr:row>
      <xdr:rowOff>114300</xdr:rowOff>
    </xdr:to>
    <xdr:sp>
      <xdr:nvSpPr>
        <xdr:cNvPr id="161" name="Straight Connector 390"/>
        <xdr:cNvSpPr>
          <a:spLocks/>
        </xdr:cNvSpPr>
      </xdr:nvSpPr>
      <xdr:spPr>
        <a:xfrm rot="5400000">
          <a:off x="3971925" y="14011275"/>
          <a:ext cx="0" cy="2962275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314325</xdr:colOff>
      <xdr:row>98</xdr:row>
      <xdr:rowOff>9525</xdr:rowOff>
    </xdr:from>
    <xdr:to>
      <xdr:col>11</xdr:col>
      <xdr:colOff>314325</xdr:colOff>
      <xdr:row>118</xdr:row>
      <xdr:rowOff>114300</xdr:rowOff>
    </xdr:to>
    <xdr:sp>
      <xdr:nvSpPr>
        <xdr:cNvPr id="162" name="Straight Connector 391"/>
        <xdr:cNvSpPr>
          <a:spLocks/>
        </xdr:cNvSpPr>
      </xdr:nvSpPr>
      <xdr:spPr>
        <a:xfrm rot="5400000">
          <a:off x="4600575" y="14011275"/>
          <a:ext cx="0" cy="2962275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361950</xdr:colOff>
      <xdr:row>118</xdr:row>
      <xdr:rowOff>114300</xdr:rowOff>
    </xdr:from>
    <xdr:to>
      <xdr:col>10</xdr:col>
      <xdr:colOff>57150</xdr:colOff>
      <xdr:row>118</xdr:row>
      <xdr:rowOff>114300</xdr:rowOff>
    </xdr:to>
    <xdr:sp>
      <xdr:nvSpPr>
        <xdr:cNvPr id="163" name="Straight Connector 393"/>
        <xdr:cNvSpPr>
          <a:spLocks/>
        </xdr:cNvSpPr>
      </xdr:nvSpPr>
      <xdr:spPr>
        <a:xfrm rot="10800000">
          <a:off x="3162300" y="16973550"/>
          <a:ext cx="80962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323850</xdr:colOff>
      <xdr:row>118</xdr:row>
      <xdr:rowOff>114300</xdr:rowOff>
    </xdr:from>
    <xdr:to>
      <xdr:col>14</xdr:col>
      <xdr:colOff>9525</xdr:colOff>
      <xdr:row>118</xdr:row>
      <xdr:rowOff>114300</xdr:rowOff>
    </xdr:to>
    <xdr:sp>
      <xdr:nvSpPr>
        <xdr:cNvPr id="164" name="Straight Connector 394"/>
        <xdr:cNvSpPr>
          <a:spLocks/>
        </xdr:cNvSpPr>
      </xdr:nvSpPr>
      <xdr:spPr>
        <a:xfrm rot="10800000">
          <a:off x="4610100" y="16973550"/>
          <a:ext cx="80010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66675</xdr:colOff>
      <xdr:row>118</xdr:row>
      <xdr:rowOff>66675</xdr:rowOff>
    </xdr:from>
    <xdr:to>
      <xdr:col>11</xdr:col>
      <xdr:colOff>323850</xdr:colOff>
      <xdr:row>118</xdr:row>
      <xdr:rowOff>66675</xdr:rowOff>
    </xdr:to>
    <xdr:sp>
      <xdr:nvSpPr>
        <xdr:cNvPr id="165" name="Straight Connector 396"/>
        <xdr:cNvSpPr>
          <a:spLocks/>
        </xdr:cNvSpPr>
      </xdr:nvSpPr>
      <xdr:spPr>
        <a:xfrm>
          <a:off x="3981450" y="16925925"/>
          <a:ext cx="6286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57150</xdr:colOff>
      <xdr:row>111</xdr:row>
      <xdr:rowOff>142875</xdr:rowOff>
    </xdr:from>
    <xdr:to>
      <xdr:col>11</xdr:col>
      <xdr:colOff>323850</xdr:colOff>
      <xdr:row>111</xdr:row>
      <xdr:rowOff>142875</xdr:rowOff>
    </xdr:to>
    <xdr:sp>
      <xdr:nvSpPr>
        <xdr:cNvPr id="166" name="Straight Connector 399"/>
        <xdr:cNvSpPr>
          <a:spLocks/>
        </xdr:cNvSpPr>
      </xdr:nvSpPr>
      <xdr:spPr>
        <a:xfrm>
          <a:off x="3971925" y="16002000"/>
          <a:ext cx="6381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57150</xdr:colOff>
      <xdr:row>109</xdr:row>
      <xdr:rowOff>142875</xdr:rowOff>
    </xdr:from>
    <xdr:to>
      <xdr:col>11</xdr:col>
      <xdr:colOff>314325</xdr:colOff>
      <xdr:row>109</xdr:row>
      <xdr:rowOff>142875</xdr:rowOff>
    </xdr:to>
    <xdr:sp>
      <xdr:nvSpPr>
        <xdr:cNvPr id="167" name="Straight Connector 400"/>
        <xdr:cNvSpPr>
          <a:spLocks/>
        </xdr:cNvSpPr>
      </xdr:nvSpPr>
      <xdr:spPr>
        <a:xfrm>
          <a:off x="3971925" y="15716250"/>
          <a:ext cx="6286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57150</xdr:colOff>
      <xdr:row>108</xdr:row>
      <xdr:rowOff>9525</xdr:rowOff>
    </xdr:from>
    <xdr:to>
      <xdr:col>11</xdr:col>
      <xdr:colOff>314325</xdr:colOff>
      <xdr:row>108</xdr:row>
      <xdr:rowOff>9525</xdr:rowOff>
    </xdr:to>
    <xdr:sp>
      <xdr:nvSpPr>
        <xdr:cNvPr id="168" name="Straight Connector 401"/>
        <xdr:cNvSpPr>
          <a:spLocks/>
        </xdr:cNvSpPr>
      </xdr:nvSpPr>
      <xdr:spPr>
        <a:xfrm>
          <a:off x="3971925" y="15440025"/>
          <a:ext cx="6286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57150</xdr:colOff>
      <xdr:row>105</xdr:row>
      <xdr:rowOff>142875</xdr:rowOff>
    </xdr:from>
    <xdr:to>
      <xdr:col>11</xdr:col>
      <xdr:colOff>314325</xdr:colOff>
      <xdr:row>105</xdr:row>
      <xdr:rowOff>142875</xdr:rowOff>
    </xdr:to>
    <xdr:sp>
      <xdr:nvSpPr>
        <xdr:cNvPr id="169" name="Straight Connector 402"/>
        <xdr:cNvSpPr>
          <a:spLocks/>
        </xdr:cNvSpPr>
      </xdr:nvSpPr>
      <xdr:spPr>
        <a:xfrm>
          <a:off x="3971925" y="15144750"/>
          <a:ext cx="6286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66675</xdr:colOff>
      <xdr:row>103</xdr:row>
      <xdr:rowOff>142875</xdr:rowOff>
    </xdr:from>
    <xdr:to>
      <xdr:col>11</xdr:col>
      <xdr:colOff>323850</xdr:colOff>
      <xdr:row>103</xdr:row>
      <xdr:rowOff>142875</xdr:rowOff>
    </xdr:to>
    <xdr:sp>
      <xdr:nvSpPr>
        <xdr:cNvPr id="170" name="Straight Connector 403"/>
        <xdr:cNvSpPr>
          <a:spLocks/>
        </xdr:cNvSpPr>
      </xdr:nvSpPr>
      <xdr:spPr>
        <a:xfrm>
          <a:off x="3981450" y="14859000"/>
          <a:ext cx="6286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57150</xdr:colOff>
      <xdr:row>101</xdr:row>
      <xdr:rowOff>142875</xdr:rowOff>
    </xdr:from>
    <xdr:to>
      <xdr:col>11</xdr:col>
      <xdr:colOff>314325</xdr:colOff>
      <xdr:row>101</xdr:row>
      <xdr:rowOff>142875</xdr:rowOff>
    </xdr:to>
    <xdr:sp>
      <xdr:nvSpPr>
        <xdr:cNvPr id="171" name="Straight Connector 404"/>
        <xdr:cNvSpPr>
          <a:spLocks/>
        </xdr:cNvSpPr>
      </xdr:nvSpPr>
      <xdr:spPr>
        <a:xfrm>
          <a:off x="3971925" y="14573250"/>
          <a:ext cx="6286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57150</xdr:colOff>
      <xdr:row>99</xdr:row>
      <xdr:rowOff>142875</xdr:rowOff>
    </xdr:from>
    <xdr:to>
      <xdr:col>11</xdr:col>
      <xdr:colOff>314325</xdr:colOff>
      <xdr:row>99</xdr:row>
      <xdr:rowOff>142875</xdr:rowOff>
    </xdr:to>
    <xdr:sp>
      <xdr:nvSpPr>
        <xdr:cNvPr id="172" name="Straight Connector 405"/>
        <xdr:cNvSpPr>
          <a:spLocks/>
        </xdr:cNvSpPr>
      </xdr:nvSpPr>
      <xdr:spPr>
        <a:xfrm>
          <a:off x="3971925" y="14287500"/>
          <a:ext cx="6286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142875</xdr:colOff>
      <xdr:row>109</xdr:row>
      <xdr:rowOff>0</xdr:rowOff>
    </xdr:from>
    <xdr:to>
      <xdr:col>6</xdr:col>
      <xdr:colOff>142875</xdr:colOff>
      <xdr:row>118</xdr:row>
      <xdr:rowOff>47625</xdr:rowOff>
    </xdr:to>
    <xdr:sp>
      <xdr:nvSpPr>
        <xdr:cNvPr id="173" name="Straight Arrow Connector 410"/>
        <xdr:cNvSpPr>
          <a:spLocks/>
        </xdr:cNvSpPr>
      </xdr:nvSpPr>
      <xdr:spPr>
        <a:xfrm rot="5400000" flipH="1" flipV="1">
          <a:off x="2571750" y="15573375"/>
          <a:ext cx="0" cy="1333500"/>
        </a:xfrm>
        <a:prstGeom prst="straightConnector1">
          <a:avLst/>
        </a:prstGeom>
        <a:noFill/>
        <a:ln w="9525" cmpd="sng">
          <a:solidFill>
            <a:srgbClr val="E46C0A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123825</xdr:colOff>
      <xdr:row>108</xdr:row>
      <xdr:rowOff>0</xdr:rowOff>
    </xdr:from>
    <xdr:to>
      <xdr:col>14</xdr:col>
      <xdr:colOff>123825</xdr:colOff>
      <xdr:row>119</xdr:row>
      <xdr:rowOff>66675</xdr:rowOff>
    </xdr:to>
    <xdr:sp>
      <xdr:nvSpPr>
        <xdr:cNvPr id="174" name="Straight Arrow Connector 411"/>
        <xdr:cNvSpPr>
          <a:spLocks/>
        </xdr:cNvSpPr>
      </xdr:nvSpPr>
      <xdr:spPr>
        <a:xfrm rot="5400000" flipH="1" flipV="1">
          <a:off x="5524500" y="15430500"/>
          <a:ext cx="0" cy="163830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371475</xdr:colOff>
      <xdr:row>127</xdr:row>
      <xdr:rowOff>19050</xdr:rowOff>
    </xdr:from>
    <xdr:to>
      <xdr:col>16</xdr:col>
      <xdr:colOff>9525</xdr:colOff>
      <xdr:row>127</xdr:row>
      <xdr:rowOff>19050</xdr:rowOff>
    </xdr:to>
    <xdr:sp>
      <xdr:nvSpPr>
        <xdr:cNvPr id="175" name="Straight Connector 416"/>
        <xdr:cNvSpPr>
          <a:spLocks/>
        </xdr:cNvSpPr>
      </xdr:nvSpPr>
      <xdr:spPr>
        <a:xfrm>
          <a:off x="2428875" y="18164175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19050</xdr:colOff>
      <xdr:row>118</xdr:row>
      <xdr:rowOff>19050</xdr:rowOff>
    </xdr:from>
    <xdr:to>
      <xdr:col>6</xdr:col>
      <xdr:colOff>266700</xdr:colOff>
      <xdr:row>119</xdr:row>
      <xdr:rowOff>133350</xdr:rowOff>
    </xdr:to>
    <xdr:sp>
      <xdr:nvSpPr>
        <xdr:cNvPr id="176" name="Oval 417"/>
        <xdr:cNvSpPr>
          <a:spLocks/>
        </xdr:cNvSpPr>
      </xdr:nvSpPr>
      <xdr:spPr>
        <a:xfrm>
          <a:off x="2447925" y="16878300"/>
          <a:ext cx="247650" cy="257175"/>
        </a:xfrm>
        <a:prstGeom prst="ellipse">
          <a:avLst/>
        </a:prstGeom>
        <a:noFill/>
        <a:ln w="19050" cmpd="sng">
          <a:solidFill>
            <a:srgbClr val="E46C0A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180975</xdr:colOff>
      <xdr:row>98</xdr:row>
      <xdr:rowOff>142875</xdr:rowOff>
    </xdr:from>
    <xdr:to>
      <xdr:col>5</xdr:col>
      <xdr:colOff>333375</xdr:colOff>
      <xdr:row>99</xdr:row>
      <xdr:rowOff>142875</xdr:rowOff>
    </xdr:to>
    <xdr:sp>
      <xdr:nvSpPr>
        <xdr:cNvPr id="177" name="Isosceles Triangle 392"/>
        <xdr:cNvSpPr>
          <a:spLocks/>
        </xdr:cNvSpPr>
      </xdr:nvSpPr>
      <xdr:spPr>
        <a:xfrm flipH="1" flipV="1">
          <a:off x="2238375" y="14144625"/>
          <a:ext cx="152400" cy="142875"/>
        </a:xfrm>
        <a:prstGeom prst="triangl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371475</xdr:colOff>
      <xdr:row>120</xdr:row>
      <xdr:rowOff>76200</xdr:rowOff>
    </xdr:from>
    <xdr:to>
      <xdr:col>18</xdr:col>
      <xdr:colOff>9525</xdr:colOff>
      <xdr:row>120</xdr:row>
      <xdr:rowOff>76200</xdr:rowOff>
    </xdr:to>
    <xdr:sp>
      <xdr:nvSpPr>
        <xdr:cNvPr id="178" name="Straight Arrow Connector 389"/>
        <xdr:cNvSpPr>
          <a:spLocks/>
        </xdr:cNvSpPr>
      </xdr:nvSpPr>
      <xdr:spPr>
        <a:xfrm>
          <a:off x="6515100" y="17221200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121</xdr:row>
      <xdr:rowOff>133350</xdr:rowOff>
    </xdr:from>
    <xdr:to>
      <xdr:col>18</xdr:col>
      <xdr:colOff>9525</xdr:colOff>
      <xdr:row>121</xdr:row>
      <xdr:rowOff>133350</xdr:rowOff>
    </xdr:to>
    <xdr:sp>
      <xdr:nvSpPr>
        <xdr:cNvPr id="179" name="Straight Arrow Connector 395"/>
        <xdr:cNvSpPr>
          <a:spLocks/>
        </xdr:cNvSpPr>
      </xdr:nvSpPr>
      <xdr:spPr>
        <a:xfrm>
          <a:off x="6515100" y="1742122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371475</xdr:colOff>
      <xdr:row>123</xdr:row>
      <xdr:rowOff>76200</xdr:rowOff>
    </xdr:from>
    <xdr:to>
      <xdr:col>18</xdr:col>
      <xdr:colOff>9525</xdr:colOff>
      <xdr:row>123</xdr:row>
      <xdr:rowOff>76200</xdr:rowOff>
    </xdr:to>
    <xdr:sp>
      <xdr:nvSpPr>
        <xdr:cNvPr id="180" name="Straight Arrow Connector 406"/>
        <xdr:cNvSpPr>
          <a:spLocks/>
        </xdr:cNvSpPr>
      </xdr:nvSpPr>
      <xdr:spPr>
        <a:xfrm>
          <a:off x="6515100" y="1764982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123825</xdr:colOff>
      <xdr:row>108</xdr:row>
      <xdr:rowOff>0</xdr:rowOff>
    </xdr:from>
    <xdr:to>
      <xdr:col>17</xdr:col>
      <xdr:colOff>19050</xdr:colOff>
      <xdr:row>108</xdr:row>
      <xdr:rowOff>0</xdr:rowOff>
    </xdr:to>
    <xdr:sp>
      <xdr:nvSpPr>
        <xdr:cNvPr id="181" name="Straight Connector 408"/>
        <xdr:cNvSpPr>
          <a:spLocks/>
        </xdr:cNvSpPr>
      </xdr:nvSpPr>
      <xdr:spPr>
        <a:xfrm>
          <a:off x="5524500" y="15430500"/>
          <a:ext cx="10096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295275</xdr:colOff>
      <xdr:row>63</xdr:row>
      <xdr:rowOff>85725</xdr:rowOff>
    </xdr:from>
    <xdr:to>
      <xdr:col>13</xdr:col>
      <xdr:colOff>295275</xdr:colOff>
      <xdr:row>63</xdr:row>
      <xdr:rowOff>85725</xdr:rowOff>
    </xdr:to>
    <xdr:sp>
      <xdr:nvSpPr>
        <xdr:cNvPr id="182" name="Straight Connector 179"/>
        <xdr:cNvSpPr>
          <a:spLocks/>
        </xdr:cNvSpPr>
      </xdr:nvSpPr>
      <xdr:spPr>
        <a:xfrm rot="10800000">
          <a:off x="4953000" y="9086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304800</xdr:colOff>
      <xdr:row>61</xdr:row>
      <xdr:rowOff>0</xdr:rowOff>
    </xdr:from>
    <xdr:to>
      <xdr:col>12</xdr:col>
      <xdr:colOff>304800</xdr:colOff>
      <xdr:row>63</xdr:row>
      <xdr:rowOff>85725</xdr:rowOff>
    </xdr:to>
    <xdr:sp>
      <xdr:nvSpPr>
        <xdr:cNvPr id="183" name="Straight Connector 182"/>
        <xdr:cNvSpPr>
          <a:spLocks/>
        </xdr:cNvSpPr>
      </xdr:nvSpPr>
      <xdr:spPr>
        <a:xfrm rot="5400000">
          <a:off x="4962525" y="87153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276225</xdr:colOff>
      <xdr:row>61</xdr:row>
      <xdr:rowOff>0</xdr:rowOff>
    </xdr:from>
    <xdr:to>
      <xdr:col>11</xdr:col>
      <xdr:colOff>276225</xdr:colOff>
      <xdr:row>64</xdr:row>
      <xdr:rowOff>0</xdr:rowOff>
    </xdr:to>
    <xdr:sp>
      <xdr:nvSpPr>
        <xdr:cNvPr id="184" name="Straight Connector 184"/>
        <xdr:cNvSpPr>
          <a:spLocks/>
        </xdr:cNvSpPr>
      </xdr:nvSpPr>
      <xdr:spPr>
        <a:xfrm rot="5400000">
          <a:off x="4562475" y="87153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66675</xdr:colOff>
      <xdr:row>63</xdr:row>
      <xdr:rowOff>85725</xdr:rowOff>
    </xdr:from>
    <xdr:to>
      <xdr:col>19</xdr:col>
      <xdr:colOff>295275</xdr:colOff>
      <xdr:row>63</xdr:row>
      <xdr:rowOff>85725</xdr:rowOff>
    </xdr:to>
    <xdr:sp>
      <xdr:nvSpPr>
        <xdr:cNvPr id="185" name="Straight Connector 155"/>
        <xdr:cNvSpPr>
          <a:spLocks/>
        </xdr:cNvSpPr>
      </xdr:nvSpPr>
      <xdr:spPr>
        <a:xfrm>
          <a:off x="5467350" y="9086850"/>
          <a:ext cx="208597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66675</xdr:colOff>
      <xdr:row>61</xdr:row>
      <xdr:rowOff>66675</xdr:rowOff>
    </xdr:from>
    <xdr:to>
      <xdr:col>14</xdr:col>
      <xdr:colOff>66675</xdr:colOff>
      <xdr:row>63</xdr:row>
      <xdr:rowOff>85725</xdr:rowOff>
    </xdr:to>
    <xdr:sp>
      <xdr:nvSpPr>
        <xdr:cNvPr id="186" name="Straight Connector 153"/>
        <xdr:cNvSpPr>
          <a:spLocks/>
        </xdr:cNvSpPr>
      </xdr:nvSpPr>
      <xdr:spPr>
        <a:xfrm rot="5400000">
          <a:off x="5467350" y="8782050"/>
          <a:ext cx="0" cy="3048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285750</xdr:colOff>
      <xdr:row>61</xdr:row>
      <xdr:rowOff>57150</xdr:rowOff>
    </xdr:from>
    <xdr:to>
      <xdr:col>19</xdr:col>
      <xdr:colOff>285750</xdr:colOff>
      <xdr:row>63</xdr:row>
      <xdr:rowOff>85725</xdr:rowOff>
    </xdr:to>
    <xdr:sp>
      <xdr:nvSpPr>
        <xdr:cNvPr id="187" name="Straight Connector 156"/>
        <xdr:cNvSpPr>
          <a:spLocks/>
        </xdr:cNvSpPr>
      </xdr:nvSpPr>
      <xdr:spPr>
        <a:xfrm rot="5400000">
          <a:off x="7543800" y="8772525"/>
          <a:ext cx="0" cy="31432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66675</xdr:colOff>
      <xdr:row>61</xdr:row>
      <xdr:rowOff>66675</xdr:rowOff>
    </xdr:from>
    <xdr:to>
      <xdr:col>19</xdr:col>
      <xdr:colOff>276225</xdr:colOff>
      <xdr:row>61</xdr:row>
      <xdr:rowOff>66675</xdr:rowOff>
    </xdr:to>
    <xdr:sp>
      <xdr:nvSpPr>
        <xdr:cNvPr id="188" name="Straight Connector 176"/>
        <xdr:cNvSpPr>
          <a:spLocks/>
        </xdr:cNvSpPr>
      </xdr:nvSpPr>
      <xdr:spPr>
        <a:xfrm>
          <a:off x="5467350" y="8782050"/>
          <a:ext cx="2066925" cy="0"/>
        </a:xfrm>
        <a:prstGeom prst="line">
          <a:avLst/>
        </a:prstGeom>
        <a:noFill/>
        <a:ln w="9525" cmpd="sng">
          <a:solidFill>
            <a:srgbClr val="595959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61</xdr:row>
      <xdr:rowOff>0</xdr:rowOff>
    </xdr:from>
    <xdr:to>
      <xdr:col>19</xdr:col>
      <xdr:colOff>0</xdr:colOff>
      <xdr:row>63</xdr:row>
      <xdr:rowOff>76200</xdr:rowOff>
    </xdr:to>
    <xdr:sp>
      <xdr:nvSpPr>
        <xdr:cNvPr id="189" name="Straight Connector 158"/>
        <xdr:cNvSpPr>
          <a:spLocks/>
        </xdr:cNvSpPr>
      </xdr:nvSpPr>
      <xdr:spPr>
        <a:xfrm rot="16200000" flipH="1">
          <a:off x="6886575" y="8715375"/>
          <a:ext cx="37147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85725</xdr:colOff>
      <xdr:row>63</xdr:row>
      <xdr:rowOff>19050</xdr:rowOff>
    </xdr:from>
    <xdr:to>
      <xdr:col>14</xdr:col>
      <xdr:colOff>133350</xdr:colOff>
      <xdr:row>63</xdr:row>
      <xdr:rowOff>66675</xdr:rowOff>
    </xdr:to>
    <xdr:sp>
      <xdr:nvSpPr>
        <xdr:cNvPr id="190" name="Oval 167"/>
        <xdr:cNvSpPr>
          <a:spLocks/>
        </xdr:cNvSpPr>
      </xdr:nvSpPr>
      <xdr:spPr>
        <a:xfrm flipH="1">
          <a:off x="5486400" y="9020175"/>
          <a:ext cx="47625" cy="47625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61</xdr:row>
      <xdr:rowOff>9525</xdr:rowOff>
    </xdr:from>
    <xdr:to>
      <xdr:col>16</xdr:col>
      <xdr:colOff>9525</xdr:colOff>
      <xdr:row>63</xdr:row>
      <xdr:rowOff>76200</xdr:rowOff>
    </xdr:to>
    <xdr:sp>
      <xdr:nvSpPr>
        <xdr:cNvPr id="191" name="Straight Connector 317"/>
        <xdr:cNvSpPr>
          <a:spLocks/>
        </xdr:cNvSpPr>
      </xdr:nvSpPr>
      <xdr:spPr>
        <a:xfrm rot="5400000">
          <a:off x="5772150" y="8724900"/>
          <a:ext cx="3810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219075</xdr:colOff>
      <xdr:row>63</xdr:row>
      <xdr:rowOff>19050</xdr:rowOff>
    </xdr:from>
    <xdr:to>
      <xdr:col>19</xdr:col>
      <xdr:colOff>266700</xdr:colOff>
      <xdr:row>63</xdr:row>
      <xdr:rowOff>66675</xdr:rowOff>
    </xdr:to>
    <xdr:sp>
      <xdr:nvSpPr>
        <xdr:cNvPr id="192" name="Oval 362"/>
        <xdr:cNvSpPr>
          <a:spLocks/>
        </xdr:cNvSpPr>
      </xdr:nvSpPr>
      <xdr:spPr>
        <a:xfrm flipH="1">
          <a:off x="7477125" y="9020175"/>
          <a:ext cx="47625" cy="47625"/>
        </a:xfrm>
        <a:prstGeom prst="ellipse">
          <a:avLst/>
        </a:prstGeom>
        <a:solidFill>
          <a:srgbClr val="E46C0A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152400</xdr:colOff>
      <xdr:row>109</xdr:row>
      <xdr:rowOff>9525</xdr:rowOff>
    </xdr:from>
    <xdr:to>
      <xdr:col>8</xdr:col>
      <xdr:colOff>333375</xdr:colOff>
      <xdr:row>109</xdr:row>
      <xdr:rowOff>9525</xdr:rowOff>
    </xdr:to>
    <xdr:sp>
      <xdr:nvSpPr>
        <xdr:cNvPr id="193" name="Straight Connector 410"/>
        <xdr:cNvSpPr>
          <a:spLocks/>
        </xdr:cNvSpPr>
      </xdr:nvSpPr>
      <xdr:spPr>
        <a:xfrm>
          <a:off x="2581275" y="15582900"/>
          <a:ext cx="923925" cy="0"/>
        </a:xfrm>
        <a:prstGeom prst="line">
          <a:avLst/>
        </a:prstGeom>
        <a:noFill/>
        <a:ln w="952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64</xdr:row>
      <xdr:rowOff>0</xdr:rowOff>
    </xdr:from>
    <xdr:to>
      <xdr:col>14</xdr:col>
      <xdr:colOff>0</xdr:colOff>
      <xdr:row>64</xdr:row>
      <xdr:rowOff>133350</xdr:rowOff>
    </xdr:to>
    <xdr:sp>
      <xdr:nvSpPr>
        <xdr:cNvPr id="194" name="Line 288659"/>
        <xdr:cNvSpPr>
          <a:spLocks/>
        </xdr:cNvSpPr>
      </xdr:nvSpPr>
      <xdr:spPr>
        <a:xfrm>
          <a:off x="5400675" y="9144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0</xdr:rowOff>
    </xdr:from>
    <xdr:to>
      <xdr:col>20</xdr:col>
      <xdr:colOff>0</xdr:colOff>
      <xdr:row>65</xdr:row>
      <xdr:rowOff>133350</xdr:rowOff>
    </xdr:to>
    <xdr:sp>
      <xdr:nvSpPr>
        <xdr:cNvPr id="195" name="Line 288660"/>
        <xdr:cNvSpPr>
          <a:spLocks/>
        </xdr:cNvSpPr>
      </xdr:nvSpPr>
      <xdr:spPr>
        <a:xfrm>
          <a:off x="7629525" y="91440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64</xdr:row>
      <xdr:rowOff>133350</xdr:rowOff>
    </xdr:from>
    <xdr:to>
      <xdr:col>20</xdr:col>
      <xdr:colOff>0</xdr:colOff>
      <xdr:row>65</xdr:row>
      <xdr:rowOff>133350</xdr:rowOff>
    </xdr:to>
    <xdr:sp>
      <xdr:nvSpPr>
        <xdr:cNvPr id="196" name="Line 288661"/>
        <xdr:cNvSpPr>
          <a:spLocks/>
        </xdr:cNvSpPr>
      </xdr:nvSpPr>
      <xdr:spPr>
        <a:xfrm>
          <a:off x="5400675" y="9277350"/>
          <a:ext cx="22288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38</xdr:col>
      <xdr:colOff>314325</xdr:colOff>
      <xdr:row>128</xdr:row>
      <xdr:rowOff>0</xdr:rowOff>
    </xdr:from>
    <xdr:to>
      <xdr:col>38</xdr:col>
      <xdr:colOff>314325</xdr:colOff>
      <xdr:row>129</xdr:row>
      <xdr:rowOff>133350</xdr:rowOff>
    </xdr:to>
    <xdr:sp>
      <xdr:nvSpPr>
        <xdr:cNvPr id="197" name="Line 288662"/>
        <xdr:cNvSpPr>
          <a:spLocks/>
        </xdr:cNvSpPr>
      </xdr:nvSpPr>
      <xdr:spPr>
        <a:xfrm>
          <a:off x="14125575" y="182880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285750</xdr:colOff>
      <xdr:row>64</xdr:row>
      <xdr:rowOff>0</xdr:rowOff>
    </xdr:from>
    <xdr:to>
      <xdr:col>14</xdr:col>
      <xdr:colOff>285750</xdr:colOff>
      <xdr:row>65</xdr:row>
      <xdr:rowOff>9525</xdr:rowOff>
    </xdr:to>
    <xdr:sp>
      <xdr:nvSpPr>
        <xdr:cNvPr id="198" name="Line 288663"/>
        <xdr:cNvSpPr>
          <a:spLocks/>
        </xdr:cNvSpPr>
      </xdr:nvSpPr>
      <xdr:spPr>
        <a:xfrm flipV="1">
          <a:off x="5686425" y="9144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209550</xdr:colOff>
      <xdr:row>64</xdr:row>
      <xdr:rowOff>0</xdr:rowOff>
    </xdr:from>
    <xdr:to>
      <xdr:col>15</xdr:col>
      <xdr:colOff>209550</xdr:colOff>
      <xdr:row>65</xdr:row>
      <xdr:rowOff>28575</xdr:rowOff>
    </xdr:to>
    <xdr:sp>
      <xdr:nvSpPr>
        <xdr:cNvPr id="199" name="Line 288664"/>
        <xdr:cNvSpPr>
          <a:spLocks/>
        </xdr:cNvSpPr>
      </xdr:nvSpPr>
      <xdr:spPr>
        <a:xfrm flipV="1">
          <a:off x="5981700" y="9144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95250</xdr:colOff>
      <xdr:row>64</xdr:row>
      <xdr:rowOff>0</xdr:rowOff>
    </xdr:from>
    <xdr:to>
      <xdr:col>16</xdr:col>
      <xdr:colOff>95250</xdr:colOff>
      <xdr:row>65</xdr:row>
      <xdr:rowOff>38100</xdr:rowOff>
    </xdr:to>
    <xdr:sp>
      <xdr:nvSpPr>
        <xdr:cNvPr id="200" name="Line 288665"/>
        <xdr:cNvSpPr>
          <a:spLocks/>
        </xdr:cNvSpPr>
      </xdr:nvSpPr>
      <xdr:spPr>
        <a:xfrm flipV="1">
          <a:off x="6238875" y="91440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352425</xdr:colOff>
      <xdr:row>64</xdr:row>
      <xdr:rowOff>0</xdr:rowOff>
    </xdr:from>
    <xdr:to>
      <xdr:col>16</xdr:col>
      <xdr:colOff>352425</xdr:colOff>
      <xdr:row>65</xdr:row>
      <xdr:rowOff>57150</xdr:rowOff>
    </xdr:to>
    <xdr:sp>
      <xdr:nvSpPr>
        <xdr:cNvPr id="201" name="Line 288666"/>
        <xdr:cNvSpPr>
          <a:spLocks/>
        </xdr:cNvSpPr>
      </xdr:nvSpPr>
      <xdr:spPr>
        <a:xfrm flipV="1">
          <a:off x="6496050" y="9144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238125</xdr:colOff>
      <xdr:row>64</xdr:row>
      <xdr:rowOff>0</xdr:rowOff>
    </xdr:from>
    <xdr:to>
      <xdr:col>17</xdr:col>
      <xdr:colOff>238125</xdr:colOff>
      <xdr:row>65</xdr:row>
      <xdr:rowOff>76200</xdr:rowOff>
    </xdr:to>
    <xdr:sp>
      <xdr:nvSpPr>
        <xdr:cNvPr id="202" name="Line 288667"/>
        <xdr:cNvSpPr>
          <a:spLocks/>
        </xdr:cNvSpPr>
      </xdr:nvSpPr>
      <xdr:spPr>
        <a:xfrm flipV="1">
          <a:off x="6753225" y="91440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152400</xdr:colOff>
      <xdr:row>64</xdr:row>
      <xdr:rowOff>0</xdr:rowOff>
    </xdr:from>
    <xdr:to>
      <xdr:col>18</xdr:col>
      <xdr:colOff>152400</xdr:colOff>
      <xdr:row>65</xdr:row>
      <xdr:rowOff>95250</xdr:rowOff>
    </xdr:to>
    <xdr:sp>
      <xdr:nvSpPr>
        <xdr:cNvPr id="203" name="Line 288668"/>
        <xdr:cNvSpPr>
          <a:spLocks/>
        </xdr:cNvSpPr>
      </xdr:nvSpPr>
      <xdr:spPr>
        <a:xfrm flipV="1">
          <a:off x="7038975" y="91440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66675</xdr:colOff>
      <xdr:row>64</xdr:row>
      <xdr:rowOff>0</xdr:rowOff>
    </xdr:from>
    <xdr:to>
      <xdr:col>19</xdr:col>
      <xdr:colOff>66675</xdr:colOff>
      <xdr:row>65</xdr:row>
      <xdr:rowOff>114300</xdr:rowOff>
    </xdr:to>
    <xdr:sp>
      <xdr:nvSpPr>
        <xdr:cNvPr id="204" name="Line 288669"/>
        <xdr:cNvSpPr>
          <a:spLocks/>
        </xdr:cNvSpPr>
      </xdr:nvSpPr>
      <xdr:spPr>
        <a:xfrm flipV="1">
          <a:off x="7324725" y="91440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200025</xdr:colOff>
      <xdr:row>22</xdr:row>
      <xdr:rowOff>47625</xdr:rowOff>
    </xdr:from>
    <xdr:to>
      <xdr:col>17</xdr:col>
      <xdr:colOff>209550</xdr:colOff>
      <xdr:row>23</xdr:row>
      <xdr:rowOff>114300</xdr:rowOff>
    </xdr:to>
    <xdr:sp>
      <xdr:nvSpPr>
        <xdr:cNvPr id="205" name="AutoShape 288678"/>
        <xdr:cNvSpPr>
          <a:spLocks/>
        </xdr:cNvSpPr>
      </xdr:nvSpPr>
      <xdr:spPr>
        <a:xfrm>
          <a:off x="6343650" y="3190875"/>
          <a:ext cx="381000" cy="2095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323850</xdr:colOff>
      <xdr:row>25</xdr:row>
      <xdr:rowOff>57150</xdr:rowOff>
    </xdr:from>
    <xdr:to>
      <xdr:col>15</xdr:col>
      <xdr:colOff>247650</xdr:colOff>
      <xdr:row>26</xdr:row>
      <xdr:rowOff>133350</xdr:rowOff>
    </xdr:to>
    <xdr:sp>
      <xdr:nvSpPr>
        <xdr:cNvPr id="206" name="AutoShape 288679"/>
        <xdr:cNvSpPr>
          <a:spLocks/>
        </xdr:cNvSpPr>
      </xdr:nvSpPr>
      <xdr:spPr>
        <a:xfrm rot="10800000">
          <a:off x="5724525" y="3629025"/>
          <a:ext cx="295275" cy="2190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110</xdr:row>
      <xdr:rowOff>0</xdr:rowOff>
    </xdr:from>
    <xdr:to>
      <xdr:col>15</xdr:col>
      <xdr:colOff>0</xdr:colOff>
      <xdr:row>113</xdr:row>
      <xdr:rowOff>57150</xdr:rowOff>
    </xdr:to>
    <xdr:sp>
      <xdr:nvSpPr>
        <xdr:cNvPr id="207" name="Line 288683"/>
        <xdr:cNvSpPr>
          <a:spLocks/>
        </xdr:cNvSpPr>
      </xdr:nvSpPr>
      <xdr:spPr>
        <a:xfrm>
          <a:off x="5772150" y="157162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190500</xdr:colOff>
      <xdr:row>100</xdr:row>
      <xdr:rowOff>0</xdr:rowOff>
    </xdr:from>
    <xdr:to>
      <xdr:col>19</xdr:col>
      <xdr:colOff>190500</xdr:colOff>
      <xdr:row>119</xdr:row>
      <xdr:rowOff>133350</xdr:rowOff>
    </xdr:to>
    <xdr:sp>
      <xdr:nvSpPr>
        <xdr:cNvPr id="208" name="Line 288684"/>
        <xdr:cNvSpPr>
          <a:spLocks/>
        </xdr:cNvSpPr>
      </xdr:nvSpPr>
      <xdr:spPr>
        <a:xfrm>
          <a:off x="7448550" y="14287500"/>
          <a:ext cx="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85725</xdr:colOff>
      <xdr:row>28</xdr:row>
      <xdr:rowOff>104775</xdr:rowOff>
    </xdr:from>
    <xdr:to>
      <xdr:col>18</xdr:col>
      <xdr:colOff>85725</xdr:colOff>
      <xdr:row>31</xdr:row>
      <xdr:rowOff>19050</xdr:rowOff>
    </xdr:to>
    <xdr:sp>
      <xdr:nvSpPr>
        <xdr:cNvPr id="209" name="Line 288688"/>
        <xdr:cNvSpPr>
          <a:spLocks/>
        </xdr:cNvSpPr>
      </xdr:nvSpPr>
      <xdr:spPr>
        <a:xfrm>
          <a:off x="6972300" y="41052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76200</xdr:colOff>
      <xdr:row>30</xdr:row>
      <xdr:rowOff>133350</xdr:rowOff>
    </xdr:from>
    <xdr:to>
      <xdr:col>18</xdr:col>
      <xdr:colOff>76200</xdr:colOff>
      <xdr:row>30</xdr:row>
      <xdr:rowOff>133350</xdr:rowOff>
    </xdr:to>
    <xdr:sp>
      <xdr:nvSpPr>
        <xdr:cNvPr id="210" name="Line 288689"/>
        <xdr:cNvSpPr>
          <a:spLocks/>
        </xdr:cNvSpPr>
      </xdr:nvSpPr>
      <xdr:spPr>
        <a:xfrm>
          <a:off x="6962775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85725</xdr:colOff>
      <xdr:row>31</xdr:row>
      <xdr:rowOff>19050</xdr:rowOff>
    </xdr:from>
    <xdr:to>
      <xdr:col>19</xdr:col>
      <xdr:colOff>142875</xdr:colOff>
      <xdr:row>31</xdr:row>
      <xdr:rowOff>19050</xdr:rowOff>
    </xdr:to>
    <xdr:sp>
      <xdr:nvSpPr>
        <xdr:cNvPr id="211" name="Line 288690"/>
        <xdr:cNvSpPr>
          <a:spLocks/>
        </xdr:cNvSpPr>
      </xdr:nvSpPr>
      <xdr:spPr>
        <a:xfrm>
          <a:off x="6972300" y="44481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228600</xdr:colOff>
      <xdr:row>55</xdr:row>
      <xdr:rowOff>76200</xdr:rowOff>
    </xdr:from>
    <xdr:to>
      <xdr:col>18</xdr:col>
      <xdr:colOff>352425</xdr:colOff>
      <xdr:row>55</xdr:row>
      <xdr:rowOff>76200</xdr:rowOff>
    </xdr:to>
    <xdr:sp>
      <xdr:nvSpPr>
        <xdr:cNvPr id="212" name="Line 288692"/>
        <xdr:cNvSpPr>
          <a:spLocks/>
        </xdr:cNvSpPr>
      </xdr:nvSpPr>
      <xdr:spPr>
        <a:xfrm flipH="1">
          <a:off x="6743700" y="7934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28575</xdr:rowOff>
    </xdr:from>
    <xdr:to>
      <xdr:col>2</xdr:col>
      <xdr:colOff>238125</xdr:colOff>
      <xdr:row>4</xdr:row>
      <xdr:rowOff>114300</xdr:rowOff>
    </xdr:to>
    <xdr:pic>
      <xdr:nvPicPr>
        <xdr:cNvPr id="213" name="Picture 76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714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85</xdr:row>
      <xdr:rowOff>28575</xdr:rowOff>
    </xdr:from>
    <xdr:to>
      <xdr:col>2</xdr:col>
      <xdr:colOff>238125</xdr:colOff>
      <xdr:row>88</xdr:row>
      <xdr:rowOff>114300</xdr:rowOff>
    </xdr:to>
    <xdr:pic>
      <xdr:nvPicPr>
        <xdr:cNvPr id="214" name="Picture 76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21729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T470"/>
  <sheetViews>
    <sheetView showGridLines="0" tabSelected="1" zoomScale="110" zoomScaleNormal="11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14" sqref="AB14"/>
    </sheetView>
  </sheetViews>
  <sheetFormatPr defaultColWidth="9.140625" defaultRowHeight="11.25" customHeight="1"/>
  <cols>
    <col min="1" max="1" width="5.421875" style="2" customWidth="1"/>
    <col min="2" max="2" width="5.57421875" style="35" customWidth="1"/>
    <col min="3" max="3" width="8.7109375" style="35" customWidth="1"/>
    <col min="4" max="22" width="5.57421875" style="35" customWidth="1"/>
    <col min="23" max="23" width="7.28125" style="35" customWidth="1"/>
    <col min="24" max="25" width="5.7109375" style="3" hidden="1" customWidth="1"/>
    <col min="26" max="55" width="5.7109375" style="3" customWidth="1"/>
    <col min="56" max="58" width="7.28125" style="3" customWidth="1"/>
    <col min="59" max="59" width="7.28125" style="2" customWidth="1"/>
    <col min="60" max="83" width="7.28125" style="1" customWidth="1"/>
    <col min="84" max="104" width="9.140625" style="1" customWidth="1"/>
    <col min="105" max="16384" width="9.140625" style="2" customWidth="1"/>
  </cols>
  <sheetData>
    <row r="1" spans="1:23" ht="11.25" customHeight="1" thickBot="1">
      <c r="A1" s="1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1.25" customHeight="1">
      <c r="A2" s="1"/>
      <c r="B2" s="188"/>
      <c r="C2" s="261" t="s">
        <v>170</v>
      </c>
      <c r="D2" s="261"/>
      <c r="E2" s="261"/>
      <c r="F2" s="261"/>
      <c r="G2" s="262"/>
      <c r="H2" s="159" t="s">
        <v>60</v>
      </c>
      <c r="I2" s="189"/>
      <c r="J2" s="313" t="s">
        <v>61</v>
      </c>
      <c r="K2" s="313"/>
      <c r="L2" s="313"/>
      <c r="M2" s="313"/>
      <c r="N2" s="190"/>
      <c r="O2" s="191" t="s">
        <v>62</v>
      </c>
      <c r="P2" s="191"/>
      <c r="Q2" s="341" t="s">
        <v>17</v>
      </c>
      <c r="R2" s="341"/>
      <c r="S2" s="341"/>
      <c r="T2" s="341"/>
      <c r="U2" s="339" t="s">
        <v>63</v>
      </c>
      <c r="V2" s="254">
        <v>1</v>
      </c>
      <c r="W2" s="28"/>
    </row>
    <row r="3" spans="1:23" ht="11.25" customHeight="1">
      <c r="A3" s="1"/>
      <c r="B3" s="192"/>
      <c r="C3" s="263"/>
      <c r="D3" s="263"/>
      <c r="E3" s="263"/>
      <c r="F3" s="263"/>
      <c r="G3" s="264"/>
      <c r="H3" s="193" t="s">
        <v>64</v>
      </c>
      <c r="I3" s="194"/>
      <c r="J3" s="314" t="s">
        <v>65</v>
      </c>
      <c r="K3" s="314"/>
      <c r="L3" s="314"/>
      <c r="M3" s="314"/>
      <c r="N3" s="195"/>
      <c r="O3" s="294" t="s">
        <v>66</v>
      </c>
      <c r="P3" s="295"/>
      <c r="Q3" s="342" t="s">
        <v>169</v>
      </c>
      <c r="R3" s="342"/>
      <c r="S3" s="342"/>
      <c r="T3" s="342"/>
      <c r="U3" s="340"/>
      <c r="V3" s="196" t="s">
        <v>67</v>
      </c>
      <c r="W3" s="28"/>
    </row>
    <row r="4" spans="1:23" ht="11.25" customHeight="1">
      <c r="A4" s="1"/>
      <c r="B4" s="192"/>
      <c r="C4" s="263" t="s">
        <v>171</v>
      </c>
      <c r="D4" s="263"/>
      <c r="E4" s="263"/>
      <c r="F4" s="263"/>
      <c r="G4" s="264"/>
      <c r="H4" s="193" t="s">
        <v>68</v>
      </c>
      <c r="I4" s="194"/>
      <c r="J4" s="314" t="s">
        <v>69</v>
      </c>
      <c r="K4" s="314"/>
      <c r="L4" s="314"/>
      <c r="M4" s="314"/>
      <c r="N4" s="195"/>
      <c r="O4" s="307" t="s">
        <v>70</v>
      </c>
      <c r="P4" s="307"/>
      <c r="Q4" s="346">
        <v>39603</v>
      </c>
      <c r="R4" s="346"/>
      <c r="S4" s="346"/>
      <c r="T4" s="346"/>
      <c r="U4" s="340"/>
      <c r="V4" s="255">
        <v>2</v>
      </c>
      <c r="W4" s="28"/>
    </row>
    <row r="5" spans="1:23" ht="11.25" customHeight="1" thickBot="1">
      <c r="A5" s="1"/>
      <c r="B5" s="197"/>
      <c r="C5" s="265"/>
      <c r="D5" s="265"/>
      <c r="E5" s="265"/>
      <c r="F5" s="265"/>
      <c r="G5" s="266"/>
      <c r="H5" s="198"/>
      <c r="I5" s="199"/>
      <c r="J5" s="199"/>
      <c r="K5" s="200"/>
      <c r="L5" s="201"/>
      <c r="M5" s="202"/>
      <c r="N5" s="203"/>
      <c r="O5" s="204"/>
      <c r="P5" s="204"/>
      <c r="Q5" s="205"/>
      <c r="R5" s="205"/>
      <c r="S5" s="205"/>
      <c r="T5" s="205"/>
      <c r="U5" s="340"/>
      <c r="V5" s="206"/>
      <c r="W5" s="28"/>
    </row>
    <row r="6" spans="1:23" ht="11.25" customHeight="1" thickBot="1">
      <c r="A6" s="1"/>
      <c r="B6" s="290" t="s">
        <v>167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2"/>
      <c r="W6" s="28"/>
    </row>
    <row r="7" spans="1:23" ht="11.25" customHeight="1">
      <c r="A7" s="1"/>
      <c r="B7" s="31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2"/>
      <c r="W7" s="28"/>
    </row>
    <row r="8" spans="1:23" ht="11.25" customHeight="1">
      <c r="A8" s="1"/>
      <c r="B8" s="224" t="s">
        <v>9</v>
      </c>
      <c r="C8" s="225" t="s">
        <v>71</v>
      </c>
      <c r="D8" s="226"/>
      <c r="E8" s="226"/>
      <c r="F8" s="226"/>
      <c r="G8" s="227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2"/>
      <c r="W8" s="28"/>
    </row>
    <row r="9" spans="1:23" ht="11.25" customHeight="1">
      <c r="A9" s="1"/>
      <c r="B9" s="197"/>
      <c r="C9" s="186" t="s">
        <v>72</v>
      </c>
      <c r="D9" s="187"/>
      <c r="E9" s="187"/>
      <c r="F9" s="187"/>
      <c r="G9" s="169"/>
      <c r="H9" s="30"/>
      <c r="I9" s="30"/>
      <c r="J9" s="30"/>
      <c r="K9" s="30"/>
      <c r="L9" s="30"/>
      <c r="M9" s="186" t="s">
        <v>77</v>
      </c>
      <c r="N9" s="187"/>
      <c r="O9" s="187"/>
      <c r="P9" s="187"/>
      <c r="Q9" s="187"/>
      <c r="R9" s="30"/>
      <c r="S9" s="30"/>
      <c r="T9" s="30"/>
      <c r="U9" s="30"/>
      <c r="V9" s="32"/>
      <c r="W9" s="28"/>
    </row>
    <row r="10" spans="1:23" ht="11.25" customHeight="1">
      <c r="A10" s="1"/>
      <c r="B10" s="197"/>
      <c r="C10" s="187" t="s">
        <v>73</v>
      </c>
      <c r="D10" s="187"/>
      <c r="E10" s="187"/>
      <c r="F10" s="187" t="s">
        <v>42</v>
      </c>
      <c r="G10" s="170"/>
      <c r="H10" s="36" t="s">
        <v>5</v>
      </c>
      <c r="I10" s="315">
        <v>173</v>
      </c>
      <c r="J10" s="316"/>
      <c r="K10" s="245" t="s">
        <v>152</v>
      </c>
      <c r="L10" s="30"/>
      <c r="M10" s="187" t="s">
        <v>78</v>
      </c>
      <c r="N10" s="187"/>
      <c r="O10" s="187"/>
      <c r="P10" s="187"/>
      <c r="Q10" s="187"/>
      <c r="R10" s="36" t="s">
        <v>5</v>
      </c>
      <c r="S10" s="315" t="s">
        <v>168</v>
      </c>
      <c r="T10" s="316"/>
      <c r="U10" s="37"/>
      <c r="V10" s="32"/>
      <c r="W10" s="28"/>
    </row>
    <row r="11" spans="1:23" ht="11.25" customHeight="1">
      <c r="A11" s="1"/>
      <c r="B11" s="197"/>
      <c r="C11" s="187" t="s">
        <v>74</v>
      </c>
      <c r="D11" s="187"/>
      <c r="E11" s="187" t="str">
        <f>I12&amp;"f'c"</f>
        <v>0.375f'c</v>
      </c>
      <c r="F11" s="187" t="s">
        <v>43</v>
      </c>
      <c r="G11" s="170"/>
      <c r="H11" s="36" t="s">
        <v>5</v>
      </c>
      <c r="I11" s="317">
        <f>I10*I12</f>
        <v>64.875</v>
      </c>
      <c r="J11" s="317"/>
      <c r="K11" s="245" t="s">
        <v>152</v>
      </c>
      <c r="L11" s="30"/>
      <c r="M11" s="187" t="s">
        <v>79</v>
      </c>
      <c r="N11" s="187"/>
      <c r="O11" s="187"/>
      <c r="P11" s="187"/>
      <c r="Q11" s="187" t="s">
        <v>57</v>
      </c>
      <c r="R11" s="36" t="s">
        <v>5</v>
      </c>
      <c r="S11" s="271">
        <f>IF(S10="SR-24",2400,IF(S10="SD-30",3000,IF(S10="SD-40",4000)))</f>
        <v>4000</v>
      </c>
      <c r="T11" s="271"/>
      <c r="U11" s="245" t="s">
        <v>152</v>
      </c>
      <c r="V11" s="32"/>
      <c r="W11" s="28"/>
    </row>
    <row r="12" spans="1:23" ht="11.25" customHeight="1">
      <c r="A12" s="1"/>
      <c r="B12" s="197"/>
      <c r="C12" s="187" t="s">
        <v>75</v>
      </c>
      <c r="D12" s="187"/>
      <c r="E12" s="187"/>
      <c r="F12" s="187"/>
      <c r="G12" s="170"/>
      <c r="H12" s="36" t="s">
        <v>5</v>
      </c>
      <c r="I12" s="315">
        <v>0.375</v>
      </c>
      <c r="J12" s="316"/>
      <c r="K12" s="37"/>
      <c r="L12" s="30"/>
      <c r="M12" s="187" t="s">
        <v>80</v>
      </c>
      <c r="N12" s="187"/>
      <c r="O12" s="187"/>
      <c r="P12" s="187"/>
      <c r="Q12" s="187" t="s">
        <v>58</v>
      </c>
      <c r="R12" s="36" t="s">
        <v>5</v>
      </c>
      <c r="S12" s="271">
        <f>MIN(S11*0.5,1700)</f>
        <v>1700</v>
      </c>
      <c r="T12" s="271"/>
      <c r="U12" s="245" t="s">
        <v>152</v>
      </c>
      <c r="V12" s="32"/>
      <c r="W12" s="28"/>
    </row>
    <row r="13" spans="1:23" ht="11.25" customHeight="1">
      <c r="A13" s="1"/>
      <c r="B13" s="197"/>
      <c r="C13" s="187" t="s">
        <v>76</v>
      </c>
      <c r="D13" s="187"/>
      <c r="E13" s="187"/>
      <c r="F13" s="187" t="s">
        <v>44</v>
      </c>
      <c r="G13" s="170"/>
      <c r="H13" s="36" t="s">
        <v>5</v>
      </c>
      <c r="I13" s="332">
        <f>INT(15210*SQRT(I10))</f>
        <v>200056</v>
      </c>
      <c r="J13" s="332"/>
      <c r="K13" s="245" t="s">
        <v>152</v>
      </c>
      <c r="L13" s="30"/>
      <c r="M13" s="187" t="s">
        <v>81</v>
      </c>
      <c r="N13" s="187"/>
      <c r="O13" s="187"/>
      <c r="P13" s="187"/>
      <c r="Q13" s="187" t="s">
        <v>59</v>
      </c>
      <c r="R13" s="36" t="s">
        <v>5</v>
      </c>
      <c r="S13" s="271">
        <v>2040000</v>
      </c>
      <c r="T13" s="271"/>
      <c r="U13" s="245" t="s">
        <v>152</v>
      </c>
      <c r="V13" s="32"/>
      <c r="W13" s="28"/>
    </row>
    <row r="14" spans="1:23" ht="11.25" customHeight="1">
      <c r="A14" s="1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2"/>
      <c r="W14" s="28"/>
    </row>
    <row r="15" spans="1:23" ht="11.25" customHeight="1">
      <c r="A15" s="1"/>
      <c r="B15" s="224" t="s">
        <v>10</v>
      </c>
      <c r="C15" s="225" t="s">
        <v>82</v>
      </c>
      <c r="D15" s="226"/>
      <c r="E15" s="226"/>
      <c r="F15" s="226"/>
      <c r="G15" s="226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2"/>
      <c r="W15" s="28"/>
    </row>
    <row r="16" spans="1:23" ht="11.25" customHeight="1">
      <c r="A16" s="1"/>
      <c r="B16" s="31"/>
      <c r="C16" s="30" t="s">
        <v>0</v>
      </c>
      <c r="D16" s="36"/>
      <c r="E16" s="30" t="s">
        <v>4</v>
      </c>
      <c r="F16" s="30"/>
      <c r="H16" s="36" t="s">
        <v>5</v>
      </c>
      <c r="I16" s="343">
        <f>TRUNC(S13/I13)</f>
        <v>10</v>
      </c>
      <c r="J16" s="343"/>
      <c r="K16" s="30"/>
      <c r="L16" s="30"/>
      <c r="M16" s="30" t="s">
        <v>2</v>
      </c>
      <c r="N16" s="36"/>
      <c r="O16" s="30" t="s">
        <v>7</v>
      </c>
      <c r="P16" s="30"/>
      <c r="Q16" s="30"/>
      <c r="R16" s="36" t="s">
        <v>5</v>
      </c>
      <c r="S16" s="326">
        <f>1-(I17/3)</f>
        <v>0.9079297498669505</v>
      </c>
      <c r="T16" s="326"/>
      <c r="U16" s="30"/>
      <c r="V16" s="32"/>
      <c r="W16" s="28"/>
    </row>
    <row r="17" spans="1:23" ht="11.25" customHeight="1">
      <c r="A17" s="1"/>
      <c r="B17" s="31"/>
      <c r="C17" s="30" t="s">
        <v>1</v>
      </c>
      <c r="D17" s="36"/>
      <c r="E17" s="30" t="s">
        <v>6</v>
      </c>
      <c r="F17" s="30"/>
      <c r="H17" s="36" t="s">
        <v>5</v>
      </c>
      <c r="I17" s="326">
        <f>1/(1+S12/(I16*I11))</f>
        <v>0.2762107503991485</v>
      </c>
      <c r="J17" s="326"/>
      <c r="K17" s="30"/>
      <c r="L17" s="30"/>
      <c r="M17" s="30" t="s">
        <v>3</v>
      </c>
      <c r="N17" s="36"/>
      <c r="O17" s="30" t="s">
        <v>8</v>
      </c>
      <c r="P17" s="30"/>
      <c r="Q17" s="30"/>
      <c r="R17" s="36" t="s">
        <v>5</v>
      </c>
      <c r="S17" s="331">
        <f>(I11*S16*I17)/2</f>
        <v>8.134674872069972</v>
      </c>
      <c r="T17" s="331"/>
      <c r="U17" s="245" t="s">
        <v>152</v>
      </c>
      <c r="V17" s="32"/>
      <c r="W17" s="28"/>
    </row>
    <row r="18" spans="1:23" ht="11.25" customHeight="1">
      <c r="A18" s="1"/>
      <c r="B18" s="31"/>
      <c r="C18" s="30"/>
      <c r="D18" s="30"/>
      <c r="E18" s="30"/>
      <c r="F18" s="30"/>
      <c r="G18" s="30"/>
      <c r="H18" s="30"/>
      <c r="K18" s="41"/>
      <c r="L18" s="41"/>
      <c r="M18" s="30"/>
      <c r="N18" s="30"/>
      <c r="O18" s="30"/>
      <c r="P18" s="30"/>
      <c r="Q18" s="30"/>
      <c r="R18" s="30"/>
      <c r="S18" s="30"/>
      <c r="T18" s="30"/>
      <c r="U18" s="30"/>
      <c r="V18" s="32"/>
      <c r="W18" s="28"/>
    </row>
    <row r="19" spans="1:23" ht="11.25" customHeight="1">
      <c r="A19" s="1"/>
      <c r="B19" s="239" t="s">
        <v>11</v>
      </c>
      <c r="C19" s="234" t="s">
        <v>151</v>
      </c>
      <c r="D19" s="240"/>
      <c r="E19" s="240"/>
      <c r="F19" s="240"/>
      <c r="G19" s="240"/>
      <c r="H19" s="30"/>
      <c r="M19" s="30"/>
      <c r="N19" s="42"/>
      <c r="O19" s="43"/>
      <c r="P19" s="36" t="s">
        <v>40</v>
      </c>
      <c r="Q19" s="288">
        <f>I27</f>
        <v>2.5</v>
      </c>
      <c r="R19" s="288"/>
      <c r="S19" s="36"/>
      <c r="T19" s="45"/>
      <c r="V19" s="32"/>
      <c r="W19" s="28"/>
    </row>
    <row r="20" spans="1:23" ht="11.25" customHeight="1">
      <c r="A20" s="1"/>
      <c r="B20" s="31"/>
      <c r="C20" s="231" t="s">
        <v>87</v>
      </c>
      <c r="D20" s="30"/>
      <c r="E20" s="36"/>
      <c r="G20" s="35" t="s">
        <v>20</v>
      </c>
      <c r="H20" s="36" t="s">
        <v>5</v>
      </c>
      <c r="I20" s="256">
        <v>500</v>
      </c>
      <c r="J20" s="245" t="s">
        <v>153</v>
      </c>
      <c r="M20" s="30"/>
      <c r="N20" s="34"/>
      <c r="O20" s="43"/>
      <c r="P20" s="30"/>
      <c r="Q20" s="332"/>
      <c r="R20" s="332"/>
      <c r="S20" s="44"/>
      <c r="T20" s="45"/>
      <c r="V20" s="32"/>
      <c r="W20" s="28"/>
    </row>
    <row r="21" spans="1:23" ht="11.25" customHeight="1">
      <c r="A21" s="1"/>
      <c r="B21" s="33"/>
      <c r="C21" s="231" t="s">
        <v>85</v>
      </c>
      <c r="D21" s="30"/>
      <c r="E21" s="36"/>
      <c r="H21" s="36" t="s">
        <v>5</v>
      </c>
      <c r="I21" s="46">
        <f>WF(I27,I28,I56,I26,I31,I32,1900)</f>
        <v>11287.5</v>
      </c>
      <c r="J21" s="232" t="s">
        <v>154</v>
      </c>
      <c r="M21" s="34"/>
      <c r="N21" s="30"/>
      <c r="O21" s="47">
        <f>(I27-I31)/2</f>
        <v>1.125</v>
      </c>
      <c r="P21" s="48" t="s">
        <v>157</v>
      </c>
      <c r="Q21" s="329">
        <f>I31</f>
        <v>0.25</v>
      </c>
      <c r="R21" s="330"/>
      <c r="S21" s="48">
        <f>(I27-I31)/2</f>
        <v>1.125</v>
      </c>
      <c r="T21" s="49" t="s">
        <v>157</v>
      </c>
      <c r="V21" s="32"/>
      <c r="W21" s="28"/>
    </row>
    <row r="22" spans="1:23" ht="11.25" customHeight="1">
      <c r="A22" s="1"/>
      <c r="B22" s="31"/>
      <c r="C22" s="230" t="s">
        <v>86</v>
      </c>
      <c r="G22" s="35" t="s">
        <v>37</v>
      </c>
      <c r="H22" s="36" t="s">
        <v>5</v>
      </c>
      <c r="I22" s="50">
        <f>SUM(I20:I21)</f>
        <v>11787.5</v>
      </c>
      <c r="J22" s="245" t="s">
        <v>153</v>
      </c>
      <c r="K22" s="30"/>
      <c r="M22" s="30"/>
      <c r="N22" s="51" t="s">
        <v>112</v>
      </c>
      <c r="O22" s="52"/>
      <c r="P22" s="53"/>
      <c r="Q22" s="327" t="s">
        <v>18</v>
      </c>
      <c r="R22" s="328"/>
      <c r="S22" s="42"/>
      <c r="T22" s="54"/>
      <c r="U22" s="55" t="s">
        <v>113</v>
      </c>
      <c r="V22" s="32"/>
      <c r="W22" s="28"/>
    </row>
    <row r="23" spans="1:23" ht="11.25" customHeight="1">
      <c r="A23" s="1"/>
      <c r="B23" s="31"/>
      <c r="C23" s="169" t="s">
        <v>83</v>
      </c>
      <c r="D23" s="30"/>
      <c r="G23" s="37" t="s">
        <v>21</v>
      </c>
      <c r="H23" s="36" t="s">
        <v>5</v>
      </c>
      <c r="I23" s="256">
        <v>100</v>
      </c>
      <c r="J23" s="232" t="s">
        <v>158</v>
      </c>
      <c r="K23" s="30"/>
      <c r="L23" s="30"/>
      <c r="M23" s="334">
        <f>(I28-I32)/2</f>
        <v>0.625</v>
      </c>
      <c r="N23" s="56"/>
      <c r="O23" s="57"/>
      <c r="P23" s="57"/>
      <c r="Q23" s="53"/>
      <c r="R23" s="53"/>
      <c r="S23" s="53"/>
      <c r="T23" s="53"/>
      <c r="V23" s="32"/>
      <c r="W23" s="28"/>
    </row>
    <row r="24" spans="1:23" ht="11.25" customHeight="1">
      <c r="A24" s="1"/>
      <c r="B24" s="31"/>
      <c r="C24" s="169" t="s">
        <v>84</v>
      </c>
      <c r="D24" s="30"/>
      <c r="G24" s="37" t="s">
        <v>22</v>
      </c>
      <c r="H24" s="36" t="s">
        <v>5</v>
      </c>
      <c r="I24" s="256">
        <v>100</v>
      </c>
      <c r="J24" s="232" t="s">
        <v>158</v>
      </c>
      <c r="L24" s="30"/>
      <c r="M24" s="335"/>
      <c r="N24" s="30"/>
      <c r="O24" s="57"/>
      <c r="P24" s="57"/>
      <c r="Q24" s="338" t="s">
        <v>24</v>
      </c>
      <c r="R24" s="338"/>
      <c r="T24" s="53"/>
      <c r="V24" s="32"/>
      <c r="W24" s="28"/>
    </row>
    <row r="25" spans="1:23" ht="11.25" customHeight="1">
      <c r="A25" s="1"/>
      <c r="B25" s="31"/>
      <c r="C25" s="232" t="s">
        <v>88</v>
      </c>
      <c r="D25" s="30"/>
      <c r="G25" s="37" t="s">
        <v>23</v>
      </c>
      <c r="H25" s="36" t="s">
        <v>5</v>
      </c>
      <c r="I25" s="256">
        <v>5000</v>
      </c>
      <c r="J25" s="232" t="s">
        <v>155</v>
      </c>
      <c r="L25" s="30"/>
      <c r="M25" s="335"/>
      <c r="N25" s="30"/>
      <c r="O25" s="57"/>
      <c r="P25" s="57"/>
      <c r="Q25" s="53"/>
      <c r="R25" s="58" t="s">
        <v>29</v>
      </c>
      <c r="T25" s="53"/>
      <c r="V25" s="32"/>
      <c r="W25" s="28"/>
    </row>
    <row r="26" spans="1:55" ht="11.25" customHeight="1">
      <c r="A26" s="1"/>
      <c r="B26" s="31"/>
      <c r="C26" s="231" t="s">
        <v>89</v>
      </c>
      <c r="G26" s="35" t="s">
        <v>32</v>
      </c>
      <c r="H26" s="36" t="s">
        <v>5</v>
      </c>
      <c r="I26" s="257">
        <v>1.5</v>
      </c>
      <c r="J26" s="231" t="s">
        <v>157</v>
      </c>
      <c r="L26" s="36" t="s">
        <v>41</v>
      </c>
      <c r="M26" s="335"/>
      <c r="N26" s="59"/>
      <c r="O26" s="60"/>
      <c r="P26" s="60"/>
      <c r="Q26" s="61"/>
      <c r="R26" s="62"/>
      <c r="S26" s="63"/>
      <c r="T26" s="61"/>
      <c r="V26" s="32"/>
      <c r="W26" s="28"/>
      <c r="AJ26" s="4"/>
      <c r="BC26" s="4"/>
    </row>
    <row r="27" spans="1:58" ht="11.25" customHeight="1">
      <c r="A27" s="1"/>
      <c r="B27" s="33"/>
      <c r="C27" s="233" t="s">
        <v>90</v>
      </c>
      <c r="G27" s="35" t="s">
        <v>35</v>
      </c>
      <c r="H27" s="36" t="s">
        <v>5</v>
      </c>
      <c r="I27" s="257">
        <v>2.5</v>
      </c>
      <c r="J27" s="231" t="s">
        <v>157</v>
      </c>
      <c r="L27" s="284">
        <f>I28</f>
        <v>1.5</v>
      </c>
      <c r="M27" s="305">
        <f>I32</f>
        <v>0.25</v>
      </c>
      <c r="N27" s="296"/>
      <c r="O27" s="336" t="s">
        <v>19</v>
      </c>
      <c r="P27" s="64"/>
      <c r="Q27" s="65"/>
      <c r="R27" s="65"/>
      <c r="S27" s="65"/>
      <c r="T27" s="333" t="s">
        <v>25</v>
      </c>
      <c r="V27" s="32"/>
      <c r="W27" s="28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P27" s="4"/>
      <c r="AQ27" s="4"/>
      <c r="AR27" s="4"/>
      <c r="AS27" s="4"/>
      <c r="AT27" s="4"/>
      <c r="AV27" s="4"/>
      <c r="AW27" s="4"/>
      <c r="AX27" s="4"/>
      <c r="AY27" s="4"/>
      <c r="AZ27" s="4"/>
      <c r="BB27" s="4"/>
      <c r="BC27" s="4"/>
      <c r="BD27" s="4"/>
      <c r="BE27" s="4"/>
      <c r="BF27" s="4"/>
    </row>
    <row r="28" spans="1:58" ht="11.25" customHeight="1">
      <c r="A28" s="1"/>
      <c r="B28" s="33"/>
      <c r="C28" s="233" t="s">
        <v>91</v>
      </c>
      <c r="G28" s="30" t="s">
        <v>36</v>
      </c>
      <c r="H28" s="66" t="s">
        <v>5</v>
      </c>
      <c r="I28" s="257">
        <v>1.5</v>
      </c>
      <c r="J28" s="231" t="s">
        <v>157</v>
      </c>
      <c r="L28" s="284"/>
      <c r="M28" s="305"/>
      <c r="N28" s="297"/>
      <c r="O28" s="336"/>
      <c r="P28" s="57"/>
      <c r="Q28" s="61"/>
      <c r="R28" s="61"/>
      <c r="S28" s="61"/>
      <c r="T28" s="333"/>
      <c r="V28" s="32"/>
      <c r="W28" s="28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P28" s="4"/>
      <c r="AQ28" s="4"/>
      <c r="AR28" s="4"/>
      <c r="AS28" s="4"/>
      <c r="AT28" s="4"/>
      <c r="AV28" s="4"/>
      <c r="AW28" s="4"/>
      <c r="AX28" s="4"/>
      <c r="AY28" s="4"/>
      <c r="AZ28" s="4"/>
      <c r="BB28" s="4"/>
      <c r="BC28" s="4"/>
      <c r="BD28" s="4"/>
      <c r="BE28" s="4"/>
      <c r="BF28" s="4"/>
    </row>
    <row r="29" spans="1:58" ht="11.25" customHeight="1">
      <c r="A29" s="1"/>
      <c r="B29" s="31"/>
      <c r="C29" s="233" t="s">
        <v>92</v>
      </c>
      <c r="G29" s="35" t="s">
        <v>31</v>
      </c>
      <c r="H29" s="66" t="s">
        <v>5</v>
      </c>
      <c r="I29" s="67">
        <f>I22/I25</f>
        <v>2.3575</v>
      </c>
      <c r="J29" s="232" t="s">
        <v>156</v>
      </c>
      <c r="L29" s="30"/>
      <c r="M29" s="305">
        <f>(I28-I32)/2</f>
        <v>0.625</v>
      </c>
      <c r="N29" s="56"/>
      <c r="O29" s="57"/>
      <c r="P29" s="70" t="s">
        <v>30</v>
      </c>
      <c r="Q29" s="53"/>
      <c r="R29" s="68"/>
      <c r="S29" s="162" t="s">
        <v>24</v>
      </c>
      <c r="T29" s="53"/>
      <c r="V29" s="32"/>
      <c r="W29" s="28"/>
      <c r="X29" s="167"/>
      <c r="Y29" s="4"/>
      <c r="Z29" s="4"/>
      <c r="AA29" s="4"/>
      <c r="AB29" s="4"/>
      <c r="AC29" s="168"/>
      <c r="AD29" s="4"/>
      <c r="AE29" s="4"/>
      <c r="AF29" s="4"/>
      <c r="AG29" s="4"/>
      <c r="AH29" s="4"/>
      <c r="AI29" s="168"/>
      <c r="AJ29" s="4"/>
      <c r="AK29" s="4"/>
      <c r="AL29" s="4"/>
      <c r="AM29" s="4"/>
      <c r="AN29" s="4"/>
      <c r="AP29" s="168"/>
      <c r="AQ29" s="4"/>
      <c r="AR29" s="4"/>
      <c r="AS29" s="4"/>
      <c r="AT29" s="4"/>
      <c r="AV29" s="168"/>
      <c r="AW29" s="4"/>
      <c r="AX29" s="4"/>
      <c r="AY29" s="4"/>
      <c r="AZ29" s="4"/>
      <c r="BB29" s="168"/>
      <c r="BC29" s="4"/>
      <c r="BD29" s="4"/>
      <c r="BE29" s="4"/>
      <c r="BF29" s="4"/>
    </row>
    <row r="30" spans="1:58" ht="11.25" customHeight="1">
      <c r="A30" s="1"/>
      <c r="B30" s="31"/>
      <c r="C30" s="233" t="s">
        <v>93</v>
      </c>
      <c r="G30" s="35" t="s">
        <v>54</v>
      </c>
      <c r="H30" s="36" t="s">
        <v>5</v>
      </c>
      <c r="I30" s="40">
        <f>I27*I28</f>
        <v>3.75</v>
      </c>
      <c r="J30" s="232" t="s">
        <v>156</v>
      </c>
      <c r="K30" s="69" t="str">
        <f>IF(I30&gt;I29,"OK.","NG.")</f>
        <v>OK.</v>
      </c>
      <c r="L30" s="30"/>
      <c r="M30" s="305"/>
      <c r="N30" s="30"/>
      <c r="O30" s="57"/>
      <c r="Q30" s="53"/>
      <c r="R30" s="71"/>
      <c r="S30" s="53"/>
      <c r="T30" s="53"/>
      <c r="V30" s="32"/>
      <c r="W30" s="28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P30" s="4"/>
      <c r="AQ30" s="4"/>
      <c r="AR30" s="4"/>
      <c r="AS30" s="4"/>
      <c r="AT30" s="4"/>
      <c r="AV30" s="4"/>
      <c r="AW30" s="4"/>
      <c r="AX30" s="4"/>
      <c r="AY30" s="4"/>
      <c r="AZ30" s="4"/>
      <c r="BB30" s="4"/>
      <c r="BC30" s="4"/>
      <c r="BD30" s="4"/>
      <c r="BE30" s="4"/>
      <c r="BF30" s="4"/>
    </row>
    <row r="31" spans="1:58" ht="11.25" customHeight="1">
      <c r="A31" s="1"/>
      <c r="B31" s="31"/>
      <c r="C31" s="233" t="s">
        <v>94</v>
      </c>
      <c r="G31" s="35" t="s">
        <v>18</v>
      </c>
      <c r="H31" s="36" t="s">
        <v>5</v>
      </c>
      <c r="I31" s="258">
        <v>0.25</v>
      </c>
      <c r="J31" s="231" t="s">
        <v>157</v>
      </c>
      <c r="L31" s="30"/>
      <c r="M31" s="305"/>
      <c r="N31" s="30"/>
      <c r="O31" s="57"/>
      <c r="P31" s="57"/>
      <c r="Q31" s="53"/>
      <c r="R31" s="53"/>
      <c r="S31" s="53"/>
      <c r="T31" s="53" t="s">
        <v>25</v>
      </c>
      <c r="V31" s="32"/>
      <c r="W31" s="28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P31" s="4"/>
      <c r="AQ31" s="4"/>
      <c r="AR31" s="4"/>
      <c r="AS31" s="4"/>
      <c r="AT31" s="4"/>
      <c r="AV31" s="4"/>
      <c r="AW31" s="4"/>
      <c r="AX31" s="4"/>
      <c r="AY31" s="4"/>
      <c r="AZ31" s="4"/>
      <c r="BB31" s="4"/>
      <c r="BC31" s="4"/>
      <c r="BD31" s="4"/>
      <c r="BE31" s="4"/>
      <c r="BF31" s="4"/>
    </row>
    <row r="32" spans="1:58" ht="11.25" customHeight="1">
      <c r="A32" s="1"/>
      <c r="B32" s="31"/>
      <c r="C32" s="233" t="s">
        <v>95</v>
      </c>
      <c r="G32" s="35" t="s">
        <v>19</v>
      </c>
      <c r="H32" s="66" t="s">
        <v>5</v>
      </c>
      <c r="I32" s="258">
        <v>0.25</v>
      </c>
      <c r="J32" s="231" t="s">
        <v>157</v>
      </c>
      <c r="L32" s="30"/>
      <c r="M32" s="319"/>
      <c r="N32" s="72"/>
      <c r="O32" s="34"/>
      <c r="P32" s="30"/>
      <c r="Q32" s="30"/>
      <c r="R32" s="36"/>
      <c r="S32" s="37"/>
      <c r="T32" s="73"/>
      <c r="U32" s="30"/>
      <c r="V32" s="32"/>
      <c r="W32" s="28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P32" s="4"/>
      <c r="AQ32" s="4"/>
      <c r="AR32" s="4"/>
      <c r="AS32" s="4"/>
      <c r="AT32" s="4"/>
      <c r="AV32" s="4"/>
      <c r="AW32" s="4"/>
      <c r="AX32" s="4"/>
      <c r="AY32" s="4"/>
      <c r="AZ32" s="4"/>
      <c r="BB32" s="4"/>
      <c r="BC32" s="4"/>
      <c r="BD32" s="4"/>
      <c r="BE32" s="4"/>
      <c r="BF32" s="4"/>
    </row>
    <row r="33" spans="1:58" ht="11.25" customHeight="1">
      <c r="A33" s="1"/>
      <c r="B33" s="31"/>
      <c r="L33" s="30"/>
      <c r="N33" s="51" t="s">
        <v>111</v>
      </c>
      <c r="U33" s="55" t="s">
        <v>114</v>
      </c>
      <c r="V33" s="32"/>
      <c r="W33" s="28"/>
      <c r="X33" s="4"/>
      <c r="Y33" s="4"/>
      <c r="Z33" s="4"/>
      <c r="AA33" s="167"/>
      <c r="AB33" s="4"/>
      <c r="AC33" s="4"/>
      <c r="AD33" s="4"/>
      <c r="AE33" s="4"/>
      <c r="AF33" s="168"/>
      <c r="AG33" s="4"/>
      <c r="AH33" s="4"/>
      <c r="AI33" s="4"/>
      <c r="AJ33" s="4"/>
      <c r="AK33" s="4"/>
      <c r="AL33" s="168"/>
      <c r="AM33" s="4"/>
      <c r="AN33" s="4"/>
      <c r="AP33" s="4"/>
      <c r="AQ33" s="4"/>
      <c r="AR33" s="4"/>
      <c r="AS33" s="168"/>
      <c r="AT33" s="4"/>
      <c r="AV33" s="4"/>
      <c r="AW33" s="4"/>
      <c r="AX33" s="4"/>
      <c r="AY33" s="168"/>
      <c r="AZ33" s="4"/>
      <c r="BB33" s="4"/>
      <c r="BC33" s="4"/>
      <c r="BD33" s="4"/>
      <c r="BE33" s="168"/>
      <c r="BF33" s="4"/>
    </row>
    <row r="34" spans="1:58" ht="11.25" customHeight="1">
      <c r="A34" s="1"/>
      <c r="B34" s="239" t="s">
        <v>12</v>
      </c>
      <c r="C34" s="234" t="s">
        <v>96</v>
      </c>
      <c r="D34" s="240"/>
      <c r="E34" s="240"/>
      <c r="F34" s="240"/>
      <c r="G34" s="240"/>
      <c r="H34" s="30"/>
      <c r="I34" s="30"/>
      <c r="J34" s="30"/>
      <c r="K34" s="30"/>
      <c r="V34" s="32"/>
      <c r="W34" s="2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P34" s="4"/>
      <c r="AQ34" s="4"/>
      <c r="AR34" s="4"/>
      <c r="AS34" s="4"/>
      <c r="AT34" s="4"/>
      <c r="AV34" s="4"/>
      <c r="AW34" s="4"/>
      <c r="AX34" s="4"/>
      <c r="AY34" s="4"/>
      <c r="AZ34" s="4"/>
      <c r="BB34" s="4"/>
      <c r="BC34" s="4"/>
      <c r="BD34" s="4"/>
      <c r="BE34" s="4"/>
      <c r="BF34" s="4"/>
    </row>
    <row r="35" spans="1:58" ht="11.25" customHeight="1" thickBot="1">
      <c r="A35" s="1"/>
      <c r="B35" s="33"/>
      <c r="C35" s="233" t="s">
        <v>97</v>
      </c>
      <c r="E35" s="35" t="str">
        <f>"=   Mx/P &lt; Ly/6 ="&amp;ROUND(I28/6,2)</f>
        <v>=   Mx/P &lt; Ly/6 =0.25</v>
      </c>
      <c r="H35" s="36" t="s">
        <v>5</v>
      </c>
      <c r="I35" s="74">
        <f>ABS(I23/I20)</f>
        <v>0.2</v>
      </c>
      <c r="J35" s="231" t="s">
        <v>157</v>
      </c>
      <c r="K35" s="69" t="str">
        <f>IF(I35&lt;I28/6,"OK.","NG.")</f>
        <v>OK.</v>
      </c>
      <c r="O35" s="76">
        <f>I39</f>
        <v>2972.666666666667</v>
      </c>
      <c r="Q35" s="323"/>
      <c r="R35" s="324"/>
      <c r="T35" s="75">
        <f>I40</f>
        <v>3100.666666666667</v>
      </c>
      <c r="V35" s="32"/>
      <c r="W35" s="28"/>
      <c r="X35" s="4"/>
      <c r="Y35" s="4"/>
      <c r="Z35" s="275"/>
      <c r="AA35" s="275"/>
      <c r="AB35" s="275"/>
      <c r="AC35" s="275"/>
      <c r="AD35" s="169"/>
      <c r="AE35" s="4"/>
      <c r="AF35" s="4"/>
      <c r="AG35" s="4"/>
      <c r="AH35" s="4"/>
      <c r="AI35" s="4"/>
      <c r="AJ35" s="4"/>
      <c r="AK35" s="4"/>
      <c r="AL35" s="4"/>
      <c r="AM35" s="4"/>
      <c r="AN35" s="4"/>
      <c r="AP35" s="4"/>
      <c r="AQ35" s="4"/>
      <c r="AR35" s="4"/>
      <c r="AS35" s="4"/>
      <c r="AT35" s="4"/>
      <c r="AV35" s="4"/>
      <c r="AW35" s="4"/>
      <c r="AX35" s="4"/>
      <c r="AY35" s="4"/>
      <c r="AZ35" s="4"/>
      <c r="BB35" s="4"/>
      <c r="BC35" s="4"/>
      <c r="BD35" s="4"/>
      <c r="BE35" s="4"/>
      <c r="BF35" s="4"/>
    </row>
    <row r="36" spans="1:58" ht="11.25" customHeight="1">
      <c r="A36" s="1"/>
      <c r="B36" s="31"/>
      <c r="C36" s="233" t="s">
        <v>98</v>
      </c>
      <c r="E36" s="35" t="str">
        <f>"=   My/P &lt; Lx/6 ="&amp;ROUND(I27/6,2)</f>
        <v>=   My/P &lt; Lx/6 =0.42</v>
      </c>
      <c r="H36" s="36" t="s">
        <v>5</v>
      </c>
      <c r="I36" s="74">
        <f>ABS(I24/I20)</f>
        <v>0.2</v>
      </c>
      <c r="J36" s="231" t="s">
        <v>157</v>
      </c>
      <c r="K36" s="69" t="str">
        <f>IF(I36&lt;(I27/6),"OK.","NG.")</f>
        <v>OK.</v>
      </c>
      <c r="P36" s="165"/>
      <c r="Q36" s="29"/>
      <c r="R36" s="29"/>
      <c r="S36" s="78"/>
      <c r="V36" s="32"/>
      <c r="W36" s="28"/>
      <c r="X36" s="4"/>
      <c r="Y36" s="4"/>
      <c r="Z36" s="171"/>
      <c r="AA36" s="171"/>
      <c r="AB36" s="172"/>
      <c r="AC36" s="172"/>
      <c r="AD36" s="169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4"/>
      <c r="AQ36" s="4"/>
      <c r="AR36" s="4"/>
      <c r="AS36" s="4"/>
      <c r="AT36" s="4"/>
      <c r="AV36" s="4"/>
      <c r="AW36" s="4"/>
      <c r="AX36" s="4"/>
      <c r="AY36" s="4"/>
      <c r="AZ36" s="4"/>
      <c r="BB36" s="4"/>
      <c r="BC36" s="4"/>
      <c r="BD36" s="4"/>
      <c r="BE36" s="4"/>
      <c r="BF36" s="4"/>
    </row>
    <row r="37" spans="1:58" ht="11.25" customHeight="1">
      <c r="A37" s="1"/>
      <c r="B37" s="179"/>
      <c r="C37" s="231" t="s">
        <v>99</v>
      </c>
      <c r="D37" s="30"/>
      <c r="E37" s="318" t="s">
        <v>5</v>
      </c>
      <c r="G37" s="30"/>
      <c r="H37" s="36" t="s">
        <v>5</v>
      </c>
      <c r="I37" s="39">
        <f>soilstress($I$22,$I$23,$I$24,$I$27,$I$28,$I$30,Y37,M37)</f>
        <v>3186</v>
      </c>
      <c r="J37" s="232" t="s">
        <v>155</v>
      </c>
      <c r="K37" s="69" t="str">
        <f>IF(I37&lt;I25,"OK.","NG.")</f>
        <v>OK.</v>
      </c>
      <c r="L37" s="181">
        <f>IF(X37=1,"Max","")</f>
      </c>
      <c r="M37" s="163">
        <v>-1</v>
      </c>
      <c r="P37" s="31"/>
      <c r="Q37" s="30"/>
      <c r="R37" s="30"/>
      <c r="S37" s="32"/>
      <c r="V37" s="32"/>
      <c r="W37" s="28"/>
      <c r="X37" s="4">
        <f>RANK(I37,$I$37:$I$40)</f>
        <v>2</v>
      </c>
      <c r="Y37" s="180">
        <v>1</v>
      </c>
      <c r="AA37" s="171"/>
      <c r="AB37" s="172"/>
      <c r="AC37" s="172"/>
      <c r="AD37" s="169"/>
      <c r="AE37" s="4"/>
      <c r="AF37" s="4"/>
      <c r="AG37" s="4"/>
      <c r="AH37" s="4"/>
      <c r="AI37" s="4"/>
      <c r="AJ37" s="4"/>
      <c r="AK37" s="4"/>
      <c r="AL37" s="4"/>
      <c r="AM37" s="4"/>
      <c r="AN37" s="4"/>
      <c r="AP37" s="4"/>
      <c r="AQ37" s="4"/>
      <c r="AR37" s="4"/>
      <c r="AS37" s="4"/>
      <c r="AT37" s="4"/>
      <c r="AV37" s="4"/>
      <c r="AW37" s="4"/>
      <c r="AX37" s="4"/>
      <c r="AY37" s="4"/>
      <c r="AZ37" s="4"/>
      <c r="BB37" s="4"/>
      <c r="BC37" s="4"/>
      <c r="BD37" s="4"/>
      <c r="BE37" s="4"/>
      <c r="BF37" s="4"/>
    </row>
    <row r="38" spans="1:58" ht="11.25" customHeight="1">
      <c r="A38" s="1"/>
      <c r="B38" s="31"/>
      <c r="C38" s="231" t="s">
        <v>100</v>
      </c>
      <c r="D38" s="30"/>
      <c r="E38" s="318"/>
      <c r="G38" s="30"/>
      <c r="H38" s="36" t="s">
        <v>5</v>
      </c>
      <c r="I38" s="39">
        <f>soilstress($I$22,$I$23,$I$24,$I$27,$I$28,$I$30,Y38,M38)</f>
        <v>3314</v>
      </c>
      <c r="J38" s="232" t="s">
        <v>155</v>
      </c>
      <c r="K38" s="69" t="str">
        <f>IF(I38&lt;I25,"OK.","NG.")</f>
        <v>OK.</v>
      </c>
      <c r="L38" s="181" t="str">
        <f>IF(X38=1,"Max","")</f>
        <v>Max</v>
      </c>
      <c r="M38" s="163">
        <v>1</v>
      </c>
      <c r="O38" s="75"/>
      <c r="P38" s="31"/>
      <c r="Q38" s="87" t="s">
        <v>115</v>
      </c>
      <c r="R38" s="87"/>
      <c r="S38" s="32"/>
      <c r="T38" s="76"/>
      <c r="V38" s="32"/>
      <c r="W38" s="28"/>
      <c r="X38" s="4">
        <f>RANK(I38,$I$37:$I$40)</f>
        <v>1</v>
      </c>
      <c r="Y38" s="180">
        <v>1</v>
      </c>
      <c r="AA38" s="170"/>
      <c r="AB38" s="169"/>
      <c r="AC38" s="169"/>
      <c r="AD38" s="169"/>
      <c r="AE38" s="4"/>
      <c r="AF38" s="4"/>
      <c r="AG38" s="4"/>
      <c r="AH38" s="4"/>
      <c r="AI38" s="4"/>
      <c r="AJ38" s="4"/>
      <c r="AK38" s="4"/>
      <c r="AL38" s="4"/>
      <c r="AM38" s="4"/>
      <c r="AN38" s="4"/>
      <c r="AP38" s="4"/>
      <c r="AQ38" s="4"/>
      <c r="AR38" s="4"/>
      <c r="AS38" s="4"/>
      <c r="AT38" s="4"/>
      <c r="AV38" s="4"/>
      <c r="AW38" s="4"/>
      <c r="AX38" s="4"/>
      <c r="AY38" s="4"/>
      <c r="AZ38" s="4"/>
      <c r="BB38" s="4"/>
      <c r="BC38" s="4"/>
      <c r="BD38" s="4"/>
      <c r="BE38" s="4"/>
      <c r="BF38" s="4"/>
    </row>
    <row r="39" spans="1:58" ht="11.25" customHeight="1">
      <c r="A39" s="1"/>
      <c r="B39" s="31"/>
      <c r="C39" s="231" t="s">
        <v>101</v>
      </c>
      <c r="D39" s="30"/>
      <c r="E39" s="318"/>
      <c r="G39" s="30"/>
      <c r="H39" s="36" t="s">
        <v>5</v>
      </c>
      <c r="I39" s="39">
        <f>soilstress($I$22,$I$23,$I$24,$I$27,$I$28,$I$30,Y39,M39)</f>
        <v>2972.666666666667</v>
      </c>
      <c r="J39" s="232" t="s">
        <v>155</v>
      </c>
      <c r="K39" s="69" t="str">
        <f>IF(I39&lt;I25,"OK.","NG.")</f>
        <v>OK.</v>
      </c>
      <c r="L39" s="181">
        <f>IF(X39=1,"Max","")</f>
      </c>
      <c r="M39" s="163">
        <v>-1</v>
      </c>
      <c r="P39" s="31"/>
      <c r="Q39" s="325" t="s">
        <v>155</v>
      </c>
      <c r="R39" s="325"/>
      <c r="S39" s="32"/>
      <c r="V39" s="32"/>
      <c r="W39" s="28"/>
      <c r="X39" s="4">
        <f>RANK(I39,$I$37:$I$40)</f>
        <v>4</v>
      </c>
      <c r="Y39" s="180">
        <v>-1</v>
      </c>
      <c r="AA39" s="171"/>
      <c r="AB39" s="169"/>
      <c r="AC39" s="169"/>
      <c r="AD39" s="169"/>
      <c r="AE39" s="4"/>
      <c r="AF39" s="4"/>
      <c r="AG39" s="4"/>
      <c r="AH39" s="4"/>
      <c r="AI39" s="4"/>
      <c r="AJ39" s="4"/>
      <c r="AK39" s="4"/>
      <c r="AL39" s="4"/>
      <c r="AM39" s="4"/>
      <c r="AN39" s="4"/>
      <c r="AP39" s="4"/>
      <c r="AQ39" s="4"/>
      <c r="AR39" s="4"/>
      <c r="AS39" s="4"/>
      <c r="AT39" s="4"/>
      <c r="AV39" s="4"/>
      <c r="AW39" s="4"/>
      <c r="AX39" s="4"/>
      <c r="AY39" s="4"/>
      <c r="AZ39" s="4"/>
      <c r="BB39" s="4"/>
      <c r="BC39" s="4"/>
      <c r="BD39" s="4"/>
      <c r="BE39" s="4"/>
      <c r="BF39" s="4"/>
    </row>
    <row r="40" spans="1:58" ht="11.25" customHeight="1" thickBot="1">
      <c r="A40" s="1"/>
      <c r="B40" s="33"/>
      <c r="C40" s="231" t="s">
        <v>102</v>
      </c>
      <c r="D40" s="30"/>
      <c r="E40" s="318"/>
      <c r="G40" s="30"/>
      <c r="H40" s="36" t="s">
        <v>5</v>
      </c>
      <c r="I40" s="39">
        <f>soilstress($I$22,$I$23,$I$24,$I$27,$I$28,$I$30,Y40,M40)</f>
        <v>3100.666666666667</v>
      </c>
      <c r="J40" s="232" t="s">
        <v>155</v>
      </c>
      <c r="K40" s="69" t="str">
        <f>IF(I40&lt;I25,"OK.","NG.")</f>
        <v>OK.</v>
      </c>
      <c r="L40" s="181">
        <f>IF(X40=1,"Max","")</f>
      </c>
      <c r="M40" s="163">
        <v>1</v>
      </c>
      <c r="P40" s="164"/>
      <c r="Q40" s="80"/>
      <c r="R40" s="80"/>
      <c r="S40" s="81"/>
      <c r="V40" s="32"/>
      <c r="W40" s="28"/>
      <c r="X40" s="4">
        <f>RANK(I40,$I$37:$I$40)</f>
        <v>3</v>
      </c>
      <c r="Y40" s="180">
        <v>-1</v>
      </c>
      <c r="AA40" s="170"/>
      <c r="AB40" s="169"/>
      <c r="AC40" s="169"/>
      <c r="AD40" s="169"/>
      <c r="AE40" s="4"/>
      <c r="AF40" s="4"/>
      <c r="AG40" s="4"/>
      <c r="AH40" s="4"/>
      <c r="AI40" s="4"/>
      <c r="AJ40" s="4"/>
      <c r="AK40" s="4"/>
      <c r="AL40" s="4"/>
      <c r="AM40" s="4"/>
      <c r="AN40" s="4"/>
      <c r="AP40" s="4"/>
      <c r="AQ40" s="4"/>
      <c r="AR40" s="4"/>
      <c r="AS40" s="4"/>
      <c r="AT40" s="4"/>
      <c r="AV40" s="4"/>
      <c r="AW40" s="4"/>
      <c r="AX40" s="4"/>
      <c r="AY40" s="4"/>
      <c r="AZ40" s="4"/>
      <c r="BB40" s="4"/>
      <c r="BC40" s="4"/>
      <c r="BD40" s="4"/>
      <c r="BE40" s="4"/>
      <c r="BF40" s="4"/>
    </row>
    <row r="41" spans="1:58" ht="11.25" customHeight="1">
      <c r="A41" s="1"/>
      <c r="B41" s="31"/>
      <c r="C41" s="231" t="s">
        <v>103</v>
      </c>
      <c r="D41" s="30"/>
      <c r="E41" s="30"/>
      <c r="F41" s="30"/>
      <c r="G41" s="30"/>
      <c r="H41" s="36" t="s">
        <v>5</v>
      </c>
      <c r="I41" s="259">
        <v>3314</v>
      </c>
      <c r="J41" s="232" t="s">
        <v>155</v>
      </c>
      <c r="O41" s="75">
        <f>I37</f>
        <v>3186</v>
      </c>
      <c r="Q41" s="321"/>
      <c r="R41" s="322"/>
      <c r="T41" s="76">
        <f>I38</f>
        <v>3314</v>
      </c>
      <c r="V41" s="32"/>
      <c r="W41" s="28"/>
      <c r="X41" s="4"/>
      <c r="Y41" s="4"/>
      <c r="Z41" s="170"/>
      <c r="AA41" s="170"/>
      <c r="AB41" s="169"/>
      <c r="AC41" s="169"/>
      <c r="AD41" s="169"/>
      <c r="AE41" s="4"/>
      <c r="AF41" s="4"/>
      <c r="AG41" s="4"/>
      <c r="AH41" s="4"/>
      <c r="AI41" s="4"/>
      <c r="AJ41" s="4"/>
      <c r="AK41" s="4"/>
      <c r="AL41" s="4"/>
      <c r="AM41" s="4"/>
      <c r="AN41" s="4"/>
      <c r="AP41" s="4"/>
      <c r="AQ41" s="4"/>
      <c r="AR41" s="4"/>
      <c r="AS41" s="4"/>
      <c r="AT41" s="4"/>
      <c r="AV41" s="4"/>
      <c r="AW41" s="4"/>
      <c r="AX41" s="4"/>
      <c r="AY41" s="4"/>
      <c r="AZ41" s="4"/>
      <c r="BB41" s="4"/>
      <c r="BC41" s="4"/>
      <c r="BD41" s="4"/>
      <c r="BE41" s="4"/>
      <c r="BF41" s="4"/>
    </row>
    <row r="42" spans="1:58" ht="11.25" customHeight="1">
      <c r="A42" s="1"/>
      <c r="B42" s="31"/>
      <c r="C42" s="231" t="s">
        <v>104</v>
      </c>
      <c r="D42" s="36"/>
      <c r="E42" s="30"/>
      <c r="F42" s="30"/>
      <c r="G42" s="30"/>
      <c r="H42" s="36" t="s">
        <v>5</v>
      </c>
      <c r="I42" s="259">
        <v>2973</v>
      </c>
      <c r="J42" s="232" t="s">
        <v>155</v>
      </c>
      <c r="M42" s="30"/>
      <c r="N42" s="30"/>
      <c r="O42" s="34"/>
      <c r="P42" s="30"/>
      <c r="S42" s="44"/>
      <c r="V42" s="32"/>
      <c r="W42" s="28"/>
      <c r="X42" s="4"/>
      <c r="Y42" s="4"/>
      <c r="Z42" s="170"/>
      <c r="AA42" s="170"/>
      <c r="AB42" s="169"/>
      <c r="AC42" s="169"/>
      <c r="AD42" s="169"/>
      <c r="AE42" s="4"/>
      <c r="AF42" s="4"/>
      <c r="AG42" s="4"/>
      <c r="AH42" s="4"/>
      <c r="AI42" s="4"/>
      <c r="AJ42" s="4"/>
      <c r="AK42" s="4"/>
      <c r="AL42" s="4"/>
      <c r="AM42" s="4"/>
      <c r="AN42" s="4"/>
      <c r="AP42" s="4"/>
      <c r="AQ42" s="4"/>
      <c r="AR42" s="4"/>
      <c r="AS42" s="4"/>
      <c r="AT42" s="4"/>
      <c r="AV42" s="4"/>
      <c r="AW42" s="4"/>
      <c r="AX42" s="4"/>
      <c r="AY42" s="4"/>
      <c r="AZ42" s="4"/>
      <c r="BB42" s="4"/>
      <c r="BC42" s="4"/>
      <c r="BD42" s="4"/>
      <c r="BE42" s="4"/>
      <c r="BF42" s="4"/>
    </row>
    <row r="43" spans="1:58" ht="11.25" customHeight="1">
      <c r="A43" s="1"/>
      <c r="B43" s="31"/>
      <c r="C43" s="231" t="s">
        <v>105</v>
      </c>
      <c r="D43" s="30"/>
      <c r="E43" s="30"/>
      <c r="F43" s="30"/>
      <c r="G43" s="30"/>
      <c r="H43" s="36" t="s">
        <v>5</v>
      </c>
      <c r="I43" s="259">
        <v>3314</v>
      </c>
      <c r="J43" s="232" t="s">
        <v>155</v>
      </c>
      <c r="M43" s="30"/>
      <c r="N43" s="42"/>
      <c r="O43" s="43"/>
      <c r="Q43" s="83">
        <f>Q19</f>
        <v>2.5</v>
      </c>
      <c r="R43" s="247" t="s">
        <v>157</v>
      </c>
      <c r="S43" s="84"/>
      <c r="T43" s="85"/>
      <c r="V43" s="32"/>
      <c r="W43" s="28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P43" s="4"/>
      <c r="AQ43" s="4"/>
      <c r="AR43" s="4"/>
      <c r="AS43" s="4"/>
      <c r="AT43" s="4"/>
      <c r="AV43" s="4"/>
      <c r="AW43" s="4"/>
      <c r="AX43" s="4"/>
      <c r="AY43" s="4"/>
      <c r="AZ43" s="4"/>
      <c r="BB43" s="4"/>
      <c r="BC43" s="4"/>
      <c r="BD43" s="4"/>
      <c r="BE43" s="4"/>
      <c r="BF43" s="4"/>
    </row>
    <row r="44" spans="1:58" ht="11.25" customHeight="1">
      <c r="A44" s="1"/>
      <c r="B44" s="31"/>
      <c r="C44" s="231" t="s">
        <v>106</v>
      </c>
      <c r="D44" s="36"/>
      <c r="E44" s="30"/>
      <c r="F44" s="30"/>
      <c r="G44" s="30"/>
      <c r="H44" s="36" t="s">
        <v>5</v>
      </c>
      <c r="I44" s="259">
        <v>2973</v>
      </c>
      <c r="J44" s="232" t="s">
        <v>155</v>
      </c>
      <c r="M44" s="30"/>
      <c r="N44" s="34"/>
      <c r="O44" s="86"/>
      <c r="P44" s="87">
        <f>I27/2+(I31/2)+(I54/100/2)</f>
        <v>1.4875</v>
      </c>
      <c r="Q44" s="87" t="s">
        <v>157</v>
      </c>
      <c r="R44" s="38"/>
      <c r="S44" s="285">
        <f>Q43-P44</f>
        <v>1.0125</v>
      </c>
      <c r="T44" s="286"/>
      <c r="V44" s="32"/>
      <c r="W44" s="28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P44" s="4"/>
      <c r="AQ44" s="4"/>
      <c r="AR44" s="4"/>
      <c r="AS44" s="4"/>
      <c r="AT44" s="4"/>
      <c r="AV44" s="4"/>
      <c r="AW44" s="4"/>
      <c r="AX44" s="4"/>
      <c r="AY44" s="4"/>
      <c r="AZ44" s="4"/>
      <c r="BB44" s="4"/>
      <c r="BC44" s="4"/>
      <c r="BD44" s="4"/>
      <c r="BE44" s="4"/>
      <c r="BF44" s="4"/>
    </row>
    <row r="45" spans="1:58" ht="11.25" customHeight="1">
      <c r="A45" s="1"/>
      <c r="B45" s="31"/>
      <c r="C45" s="231" t="s">
        <v>107</v>
      </c>
      <c r="D45" s="30"/>
      <c r="E45" s="30"/>
      <c r="F45" s="88"/>
      <c r="G45" s="36"/>
      <c r="H45" s="36" t="s">
        <v>5</v>
      </c>
      <c r="I45" s="39">
        <f>SOILSTRESS_D2(I41,I42,I27,I31,I54/100)</f>
        <v>3175.895</v>
      </c>
      <c r="J45" s="232" t="s">
        <v>155</v>
      </c>
      <c r="M45" s="34"/>
      <c r="N45" s="30"/>
      <c r="O45" s="52"/>
      <c r="P45" s="320">
        <f>P44+(I54/2/100)</f>
        <v>1.6</v>
      </c>
      <c r="Q45" s="320"/>
      <c r="R45" s="48" t="s">
        <v>157</v>
      </c>
      <c r="T45" s="249">
        <f>Q43-P45</f>
        <v>0.8999999999999999</v>
      </c>
      <c r="V45" s="32"/>
      <c r="W45" s="28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BB45" s="4"/>
      <c r="BC45" s="4"/>
      <c r="BD45" s="4"/>
      <c r="BE45" s="4"/>
      <c r="BF45" s="4"/>
    </row>
    <row r="46" spans="1:58" ht="11.25" customHeight="1" thickBot="1">
      <c r="A46" s="1"/>
      <c r="B46" s="31"/>
      <c r="C46" s="231" t="s">
        <v>109</v>
      </c>
      <c r="D46" s="30"/>
      <c r="E46" s="30"/>
      <c r="F46" s="30"/>
      <c r="G46" s="30"/>
      <c r="H46" s="36" t="s">
        <v>5</v>
      </c>
      <c r="I46" s="82">
        <f>SOILSTRESS_D(I41,I42,I27,I31,I54/100)</f>
        <v>3191.24</v>
      </c>
      <c r="J46" s="232" t="s">
        <v>155</v>
      </c>
      <c r="M46" s="30"/>
      <c r="N46" s="42"/>
      <c r="O46" s="89"/>
      <c r="T46" s="90"/>
      <c r="V46" s="32"/>
      <c r="W46" s="28"/>
      <c r="AA46" s="11"/>
      <c r="AB46" s="11"/>
      <c r="AC46" s="4"/>
      <c r="AD46" s="4"/>
      <c r="AE46" s="4"/>
      <c r="AF46" s="4"/>
      <c r="AI46" s="337"/>
      <c r="AJ46" s="337"/>
      <c r="AK46" s="337"/>
      <c r="AL46" s="337"/>
      <c r="AM46" s="337"/>
      <c r="AN46" s="4"/>
      <c r="BB46" s="337"/>
      <c r="BC46" s="337"/>
      <c r="BD46" s="337"/>
      <c r="BE46" s="337"/>
      <c r="BF46" s="337"/>
    </row>
    <row r="47" spans="1:58" ht="11.25" customHeight="1">
      <c r="A47" s="1"/>
      <c r="B47" s="31"/>
      <c r="C47" s="231" t="s">
        <v>108</v>
      </c>
      <c r="D47" s="30"/>
      <c r="E47" s="30"/>
      <c r="F47" s="88"/>
      <c r="G47" s="36"/>
      <c r="H47" s="36" t="s">
        <v>5</v>
      </c>
      <c r="I47" s="39">
        <f>SOILSTRESS_D2(I43,I44,I28,I32,I54/100)</f>
        <v>3197.491666666667</v>
      </c>
      <c r="J47" s="232" t="s">
        <v>155</v>
      </c>
      <c r="L47" s="30"/>
      <c r="M47" s="312">
        <f>(I28-I32)/2</f>
        <v>0.625</v>
      </c>
      <c r="N47" s="56"/>
      <c r="O47" s="57"/>
      <c r="P47" s="57"/>
      <c r="Q47" s="250">
        <f>I54/2/100</f>
        <v>0.11249999999999999</v>
      </c>
      <c r="R47" s="250">
        <f>Q47</f>
        <v>0.11249999999999999</v>
      </c>
      <c r="S47" s="53"/>
      <c r="T47" s="140"/>
      <c r="V47" s="32"/>
      <c r="W47" s="28"/>
      <c r="AA47" s="11"/>
      <c r="AC47" s="311"/>
      <c r="AD47" s="311"/>
      <c r="AE47" s="311"/>
      <c r="AJ47" s="12"/>
      <c r="AK47" s="5"/>
      <c r="AL47" s="5"/>
      <c r="AM47" s="5"/>
      <c r="AN47" s="4"/>
      <c r="AP47" s="311"/>
      <c r="AQ47" s="311"/>
      <c r="AR47" s="311"/>
      <c r="AV47" s="311"/>
      <c r="AW47" s="311"/>
      <c r="AX47" s="311"/>
      <c r="BC47" s="12"/>
      <c r="BD47" s="5"/>
      <c r="BE47" s="5"/>
      <c r="BF47" s="5"/>
    </row>
    <row r="48" spans="1:58" ht="11.25" customHeight="1">
      <c r="A48" s="1"/>
      <c r="B48" s="31"/>
      <c r="C48" s="231" t="s">
        <v>110</v>
      </c>
      <c r="D48" s="30"/>
      <c r="E48" s="30"/>
      <c r="F48" s="30"/>
      <c r="G48" s="30"/>
      <c r="H48" s="36" t="s">
        <v>5</v>
      </c>
      <c r="I48" s="82">
        <f>SOILSTRESS_D(I43,I44,I28,I32,I54/100)</f>
        <v>3223.0666666666666</v>
      </c>
      <c r="J48" s="232" t="s">
        <v>155</v>
      </c>
      <c r="L48" s="30"/>
      <c r="M48" s="288"/>
      <c r="N48" s="30"/>
      <c r="O48" s="57"/>
      <c r="P48" s="57"/>
      <c r="Q48" s="91"/>
      <c r="R48" s="92"/>
      <c r="S48" s="53"/>
      <c r="T48" s="141"/>
      <c r="V48" s="32"/>
      <c r="W48" s="28"/>
      <c r="Y48" s="5"/>
      <c r="AA48" s="11"/>
      <c r="AD48" s="12"/>
      <c r="AE48" s="5"/>
      <c r="AJ48" s="9"/>
      <c r="AK48" s="9"/>
      <c r="AL48" s="9"/>
      <c r="AM48" s="9"/>
      <c r="AN48" s="4"/>
      <c r="AQ48" s="12"/>
      <c r="AR48" s="5"/>
      <c r="AW48" s="12"/>
      <c r="AX48" s="5"/>
      <c r="BE48" s="166"/>
      <c r="BF48" s="166"/>
    </row>
    <row r="49" spans="1:39" ht="11.25" customHeight="1">
      <c r="A49" s="1"/>
      <c r="B49" s="31"/>
      <c r="L49" s="30"/>
      <c r="M49" s="288"/>
      <c r="N49" s="30"/>
      <c r="O49" s="57"/>
      <c r="P49" s="57"/>
      <c r="Q49" s="139">
        <f>I31+Q47+R47</f>
        <v>0.475</v>
      </c>
      <c r="R49" s="139" t="s">
        <v>157</v>
      </c>
      <c r="S49" s="53"/>
      <c r="T49" s="142"/>
      <c r="V49" s="32"/>
      <c r="W49" s="28"/>
      <c r="Y49" s="5"/>
      <c r="AA49" s="11"/>
      <c r="AJ49" s="9"/>
      <c r="AK49" s="9"/>
      <c r="AL49" s="9"/>
      <c r="AM49" s="9"/>
    </row>
    <row r="50" spans="1:39" ht="11.25" customHeight="1">
      <c r="A50" s="1"/>
      <c r="B50" s="239" t="s">
        <v>12</v>
      </c>
      <c r="C50" s="234" t="s">
        <v>116</v>
      </c>
      <c r="D50" s="241"/>
      <c r="E50" s="241"/>
      <c r="F50" s="241"/>
      <c r="G50" s="241"/>
      <c r="L50" s="30"/>
      <c r="M50" s="288"/>
      <c r="N50" s="59"/>
      <c r="O50" s="251">
        <f>I54/2/100</f>
        <v>0.11249999999999999</v>
      </c>
      <c r="P50" s="60"/>
      <c r="Q50" s="61"/>
      <c r="R50" s="61"/>
      <c r="S50" s="93"/>
      <c r="T50" s="143"/>
      <c r="U50" s="30"/>
      <c r="V50" s="32"/>
      <c r="W50" s="28"/>
      <c r="Y50" s="5"/>
      <c r="AJ50" s="9"/>
      <c r="AK50" s="9"/>
      <c r="AL50" s="9"/>
      <c r="AM50" s="9"/>
    </row>
    <row r="51" spans="1:58" ht="11.25" customHeight="1">
      <c r="A51" s="1"/>
      <c r="B51" s="31"/>
      <c r="C51" s="231" t="s">
        <v>165</v>
      </c>
      <c r="D51" s="30"/>
      <c r="E51" s="30"/>
      <c r="F51" s="30"/>
      <c r="H51" s="36" t="s">
        <v>5</v>
      </c>
      <c r="I51" s="94">
        <f>M_FOOTING(I41,I42,I27,S21,I28)</f>
        <v>3097.1583984375</v>
      </c>
      <c r="J51" s="232" t="s">
        <v>158</v>
      </c>
      <c r="L51" s="305">
        <f>I28</f>
        <v>1.5</v>
      </c>
      <c r="M51" s="305">
        <f>I32</f>
        <v>0.25</v>
      </c>
      <c r="N51" s="42"/>
      <c r="O51" s="60"/>
      <c r="P51" s="60"/>
      <c r="Q51" s="61"/>
      <c r="R51" s="61"/>
      <c r="S51" s="95"/>
      <c r="T51" s="310">
        <f>I32+O50+O53</f>
        <v>0.475</v>
      </c>
      <c r="V51" s="32"/>
      <c r="W51" s="28"/>
      <c r="Y51" s="5"/>
      <c r="AJ51" s="15"/>
      <c r="AK51" s="15"/>
      <c r="AL51" s="15"/>
      <c r="AM51" s="15"/>
      <c r="BC51" s="4"/>
      <c r="BD51" s="4"/>
      <c r="BE51" s="4"/>
      <c r="BF51" s="4"/>
    </row>
    <row r="52" spans="1:50" ht="11.25" customHeight="1">
      <c r="A52" s="1"/>
      <c r="B52" s="31"/>
      <c r="C52" s="231" t="s">
        <v>166</v>
      </c>
      <c r="D52" s="30"/>
      <c r="E52" s="30"/>
      <c r="F52" s="30"/>
      <c r="H52" s="36" t="s">
        <v>5</v>
      </c>
      <c r="I52" s="39">
        <f>M_FOOTING(I43,I44,I28,M29,I27)</f>
        <v>1595.0385199652778</v>
      </c>
      <c r="J52" s="232" t="s">
        <v>158</v>
      </c>
      <c r="L52" s="305"/>
      <c r="M52" s="305"/>
      <c r="N52" s="42"/>
      <c r="O52" s="60"/>
      <c r="P52" s="60"/>
      <c r="Q52" s="61"/>
      <c r="R52" s="61"/>
      <c r="S52" s="95"/>
      <c r="T52" s="310"/>
      <c r="V52" s="32"/>
      <c r="W52" s="28"/>
      <c r="Y52" s="5"/>
      <c r="AQ52" s="4"/>
      <c r="AR52" s="4"/>
      <c r="AW52" s="4"/>
      <c r="AX52" s="4"/>
    </row>
    <row r="53" spans="1:58" ht="11.25" customHeight="1">
      <c r="A53" s="1"/>
      <c r="B53" s="31"/>
      <c r="C53" s="231" t="s">
        <v>117</v>
      </c>
      <c r="F53" s="173"/>
      <c r="G53" s="35" t="s">
        <v>46</v>
      </c>
      <c r="H53" s="36" t="s">
        <v>5</v>
      </c>
      <c r="I53" s="96">
        <f>MAX(SQRT((I51*100)/(S17*I28*100)),SQRT((I52*100)/(S17*I27*100)))</f>
        <v>15.931841575908903</v>
      </c>
      <c r="J53" s="232" t="s">
        <v>159</v>
      </c>
      <c r="L53" s="30"/>
      <c r="M53" s="288">
        <f>(I28-I32)/2</f>
        <v>0.625</v>
      </c>
      <c r="N53" s="56"/>
      <c r="O53" s="252">
        <f>I54/2/100</f>
        <v>0.11249999999999999</v>
      </c>
      <c r="P53" s="60"/>
      <c r="Q53" s="53"/>
      <c r="R53" s="53"/>
      <c r="S53" s="97"/>
      <c r="T53" s="142"/>
      <c r="V53" s="32"/>
      <c r="W53" s="28"/>
      <c r="Y53" s="5"/>
      <c r="AI53" s="311"/>
      <c r="AJ53" s="311"/>
      <c r="AK53" s="311"/>
      <c r="AL53" s="14"/>
      <c r="AM53" s="14"/>
      <c r="BB53" s="311"/>
      <c r="BC53" s="311"/>
      <c r="BD53" s="311"/>
      <c r="BE53" s="14"/>
      <c r="BF53" s="14"/>
    </row>
    <row r="54" spans="1:58" ht="11.25" customHeight="1">
      <c r="A54" s="1"/>
      <c r="B54" s="31"/>
      <c r="C54" s="231" t="s">
        <v>118</v>
      </c>
      <c r="G54" s="35" t="s">
        <v>45</v>
      </c>
      <c r="H54" s="36" t="s">
        <v>5</v>
      </c>
      <c r="I54" s="138">
        <f>(I56-I55)*100</f>
        <v>22.499999999999996</v>
      </c>
      <c r="J54" s="232" t="s">
        <v>159</v>
      </c>
      <c r="K54" s="69" t="str">
        <f>IF(I54&gt;I53,"OK.","NG.")</f>
        <v>OK.</v>
      </c>
      <c r="L54" s="30"/>
      <c r="M54" s="288"/>
      <c r="N54" s="30"/>
      <c r="O54" s="60"/>
      <c r="P54" s="60"/>
      <c r="Q54" s="53"/>
      <c r="R54" s="53"/>
      <c r="S54" s="53"/>
      <c r="T54" s="142"/>
      <c r="V54" s="32"/>
      <c r="W54" s="28"/>
      <c r="Y54" s="5"/>
      <c r="AI54" s="5"/>
      <c r="AJ54" s="5"/>
      <c r="AK54" s="5"/>
      <c r="AL54" s="5"/>
      <c r="AM54" s="5"/>
      <c r="BB54" s="5"/>
      <c r="BC54" s="5"/>
      <c r="BD54" s="5"/>
      <c r="BE54" s="5"/>
      <c r="BF54" s="5"/>
    </row>
    <row r="55" spans="1:58" ht="11.25" customHeight="1">
      <c r="A55" s="1"/>
      <c r="B55" s="31"/>
      <c r="C55" s="231" t="s">
        <v>164</v>
      </c>
      <c r="G55" s="35" t="s">
        <v>47</v>
      </c>
      <c r="H55" s="36" t="s">
        <v>5</v>
      </c>
      <c r="I55" s="258">
        <v>0.075</v>
      </c>
      <c r="J55" s="231" t="s">
        <v>157</v>
      </c>
      <c r="L55" s="30"/>
      <c r="M55" s="288"/>
      <c r="N55" s="30"/>
      <c r="O55" s="57"/>
      <c r="P55" s="57" t="s">
        <v>149</v>
      </c>
      <c r="Q55" s="57"/>
      <c r="R55" s="53"/>
      <c r="S55" s="53"/>
      <c r="T55" s="142"/>
      <c r="V55" s="32"/>
      <c r="W55" s="28"/>
      <c r="AJ55" s="9"/>
      <c r="AK55" s="9"/>
      <c r="AL55" s="9"/>
      <c r="AM55" s="9"/>
      <c r="BC55" s="9"/>
      <c r="BD55" s="9"/>
      <c r="BE55" s="9"/>
      <c r="BF55" s="9"/>
    </row>
    <row r="56" spans="1:58" ht="11.25" customHeight="1" thickBot="1">
      <c r="A56" s="1"/>
      <c r="B56" s="31"/>
      <c r="C56" s="229" t="s">
        <v>119</v>
      </c>
      <c r="D56" s="34"/>
      <c r="E56" s="30"/>
      <c r="F56" s="30"/>
      <c r="G56" s="35" t="s">
        <v>48</v>
      </c>
      <c r="H56" s="36" t="s">
        <v>5</v>
      </c>
      <c r="I56" s="257">
        <v>0.3</v>
      </c>
      <c r="J56" s="231" t="s">
        <v>157</v>
      </c>
      <c r="L56" s="30"/>
      <c r="M56" s="289"/>
      <c r="N56" s="72"/>
      <c r="O56" s="57" t="s">
        <v>150</v>
      </c>
      <c r="R56" s="57"/>
      <c r="S56" s="37"/>
      <c r="T56" s="144"/>
      <c r="V56" s="32"/>
      <c r="W56" s="28"/>
      <c r="AF56" s="8"/>
      <c r="AJ56" s="9"/>
      <c r="AK56" s="9"/>
      <c r="AL56" s="9"/>
      <c r="AM56" s="9"/>
      <c r="BC56" s="9"/>
      <c r="BD56" s="9"/>
      <c r="BE56" s="9"/>
      <c r="BF56" s="9"/>
    </row>
    <row r="57" spans="1:58" ht="11.25" customHeight="1">
      <c r="A57" s="1"/>
      <c r="B57" s="31"/>
      <c r="L57" s="30"/>
      <c r="V57" s="32"/>
      <c r="W57" s="28"/>
      <c r="AJ57" s="9"/>
      <c r="AK57" s="9"/>
      <c r="AL57" s="9"/>
      <c r="AM57" s="9"/>
      <c r="BC57" s="9"/>
      <c r="BD57" s="9"/>
      <c r="BE57" s="9"/>
      <c r="BF57" s="9"/>
    </row>
    <row r="58" spans="1:58" ht="11.25" customHeight="1">
      <c r="A58" s="1"/>
      <c r="B58" s="239" t="s">
        <v>13</v>
      </c>
      <c r="C58" s="234" t="s">
        <v>120</v>
      </c>
      <c r="D58" s="242"/>
      <c r="E58" s="243"/>
      <c r="F58" s="244"/>
      <c r="G58" s="240"/>
      <c r="H58" s="30"/>
      <c r="I58" s="30"/>
      <c r="J58" s="30"/>
      <c r="L58" s="98"/>
      <c r="V58" s="32"/>
      <c r="W58" s="28"/>
      <c r="AI58" s="15"/>
      <c r="AJ58" s="15"/>
      <c r="AK58" s="15"/>
      <c r="AL58" s="15"/>
      <c r="AM58" s="15"/>
      <c r="BB58" s="15"/>
      <c r="BC58" s="15"/>
      <c r="BD58" s="15"/>
      <c r="BE58" s="15"/>
      <c r="BF58" s="15"/>
    </row>
    <row r="59" spans="1:23" ht="11.25" customHeight="1" thickBot="1">
      <c r="A59" s="1"/>
      <c r="B59" s="33"/>
      <c r="C59" s="231" t="s">
        <v>121</v>
      </c>
      <c r="D59" s="36"/>
      <c r="E59" s="82"/>
      <c r="F59" s="82"/>
      <c r="G59" s="30"/>
      <c r="H59" s="36" t="s">
        <v>5</v>
      </c>
      <c r="I59" s="82">
        <f>Vc_kg(I10,I28*100,I54)</f>
        <v>12873.446326159126</v>
      </c>
      <c r="J59" s="232" t="s">
        <v>153</v>
      </c>
      <c r="K59" s="174"/>
      <c r="L59" s="36"/>
      <c r="M59" s="37"/>
      <c r="N59" s="30"/>
      <c r="O59" s="30"/>
      <c r="P59" s="161"/>
      <c r="Q59" s="161"/>
      <c r="R59" s="161"/>
      <c r="S59" s="161"/>
      <c r="T59" s="30"/>
      <c r="V59" s="32"/>
      <c r="W59" s="28"/>
    </row>
    <row r="60" spans="1:58" ht="11.25" customHeight="1">
      <c r="A60" s="1"/>
      <c r="B60" s="31"/>
      <c r="C60" s="231" t="s">
        <v>122</v>
      </c>
      <c r="D60" s="36"/>
      <c r="E60" s="30"/>
      <c r="F60" s="96"/>
      <c r="G60" s="30"/>
      <c r="H60" s="36" t="s">
        <v>5</v>
      </c>
      <c r="I60" s="82">
        <f>SHEARBEAM(I41,I42,I46,I27,I31,I54/100,I28)</f>
        <v>4391.036999999999</v>
      </c>
      <c r="J60" s="232" t="s">
        <v>153</v>
      </c>
      <c r="K60" s="69" t="str">
        <f>IF(I60&lt;I59,"OK.","NG.")</f>
        <v>OK.</v>
      </c>
      <c r="L60" s="34"/>
      <c r="M60" s="37"/>
      <c r="O60" s="30"/>
      <c r="P60" s="30"/>
      <c r="Q60" s="31"/>
      <c r="R60" s="32"/>
      <c r="V60" s="32"/>
      <c r="W60" s="28"/>
      <c r="AI60" s="311"/>
      <c r="AJ60" s="311"/>
      <c r="AK60" s="311"/>
      <c r="AL60" s="14"/>
      <c r="AM60" s="14"/>
      <c r="BB60" s="311"/>
      <c r="BC60" s="311"/>
      <c r="BD60" s="311"/>
      <c r="BE60" s="14"/>
      <c r="BF60" s="14"/>
    </row>
    <row r="61" spans="1:58" ht="11.25" customHeight="1" thickBot="1">
      <c r="A61" s="1"/>
      <c r="B61" s="31"/>
      <c r="C61" s="231" t="s">
        <v>123</v>
      </c>
      <c r="D61" s="36"/>
      <c r="E61" s="82"/>
      <c r="F61" s="82"/>
      <c r="G61" s="30"/>
      <c r="H61" s="36" t="s">
        <v>5</v>
      </c>
      <c r="I61" s="82">
        <f>Vc_kg(I10,I27*100,I54)</f>
        <v>21455.74387693188</v>
      </c>
      <c r="J61" s="232" t="s">
        <v>153</v>
      </c>
      <c r="K61" s="174"/>
      <c r="L61" s="36"/>
      <c r="M61" s="37"/>
      <c r="O61" s="80"/>
      <c r="P61" s="80"/>
      <c r="Q61" s="31"/>
      <c r="R61" s="32"/>
      <c r="S61" s="80"/>
      <c r="T61" s="80"/>
      <c r="V61" s="32"/>
      <c r="W61" s="28"/>
      <c r="AI61" s="5"/>
      <c r="AJ61" s="5"/>
      <c r="AK61" s="5"/>
      <c r="AL61" s="5"/>
      <c r="AM61" s="5"/>
      <c r="BB61" s="5"/>
      <c r="BC61" s="5"/>
      <c r="BD61" s="5"/>
      <c r="BE61" s="5"/>
      <c r="BF61" s="5"/>
    </row>
    <row r="62" spans="1:58" ht="11.25" customHeight="1">
      <c r="A62" s="1"/>
      <c r="B62" s="31"/>
      <c r="C62" s="231" t="s">
        <v>124</v>
      </c>
      <c r="D62" s="36"/>
      <c r="E62" s="30"/>
      <c r="F62" s="96"/>
      <c r="G62" s="30"/>
      <c r="H62" s="36" t="s">
        <v>5</v>
      </c>
      <c r="I62" s="82">
        <f>SHEARBEAM(I43,I44,I48,I28,I32,I54/100,I27)</f>
        <v>3268.533333333333</v>
      </c>
      <c r="J62" s="232" t="s">
        <v>153</v>
      </c>
      <c r="K62" s="69" t="str">
        <f>IF(I62&lt;I61,"OK.","NG.")</f>
        <v>OK.</v>
      </c>
      <c r="L62" s="101"/>
      <c r="M62" s="101"/>
      <c r="N62" s="102"/>
      <c r="O62" s="31"/>
      <c r="P62" s="30"/>
      <c r="Q62" s="30"/>
      <c r="R62" s="30"/>
      <c r="S62" s="30"/>
      <c r="T62" s="32"/>
      <c r="U62" s="73"/>
      <c r="V62" s="32"/>
      <c r="W62" s="28"/>
      <c r="AJ62" s="9"/>
      <c r="AK62" s="9"/>
      <c r="AL62" s="9"/>
      <c r="AM62" s="9"/>
      <c r="BC62" s="9"/>
      <c r="BD62" s="9"/>
      <c r="BE62" s="9"/>
      <c r="BF62" s="9"/>
    </row>
    <row r="63" spans="1:58" ht="11.25" customHeight="1">
      <c r="A63" s="1"/>
      <c r="B63" s="31"/>
      <c r="K63" s="30"/>
      <c r="L63" s="103">
        <f>I56</f>
        <v>0.3</v>
      </c>
      <c r="M63" s="178">
        <f>I54/100</f>
        <v>0.22499999999999998</v>
      </c>
      <c r="N63" s="32" t="s">
        <v>45</v>
      </c>
      <c r="O63" s="31"/>
      <c r="P63" s="30"/>
      <c r="Q63" s="30"/>
      <c r="R63" s="36"/>
      <c r="S63" s="36"/>
      <c r="T63" s="104"/>
      <c r="V63" s="32"/>
      <c r="W63" s="28"/>
      <c r="AF63" s="16"/>
      <c r="AJ63" s="5"/>
      <c r="AK63" s="9"/>
      <c r="AL63" s="9"/>
      <c r="AM63" s="9"/>
      <c r="BC63" s="5"/>
      <c r="BD63" s="9"/>
      <c r="BE63" s="9"/>
      <c r="BF63" s="9"/>
    </row>
    <row r="64" spans="1:58" ht="11.25" customHeight="1" thickBot="1">
      <c r="A64" s="1"/>
      <c r="B64" s="239" t="s">
        <v>14</v>
      </c>
      <c r="C64" s="234" t="s">
        <v>125</v>
      </c>
      <c r="D64" s="240"/>
      <c r="E64" s="240"/>
      <c r="F64" s="240"/>
      <c r="G64" s="240"/>
      <c r="H64" s="30"/>
      <c r="I64" s="30"/>
      <c r="J64" s="30"/>
      <c r="K64" s="30"/>
      <c r="L64" s="59"/>
      <c r="M64" s="59"/>
      <c r="N64" s="105"/>
      <c r="O64" s="106"/>
      <c r="P64" s="107"/>
      <c r="Q64" s="107"/>
      <c r="R64" s="107"/>
      <c r="S64" s="107"/>
      <c r="T64" s="108"/>
      <c r="V64" s="32"/>
      <c r="W64" s="28"/>
      <c r="AF64" s="7"/>
      <c r="AJ64" s="9"/>
      <c r="AK64" s="9"/>
      <c r="AL64" s="9"/>
      <c r="AM64" s="9"/>
      <c r="BC64" s="9"/>
      <c r="BD64" s="9"/>
      <c r="BE64" s="9"/>
      <c r="BF64" s="9"/>
    </row>
    <row r="65" spans="1:58" ht="11.25" customHeight="1">
      <c r="A65" s="1"/>
      <c r="B65" s="33"/>
      <c r="C65" s="87" t="s">
        <v>128</v>
      </c>
      <c r="D65" s="34"/>
      <c r="E65" s="30"/>
      <c r="F65" s="30"/>
      <c r="G65" s="30"/>
      <c r="H65" s="36" t="s">
        <v>5</v>
      </c>
      <c r="I65" s="82">
        <f>Vall_punch_kg(I10,I54,((Q49*2)+(T51*2))*100)</f>
        <v>29801.288391821243</v>
      </c>
      <c r="J65" s="232" t="s">
        <v>153</v>
      </c>
      <c r="L65" s="98"/>
      <c r="M65" s="37"/>
      <c r="N65" s="109"/>
      <c r="T65" s="30"/>
      <c r="V65" s="32"/>
      <c r="W65" s="28"/>
      <c r="AI65" s="15"/>
      <c r="AJ65" s="15"/>
      <c r="AK65" s="15"/>
      <c r="AL65" s="15"/>
      <c r="AM65" s="15"/>
      <c r="BB65" s="15"/>
      <c r="BC65" s="15"/>
      <c r="BD65" s="15"/>
      <c r="BE65" s="15"/>
      <c r="BF65" s="15"/>
    </row>
    <row r="66" spans="1:23" ht="11.25" customHeight="1">
      <c r="A66" s="1"/>
      <c r="B66" s="31"/>
      <c r="C66" s="87" t="s">
        <v>126</v>
      </c>
      <c r="D66" s="30"/>
      <c r="E66" s="30"/>
      <c r="F66" s="30"/>
      <c r="G66" s="30"/>
      <c r="H66" s="36" t="s">
        <v>5</v>
      </c>
      <c r="I66" s="82">
        <f>shear_punching(MAX(I41:I44),I27,I28,I31,I32,I54/100)</f>
        <v>11679.77875</v>
      </c>
      <c r="J66" s="232" t="s">
        <v>153</v>
      </c>
      <c r="K66" s="69" t="str">
        <f>IF(I66&lt;I65,"OK.","NG.")</f>
        <v>OK.</v>
      </c>
      <c r="M66" s="37"/>
      <c r="N66" s="98"/>
      <c r="O66" s="98" t="s">
        <v>56</v>
      </c>
      <c r="P66" s="98"/>
      <c r="Q66" s="98"/>
      <c r="R66" s="98"/>
      <c r="S66" s="98"/>
      <c r="T66" s="30"/>
      <c r="U66" s="35" t="s">
        <v>55</v>
      </c>
      <c r="V66" s="32"/>
      <c r="W66" s="28"/>
    </row>
    <row r="67" spans="1:58" ht="11.25" customHeight="1">
      <c r="A67" s="1"/>
      <c r="B67" s="31"/>
      <c r="C67" s="87" t="s">
        <v>128</v>
      </c>
      <c r="H67" s="36" t="s">
        <v>5</v>
      </c>
      <c r="I67" s="82">
        <f>+I65</f>
        <v>29801.288391821243</v>
      </c>
      <c r="J67" s="232" t="s">
        <v>153</v>
      </c>
      <c r="M67" s="42"/>
      <c r="N67" s="73"/>
      <c r="O67" s="73"/>
      <c r="P67" s="30"/>
      <c r="Q67" s="110"/>
      <c r="R67" s="36"/>
      <c r="S67" s="111"/>
      <c r="T67" s="112"/>
      <c r="V67" s="32"/>
      <c r="W67" s="28"/>
      <c r="AE67" s="5"/>
      <c r="AI67" s="311"/>
      <c r="AJ67" s="311"/>
      <c r="AK67" s="311"/>
      <c r="AL67" s="14"/>
      <c r="AM67" s="14"/>
      <c r="BB67" s="311"/>
      <c r="BC67" s="311"/>
      <c r="BD67" s="311"/>
      <c r="BE67" s="14"/>
      <c r="BF67" s="14"/>
    </row>
    <row r="68" spans="1:58" ht="11.25" customHeight="1">
      <c r="A68" s="1"/>
      <c r="B68" s="31"/>
      <c r="C68" s="87" t="s">
        <v>127</v>
      </c>
      <c r="D68" s="34"/>
      <c r="E68" s="30"/>
      <c r="F68" s="30"/>
      <c r="G68" s="30"/>
      <c r="H68" s="36" t="s">
        <v>5</v>
      </c>
      <c r="I68" s="82">
        <f>+I66</f>
        <v>11679.77875</v>
      </c>
      <c r="J68" s="232" t="s">
        <v>153</v>
      </c>
      <c r="K68" s="69" t="str">
        <f>IF(I68&lt;I67,"OK.","NG.")</f>
        <v>OK.</v>
      </c>
      <c r="N68" s="30"/>
      <c r="O68" s="89"/>
      <c r="P68" s="36"/>
      <c r="Q68" s="83">
        <f>I27</f>
        <v>2.5</v>
      </c>
      <c r="R68" s="247" t="s">
        <v>157</v>
      </c>
      <c r="S68" s="38"/>
      <c r="T68" s="85"/>
      <c r="V68" s="32"/>
      <c r="W68" s="28"/>
      <c r="AE68" s="5"/>
      <c r="AI68" s="5"/>
      <c r="AJ68" s="5"/>
      <c r="AK68" s="5"/>
      <c r="AL68" s="5"/>
      <c r="AM68" s="5"/>
      <c r="BB68" s="5"/>
      <c r="BC68" s="5"/>
      <c r="BD68" s="5"/>
      <c r="BE68" s="5"/>
      <c r="BF68" s="5"/>
    </row>
    <row r="69" spans="1:58" ht="11.25" customHeight="1">
      <c r="A69" s="1"/>
      <c r="B69" s="31"/>
      <c r="N69" s="42"/>
      <c r="O69" s="52"/>
      <c r="P69" s="53"/>
      <c r="Q69" s="115"/>
      <c r="R69" s="115"/>
      <c r="S69" s="42"/>
      <c r="T69" s="54"/>
      <c r="V69" s="32"/>
      <c r="W69" s="28"/>
      <c r="AE69" s="5"/>
      <c r="AJ69" s="9"/>
      <c r="AK69" s="9"/>
      <c r="AL69" s="9"/>
      <c r="AM69" s="9"/>
      <c r="BC69" s="9"/>
      <c r="BD69" s="9"/>
      <c r="BE69" s="9"/>
      <c r="BF69" s="9"/>
    </row>
    <row r="70" spans="1:58" ht="11.25" customHeight="1">
      <c r="A70" s="1"/>
      <c r="B70" s="239" t="s">
        <v>33</v>
      </c>
      <c r="C70" s="234" t="s">
        <v>129</v>
      </c>
      <c r="D70" s="234"/>
      <c r="E70" s="235"/>
      <c r="F70" s="236"/>
      <c r="G70" s="302" t="s">
        <v>133</v>
      </c>
      <c r="H70" s="303"/>
      <c r="I70" s="304"/>
      <c r="J70" s="276" t="s">
        <v>134</v>
      </c>
      <c r="K70" s="277"/>
      <c r="L70" s="278"/>
      <c r="N70" s="56"/>
      <c r="O70" s="57"/>
      <c r="P70" s="57"/>
      <c r="Q70" s="53"/>
      <c r="R70" s="53"/>
      <c r="S70" s="53"/>
      <c r="T70" s="53"/>
      <c r="V70" s="32"/>
      <c r="W70" s="28"/>
      <c r="AE70" s="8"/>
      <c r="AJ70" s="5"/>
      <c r="AK70" s="9"/>
      <c r="AL70" s="9"/>
      <c r="AM70" s="9"/>
      <c r="BC70" s="5"/>
      <c r="BD70" s="9"/>
      <c r="BE70" s="9"/>
      <c r="BF70" s="9"/>
    </row>
    <row r="71" spans="1:58" ht="11.25" customHeight="1" thickBot="1">
      <c r="A71" s="1"/>
      <c r="B71" s="31"/>
      <c r="C71" s="233" t="s">
        <v>130</v>
      </c>
      <c r="D71" s="113"/>
      <c r="E71" s="114"/>
      <c r="F71" s="237" t="s">
        <v>135</v>
      </c>
      <c r="G71" s="237" t="s">
        <v>136</v>
      </c>
      <c r="H71" s="238" t="s">
        <v>137</v>
      </c>
      <c r="I71" s="237" t="s">
        <v>28</v>
      </c>
      <c r="J71" s="237" t="s">
        <v>136</v>
      </c>
      <c r="K71" s="238" t="s">
        <v>137</v>
      </c>
      <c r="L71" s="237" t="s">
        <v>28</v>
      </c>
      <c r="N71" s="30"/>
      <c r="O71" s="287" t="str">
        <f>IF(S10="SR-24",K74&amp;"-RB"&amp;K75&amp;" มม.",K74&amp;"-DB"&amp;K75&amp;" มม.")</f>
        <v>18-DB12 มม.</v>
      </c>
      <c r="P71" s="279" t="str">
        <f>IF(S10="SR-24",H74&amp;"-RB"&amp;H75&amp;" มม.",H74&amp;"-DB"&amp;H75&amp;" มม.")</f>
        <v>11-DB12 มม.</v>
      </c>
      <c r="Q71" s="280"/>
      <c r="R71" s="280"/>
      <c r="S71" s="280"/>
      <c r="T71" s="53"/>
      <c r="V71" s="32"/>
      <c r="W71" s="28"/>
      <c r="AE71" s="8"/>
      <c r="AJ71" s="9"/>
      <c r="AK71" s="9"/>
      <c r="AL71" s="9"/>
      <c r="AM71" s="9"/>
      <c r="BC71" s="9"/>
      <c r="BD71" s="9"/>
      <c r="BE71" s="9"/>
      <c r="BF71" s="9"/>
    </row>
    <row r="72" spans="1:58" ht="11.25" customHeight="1" thickTop="1">
      <c r="A72" s="1"/>
      <c r="B72" s="31"/>
      <c r="C72" s="231" t="s">
        <v>27</v>
      </c>
      <c r="D72" s="231" t="s">
        <v>49</v>
      </c>
      <c r="E72" s="233"/>
      <c r="F72" s="237" t="s">
        <v>161</v>
      </c>
      <c r="G72" s="116">
        <f>(I51*100)/(S12*S16*I54)</f>
        <v>8.918251815068789</v>
      </c>
      <c r="H72" s="116">
        <f>(PI()/4*(H75/10)^2)*H74</f>
        <v>12.440706908215581</v>
      </c>
      <c r="I72" s="117" t="str">
        <f>IF(H72&gt;G72,"OK.","NG.")</f>
        <v>OK.</v>
      </c>
      <c r="J72" s="118">
        <f>(I52*100)/(S12*S16*I54)</f>
        <v>4.592905284715624</v>
      </c>
      <c r="K72" s="116">
        <f>(PI()/4*(K75/10)^2)*K74</f>
        <v>20.35752039526186</v>
      </c>
      <c r="L72" s="117" t="str">
        <f>IF(K72&gt;J72,"OK.","NG.")</f>
        <v>OK.</v>
      </c>
      <c r="N72" s="30"/>
      <c r="O72" s="287"/>
      <c r="P72" s="120"/>
      <c r="Q72" s="121"/>
      <c r="R72" s="121"/>
      <c r="S72" s="121"/>
      <c r="T72" s="53"/>
      <c r="V72" s="32"/>
      <c r="W72" s="28"/>
      <c r="AE72" s="8"/>
      <c r="AI72" s="15"/>
      <c r="AJ72" s="15"/>
      <c r="AK72" s="15"/>
      <c r="AL72" s="15"/>
      <c r="AM72" s="15"/>
      <c r="BB72" s="15"/>
      <c r="BC72" s="15"/>
      <c r="BD72" s="15"/>
      <c r="BE72" s="15"/>
      <c r="BF72" s="15"/>
    </row>
    <row r="73" spans="1:31" ht="11.25" customHeight="1">
      <c r="A73" s="1"/>
      <c r="B73" s="33"/>
      <c r="C73" s="231" t="s">
        <v>26</v>
      </c>
      <c r="D73" s="233" t="s">
        <v>50</v>
      </c>
      <c r="E73" s="233"/>
      <c r="F73" s="237" t="s">
        <v>161</v>
      </c>
      <c r="G73" s="116">
        <f>Asmin_beam(S11,I28*100,I54)</f>
        <v>11.812499999999998</v>
      </c>
      <c r="H73" s="116">
        <f>(PI()/4*(H75/10)^2)*H74</f>
        <v>12.440706908215581</v>
      </c>
      <c r="I73" s="117" t="str">
        <f>IF(H73&gt;G73,"OK.","NG.")</f>
        <v>OK.</v>
      </c>
      <c r="J73" s="116">
        <f>Asmin_beam(S11,I27*100,I54)</f>
        <v>19.687499999999996</v>
      </c>
      <c r="K73" s="116">
        <f>(PI()/4*(K75/10)^2)*K74</f>
        <v>20.35752039526186</v>
      </c>
      <c r="L73" s="117" t="str">
        <f>IF(K73&gt;J73,"OK.","NG.")</f>
        <v>OK.</v>
      </c>
      <c r="O73" s="287"/>
      <c r="P73" s="60"/>
      <c r="Q73" s="61"/>
      <c r="R73" s="61"/>
      <c r="S73" s="124" t="s">
        <v>38</v>
      </c>
      <c r="T73" s="61"/>
      <c r="V73" s="32"/>
      <c r="W73" s="28"/>
      <c r="AE73" s="8"/>
    </row>
    <row r="74" spans="1:31" ht="11.25" customHeight="1">
      <c r="A74" s="1"/>
      <c r="B74" s="31"/>
      <c r="C74" s="233" t="s">
        <v>131</v>
      </c>
      <c r="D74" s="169"/>
      <c r="E74" s="169"/>
      <c r="F74" s="237" t="s">
        <v>163</v>
      </c>
      <c r="G74" s="119">
        <f>INT(ROUND(MAX(G72:G73)/As_rebar_cm2(H75),0))</f>
        <v>10</v>
      </c>
      <c r="H74" s="256">
        <v>11</v>
      </c>
      <c r="I74" s="117" t="str">
        <f>IF(H74&gt;=G74,"OK.","NG.")</f>
        <v>OK.</v>
      </c>
      <c r="J74" s="119">
        <f>INT(ROUND(MAX(J72:J73)/As_rebar_cm2(K75),0))</f>
        <v>17</v>
      </c>
      <c r="K74" s="256">
        <v>18</v>
      </c>
      <c r="L74" s="117" t="str">
        <f>IF(K74&gt;=J74,"OK.","NG.")</f>
        <v>OK.</v>
      </c>
      <c r="N74" s="248">
        <f>I28</f>
        <v>1.5</v>
      </c>
      <c r="O74" s="287"/>
      <c r="P74" s="60"/>
      <c r="Q74" s="61"/>
      <c r="R74" s="61"/>
      <c r="S74" s="61"/>
      <c r="T74" s="61"/>
      <c r="V74" s="32"/>
      <c r="W74" s="28"/>
      <c r="AE74" s="8"/>
    </row>
    <row r="75" spans="1:31" ht="11.25" customHeight="1">
      <c r="A75" s="1"/>
      <c r="B75" s="31"/>
      <c r="C75" s="231" t="s">
        <v>132</v>
      </c>
      <c r="F75" s="246" t="s">
        <v>160</v>
      </c>
      <c r="G75" s="122"/>
      <c r="H75" s="253">
        <v>12</v>
      </c>
      <c r="I75" s="123"/>
      <c r="J75" s="122"/>
      <c r="K75" s="256">
        <v>12</v>
      </c>
      <c r="L75" s="123"/>
      <c r="N75" s="125"/>
      <c r="O75" s="287"/>
      <c r="P75" s="57"/>
      <c r="Q75" s="61"/>
      <c r="R75" s="61"/>
      <c r="S75" s="61"/>
      <c r="T75" s="61"/>
      <c r="V75" s="32"/>
      <c r="W75" s="28"/>
      <c r="AE75" s="8"/>
    </row>
    <row r="76" spans="1:31" ht="11.25" customHeight="1">
      <c r="A76" s="1"/>
      <c r="B76" s="31"/>
      <c r="H76" s="181"/>
      <c r="N76" s="42"/>
      <c r="O76" s="287"/>
      <c r="P76" s="57"/>
      <c r="Q76" s="53"/>
      <c r="R76" s="53"/>
      <c r="S76" s="53"/>
      <c r="T76" s="53"/>
      <c r="V76" s="32"/>
      <c r="W76" s="28"/>
      <c r="AE76" s="8"/>
    </row>
    <row r="77" spans="1:31" ht="11.25" customHeight="1">
      <c r="A77" s="1"/>
      <c r="B77" s="239" t="s">
        <v>34</v>
      </c>
      <c r="C77" s="234" t="s">
        <v>138</v>
      </c>
      <c r="D77" s="241"/>
      <c r="E77" s="241"/>
      <c r="F77" s="236"/>
      <c r="G77" s="302" t="s">
        <v>133</v>
      </c>
      <c r="H77" s="303"/>
      <c r="I77" s="304"/>
      <c r="J77" s="276" t="s">
        <v>134</v>
      </c>
      <c r="K77" s="277"/>
      <c r="L77" s="278"/>
      <c r="N77" s="30"/>
      <c r="O77" s="287"/>
      <c r="P77" s="128" t="s">
        <v>39</v>
      </c>
      <c r="Q77" s="53"/>
      <c r="R77" s="53"/>
      <c r="S77" s="53"/>
      <c r="T77" s="53"/>
      <c r="V77" s="32"/>
      <c r="W77" s="28"/>
      <c r="AE77" s="8"/>
    </row>
    <row r="78" spans="1:31" ht="11.25" customHeight="1">
      <c r="A78" s="1"/>
      <c r="B78" s="31"/>
      <c r="C78" s="233" t="s">
        <v>130</v>
      </c>
      <c r="D78" s="34"/>
      <c r="E78" s="30"/>
      <c r="F78" s="237" t="s">
        <v>135</v>
      </c>
      <c r="G78" s="237" t="s">
        <v>136</v>
      </c>
      <c r="H78" s="238" t="s">
        <v>137</v>
      </c>
      <c r="I78" s="237" t="s">
        <v>28</v>
      </c>
      <c r="J78" s="237" t="s">
        <v>136</v>
      </c>
      <c r="K78" s="238" t="s">
        <v>137</v>
      </c>
      <c r="L78" s="237" t="s">
        <v>28</v>
      </c>
      <c r="N78" s="30"/>
      <c r="O78" s="287"/>
      <c r="P78" s="57"/>
      <c r="Q78" s="53"/>
      <c r="R78" s="53"/>
      <c r="S78" s="53"/>
      <c r="T78" s="53"/>
      <c r="V78" s="32"/>
      <c r="W78" s="28"/>
      <c r="AE78" s="8"/>
    </row>
    <row r="79" spans="1:31" ht="11.25" customHeight="1">
      <c r="A79" s="1"/>
      <c r="B79" s="31"/>
      <c r="C79" s="175" t="s">
        <v>51</v>
      </c>
      <c r="D79" s="34"/>
      <c r="E79" s="30"/>
      <c r="F79" s="237" t="s">
        <v>159</v>
      </c>
      <c r="G79" s="116">
        <f>I81/(IF(S11=2400,MIN(1.165*SQRT(I10)/(H75/10),11),IF(OR(S11=3000,S11=4000),MIN(3.23*SQRT(I10)/(H75/10)),35))*S16*I54)</f>
        <v>7.553431276666633</v>
      </c>
      <c r="H79" s="126">
        <f>(2*PI()*(H75/2/10))*H74</f>
        <v>41.46902302738527</v>
      </c>
      <c r="I79" s="127" t="str">
        <f>IF(H79&gt;G79,"OK.","NG.")</f>
        <v>OK.</v>
      </c>
      <c r="J79" s="116">
        <f>I82/(IF(S11=2400,MIN(1.165*SQRT(I10)/(K75/10),11),IF(OR(S11=3000,S11=4000),MIN(3.23*SQRT(I10)/(K75/10)),35))*S16*I54)</f>
        <v>7.006196313350734</v>
      </c>
      <c r="K79" s="126">
        <f>(2*PI()*(K75/2/10))*K74</f>
        <v>67.85840131753953</v>
      </c>
      <c r="L79" s="117" t="str">
        <f>IF(K79&gt;J79,"OK.","NG.")</f>
        <v>OK.</v>
      </c>
      <c r="N79" s="72"/>
      <c r="O79" s="34"/>
      <c r="P79" s="30"/>
      <c r="Q79" s="30"/>
      <c r="R79" s="36"/>
      <c r="S79" s="37"/>
      <c r="T79" s="73"/>
      <c r="V79" s="32"/>
      <c r="W79" s="28"/>
      <c r="AE79" s="8"/>
    </row>
    <row r="80" spans="1:31" ht="11.25" customHeight="1">
      <c r="A80" s="1"/>
      <c r="B80" s="31"/>
      <c r="C80" s="231" t="s">
        <v>141</v>
      </c>
      <c r="D80" s="30"/>
      <c r="E80" s="30"/>
      <c r="F80" s="237" t="s">
        <v>159</v>
      </c>
      <c r="G80" s="116">
        <f>((H75/10)*(S12))/(4*(IF(S11=2400,MIN(1.615*SQRT(I10)/(H75/10),11),IF(OR(S11=3000,S11=4000),MIN(3.23*SQRT(I10)/(H75/10)),35))))</f>
        <v>14.405417455636524</v>
      </c>
      <c r="H80" s="126">
        <f>(S21-I55)*100</f>
        <v>105</v>
      </c>
      <c r="I80" s="127" t="str">
        <f>IF(H80&gt;G80,"OK.","NG.")</f>
        <v>OK.</v>
      </c>
      <c r="J80" s="116">
        <f>((K75/10)*(S12))/(4*(IF(S11=2400,MIN(1.615*SQRT(I10)/(K75/10),11),IF(OR(S11=3000,S11=4000),MIN(3.23*SQRT(I10)/(K75/10)),35))))</f>
        <v>14.405417455636524</v>
      </c>
      <c r="K80" s="126">
        <f>(M53-I55)*100</f>
        <v>55.00000000000001</v>
      </c>
      <c r="L80" s="117" t="str">
        <f>IF(K80&gt;J80,"OK.","NG.")</f>
        <v>OK.</v>
      </c>
      <c r="N80" s="34"/>
      <c r="O80" s="34"/>
      <c r="P80" s="30"/>
      <c r="Q80" s="30"/>
      <c r="R80" s="36"/>
      <c r="S80" s="37"/>
      <c r="T80" s="73"/>
      <c r="U80" s="73"/>
      <c r="V80" s="32"/>
      <c r="W80" s="28"/>
      <c r="X80" s="6"/>
      <c r="Y80" s="8"/>
      <c r="Z80" s="8"/>
      <c r="AC80" s="6"/>
      <c r="AD80" s="8"/>
      <c r="AE80" s="8"/>
    </row>
    <row r="81" spans="1:31" ht="11.25" customHeight="1">
      <c r="A81" s="1"/>
      <c r="B81" s="31"/>
      <c r="C81" s="233" t="s">
        <v>139</v>
      </c>
      <c r="E81" s="109"/>
      <c r="G81" s="35" t="s">
        <v>52</v>
      </c>
      <c r="H81" s="36" t="s">
        <v>5</v>
      </c>
      <c r="I81" s="82">
        <f>shear_column(I41,I42,I27,S21,I28)</f>
        <v>5462.9015625</v>
      </c>
      <c r="J81" s="232" t="s">
        <v>153</v>
      </c>
      <c r="M81" s="36"/>
      <c r="N81" s="37"/>
      <c r="O81" s="73"/>
      <c r="V81" s="129"/>
      <c r="W81" s="28"/>
      <c r="X81" s="6"/>
      <c r="Y81" s="8"/>
      <c r="Z81" s="8"/>
      <c r="AC81" s="6"/>
      <c r="AD81" s="8"/>
      <c r="AE81" s="8"/>
    </row>
    <row r="82" spans="1:23" ht="11.25" customHeight="1">
      <c r="A82" s="1"/>
      <c r="B82" s="31"/>
      <c r="C82" s="233" t="s">
        <v>140</v>
      </c>
      <c r="E82" s="109"/>
      <c r="G82" s="35" t="s">
        <v>53</v>
      </c>
      <c r="H82" s="36" t="s">
        <v>5</v>
      </c>
      <c r="I82" s="82">
        <f>shear_column(I43,I44,I28,M29,I27)</f>
        <v>5067.122395833333</v>
      </c>
      <c r="J82" s="232" t="s">
        <v>153</v>
      </c>
      <c r="M82" s="36"/>
      <c r="N82" s="37"/>
      <c r="O82" s="73"/>
      <c r="P82" s="160"/>
      <c r="Q82" s="160"/>
      <c r="R82" s="160"/>
      <c r="S82" s="160"/>
      <c r="T82" s="160"/>
      <c r="U82" s="160"/>
      <c r="V82" s="129"/>
      <c r="W82" s="28"/>
    </row>
    <row r="83" spans="1:23" ht="11.25" customHeight="1">
      <c r="A83" s="1"/>
      <c r="B83" s="31"/>
      <c r="M83" s="30"/>
      <c r="N83" s="30"/>
      <c r="O83" s="130"/>
      <c r="P83" s="34" t="str">
        <f>O3&amp;"   "&amp;Q3</f>
        <v>วิศวกรโครงสร้าง :   นาย สุธีร์     แก้วคำ  สย.9698</v>
      </c>
      <c r="Q83" s="30"/>
      <c r="R83" s="30"/>
      <c r="S83" s="36"/>
      <c r="T83" s="37"/>
      <c r="U83" s="30"/>
      <c r="V83" s="32"/>
      <c r="W83" s="28"/>
    </row>
    <row r="84" spans="1:23" ht="11.25" customHeight="1">
      <c r="A84" s="1"/>
      <c r="B84" s="31"/>
      <c r="K84" s="30"/>
      <c r="L84" s="30"/>
      <c r="M84" s="30"/>
      <c r="N84" s="30"/>
      <c r="O84" s="130"/>
      <c r="Q84" s="30"/>
      <c r="R84" s="30"/>
      <c r="S84" s="30"/>
      <c r="T84" s="30"/>
      <c r="U84" s="30"/>
      <c r="V84" s="32"/>
      <c r="W84" s="28"/>
    </row>
    <row r="85" spans="1:23" ht="11.25" customHeight="1" thickBot="1">
      <c r="A85" s="1"/>
      <c r="B85" s="79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131"/>
      <c r="P85" s="80"/>
      <c r="Q85" s="80"/>
      <c r="R85" s="80"/>
      <c r="S85" s="80"/>
      <c r="T85" s="80"/>
      <c r="U85" s="80"/>
      <c r="V85" s="81"/>
      <c r="W85" s="28"/>
    </row>
    <row r="86" spans="1:23" ht="11.25" customHeight="1">
      <c r="A86" s="1"/>
      <c r="B86" s="188"/>
      <c r="C86" s="261" t="s">
        <v>170</v>
      </c>
      <c r="D86" s="261"/>
      <c r="E86" s="261"/>
      <c r="F86" s="261"/>
      <c r="G86" s="262"/>
      <c r="H86" s="159" t="s">
        <v>60</v>
      </c>
      <c r="I86" s="153"/>
      <c r="J86" s="153" t="str">
        <f>J2</f>
        <v>อาคารคอนกรีตเสริมเหล็ก 2 ชั้น</v>
      </c>
      <c r="K86" s="207"/>
      <c r="L86" s="208"/>
      <c r="M86" s="209"/>
      <c r="N86" s="210"/>
      <c r="O86" s="191" t="s">
        <v>62</v>
      </c>
      <c r="P86" s="191"/>
      <c r="Q86" s="269" t="str">
        <f>Q2</f>
        <v>F1</v>
      </c>
      <c r="R86" s="269"/>
      <c r="S86" s="269"/>
      <c r="T86" s="269"/>
      <c r="U86" s="270" t="s">
        <v>63</v>
      </c>
      <c r="V86" s="157">
        <f>V2+1</f>
        <v>2</v>
      </c>
      <c r="W86" s="28"/>
    </row>
    <row r="87" spans="1:23" ht="11.25" customHeight="1">
      <c r="A87" s="1"/>
      <c r="B87" s="192"/>
      <c r="C87" s="263"/>
      <c r="D87" s="263"/>
      <c r="E87" s="263"/>
      <c r="F87" s="263"/>
      <c r="G87" s="264"/>
      <c r="H87" s="193" t="s">
        <v>64</v>
      </c>
      <c r="I87" s="154"/>
      <c r="J87" s="154" t="str">
        <f>J3</f>
        <v>นาย สุธีร์   แก้วคำ</v>
      </c>
      <c r="K87" s="211"/>
      <c r="L87" s="212"/>
      <c r="M87" s="213"/>
      <c r="N87" s="214"/>
      <c r="O87" s="294" t="s">
        <v>66</v>
      </c>
      <c r="P87" s="295"/>
      <c r="Q87" s="309" t="str">
        <f>Q3</f>
        <v>นาย สุธีร์     แก้วคำ  สย.9698</v>
      </c>
      <c r="R87" s="309"/>
      <c r="S87" s="309"/>
      <c r="T87" s="309"/>
      <c r="U87" s="271"/>
      <c r="V87" s="156" t="s">
        <v>16</v>
      </c>
      <c r="W87" s="28"/>
    </row>
    <row r="88" spans="1:23" ht="11.25" customHeight="1">
      <c r="A88" s="1"/>
      <c r="B88" s="192"/>
      <c r="C88" s="263" t="s">
        <v>171</v>
      </c>
      <c r="D88" s="263"/>
      <c r="E88" s="263"/>
      <c r="F88" s="263"/>
      <c r="G88" s="264"/>
      <c r="H88" s="193" t="s">
        <v>68</v>
      </c>
      <c r="I88" s="154"/>
      <c r="J88" s="154" t="str">
        <f>J4</f>
        <v>กรุงเทพ</v>
      </c>
      <c r="K88" s="211"/>
      <c r="L88" s="215"/>
      <c r="M88" s="216"/>
      <c r="N88" s="214"/>
      <c r="O88" s="307" t="s">
        <v>70</v>
      </c>
      <c r="P88" s="307"/>
      <c r="Q88" s="293">
        <f>Q4</f>
        <v>39603</v>
      </c>
      <c r="R88" s="293"/>
      <c r="S88" s="293"/>
      <c r="T88" s="293"/>
      <c r="U88" s="271"/>
      <c r="V88" s="158">
        <f>V86</f>
        <v>2</v>
      </c>
      <c r="W88" s="28"/>
    </row>
    <row r="89" spans="1:23" ht="11.25" customHeight="1" thickBot="1">
      <c r="A89" s="1"/>
      <c r="B89" s="197"/>
      <c r="C89" s="265"/>
      <c r="D89" s="265"/>
      <c r="E89" s="265"/>
      <c r="F89" s="265"/>
      <c r="G89" s="266"/>
      <c r="H89" s="217"/>
      <c r="I89" s="155"/>
      <c r="J89" s="155"/>
      <c r="K89" s="218"/>
      <c r="L89" s="201"/>
      <c r="M89" s="202"/>
      <c r="N89" s="219"/>
      <c r="O89" s="220"/>
      <c r="P89" s="220"/>
      <c r="Q89" s="221"/>
      <c r="R89" s="221"/>
      <c r="S89" s="221"/>
      <c r="T89" s="221"/>
      <c r="U89" s="222"/>
      <c r="V89" s="223"/>
      <c r="W89" s="28"/>
    </row>
    <row r="90" spans="1:23" ht="11.25" customHeight="1" thickBot="1">
      <c r="A90" s="1"/>
      <c r="B90" s="290" t="str">
        <f>B6</f>
        <v>ออกแบบฐานรากคอนกรีตเสริมเหล็กวางบนดิน- วิธีหน่วยแรงใช้งาน</v>
      </c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2"/>
      <c r="W90" s="28"/>
    </row>
    <row r="91" spans="1:23" ht="11.25" customHeight="1">
      <c r="A91" s="1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130"/>
      <c r="P91" s="30"/>
      <c r="Q91" s="30"/>
      <c r="R91" s="30"/>
      <c r="S91" s="30"/>
      <c r="T91" s="30"/>
      <c r="U91" s="30"/>
      <c r="V91" s="32"/>
      <c r="W91" s="28"/>
    </row>
    <row r="92" spans="1:23" ht="11.25" customHeight="1">
      <c r="A92" s="1"/>
      <c r="B92" s="239" t="s">
        <v>15</v>
      </c>
      <c r="C92" s="228" t="s">
        <v>142</v>
      </c>
      <c r="D92" s="240"/>
      <c r="E92" s="240"/>
      <c r="F92" s="240"/>
      <c r="G92" s="30"/>
      <c r="H92" s="30"/>
      <c r="I92" s="30"/>
      <c r="J92" s="30"/>
      <c r="K92" s="30"/>
      <c r="L92" s="30"/>
      <c r="M92" s="30"/>
      <c r="N92" s="30"/>
      <c r="O92" s="130"/>
      <c r="P92" s="30"/>
      <c r="Q92" s="30"/>
      <c r="R92" s="30"/>
      <c r="S92" s="30"/>
      <c r="T92" s="30"/>
      <c r="U92" s="30"/>
      <c r="V92" s="32"/>
      <c r="W92" s="28"/>
    </row>
    <row r="93" spans="1:23" ht="11.25" customHeight="1">
      <c r="A93" s="1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4"/>
      <c r="Q93" s="30"/>
      <c r="R93" s="30"/>
      <c r="S93" s="30"/>
      <c r="T93" s="30"/>
      <c r="U93" s="30"/>
      <c r="V93" s="32"/>
      <c r="W93" s="28"/>
    </row>
    <row r="94" spans="1:23" ht="11.25" customHeight="1">
      <c r="A94" s="1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4"/>
      <c r="Q94" s="30"/>
      <c r="R94" s="30"/>
      <c r="S94" s="30"/>
      <c r="T94" s="30"/>
      <c r="U94" s="30"/>
      <c r="V94" s="32"/>
      <c r="W94" s="28"/>
    </row>
    <row r="95" spans="1:23" ht="11.25" customHeight="1">
      <c r="A95" s="1"/>
      <c r="B95" s="31"/>
      <c r="C95" s="146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47"/>
      <c r="P95" s="133"/>
      <c r="Q95" s="133"/>
      <c r="R95" s="133"/>
      <c r="S95" s="133"/>
      <c r="T95" s="133"/>
      <c r="U95" s="148"/>
      <c r="V95" s="32"/>
      <c r="W95" s="28"/>
    </row>
    <row r="96" spans="1:23" ht="11.25" customHeight="1">
      <c r="A96" s="1"/>
      <c r="B96" s="31"/>
      <c r="C96" s="89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4"/>
      <c r="Q96" s="30"/>
      <c r="R96" s="30"/>
      <c r="S96" s="30"/>
      <c r="T96" s="30"/>
      <c r="U96" s="149"/>
      <c r="V96" s="32"/>
      <c r="W96" s="28"/>
    </row>
    <row r="97" spans="1:23" ht="11.25" customHeight="1">
      <c r="A97" s="1"/>
      <c r="B97" s="31"/>
      <c r="C97" s="89"/>
      <c r="D97" s="30"/>
      <c r="E97" s="30"/>
      <c r="F97" s="30"/>
      <c r="G97" s="30"/>
      <c r="H97" s="30"/>
      <c r="I97" s="30"/>
      <c r="J97" s="30"/>
      <c r="K97" s="306"/>
      <c r="L97" s="306"/>
      <c r="M97" s="30"/>
      <c r="N97" s="30"/>
      <c r="O97" s="130"/>
      <c r="P97" s="30"/>
      <c r="Q97" s="30"/>
      <c r="R97" s="30"/>
      <c r="S97" s="30"/>
      <c r="T97" s="30"/>
      <c r="U97" s="149"/>
      <c r="V97" s="32"/>
      <c r="W97" s="28"/>
    </row>
    <row r="98" spans="1:23" ht="11.25" customHeight="1" thickBot="1">
      <c r="A98" s="1"/>
      <c r="B98" s="31"/>
      <c r="C98" s="89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130"/>
      <c r="P98" s="30"/>
      <c r="Q98" s="30"/>
      <c r="R98" s="30"/>
      <c r="S98" s="30"/>
      <c r="T98" s="30"/>
      <c r="U98" s="149"/>
      <c r="V98" s="32"/>
      <c r="W98" s="28"/>
    </row>
    <row r="99" spans="1:23" ht="11.25" customHeight="1">
      <c r="A99" s="1"/>
      <c r="B99" s="31"/>
      <c r="C99" s="89"/>
      <c r="D99" s="30"/>
      <c r="E99" s="30"/>
      <c r="F99" s="30"/>
      <c r="G99" s="132"/>
      <c r="H99" s="30"/>
      <c r="I99" s="30"/>
      <c r="J99" s="100"/>
      <c r="K99" s="99"/>
      <c r="L99" s="145"/>
      <c r="M99" s="99"/>
      <c r="N99" s="30"/>
      <c r="O99" s="130"/>
      <c r="P99" s="30"/>
      <c r="Q99" s="30"/>
      <c r="R99" s="30"/>
      <c r="S99" s="30"/>
      <c r="T99" s="30"/>
      <c r="U99" s="149"/>
      <c r="V99" s="32"/>
      <c r="W99" s="28"/>
    </row>
    <row r="100" spans="1:23" ht="11.25" customHeight="1">
      <c r="A100" s="1"/>
      <c r="B100" s="31"/>
      <c r="C100" s="89"/>
      <c r="D100" s="30"/>
      <c r="E100" s="30"/>
      <c r="F100" s="30"/>
      <c r="G100" s="34" t="s">
        <v>162</v>
      </c>
      <c r="H100" s="30"/>
      <c r="I100" s="30"/>
      <c r="J100" s="30"/>
      <c r="K100" s="31"/>
      <c r="L100" s="32"/>
      <c r="M100" s="30"/>
      <c r="N100" s="34" t="s">
        <v>148</v>
      </c>
      <c r="O100" s="30"/>
      <c r="P100" s="30"/>
      <c r="Q100" s="34"/>
      <c r="R100" s="30"/>
      <c r="S100" s="30"/>
      <c r="T100" s="30"/>
      <c r="U100" s="149"/>
      <c r="V100" s="32"/>
      <c r="W100" s="28"/>
    </row>
    <row r="101" spans="1:23" ht="11.25" customHeight="1">
      <c r="A101" s="1"/>
      <c r="B101" s="31"/>
      <c r="C101" s="89"/>
      <c r="D101" s="133"/>
      <c r="E101" s="133"/>
      <c r="F101" s="133"/>
      <c r="G101" s="133"/>
      <c r="H101" s="133"/>
      <c r="I101" s="133"/>
      <c r="J101" s="102"/>
      <c r="K101" s="31"/>
      <c r="L101" s="32"/>
      <c r="M101" s="133"/>
      <c r="N101" s="133"/>
      <c r="O101" s="133"/>
      <c r="P101" s="133"/>
      <c r="Q101" s="133"/>
      <c r="R101" s="177"/>
      <c r="S101" s="177"/>
      <c r="T101" s="177"/>
      <c r="U101" s="149"/>
      <c r="V101" s="32"/>
      <c r="W101" s="28"/>
    </row>
    <row r="102" spans="1:23" ht="11.25" customHeight="1">
      <c r="A102" s="1"/>
      <c r="B102" s="31"/>
      <c r="C102" s="89"/>
      <c r="D102" s="30"/>
      <c r="E102" s="30"/>
      <c r="F102" s="30"/>
      <c r="G102" s="34"/>
      <c r="H102" s="30"/>
      <c r="I102" s="30"/>
      <c r="J102" s="30"/>
      <c r="K102" s="31"/>
      <c r="L102" s="32"/>
      <c r="M102" s="30"/>
      <c r="N102" s="30"/>
      <c r="O102" s="30"/>
      <c r="P102" s="30"/>
      <c r="Q102" s="34"/>
      <c r="R102" s="30"/>
      <c r="S102" s="30"/>
      <c r="T102" s="30"/>
      <c r="U102" s="149"/>
      <c r="V102" s="32"/>
      <c r="W102" s="28"/>
    </row>
    <row r="103" spans="1:23" ht="11.25" customHeight="1">
      <c r="A103" s="1"/>
      <c r="B103" s="31"/>
      <c r="C103" s="89"/>
      <c r="D103" s="30"/>
      <c r="E103" s="30"/>
      <c r="F103" s="30"/>
      <c r="G103" s="30"/>
      <c r="H103" s="30"/>
      <c r="I103" s="30"/>
      <c r="J103" s="30"/>
      <c r="K103" s="31"/>
      <c r="L103" s="32"/>
      <c r="M103" s="30"/>
      <c r="N103" s="30"/>
      <c r="O103" s="30"/>
      <c r="P103" s="30"/>
      <c r="Q103" s="30"/>
      <c r="R103" s="30"/>
      <c r="S103" s="30"/>
      <c r="T103" s="30"/>
      <c r="U103" s="149"/>
      <c r="V103" s="32"/>
      <c r="W103" s="28"/>
    </row>
    <row r="104" spans="1:23" ht="11.25" customHeight="1">
      <c r="A104" s="1"/>
      <c r="B104" s="31"/>
      <c r="C104" s="89"/>
      <c r="D104" s="30"/>
      <c r="E104" s="30"/>
      <c r="F104" s="30"/>
      <c r="G104" s="30"/>
      <c r="H104" s="30"/>
      <c r="I104" s="30"/>
      <c r="J104" s="30"/>
      <c r="K104" s="31"/>
      <c r="L104" s="32"/>
      <c r="M104" s="30"/>
      <c r="N104" s="30"/>
      <c r="O104" s="30"/>
      <c r="P104" s="30"/>
      <c r="Q104" s="30"/>
      <c r="R104" s="30"/>
      <c r="S104" s="30"/>
      <c r="T104" s="30"/>
      <c r="U104" s="149"/>
      <c r="V104" s="32"/>
      <c r="W104" s="28"/>
    </row>
    <row r="105" spans="1:23" ht="11.25" customHeight="1">
      <c r="A105" s="1"/>
      <c r="B105" s="31"/>
      <c r="C105" s="89"/>
      <c r="D105" s="30"/>
      <c r="E105" s="30"/>
      <c r="F105" s="30"/>
      <c r="G105" s="30"/>
      <c r="H105" s="30"/>
      <c r="I105" s="30"/>
      <c r="J105" s="30"/>
      <c r="K105" s="31"/>
      <c r="L105" s="32"/>
      <c r="M105" s="30"/>
      <c r="N105" s="30"/>
      <c r="O105" s="30"/>
      <c r="P105" s="30"/>
      <c r="Q105" s="30"/>
      <c r="R105" s="30"/>
      <c r="S105" s="30"/>
      <c r="T105" s="30"/>
      <c r="U105" s="149"/>
      <c r="V105" s="32"/>
      <c r="W105" s="28"/>
    </row>
    <row r="106" spans="1:23" ht="11.25" customHeight="1">
      <c r="A106" s="1"/>
      <c r="B106" s="31"/>
      <c r="C106" s="43"/>
      <c r="D106" s="30"/>
      <c r="E106" s="30"/>
      <c r="F106" s="30"/>
      <c r="G106" s="30"/>
      <c r="H106" s="30"/>
      <c r="I106" s="30"/>
      <c r="J106" s="30"/>
      <c r="K106" s="31"/>
      <c r="L106" s="32"/>
      <c r="M106" s="30"/>
      <c r="N106" s="30"/>
      <c r="O106" s="30"/>
      <c r="P106" s="30"/>
      <c r="Q106" s="30"/>
      <c r="R106" s="30"/>
      <c r="S106" s="30"/>
      <c r="T106" s="30"/>
      <c r="U106" s="149"/>
      <c r="V106" s="32"/>
      <c r="W106" s="28"/>
    </row>
    <row r="107" spans="1:23" ht="11.25" customHeight="1">
      <c r="A107" s="1"/>
      <c r="B107" s="31"/>
      <c r="C107" s="282">
        <f>I26-C117</f>
        <v>1.2</v>
      </c>
      <c r="D107" s="283"/>
      <c r="E107" s="283"/>
      <c r="F107" s="30"/>
      <c r="G107" s="30"/>
      <c r="H107" s="30"/>
      <c r="I107" s="30"/>
      <c r="J107" s="30"/>
      <c r="K107" s="31"/>
      <c r="L107" s="32"/>
      <c r="M107" s="30"/>
      <c r="N107" s="30"/>
      <c r="O107" s="30"/>
      <c r="P107" s="30"/>
      <c r="Q107" s="30"/>
      <c r="R107" s="30"/>
      <c r="S107" s="30"/>
      <c r="T107" s="30"/>
      <c r="U107" s="149"/>
      <c r="V107" s="32"/>
      <c r="W107" s="28"/>
    </row>
    <row r="108" spans="1:23" ht="11.25" customHeight="1">
      <c r="A108" s="1"/>
      <c r="B108" s="31"/>
      <c r="F108" s="30"/>
      <c r="G108" s="30"/>
      <c r="H108" s="30"/>
      <c r="I108" s="30"/>
      <c r="J108" s="30"/>
      <c r="K108" s="31"/>
      <c r="L108" s="32"/>
      <c r="M108" s="30"/>
      <c r="N108" s="30"/>
      <c r="O108" s="30"/>
      <c r="P108" s="134" t="str">
        <f>P71</f>
        <v>11-DB12 มม.</v>
      </c>
      <c r="Q108" s="30"/>
      <c r="R108" s="30"/>
      <c r="S108" s="30"/>
      <c r="T108" s="30"/>
      <c r="U108" s="149"/>
      <c r="V108" s="32"/>
      <c r="W108" s="28"/>
    </row>
    <row r="109" spans="1:23" ht="11.25" customHeight="1">
      <c r="A109" s="1"/>
      <c r="B109" s="31"/>
      <c r="C109" s="89"/>
      <c r="D109" s="30"/>
      <c r="E109" s="30"/>
      <c r="F109" s="30"/>
      <c r="G109" s="301" t="str">
        <f>O71</f>
        <v>18-DB12 มม.</v>
      </c>
      <c r="H109" s="301"/>
      <c r="I109" s="301"/>
      <c r="J109" s="34"/>
      <c r="K109" s="31"/>
      <c r="L109" s="32"/>
      <c r="M109" s="30"/>
      <c r="N109" s="30"/>
      <c r="O109" s="30"/>
      <c r="Q109" s="30"/>
      <c r="R109" s="30"/>
      <c r="S109" s="30"/>
      <c r="T109" s="30"/>
      <c r="U109" s="149"/>
      <c r="V109" s="32"/>
      <c r="W109" s="28"/>
    </row>
    <row r="110" spans="1:23" ht="11.25" customHeight="1">
      <c r="A110" s="1"/>
      <c r="B110" s="31"/>
      <c r="C110" s="89"/>
      <c r="D110" s="30"/>
      <c r="E110" s="30"/>
      <c r="F110" s="30"/>
      <c r="G110" s="30"/>
      <c r="H110" s="30"/>
      <c r="I110" s="30"/>
      <c r="J110" s="30"/>
      <c r="K110" s="31"/>
      <c r="L110" s="32"/>
      <c r="M110" s="30"/>
      <c r="N110" s="30"/>
      <c r="O110" s="30"/>
      <c r="P110" s="308">
        <v>12</v>
      </c>
      <c r="Q110" s="308"/>
      <c r="R110" s="308"/>
      <c r="S110" s="281">
        <f>C107+C117</f>
        <v>1.5</v>
      </c>
      <c r="T110" s="281"/>
      <c r="U110" s="149"/>
      <c r="V110" s="32"/>
      <c r="W110" s="28"/>
    </row>
    <row r="111" spans="1:23" ht="11.25" customHeight="1">
      <c r="A111" s="1"/>
      <c r="B111" s="31"/>
      <c r="C111" s="89"/>
      <c r="D111" s="30"/>
      <c r="E111" s="30"/>
      <c r="F111" s="30"/>
      <c r="J111" s="34"/>
      <c r="K111" s="31"/>
      <c r="L111" s="32"/>
      <c r="M111" s="30"/>
      <c r="N111" s="30"/>
      <c r="O111" s="30"/>
      <c r="S111" s="30"/>
      <c r="T111" s="30"/>
      <c r="U111" s="149"/>
      <c r="V111" s="32"/>
      <c r="W111" s="28"/>
    </row>
    <row r="112" spans="1:23" ht="11.25" customHeight="1">
      <c r="A112" s="1"/>
      <c r="B112" s="31"/>
      <c r="C112" s="89"/>
      <c r="D112" s="30"/>
      <c r="E112" s="30"/>
      <c r="F112" s="30"/>
      <c r="G112" s="30"/>
      <c r="I112" s="30"/>
      <c r="J112" s="30"/>
      <c r="K112" s="31"/>
      <c r="L112" s="32"/>
      <c r="M112" s="30"/>
      <c r="N112" s="30"/>
      <c r="O112" s="30"/>
      <c r="S112" s="30"/>
      <c r="T112" s="30"/>
      <c r="U112" s="149"/>
      <c r="V112" s="32"/>
      <c r="W112" s="28"/>
    </row>
    <row r="113" spans="1:23" ht="11.25" customHeight="1" thickBot="1">
      <c r="A113" s="1"/>
      <c r="B113" s="31"/>
      <c r="C113" s="89"/>
      <c r="D113" s="30"/>
      <c r="E113" s="30"/>
      <c r="F113" s="30"/>
      <c r="G113" s="30"/>
      <c r="H113" s="30"/>
      <c r="I113" s="30"/>
      <c r="J113" s="30"/>
      <c r="K113" s="31"/>
      <c r="L113" s="32"/>
      <c r="M113" s="30"/>
      <c r="N113" s="30"/>
      <c r="O113" s="30"/>
      <c r="P113" s="30"/>
      <c r="Q113" s="30"/>
      <c r="R113" s="30"/>
      <c r="S113" s="30"/>
      <c r="T113" s="30"/>
      <c r="U113" s="149"/>
      <c r="V113" s="32"/>
      <c r="W113" s="28"/>
    </row>
    <row r="114" spans="1:23" ht="11.25" customHeight="1">
      <c r="A114" s="1"/>
      <c r="B114" s="31"/>
      <c r="C114" s="89"/>
      <c r="D114" s="133"/>
      <c r="E114" s="133"/>
      <c r="F114" s="102"/>
      <c r="G114" s="77"/>
      <c r="H114" s="29"/>
      <c r="I114" s="29"/>
      <c r="J114" s="29"/>
      <c r="K114" s="30"/>
      <c r="L114" s="30"/>
      <c r="M114" s="29"/>
      <c r="N114" s="29"/>
      <c r="O114" s="29"/>
      <c r="P114" s="78"/>
      <c r="Q114" s="30"/>
      <c r="R114" s="30"/>
      <c r="S114" s="30"/>
      <c r="T114" s="30"/>
      <c r="U114" s="149"/>
      <c r="V114" s="32"/>
      <c r="W114" s="28"/>
    </row>
    <row r="115" spans="1:23" ht="11.25" customHeight="1">
      <c r="A115" s="1"/>
      <c r="B115" s="31"/>
      <c r="C115" s="89"/>
      <c r="D115" s="30"/>
      <c r="E115" s="30"/>
      <c r="F115" s="32"/>
      <c r="G115" s="31"/>
      <c r="H115" s="30"/>
      <c r="I115" s="30"/>
      <c r="J115" s="30"/>
      <c r="K115" s="30"/>
      <c r="L115" s="30"/>
      <c r="M115" s="30"/>
      <c r="N115" s="30"/>
      <c r="O115" s="30"/>
      <c r="P115" s="32"/>
      <c r="Q115" s="30"/>
      <c r="R115" s="30"/>
      <c r="S115" s="30"/>
      <c r="T115" s="30"/>
      <c r="U115" s="149"/>
      <c r="V115" s="32"/>
      <c r="W115" s="28"/>
    </row>
    <row r="116" spans="1:23" ht="11.25" customHeight="1">
      <c r="A116" s="1"/>
      <c r="B116" s="31"/>
      <c r="C116" s="89"/>
      <c r="D116" s="30"/>
      <c r="E116" s="30"/>
      <c r="F116" s="32"/>
      <c r="G116" s="31"/>
      <c r="H116" s="30"/>
      <c r="I116" s="30"/>
      <c r="J116" s="30"/>
      <c r="K116" s="30"/>
      <c r="L116" s="30"/>
      <c r="M116" s="30"/>
      <c r="N116" s="30"/>
      <c r="O116" s="34"/>
      <c r="P116" s="32"/>
      <c r="Q116" s="30"/>
      <c r="R116" s="30"/>
      <c r="T116" s="30"/>
      <c r="U116" s="149"/>
      <c r="V116" s="32"/>
      <c r="W116" s="28"/>
    </row>
    <row r="117" spans="1:23" ht="11.25" customHeight="1">
      <c r="A117" s="1"/>
      <c r="B117" s="31"/>
      <c r="C117" s="282">
        <f>I56</f>
        <v>0.3</v>
      </c>
      <c r="D117" s="283"/>
      <c r="E117" s="283"/>
      <c r="F117" s="30"/>
      <c r="G117" s="31"/>
      <c r="H117" s="30"/>
      <c r="I117" s="30"/>
      <c r="J117" s="30"/>
      <c r="K117" s="30"/>
      <c r="L117" s="30"/>
      <c r="M117" s="30"/>
      <c r="N117" s="30"/>
      <c r="O117" s="34"/>
      <c r="P117" s="32"/>
      <c r="Q117" s="30"/>
      <c r="R117" s="30"/>
      <c r="S117" s="30"/>
      <c r="T117" s="30"/>
      <c r="U117" s="149"/>
      <c r="V117" s="32"/>
      <c r="W117" s="28"/>
    </row>
    <row r="118" spans="1:23" ht="11.25" customHeight="1">
      <c r="A118" s="1"/>
      <c r="B118" s="31"/>
      <c r="F118" s="30"/>
      <c r="G118" s="31"/>
      <c r="H118" s="30"/>
      <c r="I118" s="30"/>
      <c r="J118" s="30"/>
      <c r="K118" s="30"/>
      <c r="L118" s="30"/>
      <c r="M118" s="30"/>
      <c r="N118" s="30"/>
      <c r="O118" s="34"/>
      <c r="P118" s="32"/>
      <c r="Q118" s="30"/>
      <c r="R118" s="30"/>
      <c r="S118" s="30"/>
      <c r="T118" s="30"/>
      <c r="U118" s="149"/>
      <c r="V118" s="32"/>
      <c r="W118" s="28"/>
    </row>
    <row r="119" spans="1:23" ht="11.25" customHeight="1">
      <c r="A119" s="1"/>
      <c r="B119" s="31"/>
      <c r="C119" s="89"/>
      <c r="D119" s="30"/>
      <c r="E119" s="30"/>
      <c r="F119" s="30"/>
      <c r="G119" s="31"/>
      <c r="H119" s="30"/>
      <c r="I119" s="30"/>
      <c r="J119" s="30"/>
      <c r="K119" s="30"/>
      <c r="L119" s="30"/>
      <c r="M119" s="30"/>
      <c r="N119" s="30"/>
      <c r="O119" s="34"/>
      <c r="P119" s="32"/>
      <c r="Q119" s="30"/>
      <c r="R119" s="30"/>
      <c r="S119" s="30"/>
      <c r="T119" s="30"/>
      <c r="U119" s="149"/>
      <c r="V119" s="32"/>
      <c r="W119" s="28"/>
    </row>
    <row r="120" spans="1:23" ht="11.25" customHeight="1" thickBot="1">
      <c r="A120" s="1"/>
      <c r="B120" s="31"/>
      <c r="C120" s="89"/>
      <c r="D120" s="30"/>
      <c r="E120" s="59"/>
      <c r="F120" s="135"/>
      <c r="G120" s="79"/>
      <c r="H120" s="80"/>
      <c r="I120" s="80"/>
      <c r="J120" s="80"/>
      <c r="K120" s="80"/>
      <c r="L120" s="80"/>
      <c r="M120" s="80"/>
      <c r="N120" s="80"/>
      <c r="O120" s="80"/>
      <c r="P120" s="81"/>
      <c r="Q120" s="30"/>
      <c r="R120" s="176"/>
      <c r="S120" s="176"/>
      <c r="T120" s="176"/>
      <c r="U120" s="149"/>
      <c r="V120" s="32"/>
      <c r="W120" s="28"/>
    </row>
    <row r="121" spans="1:23" ht="11.25" customHeight="1">
      <c r="A121" s="1"/>
      <c r="B121" s="31"/>
      <c r="C121" s="260">
        <v>0.05</v>
      </c>
      <c r="D121" s="183"/>
      <c r="E121" s="184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136" t="s">
        <v>143</v>
      </c>
      <c r="T121" s="30"/>
      <c r="U121" s="149"/>
      <c r="V121" s="32"/>
      <c r="W121" s="28"/>
    </row>
    <row r="122" spans="1:23" ht="11.25" customHeight="1">
      <c r="A122" s="1"/>
      <c r="B122" s="31"/>
      <c r="C122" s="274">
        <v>0.1</v>
      </c>
      <c r="D122" s="185"/>
      <c r="E122" s="185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267" t="s">
        <v>144</v>
      </c>
      <c r="T122" s="267"/>
      <c r="U122" s="268"/>
      <c r="V122" s="32"/>
      <c r="W122" s="28"/>
    </row>
    <row r="123" spans="1:23" ht="11.25" customHeight="1">
      <c r="A123" s="1"/>
      <c r="B123" s="31"/>
      <c r="C123" s="274"/>
      <c r="D123" s="184"/>
      <c r="E123" s="184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267"/>
      <c r="T123" s="267"/>
      <c r="U123" s="268"/>
      <c r="V123" s="32"/>
      <c r="W123" s="28"/>
    </row>
    <row r="124" spans="1:23" ht="11.25" customHeight="1">
      <c r="A124" s="1"/>
      <c r="B124" s="31"/>
      <c r="C124" s="89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136" t="s">
        <v>145</v>
      </c>
      <c r="T124" s="30"/>
      <c r="U124" s="149"/>
      <c r="V124" s="32"/>
      <c r="W124" s="28"/>
    </row>
    <row r="125" spans="1:23" ht="11.25" customHeight="1">
      <c r="A125" s="1"/>
      <c r="B125" s="31"/>
      <c r="C125" s="89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136" t="s">
        <v>146</v>
      </c>
      <c r="T125" s="30"/>
      <c r="U125" s="149"/>
      <c r="V125" s="32"/>
      <c r="W125" s="28"/>
    </row>
    <row r="126" spans="1:23" ht="11.25" customHeight="1">
      <c r="A126" s="1"/>
      <c r="B126" s="31"/>
      <c r="C126" s="89"/>
      <c r="D126" s="30"/>
      <c r="E126" s="30"/>
      <c r="F126" s="30"/>
      <c r="G126" s="71"/>
      <c r="H126" s="30"/>
      <c r="I126" s="30"/>
      <c r="J126" s="30"/>
      <c r="K126" s="34"/>
      <c r="L126" s="34"/>
      <c r="M126" s="30"/>
      <c r="N126" s="30"/>
      <c r="O126" s="30"/>
      <c r="P126" s="152"/>
      <c r="Q126" s="30"/>
      <c r="R126" s="30"/>
      <c r="S126" s="272" t="s">
        <v>147</v>
      </c>
      <c r="T126" s="272"/>
      <c r="U126" s="273"/>
      <c r="V126" s="32"/>
      <c r="W126" s="28"/>
    </row>
    <row r="127" spans="1:23" ht="11.25" customHeight="1">
      <c r="A127" s="1"/>
      <c r="B127" s="31"/>
      <c r="C127" s="89"/>
      <c r="D127" s="30"/>
      <c r="E127" s="30"/>
      <c r="F127" s="30"/>
      <c r="G127" s="298" t="str">
        <f>FIXED(Q43,2)&amp;" ม.  "&amp;O71</f>
        <v>2.50 ม.  18-DB12 มม.</v>
      </c>
      <c r="H127" s="299"/>
      <c r="I127" s="299"/>
      <c r="J127" s="299"/>
      <c r="K127" s="299"/>
      <c r="L127" s="299"/>
      <c r="M127" s="299"/>
      <c r="N127" s="299"/>
      <c r="O127" s="299"/>
      <c r="P127" s="300"/>
      <c r="Q127" s="30"/>
      <c r="R127" s="30"/>
      <c r="S127" s="182">
        <f>I25</f>
        <v>5000</v>
      </c>
      <c r="T127" s="344" t="s">
        <v>155</v>
      </c>
      <c r="U127" s="345"/>
      <c r="V127" s="32"/>
      <c r="W127" s="28"/>
    </row>
    <row r="128" spans="1:23" ht="11.25" customHeight="1">
      <c r="A128" s="1"/>
      <c r="B128" s="31"/>
      <c r="C128" s="89"/>
      <c r="D128" s="30"/>
      <c r="E128" s="30"/>
      <c r="F128" s="30"/>
      <c r="G128" s="71"/>
      <c r="H128" s="30"/>
      <c r="I128" s="30"/>
      <c r="J128" s="30"/>
      <c r="K128" s="30"/>
      <c r="L128" s="30"/>
      <c r="M128" s="30"/>
      <c r="N128" s="30"/>
      <c r="O128" s="30"/>
      <c r="P128" s="152"/>
      <c r="Q128" s="30"/>
      <c r="R128" s="30"/>
      <c r="S128" s="30"/>
      <c r="T128" s="30"/>
      <c r="U128" s="149"/>
      <c r="V128" s="32"/>
      <c r="W128" s="28"/>
    </row>
    <row r="129" spans="1:23" ht="11.25" customHeight="1">
      <c r="A129" s="1"/>
      <c r="B129" s="31"/>
      <c r="C129" s="150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72"/>
      <c r="Q129" s="59"/>
      <c r="R129" s="59"/>
      <c r="S129" s="59"/>
      <c r="T129" s="59"/>
      <c r="U129" s="151"/>
      <c r="V129" s="32"/>
      <c r="W129" s="28"/>
    </row>
    <row r="130" spans="1:23" ht="11.25" customHeight="1">
      <c r="A130" s="1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Q130" s="30"/>
      <c r="R130" s="30"/>
      <c r="S130" s="30"/>
      <c r="T130" s="30"/>
      <c r="U130" s="30"/>
      <c r="V130" s="32"/>
      <c r="W130" s="28"/>
    </row>
    <row r="131" spans="1:23" ht="11.25" customHeight="1">
      <c r="A131" s="1"/>
      <c r="B131" s="31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Q131" s="30"/>
      <c r="R131" s="30"/>
      <c r="S131" s="30"/>
      <c r="T131" s="30"/>
      <c r="U131" s="30"/>
      <c r="V131" s="32"/>
      <c r="W131" s="28"/>
    </row>
    <row r="132" spans="1:23" ht="11.25" customHeight="1">
      <c r="A132" s="1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4"/>
      <c r="Q132" s="30"/>
      <c r="R132" s="30"/>
      <c r="S132" s="30"/>
      <c r="T132" s="30"/>
      <c r="U132" s="30"/>
      <c r="V132" s="32"/>
      <c r="W132" s="28"/>
    </row>
    <row r="133" spans="1:23" ht="11.25" customHeight="1">
      <c r="A133" s="1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4"/>
      <c r="Q133" s="30"/>
      <c r="R133" s="30"/>
      <c r="S133" s="30"/>
      <c r="T133" s="30"/>
      <c r="U133" s="30"/>
      <c r="V133" s="32"/>
      <c r="W133" s="28"/>
    </row>
    <row r="134" spans="1:23" ht="11.25" customHeight="1">
      <c r="A134" s="1"/>
      <c r="B134" s="31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4"/>
      <c r="Q134" s="30"/>
      <c r="R134" s="30"/>
      <c r="S134" s="30"/>
      <c r="T134" s="30"/>
      <c r="U134" s="30"/>
      <c r="V134" s="32"/>
      <c r="W134" s="28"/>
    </row>
    <row r="135" spans="1:23" ht="11.25" customHeight="1">
      <c r="A135" s="1"/>
      <c r="B135" s="31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4"/>
      <c r="Q135" s="30"/>
      <c r="R135" s="30"/>
      <c r="S135" s="30"/>
      <c r="T135" s="30"/>
      <c r="U135" s="30"/>
      <c r="V135" s="32"/>
      <c r="W135" s="28"/>
    </row>
    <row r="136" spans="1:23" ht="11.25" customHeight="1">
      <c r="A136" s="1"/>
      <c r="B136" s="31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4"/>
      <c r="Q136" s="30"/>
      <c r="R136" s="30"/>
      <c r="S136" s="30"/>
      <c r="T136" s="30"/>
      <c r="U136" s="30"/>
      <c r="V136" s="32"/>
      <c r="W136" s="28"/>
    </row>
    <row r="137" spans="1:23" ht="11.25" customHeight="1">
      <c r="A137" s="1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4"/>
      <c r="Q137" s="30"/>
      <c r="R137" s="30"/>
      <c r="S137" s="30"/>
      <c r="T137" s="30"/>
      <c r="U137" s="30"/>
      <c r="V137" s="32"/>
      <c r="W137" s="28"/>
    </row>
    <row r="138" spans="1:23" ht="11.25" customHeight="1">
      <c r="A138" s="1"/>
      <c r="B138" s="31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4"/>
      <c r="Q138" s="30"/>
      <c r="R138" s="30"/>
      <c r="S138" s="30"/>
      <c r="T138" s="30"/>
      <c r="U138" s="30"/>
      <c r="V138" s="32"/>
      <c r="W138" s="28"/>
    </row>
    <row r="139" spans="1:23" ht="11.25" customHeight="1">
      <c r="A139" s="1"/>
      <c r="B139" s="31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4"/>
      <c r="Q139" s="30"/>
      <c r="R139" s="30"/>
      <c r="S139" s="30"/>
      <c r="T139" s="30"/>
      <c r="U139" s="30"/>
      <c r="V139" s="32"/>
      <c r="W139" s="28"/>
    </row>
    <row r="140" spans="1:23" ht="11.25" customHeight="1">
      <c r="A140" s="1"/>
      <c r="B140" s="31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4"/>
      <c r="Q140" s="30"/>
      <c r="R140" s="30"/>
      <c r="S140" s="30"/>
      <c r="T140" s="30"/>
      <c r="U140" s="30"/>
      <c r="V140" s="32"/>
      <c r="W140" s="28"/>
    </row>
    <row r="141" spans="1:23" ht="11.25" customHeight="1">
      <c r="A141" s="1"/>
      <c r="B141" s="31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4"/>
      <c r="Q141" s="30"/>
      <c r="R141" s="30"/>
      <c r="S141" s="30"/>
      <c r="T141" s="30"/>
      <c r="U141" s="30"/>
      <c r="V141" s="32"/>
      <c r="W141" s="28"/>
    </row>
    <row r="142" spans="1:23" ht="11.25" customHeight="1">
      <c r="A142" s="1"/>
      <c r="B142" s="31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4"/>
      <c r="Q142" s="30"/>
      <c r="R142" s="30"/>
      <c r="S142" s="30"/>
      <c r="T142" s="30"/>
      <c r="U142" s="30"/>
      <c r="V142" s="32"/>
      <c r="W142" s="28"/>
    </row>
    <row r="143" spans="1:23" ht="11.25" customHeight="1">
      <c r="A143" s="1"/>
      <c r="B143" s="31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4"/>
      <c r="Q143" s="30"/>
      <c r="R143" s="30"/>
      <c r="S143" s="30"/>
      <c r="T143" s="30"/>
      <c r="U143" s="30"/>
      <c r="V143" s="32"/>
      <c r="W143" s="28"/>
    </row>
    <row r="144" spans="1:23" ht="11.25" customHeight="1">
      <c r="A144" s="1"/>
      <c r="B144" s="31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4"/>
      <c r="Q144" s="30"/>
      <c r="R144" s="30"/>
      <c r="S144" s="30"/>
      <c r="T144" s="30"/>
      <c r="U144" s="30"/>
      <c r="V144" s="32"/>
      <c r="W144" s="28"/>
    </row>
    <row r="145" spans="1:23" ht="11.25" customHeight="1">
      <c r="A145" s="1"/>
      <c r="B145" s="31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4"/>
      <c r="Q145" s="30"/>
      <c r="R145" s="30"/>
      <c r="S145" s="30"/>
      <c r="T145" s="30"/>
      <c r="U145" s="30"/>
      <c r="V145" s="32"/>
      <c r="W145" s="28"/>
    </row>
    <row r="146" spans="1:23" ht="11.25" customHeight="1">
      <c r="A146" s="1"/>
      <c r="B146" s="31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4"/>
      <c r="Q146" s="30"/>
      <c r="R146" s="30"/>
      <c r="S146" s="30"/>
      <c r="T146" s="30"/>
      <c r="U146" s="30"/>
      <c r="V146" s="32"/>
      <c r="W146" s="28"/>
    </row>
    <row r="147" spans="1:23" ht="11.25" customHeight="1">
      <c r="A147" s="1"/>
      <c r="B147" s="31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4"/>
      <c r="Q147" s="30"/>
      <c r="R147" s="30"/>
      <c r="S147" s="30"/>
      <c r="T147" s="30"/>
      <c r="U147" s="30"/>
      <c r="V147" s="32"/>
      <c r="W147" s="28"/>
    </row>
    <row r="148" spans="1:23" ht="11.25" customHeight="1">
      <c r="A148" s="1"/>
      <c r="B148" s="31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4"/>
      <c r="Q148" s="30"/>
      <c r="R148" s="30"/>
      <c r="S148" s="30"/>
      <c r="T148" s="30"/>
      <c r="U148" s="30"/>
      <c r="V148" s="32"/>
      <c r="W148" s="28"/>
    </row>
    <row r="149" spans="1:23" ht="11.25" customHeight="1">
      <c r="A149" s="1"/>
      <c r="B149" s="31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4"/>
      <c r="Q149" s="30"/>
      <c r="R149" s="30"/>
      <c r="S149" s="30"/>
      <c r="T149" s="30"/>
      <c r="U149" s="30"/>
      <c r="V149" s="32"/>
      <c r="W149" s="28"/>
    </row>
    <row r="150" spans="1:23" ht="11.25" customHeight="1">
      <c r="A150" s="1"/>
      <c r="B150" s="31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4"/>
      <c r="Q150" s="30"/>
      <c r="R150" s="30"/>
      <c r="S150" s="30"/>
      <c r="T150" s="30"/>
      <c r="U150" s="30"/>
      <c r="V150" s="32"/>
      <c r="W150" s="28"/>
    </row>
    <row r="151" spans="1:23" ht="11.25" customHeight="1">
      <c r="A151" s="1"/>
      <c r="B151" s="31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4"/>
      <c r="Q151" s="30"/>
      <c r="R151" s="30"/>
      <c r="S151" s="30"/>
      <c r="T151" s="30"/>
      <c r="U151" s="30"/>
      <c r="V151" s="32"/>
      <c r="W151" s="28"/>
    </row>
    <row r="152" spans="1:23" ht="11.25" customHeight="1">
      <c r="A152" s="1"/>
      <c r="B152" s="31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4"/>
      <c r="Q152" s="30"/>
      <c r="R152" s="30"/>
      <c r="S152" s="30"/>
      <c r="T152" s="30"/>
      <c r="U152" s="30"/>
      <c r="V152" s="32"/>
      <c r="W152" s="28"/>
    </row>
    <row r="153" spans="1:23" ht="11.25" customHeight="1">
      <c r="A153" s="1"/>
      <c r="B153" s="31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4"/>
      <c r="Q153" s="30"/>
      <c r="R153" s="30"/>
      <c r="S153" s="30"/>
      <c r="T153" s="30"/>
      <c r="U153" s="30"/>
      <c r="V153" s="32"/>
      <c r="W153" s="28"/>
    </row>
    <row r="154" spans="1:23" ht="11.25" customHeight="1">
      <c r="A154" s="1"/>
      <c r="B154" s="31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4"/>
      <c r="Q154" s="30"/>
      <c r="R154" s="30"/>
      <c r="S154" s="30"/>
      <c r="T154" s="30"/>
      <c r="U154" s="30"/>
      <c r="V154" s="32"/>
      <c r="W154" s="28"/>
    </row>
    <row r="155" spans="1:23" ht="11.25" customHeight="1">
      <c r="A155" s="1"/>
      <c r="B155" s="31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4"/>
      <c r="Q155" s="30"/>
      <c r="R155" s="30"/>
      <c r="S155" s="30"/>
      <c r="T155" s="30"/>
      <c r="U155" s="30"/>
      <c r="V155" s="32"/>
      <c r="W155" s="28"/>
    </row>
    <row r="156" spans="1:23" ht="11.25" customHeight="1">
      <c r="A156" s="1"/>
      <c r="B156" s="31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4"/>
      <c r="Q156" s="30"/>
      <c r="R156" s="30"/>
      <c r="S156" s="30"/>
      <c r="T156" s="30"/>
      <c r="U156" s="30"/>
      <c r="V156" s="32"/>
      <c r="W156" s="28"/>
    </row>
    <row r="157" spans="1:23" ht="11.25" customHeight="1">
      <c r="A157" s="1"/>
      <c r="B157" s="31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4"/>
      <c r="Q157" s="30"/>
      <c r="R157" s="30"/>
      <c r="S157" s="30"/>
      <c r="T157" s="30"/>
      <c r="U157" s="30"/>
      <c r="V157" s="32"/>
      <c r="W157" s="28"/>
    </row>
    <row r="158" spans="1:23" ht="11.25" customHeight="1">
      <c r="A158" s="1"/>
      <c r="B158" s="31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4"/>
      <c r="Q158" s="30"/>
      <c r="R158" s="30"/>
      <c r="S158" s="30"/>
      <c r="T158" s="30"/>
      <c r="U158" s="30"/>
      <c r="V158" s="32"/>
      <c r="W158" s="28"/>
    </row>
    <row r="159" spans="1:23" ht="11.25" customHeight="1">
      <c r="A159" s="1"/>
      <c r="B159" s="31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4"/>
      <c r="Q159" s="30"/>
      <c r="R159" s="30"/>
      <c r="S159" s="30"/>
      <c r="T159" s="30"/>
      <c r="U159" s="30"/>
      <c r="V159" s="32"/>
      <c r="W159" s="28"/>
    </row>
    <row r="160" spans="1:23" ht="11.25" customHeight="1">
      <c r="A160" s="1"/>
      <c r="B160" s="31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4"/>
      <c r="Q160" s="30"/>
      <c r="R160" s="30"/>
      <c r="S160" s="30"/>
      <c r="T160" s="30"/>
      <c r="U160" s="30"/>
      <c r="V160" s="32"/>
      <c r="W160" s="28"/>
    </row>
    <row r="161" spans="1:23" ht="11.25" customHeight="1">
      <c r="A161" s="1"/>
      <c r="B161" s="31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4"/>
      <c r="Q161" s="30"/>
      <c r="R161" s="30"/>
      <c r="S161" s="30"/>
      <c r="T161" s="30"/>
      <c r="U161" s="30"/>
      <c r="V161" s="32"/>
      <c r="W161" s="28"/>
    </row>
    <row r="162" spans="1:23" ht="11.25" customHeight="1">
      <c r="A162" s="1"/>
      <c r="B162" s="31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4"/>
      <c r="Q162" s="30"/>
      <c r="R162" s="30"/>
      <c r="S162" s="30"/>
      <c r="T162" s="30"/>
      <c r="U162" s="30"/>
      <c r="V162" s="32"/>
      <c r="W162" s="28"/>
    </row>
    <row r="163" spans="1:23" ht="11.25" customHeight="1">
      <c r="A163" s="1"/>
      <c r="B163" s="31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4"/>
      <c r="Q163" s="30"/>
      <c r="R163" s="30"/>
      <c r="S163" s="30"/>
      <c r="T163" s="30"/>
      <c r="U163" s="30"/>
      <c r="V163" s="32"/>
      <c r="W163" s="28"/>
    </row>
    <row r="164" spans="1:23" ht="11.25" customHeight="1">
      <c r="A164" s="1"/>
      <c r="B164" s="31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4"/>
      <c r="Q164" s="30"/>
      <c r="R164" s="30"/>
      <c r="S164" s="30"/>
      <c r="T164" s="30"/>
      <c r="U164" s="30"/>
      <c r="V164" s="32"/>
      <c r="W164" s="28"/>
    </row>
    <row r="165" spans="1:23" ht="11.25" customHeight="1">
      <c r="A165" s="1"/>
      <c r="B165" s="31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4"/>
      <c r="Q165" s="30"/>
      <c r="R165" s="30"/>
      <c r="S165" s="30"/>
      <c r="T165" s="30"/>
      <c r="U165" s="30"/>
      <c r="V165" s="32"/>
      <c r="W165" s="28"/>
    </row>
    <row r="166" spans="1:23" ht="11.25" customHeight="1">
      <c r="A166" s="1"/>
      <c r="B166" s="31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160"/>
      <c r="Q166" s="160"/>
      <c r="R166" s="160"/>
      <c r="S166" s="160"/>
      <c r="T166" s="160"/>
      <c r="U166" s="30"/>
      <c r="V166" s="32"/>
      <c r="W166" s="28"/>
    </row>
    <row r="167" spans="1:23" ht="11.25" customHeight="1">
      <c r="A167" s="1"/>
      <c r="B167" s="31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4" t="str">
        <f>O3&amp;"   "&amp;Q3</f>
        <v>วิศวกรโครงสร้าง :   นาย สุธีร์     แก้วคำ  สย.9698</v>
      </c>
      <c r="Q167" s="30"/>
      <c r="R167" s="30"/>
      <c r="S167" s="30"/>
      <c r="T167" s="30"/>
      <c r="U167" s="30"/>
      <c r="V167" s="32"/>
      <c r="W167" s="28"/>
    </row>
    <row r="168" spans="1:23" ht="11.25" customHeight="1">
      <c r="A168" s="1"/>
      <c r="B168" s="31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4"/>
      <c r="Q168" s="30"/>
      <c r="R168" s="30"/>
      <c r="S168" s="30"/>
      <c r="T168" s="30"/>
      <c r="U168" s="30"/>
      <c r="V168" s="32"/>
      <c r="W168" s="28"/>
    </row>
    <row r="169" spans="1:23" ht="11.25" customHeight="1" thickBot="1">
      <c r="A169" s="1"/>
      <c r="B169" s="79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137"/>
      <c r="Q169" s="80"/>
      <c r="R169" s="80"/>
      <c r="S169" s="80"/>
      <c r="T169" s="80"/>
      <c r="U169" s="80"/>
      <c r="V169" s="81"/>
      <c r="W169" s="28"/>
    </row>
    <row r="170" spans="1:72" ht="11.25" customHeight="1">
      <c r="A170" s="1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11"/>
      <c r="Y170" s="11"/>
      <c r="Z170" s="11"/>
      <c r="AA170" s="11"/>
      <c r="AB170" s="11"/>
      <c r="AC170" s="11"/>
      <c r="AD170" s="11"/>
      <c r="AE170" s="5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V170" s="11"/>
      <c r="AW170" s="11"/>
      <c r="AX170" s="11"/>
      <c r="AY170" s="11"/>
      <c r="AZ170" s="11"/>
      <c r="BA170" s="11"/>
      <c r="BB170" s="11"/>
      <c r="BD170" s="11"/>
      <c r="BE170" s="11"/>
      <c r="BF170" s="11"/>
      <c r="BG170" s="11"/>
      <c r="BH170" s="17"/>
      <c r="BI170" s="17"/>
      <c r="BJ170" s="17"/>
      <c r="BK170" s="17"/>
      <c r="BL170" s="18"/>
      <c r="BM170" s="17"/>
      <c r="BN170" s="17"/>
      <c r="BO170" s="17"/>
      <c r="BP170" s="17"/>
      <c r="BQ170" s="17"/>
      <c r="BR170" s="17"/>
      <c r="BS170" s="17"/>
      <c r="BT170" s="17"/>
    </row>
    <row r="171" spans="1:72" ht="11.25" customHeight="1">
      <c r="A171" s="1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5"/>
      <c r="Y171" s="10"/>
      <c r="Z171" s="10"/>
      <c r="AA171" s="10"/>
      <c r="AB171" s="5"/>
      <c r="AC171" s="19"/>
      <c r="AD171" s="19"/>
      <c r="AE171" s="5"/>
      <c r="AF171" s="5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5"/>
      <c r="AR171" s="19"/>
      <c r="AS171" s="19"/>
      <c r="AT171" s="19"/>
      <c r="AV171" s="10"/>
      <c r="AW171" s="10"/>
      <c r="AX171" s="10"/>
      <c r="AY171" s="5"/>
      <c r="AZ171" s="19"/>
      <c r="BA171" s="19"/>
      <c r="BB171" s="19"/>
      <c r="BD171" s="5"/>
      <c r="BE171" s="10"/>
      <c r="BF171" s="10"/>
      <c r="BG171" s="10"/>
      <c r="BH171" s="20"/>
      <c r="BI171" s="21"/>
      <c r="BJ171" s="21"/>
      <c r="BK171" s="21"/>
      <c r="BL171" s="18"/>
      <c r="BM171" s="20"/>
      <c r="BN171" s="22"/>
      <c r="BO171" s="22"/>
      <c r="BP171" s="22"/>
      <c r="BQ171" s="20"/>
      <c r="BR171" s="21"/>
      <c r="BS171" s="21"/>
      <c r="BT171" s="21"/>
    </row>
    <row r="172" spans="1:72" ht="11.25" customHeight="1">
      <c r="A172" s="1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5"/>
      <c r="Y172" s="10"/>
      <c r="Z172" s="10"/>
      <c r="AA172" s="10"/>
      <c r="AB172" s="5"/>
      <c r="AC172" s="19"/>
      <c r="AD172" s="19"/>
      <c r="AE172" s="5"/>
      <c r="AF172" s="5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5"/>
      <c r="AR172" s="19"/>
      <c r="AS172" s="19"/>
      <c r="AT172" s="19"/>
      <c r="AV172" s="10"/>
      <c r="AW172" s="10"/>
      <c r="AX172" s="10"/>
      <c r="AY172" s="5"/>
      <c r="AZ172" s="19"/>
      <c r="BA172" s="19"/>
      <c r="BB172" s="19"/>
      <c r="BD172" s="5"/>
      <c r="BE172" s="10"/>
      <c r="BF172" s="10"/>
      <c r="BG172" s="10"/>
      <c r="BH172" s="20"/>
      <c r="BI172" s="21"/>
      <c r="BJ172" s="21"/>
      <c r="BK172" s="21"/>
      <c r="BL172" s="18"/>
      <c r="BM172" s="20"/>
      <c r="BN172" s="22"/>
      <c r="BO172" s="22"/>
      <c r="BP172" s="22"/>
      <c r="BQ172" s="20"/>
      <c r="BR172" s="21"/>
      <c r="BS172" s="21"/>
      <c r="BT172" s="21"/>
    </row>
    <row r="173" spans="1:72" ht="11.25" customHeight="1">
      <c r="A173" s="1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5"/>
      <c r="Y173" s="10"/>
      <c r="Z173" s="10"/>
      <c r="AA173" s="10"/>
      <c r="AB173" s="5"/>
      <c r="AC173" s="19"/>
      <c r="AD173" s="19"/>
      <c r="AE173" s="5"/>
      <c r="AF173" s="5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5"/>
      <c r="AR173" s="19"/>
      <c r="AS173" s="19"/>
      <c r="AT173" s="19"/>
      <c r="AV173" s="10"/>
      <c r="AW173" s="10"/>
      <c r="AX173" s="10"/>
      <c r="AY173" s="5"/>
      <c r="AZ173" s="19"/>
      <c r="BA173" s="19"/>
      <c r="BB173" s="19"/>
      <c r="BD173" s="5"/>
      <c r="BE173" s="10"/>
      <c r="BF173" s="10"/>
      <c r="BG173" s="10"/>
      <c r="BH173" s="20"/>
      <c r="BI173" s="21"/>
      <c r="BJ173" s="21"/>
      <c r="BK173" s="21"/>
      <c r="BL173" s="18"/>
      <c r="BM173" s="20"/>
      <c r="BN173" s="22"/>
      <c r="BO173" s="22"/>
      <c r="BP173" s="22"/>
      <c r="BQ173" s="20"/>
      <c r="BR173" s="21"/>
      <c r="BS173" s="21"/>
      <c r="BT173" s="21"/>
    </row>
    <row r="174" spans="1:72" ht="11.25" customHeight="1">
      <c r="A174" s="1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5"/>
      <c r="Y174" s="10"/>
      <c r="Z174" s="10"/>
      <c r="AA174" s="10"/>
      <c r="AB174" s="5"/>
      <c r="AC174" s="19"/>
      <c r="AD174" s="19"/>
      <c r="AE174" s="5"/>
      <c r="AF174" s="5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5"/>
      <c r="AR174" s="19"/>
      <c r="AS174" s="19"/>
      <c r="AT174" s="19"/>
      <c r="AV174" s="10"/>
      <c r="AW174" s="10"/>
      <c r="AX174" s="10"/>
      <c r="AY174" s="5"/>
      <c r="AZ174" s="19"/>
      <c r="BA174" s="19"/>
      <c r="BB174" s="19"/>
      <c r="BD174" s="5"/>
      <c r="BE174" s="10"/>
      <c r="BF174" s="10"/>
      <c r="BG174" s="10"/>
      <c r="BH174" s="20"/>
      <c r="BI174" s="21"/>
      <c r="BJ174" s="21"/>
      <c r="BK174" s="21"/>
      <c r="BL174" s="18"/>
      <c r="BM174" s="20"/>
      <c r="BN174" s="22"/>
      <c r="BO174" s="22"/>
      <c r="BP174" s="22"/>
      <c r="BQ174" s="20"/>
      <c r="BR174" s="21"/>
      <c r="BS174" s="21"/>
      <c r="BT174" s="21"/>
    </row>
    <row r="175" spans="1:72" ht="11.25" customHeight="1">
      <c r="A175" s="1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5"/>
      <c r="Y175" s="10"/>
      <c r="Z175" s="10"/>
      <c r="AA175" s="10"/>
      <c r="AB175" s="5"/>
      <c r="AC175" s="19"/>
      <c r="AD175" s="19"/>
      <c r="AE175" s="5"/>
      <c r="AF175" s="5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5"/>
      <c r="AR175" s="19"/>
      <c r="AS175" s="19"/>
      <c r="AT175" s="19"/>
      <c r="AV175" s="10"/>
      <c r="AW175" s="10"/>
      <c r="AX175" s="10"/>
      <c r="AY175" s="5"/>
      <c r="AZ175" s="19"/>
      <c r="BA175" s="19"/>
      <c r="BB175" s="19"/>
      <c r="BD175" s="5"/>
      <c r="BE175" s="10"/>
      <c r="BF175" s="10"/>
      <c r="BG175" s="10"/>
      <c r="BH175" s="20"/>
      <c r="BI175" s="21"/>
      <c r="BJ175" s="21"/>
      <c r="BK175" s="21"/>
      <c r="BL175" s="18"/>
      <c r="BM175" s="20"/>
      <c r="BN175" s="22"/>
      <c r="BO175" s="22"/>
      <c r="BP175" s="22"/>
      <c r="BQ175" s="20"/>
      <c r="BR175" s="21"/>
      <c r="BS175" s="21"/>
      <c r="BT175" s="21"/>
    </row>
    <row r="176" spans="1:72" ht="11.25" customHeight="1">
      <c r="A176" s="1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5"/>
      <c r="Y176" s="10"/>
      <c r="Z176" s="10"/>
      <c r="AA176" s="10"/>
      <c r="AB176" s="5"/>
      <c r="AC176" s="19"/>
      <c r="AD176" s="19"/>
      <c r="AE176" s="5"/>
      <c r="AF176" s="5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5"/>
      <c r="AR176" s="19"/>
      <c r="AS176" s="19"/>
      <c r="AT176" s="19"/>
      <c r="AV176" s="10"/>
      <c r="AW176" s="10"/>
      <c r="AX176" s="10"/>
      <c r="AY176" s="5"/>
      <c r="AZ176" s="19"/>
      <c r="BA176" s="19"/>
      <c r="BB176" s="19"/>
      <c r="BD176" s="5"/>
      <c r="BE176" s="10"/>
      <c r="BF176" s="10"/>
      <c r="BG176" s="10"/>
      <c r="BH176" s="20"/>
      <c r="BI176" s="21"/>
      <c r="BJ176" s="21"/>
      <c r="BK176" s="21"/>
      <c r="BL176" s="18"/>
      <c r="BM176" s="20"/>
      <c r="BN176" s="22"/>
      <c r="BO176" s="22"/>
      <c r="BP176" s="22"/>
      <c r="BQ176" s="20"/>
      <c r="BR176" s="21"/>
      <c r="BS176" s="21"/>
      <c r="BT176" s="21"/>
    </row>
    <row r="177" spans="2:72" s="1" customFormat="1" ht="11.25" customHeight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5"/>
      <c r="Y177" s="10"/>
      <c r="Z177" s="10"/>
      <c r="AA177" s="10"/>
      <c r="AB177" s="5"/>
      <c r="AC177" s="19"/>
      <c r="AD177" s="19"/>
      <c r="AE177" s="3"/>
      <c r="AF177" s="5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5"/>
      <c r="AR177" s="19"/>
      <c r="AS177" s="19"/>
      <c r="AT177" s="19"/>
      <c r="AU177" s="3"/>
      <c r="AV177" s="10"/>
      <c r="AW177" s="10"/>
      <c r="AX177" s="10"/>
      <c r="AY177" s="5"/>
      <c r="AZ177" s="19"/>
      <c r="BA177" s="19"/>
      <c r="BB177" s="19"/>
      <c r="BC177" s="3"/>
      <c r="BD177" s="5"/>
      <c r="BE177" s="10"/>
      <c r="BF177" s="10"/>
      <c r="BG177" s="10"/>
      <c r="BH177" s="20"/>
      <c r="BI177" s="21"/>
      <c r="BJ177" s="21"/>
      <c r="BK177" s="21"/>
      <c r="BL177" s="18"/>
      <c r="BM177" s="20"/>
      <c r="BN177" s="22"/>
      <c r="BO177" s="22"/>
      <c r="BP177" s="22"/>
      <c r="BQ177" s="20"/>
      <c r="BR177" s="21"/>
      <c r="BS177" s="21"/>
      <c r="BT177" s="21"/>
    </row>
    <row r="178" spans="2:72" s="1" customFormat="1" ht="11.25" customHeight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5"/>
      <c r="Y178" s="10"/>
      <c r="Z178" s="10"/>
      <c r="AA178" s="10"/>
      <c r="AB178" s="5"/>
      <c r="AC178" s="19"/>
      <c r="AD178" s="19"/>
      <c r="AE178" s="3"/>
      <c r="AF178" s="5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5"/>
      <c r="AR178" s="19"/>
      <c r="AS178" s="19"/>
      <c r="AT178" s="19"/>
      <c r="AU178" s="3"/>
      <c r="AV178" s="10"/>
      <c r="AW178" s="10"/>
      <c r="AX178" s="10"/>
      <c r="AY178" s="5"/>
      <c r="AZ178" s="19"/>
      <c r="BA178" s="19"/>
      <c r="BB178" s="19"/>
      <c r="BC178" s="3"/>
      <c r="BD178" s="5"/>
      <c r="BE178" s="10"/>
      <c r="BF178" s="10"/>
      <c r="BG178" s="10"/>
      <c r="BH178" s="20"/>
      <c r="BI178" s="21"/>
      <c r="BJ178" s="21"/>
      <c r="BK178" s="21"/>
      <c r="BL178" s="18"/>
      <c r="BM178" s="20"/>
      <c r="BN178" s="22"/>
      <c r="BO178" s="22"/>
      <c r="BP178" s="22"/>
      <c r="BQ178" s="20"/>
      <c r="BR178" s="21"/>
      <c r="BS178" s="21"/>
      <c r="BT178" s="21"/>
    </row>
    <row r="179" spans="2:72" s="1" customFormat="1" ht="11.25" customHeight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13"/>
      <c r="Y179" s="10"/>
      <c r="Z179" s="10"/>
      <c r="AA179" s="10"/>
      <c r="AB179" s="13"/>
      <c r="AC179" s="19"/>
      <c r="AD179" s="19"/>
      <c r="AE179" s="3"/>
      <c r="AF179" s="13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3"/>
      <c r="AR179" s="19"/>
      <c r="AS179" s="19"/>
      <c r="AT179" s="19"/>
      <c r="AU179" s="3"/>
      <c r="AV179" s="10"/>
      <c r="AW179" s="10"/>
      <c r="AX179" s="10"/>
      <c r="AY179" s="13"/>
      <c r="AZ179" s="19"/>
      <c r="BA179" s="19"/>
      <c r="BB179" s="19"/>
      <c r="BC179" s="3"/>
      <c r="BD179" s="13"/>
      <c r="BE179" s="10"/>
      <c r="BF179" s="10"/>
      <c r="BG179" s="10"/>
      <c r="BH179" s="23"/>
      <c r="BI179" s="21"/>
      <c r="BJ179" s="21"/>
      <c r="BK179" s="21"/>
      <c r="BL179" s="18"/>
      <c r="BM179" s="23"/>
      <c r="BN179" s="22"/>
      <c r="BO179" s="22"/>
      <c r="BP179" s="22"/>
      <c r="BQ179" s="23"/>
      <c r="BR179" s="21"/>
      <c r="BS179" s="21"/>
      <c r="BT179" s="21"/>
    </row>
    <row r="180" spans="2:72" s="1" customFormat="1" ht="11.25" customHeight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13"/>
      <c r="Y180" s="10"/>
      <c r="Z180" s="10"/>
      <c r="AA180" s="10"/>
      <c r="AB180" s="13"/>
      <c r="AC180" s="19"/>
      <c r="AD180" s="19"/>
      <c r="AE180" s="3"/>
      <c r="AF180" s="13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3"/>
      <c r="AR180" s="19"/>
      <c r="AS180" s="19"/>
      <c r="AT180" s="19"/>
      <c r="AU180" s="3"/>
      <c r="AV180" s="10"/>
      <c r="AW180" s="10"/>
      <c r="AX180" s="10"/>
      <c r="AY180" s="13"/>
      <c r="AZ180" s="19"/>
      <c r="BA180" s="19"/>
      <c r="BB180" s="19"/>
      <c r="BC180" s="3"/>
      <c r="BD180" s="13"/>
      <c r="BE180" s="10"/>
      <c r="BF180" s="10"/>
      <c r="BG180" s="10"/>
      <c r="BH180" s="23"/>
      <c r="BI180" s="21"/>
      <c r="BJ180" s="21"/>
      <c r="BK180" s="21"/>
      <c r="BL180" s="18"/>
      <c r="BM180" s="23"/>
      <c r="BN180" s="22"/>
      <c r="BO180" s="22"/>
      <c r="BP180" s="22"/>
      <c r="BQ180" s="23"/>
      <c r="BR180" s="21"/>
      <c r="BS180" s="21"/>
      <c r="BT180" s="21"/>
    </row>
    <row r="181" spans="2:72" s="1" customFormat="1" ht="11.25" customHeight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13"/>
      <c r="Y181" s="10"/>
      <c r="Z181" s="10"/>
      <c r="AA181" s="10"/>
      <c r="AB181" s="13"/>
      <c r="AC181" s="19"/>
      <c r="AD181" s="19"/>
      <c r="AE181" s="3"/>
      <c r="AF181" s="13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3"/>
      <c r="AR181" s="19"/>
      <c r="AS181" s="19"/>
      <c r="AT181" s="19"/>
      <c r="AU181" s="3"/>
      <c r="AV181" s="10"/>
      <c r="AW181" s="10"/>
      <c r="AX181" s="10"/>
      <c r="AY181" s="13"/>
      <c r="AZ181" s="19"/>
      <c r="BA181" s="19"/>
      <c r="BB181" s="19"/>
      <c r="BC181" s="3"/>
      <c r="BD181" s="13"/>
      <c r="BE181" s="10"/>
      <c r="BF181" s="10"/>
      <c r="BG181" s="10"/>
      <c r="BH181" s="23"/>
      <c r="BI181" s="21"/>
      <c r="BJ181" s="21"/>
      <c r="BK181" s="21"/>
      <c r="BL181" s="18"/>
      <c r="BM181" s="23"/>
      <c r="BN181" s="22"/>
      <c r="BO181" s="22"/>
      <c r="BP181" s="22"/>
      <c r="BQ181" s="23"/>
      <c r="BR181" s="21"/>
      <c r="BS181" s="21"/>
      <c r="BT181" s="21"/>
    </row>
    <row r="182" spans="2:72" s="1" customFormat="1" ht="11.25" customHeight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13"/>
      <c r="Y182" s="10"/>
      <c r="Z182" s="10"/>
      <c r="AA182" s="10"/>
      <c r="AB182" s="13"/>
      <c r="AC182" s="19"/>
      <c r="AD182" s="19"/>
      <c r="AE182" s="3"/>
      <c r="AF182" s="13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3"/>
      <c r="AR182" s="19"/>
      <c r="AS182" s="19"/>
      <c r="AT182" s="19"/>
      <c r="AU182" s="3"/>
      <c r="AV182" s="10"/>
      <c r="AW182" s="10"/>
      <c r="AX182" s="10"/>
      <c r="AY182" s="13"/>
      <c r="AZ182" s="19"/>
      <c r="BA182" s="19"/>
      <c r="BB182" s="19"/>
      <c r="BC182" s="3"/>
      <c r="BD182" s="13"/>
      <c r="BE182" s="10"/>
      <c r="BF182" s="10"/>
      <c r="BG182" s="10"/>
      <c r="BH182" s="23"/>
      <c r="BI182" s="21"/>
      <c r="BJ182" s="21"/>
      <c r="BK182" s="21"/>
      <c r="BL182" s="18"/>
      <c r="BM182" s="23"/>
      <c r="BN182" s="22"/>
      <c r="BO182" s="22"/>
      <c r="BP182" s="22"/>
      <c r="BQ182" s="23"/>
      <c r="BR182" s="21"/>
      <c r="BS182" s="21"/>
      <c r="BT182" s="21"/>
    </row>
    <row r="183" spans="2:72" s="1" customFormat="1" ht="11.25" customHeight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13"/>
      <c r="Y183" s="10"/>
      <c r="Z183" s="10"/>
      <c r="AA183" s="10"/>
      <c r="AB183" s="13"/>
      <c r="AC183" s="19"/>
      <c r="AD183" s="19"/>
      <c r="AE183" s="3"/>
      <c r="AF183" s="13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3"/>
      <c r="AR183" s="19"/>
      <c r="AS183" s="19"/>
      <c r="AT183" s="19"/>
      <c r="AU183" s="3"/>
      <c r="AV183" s="10"/>
      <c r="AW183" s="10"/>
      <c r="AX183" s="10"/>
      <c r="AY183" s="13"/>
      <c r="AZ183" s="19"/>
      <c r="BA183" s="19"/>
      <c r="BB183" s="19"/>
      <c r="BC183" s="3"/>
      <c r="BD183" s="13"/>
      <c r="BE183" s="10"/>
      <c r="BF183" s="10"/>
      <c r="BG183" s="10"/>
      <c r="BH183" s="23"/>
      <c r="BI183" s="21"/>
      <c r="BJ183" s="21"/>
      <c r="BK183" s="21"/>
      <c r="BL183" s="18"/>
      <c r="BM183" s="23"/>
      <c r="BN183" s="22"/>
      <c r="BO183" s="22"/>
      <c r="BP183" s="22"/>
      <c r="BQ183" s="23"/>
      <c r="BR183" s="21"/>
      <c r="BS183" s="21"/>
      <c r="BT183" s="21"/>
    </row>
    <row r="184" spans="2:72" s="1" customFormat="1" ht="11.25" customHeight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13"/>
      <c r="Y184" s="10"/>
      <c r="Z184" s="10"/>
      <c r="AA184" s="10"/>
      <c r="AB184" s="13"/>
      <c r="AC184" s="19"/>
      <c r="AD184" s="19"/>
      <c r="AE184" s="3"/>
      <c r="AF184" s="13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3"/>
      <c r="AR184" s="19"/>
      <c r="AS184" s="19"/>
      <c r="AT184" s="19"/>
      <c r="AU184" s="3"/>
      <c r="AV184" s="10"/>
      <c r="AW184" s="10"/>
      <c r="AX184" s="10"/>
      <c r="AY184" s="13"/>
      <c r="AZ184" s="19"/>
      <c r="BA184" s="19"/>
      <c r="BB184" s="19"/>
      <c r="BC184" s="3"/>
      <c r="BD184" s="13"/>
      <c r="BE184" s="10"/>
      <c r="BF184" s="10"/>
      <c r="BG184" s="10"/>
      <c r="BH184" s="23"/>
      <c r="BI184" s="21"/>
      <c r="BJ184" s="21"/>
      <c r="BK184" s="21"/>
      <c r="BL184" s="18"/>
      <c r="BM184" s="23"/>
      <c r="BN184" s="22"/>
      <c r="BO184" s="22"/>
      <c r="BP184" s="22"/>
      <c r="BQ184" s="23"/>
      <c r="BR184" s="21"/>
      <c r="BS184" s="21"/>
      <c r="BT184" s="21"/>
    </row>
    <row r="185" spans="2:72" s="1" customFormat="1" ht="11.25" customHeight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13"/>
      <c r="Y185" s="10"/>
      <c r="Z185" s="10"/>
      <c r="AA185" s="10"/>
      <c r="AB185" s="13"/>
      <c r="AC185" s="19"/>
      <c r="AD185" s="19"/>
      <c r="AE185" s="3"/>
      <c r="AF185" s="13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3"/>
      <c r="AR185" s="19"/>
      <c r="AS185" s="19"/>
      <c r="AT185" s="19"/>
      <c r="AU185" s="3"/>
      <c r="AV185" s="10"/>
      <c r="AW185" s="10"/>
      <c r="AX185" s="10"/>
      <c r="AY185" s="13"/>
      <c r="AZ185" s="19"/>
      <c r="BA185" s="19"/>
      <c r="BB185" s="19"/>
      <c r="BC185" s="3"/>
      <c r="BD185" s="13"/>
      <c r="BE185" s="10"/>
      <c r="BF185" s="10"/>
      <c r="BG185" s="10"/>
      <c r="BH185" s="23"/>
      <c r="BI185" s="21"/>
      <c r="BJ185" s="21"/>
      <c r="BK185" s="21"/>
      <c r="BL185" s="18"/>
      <c r="BM185" s="23"/>
      <c r="BN185" s="22"/>
      <c r="BO185" s="22"/>
      <c r="BP185" s="22"/>
      <c r="BQ185" s="23"/>
      <c r="BR185" s="21"/>
      <c r="BS185" s="21"/>
      <c r="BT185" s="21"/>
    </row>
    <row r="186" spans="2:72" s="1" customFormat="1" ht="11.25" customHeight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13"/>
      <c r="Y186" s="10"/>
      <c r="Z186" s="10"/>
      <c r="AA186" s="10"/>
      <c r="AB186" s="13"/>
      <c r="AC186" s="19"/>
      <c r="AD186" s="19"/>
      <c r="AE186" s="3"/>
      <c r="AF186" s="13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3"/>
      <c r="AR186" s="19"/>
      <c r="AS186" s="19"/>
      <c r="AT186" s="19"/>
      <c r="AU186" s="3"/>
      <c r="AV186" s="10"/>
      <c r="AW186" s="10"/>
      <c r="AX186" s="10"/>
      <c r="AY186" s="13"/>
      <c r="AZ186" s="19"/>
      <c r="BA186" s="19"/>
      <c r="BB186" s="19"/>
      <c r="BC186" s="3"/>
      <c r="BD186" s="13"/>
      <c r="BE186" s="10"/>
      <c r="BF186" s="10"/>
      <c r="BG186" s="10"/>
      <c r="BH186" s="23"/>
      <c r="BI186" s="21"/>
      <c r="BJ186" s="21"/>
      <c r="BK186" s="21"/>
      <c r="BL186" s="18"/>
      <c r="BM186" s="23"/>
      <c r="BN186" s="22"/>
      <c r="BO186" s="22"/>
      <c r="BP186" s="22"/>
      <c r="BQ186" s="23"/>
      <c r="BR186" s="21"/>
      <c r="BS186" s="21"/>
      <c r="BT186" s="21"/>
    </row>
    <row r="187" spans="2:72" s="1" customFormat="1" ht="11.25" customHeight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13"/>
      <c r="Y187" s="10"/>
      <c r="Z187" s="10"/>
      <c r="AA187" s="10"/>
      <c r="AB187" s="13"/>
      <c r="AC187" s="19"/>
      <c r="AD187" s="19"/>
      <c r="AE187" s="3"/>
      <c r="AF187" s="13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3"/>
      <c r="AR187" s="19"/>
      <c r="AS187" s="19"/>
      <c r="AT187" s="19"/>
      <c r="AU187" s="3"/>
      <c r="AV187" s="10"/>
      <c r="AW187" s="10"/>
      <c r="AX187" s="10"/>
      <c r="AY187" s="13"/>
      <c r="AZ187" s="19"/>
      <c r="BA187" s="19"/>
      <c r="BB187" s="19"/>
      <c r="BC187" s="3"/>
      <c r="BD187" s="13"/>
      <c r="BE187" s="10"/>
      <c r="BF187" s="10"/>
      <c r="BG187" s="10"/>
      <c r="BH187" s="23"/>
      <c r="BI187" s="21"/>
      <c r="BJ187" s="21"/>
      <c r="BK187" s="21"/>
      <c r="BL187" s="18"/>
      <c r="BM187" s="23"/>
      <c r="BN187" s="22"/>
      <c r="BO187" s="22"/>
      <c r="BP187" s="22"/>
      <c r="BQ187" s="23"/>
      <c r="BR187" s="21"/>
      <c r="BS187" s="21"/>
      <c r="BT187" s="21"/>
    </row>
    <row r="188" spans="2:72" s="1" customFormat="1" ht="11.25" customHeight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13"/>
      <c r="Y188" s="10"/>
      <c r="Z188" s="10"/>
      <c r="AA188" s="10"/>
      <c r="AB188" s="13"/>
      <c r="AC188" s="19"/>
      <c r="AD188" s="19"/>
      <c r="AE188" s="3"/>
      <c r="AF188" s="13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3"/>
      <c r="AR188" s="19"/>
      <c r="AS188" s="19"/>
      <c r="AT188" s="19"/>
      <c r="AU188" s="3"/>
      <c r="AV188" s="10"/>
      <c r="AW188" s="10"/>
      <c r="AX188" s="10"/>
      <c r="AY188" s="13"/>
      <c r="AZ188" s="19"/>
      <c r="BA188" s="19"/>
      <c r="BB188" s="19"/>
      <c r="BC188" s="3"/>
      <c r="BD188" s="13"/>
      <c r="BE188" s="10"/>
      <c r="BF188" s="10"/>
      <c r="BG188" s="10"/>
      <c r="BH188" s="23"/>
      <c r="BI188" s="21"/>
      <c r="BJ188" s="21"/>
      <c r="BK188" s="21"/>
      <c r="BL188" s="18"/>
      <c r="BM188" s="23"/>
      <c r="BN188" s="22"/>
      <c r="BO188" s="22"/>
      <c r="BP188" s="22"/>
      <c r="BQ188" s="23"/>
      <c r="BR188" s="21"/>
      <c r="BS188" s="21"/>
      <c r="BT188" s="21"/>
    </row>
    <row r="189" spans="2:72" s="1" customFormat="1" ht="11.25" customHeight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13"/>
      <c r="Y189" s="10"/>
      <c r="Z189" s="10"/>
      <c r="AA189" s="10"/>
      <c r="AB189" s="13"/>
      <c r="AC189" s="19"/>
      <c r="AD189" s="19"/>
      <c r="AE189" s="3"/>
      <c r="AF189" s="13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3"/>
      <c r="AR189" s="19"/>
      <c r="AS189" s="19"/>
      <c r="AT189" s="19"/>
      <c r="AU189" s="3"/>
      <c r="AV189" s="10"/>
      <c r="AW189" s="10"/>
      <c r="AX189" s="10"/>
      <c r="AY189" s="13"/>
      <c r="AZ189" s="19"/>
      <c r="BA189" s="19"/>
      <c r="BB189" s="19"/>
      <c r="BC189" s="3"/>
      <c r="BD189" s="13"/>
      <c r="BE189" s="10"/>
      <c r="BF189" s="10"/>
      <c r="BG189" s="10"/>
      <c r="BH189" s="23"/>
      <c r="BI189" s="21"/>
      <c r="BJ189" s="21"/>
      <c r="BK189" s="21"/>
      <c r="BL189" s="18"/>
      <c r="BM189" s="23"/>
      <c r="BN189" s="22"/>
      <c r="BO189" s="22"/>
      <c r="BP189" s="22"/>
      <c r="BQ189" s="23"/>
      <c r="BR189" s="21"/>
      <c r="BS189" s="21"/>
      <c r="BT189" s="21"/>
    </row>
    <row r="190" spans="2:72" s="1" customFormat="1" ht="11.25" customHeight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13"/>
      <c r="Y190" s="10"/>
      <c r="Z190" s="10"/>
      <c r="AA190" s="10"/>
      <c r="AB190" s="13"/>
      <c r="AC190" s="19"/>
      <c r="AD190" s="19"/>
      <c r="AE190" s="3"/>
      <c r="AF190" s="13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3"/>
      <c r="AR190" s="19"/>
      <c r="AS190" s="19"/>
      <c r="AT190" s="19"/>
      <c r="AU190" s="3"/>
      <c r="AV190" s="10"/>
      <c r="AW190" s="10"/>
      <c r="AX190" s="10"/>
      <c r="AY190" s="13"/>
      <c r="AZ190" s="19"/>
      <c r="BA190" s="19"/>
      <c r="BB190" s="19"/>
      <c r="BC190" s="3"/>
      <c r="BD190" s="13"/>
      <c r="BE190" s="10"/>
      <c r="BF190" s="10"/>
      <c r="BG190" s="10"/>
      <c r="BH190" s="23"/>
      <c r="BI190" s="21"/>
      <c r="BJ190" s="21"/>
      <c r="BK190" s="21"/>
      <c r="BL190" s="18"/>
      <c r="BM190" s="23"/>
      <c r="BN190" s="22"/>
      <c r="BO190" s="22"/>
      <c r="BP190" s="22"/>
      <c r="BQ190" s="23"/>
      <c r="BR190" s="21"/>
      <c r="BS190" s="21"/>
      <c r="BT190" s="21"/>
    </row>
    <row r="191" spans="2:72" s="1" customFormat="1" ht="11.25" customHeight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13"/>
      <c r="Y191" s="10"/>
      <c r="Z191" s="10"/>
      <c r="AA191" s="10"/>
      <c r="AB191" s="13"/>
      <c r="AC191" s="19"/>
      <c r="AD191" s="19"/>
      <c r="AE191" s="3"/>
      <c r="AF191" s="13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3"/>
      <c r="AR191" s="19"/>
      <c r="AS191" s="19"/>
      <c r="AT191" s="19"/>
      <c r="AU191" s="3"/>
      <c r="AV191" s="10"/>
      <c r="AW191" s="10"/>
      <c r="AX191" s="10"/>
      <c r="AY191" s="13"/>
      <c r="AZ191" s="19"/>
      <c r="BA191" s="19"/>
      <c r="BB191" s="19"/>
      <c r="BC191" s="3"/>
      <c r="BD191" s="13"/>
      <c r="BE191" s="10"/>
      <c r="BF191" s="10"/>
      <c r="BG191" s="10"/>
      <c r="BH191" s="23"/>
      <c r="BI191" s="21"/>
      <c r="BJ191" s="21"/>
      <c r="BK191" s="21"/>
      <c r="BL191" s="18"/>
      <c r="BM191" s="23"/>
      <c r="BN191" s="22"/>
      <c r="BO191" s="22"/>
      <c r="BP191" s="22"/>
      <c r="BQ191" s="23"/>
      <c r="BR191" s="21"/>
      <c r="BS191" s="21"/>
      <c r="BT191" s="21"/>
    </row>
    <row r="192" spans="2:72" s="1" customFormat="1" ht="11.25" customHeight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13"/>
      <c r="Y192" s="10"/>
      <c r="Z192" s="10"/>
      <c r="AA192" s="10"/>
      <c r="AB192" s="13"/>
      <c r="AC192" s="19"/>
      <c r="AD192" s="19"/>
      <c r="AE192" s="3"/>
      <c r="AF192" s="13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3"/>
      <c r="AR192" s="19"/>
      <c r="AS192" s="19"/>
      <c r="AT192" s="19"/>
      <c r="AU192" s="3"/>
      <c r="AV192" s="10"/>
      <c r="AW192" s="10"/>
      <c r="AX192" s="10"/>
      <c r="AY192" s="13"/>
      <c r="AZ192" s="19"/>
      <c r="BA192" s="19"/>
      <c r="BB192" s="19"/>
      <c r="BC192" s="3"/>
      <c r="BD192" s="13"/>
      <c r="BE192" s="10"/>
      <c r="BF192" s="10"/>
      <c r="BG192" s="10"/>
      <c r="BH192" s="23"/>
      <c r="BI192" s="21"/>
      <c r="BJ192" s="21"/>
      <c r="BK192" s="21"/>
      <c r="BL192" s="18"/>
      <c r="BM192" s="23"/>
      <c r="BN192" s="22"/>
      <c r="BO192" s="22"/>
      <c r="BP192" s="22"/>
      <c r="BQ192" s="23"/>
      <c r="BR192" s="21"/>
      <c r="BS192" s="21"/>
      <c r="BT192" s="21"/>
    </row>
    <row r="193" spans="2:72" s="1" customFormat="1" ht="11.25" customHeight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13"/>
      <c r="Y193" s="10"/>
      <c r="Z193" s="10"/>
      <c r="AA193" s="10"/>
      <c r="AB193" s="13"/>
      <c r="AC193" s="19"/>
      <c r="AD193" s="19"/>
      <c r="AE193" s="3"/>
      <c r="AF193" s="13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3"/>
      <c r="AR193" s="19"/>
      <c r="AS193" s="19"/>
      <c r="AT193" s="19"/>
      <c r="AU193" s="3"/>
      <c r="AV193" s="10"/>
      <c r="AW193" s="10"/>
      <c r="AX193" s="10"/>
      <c r="AY193" s="13"/>
      <c r="AZ193" s="19"/>
      <c r="BA193" s="19"/>
      <c r="BB193" s="19"/>
      <c r="BC193" s="3"/>
      <c r="BD193" s="13"/>
      <c r="BE193" s="10"/>
      <c r="BF193" s="10"/>
      <c r="BG193" s="10"/>
      <c r="BH193" s="23"/>
      <c r="BI193" s="21"/>
      <c r="BJ193" s="21"/>
      <c r="BK193" s="21"/>
      <c r="BL193" s="18"/>
      <c r="BM193" s="23"/>
      <c r="BN193" s="22"/>
      <c r="BO193" s="22"/>
      <c r="BP193" s="22"/>
      <c r="BQ193" s="23"/>
      <c r="BR193" s="21"/>
      <c r="BS193" s="21"/>
      <c r="BT193" s="21"/>
    </row>
    <row r="194" spans="2:72" s="1" customFormat="1" ht="11.25" customHeight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13"/>
      <c r="Y194" s="10"/>
      <c r="Z194" s="10"/>
      <c r="AA194" s="10"/>
      <c r="AB194" s="13"/>
      <c r="AC194" s="19"/>
      <c r="AD194" s="19"/>
      <c r="AE194" s="3"/>
      <c r="AF194" s="13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3"/>
      <c r="AR194" s="19"/>
      <c r="AS194" s="19"/>
      <c r="AT194" s="19"/>
      <c r="AU194" s="3"/>
      <c r="AV194" s="10"/>
      <c r="AW194" s="10"/>
      <c r="AX194" s="10"/>
      <c r="AY194" s="13"/>
      <c r="AZ194" s="19"/>
      <c r="BA194" s="19"/>
      <c r="BB194" s="19"/>
      <c r="BC194" s="3"/>
      <c r="BD194" s="13"/>
      <c r="BE194" s="10"/>
      <c r="BF194" s="10"/>
      <c r="BG194" s="10"/>
      <c r="BH194" s="23"/>
      <c r="BI194" s="21"/>
      <c r="BJ194" s="21"/>
      <c r="BK194" s="21"/>
      <c r="BL194" s="18"/>
      <c r="BM194" s="23"/>
      <c r="BN194" s="22"/>
      <c r="BO194" s="22"/>
      <c r="BP194" s="22"/>
      <c r="BQ194" s="23"/>
      <c r="BR194" s="21"/>
      <c r="BS194" s="21"/>
      <c r="BT194" s="21"/>
    </row>
    <row r="195" spans="2:72" s="1" customFormat="1" ht="11.25" customHeight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13"/>
      <c r="Y195" s="10"/>
      <c r="Z195" s="10"/>
      <c r="AA195" s="10"/>
      <c r="AB195" s="13"/>
      <c r="AC195" s="19"/>
      <c r="AD195" s="19"/>
      <c r="AE195" s="3"/>
      <c r="AF195" s="13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3"/>
      <c r="AR195" s="19"/>
      <c r="AS195" s="19"/>
      <c r="AT195" s="19"/>
      <c r="AU195" s="3"/>
      <c r="AV195" s="10"/>
      <c r="AW195" s="10"/>
      <c r="AX195" s="10"/>
      <c r="AY195" s="13"/>
      <c r="AZ195" s="19"/>
      <c r="BA195" s="19"/>
      <c r="BB195" s="19"/>
      <c r="BC195" s="3"/>
      <c r="BD195" s="13"/>
      <c r="BE195" s="10"/>
      <c r="BF195" s="10"/>
      <c r="BG195" s="10"/>
      <c r="BH195" s="23"/>
      <c r="BI195" s="21"/>
      <c r="BJ195" s="21"/>
      <c r="BK195" s="21"/>
      <c r="BL195" s="18"/>
      <c r="BM195" s="23"/>
      <c r="BN195" s="22"/>
      <c r="BO195" s="22"/>
      <c r="BP195" s="22"/>
      <c r="BQ195" s="23"/>
      <c r="BR195" s="21"/>
      <c r="BS195" s="21"/>
      <c r="BT195" s="21"/>
    </row>
    <row r="196" spans="2:72" s="1" customFormat="1" ht="11.25" customHeight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13"/>
      <c r="Y196" s="10"/>
      <c r="Z196" s="10"/>
      <c r="AA196" s="10"/>
      <c r="AB196" s="13"/>
      <c r="AC196" s="19"/>
      <c r="AD196" s="19"/>
      <c r="AE196" s="3"/>
      <c r="AF196" s="13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3"/>
      <c r="AR196" s="19"/>
      <c r="AS196" s="19"/>
      <c r="AT196" s="19"/>
      <c r="AU196" s="3"/>
      <c r="AV196" s="10"/>
      <c r="AW196" s="10"/>
      <c r="AX196" s="10"/>
      <c r="AY196" s="13"/>
      <c r="AZ196" s="19"/>
      <c r="BA196" s="19"/>
      <c r="BB196" s="19"/>
      <c r="BC196" s="3"/>
      <c r="BD196" s="13"/>
      <c r="BE196" s="10"/>
      <c r="BF196" s="10"/>
      <c r="BG196" s="10"/>
      <c r="BH196" s="23"/>
      <c r="BI196" s="21"/>
      <c r="BJ196" s="21"/>
      <c r="BK196" s="21"/>
      <c r="BL196" s="18"/>
      <c r="BM196" s="23"/>
      <c r="BN196" s="22"/>
      <c r="BO196" s="22"/>
      <c r="BP196" s="22"/>
      <c r="BQ196" s="23"/>
      <c r="BR196" s="21"/>
      <c r="BS196" s="21"/>
      <c r="BT196" s="21"/>
    </row>
    <row r="197" spans="2:72" s="1" customFormat="1" ht="11.25" customHeight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13"/>
      <c r="Y197" s="10"/>
      <c r="Z197" s="10"/>
      <c r="AA197" s="10"/>
      <c r="AB197" s="13"/>
      <c r="AC197" s="19"/>
      <c r="AD197" s="19"/>
      <c r="AE197" s="3"/>
      <c r="AF197" s="13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3"/>
      <c r="AR197" s="19"/>
      <c r="AS197" s="19"/>
      <c r="AT197" s="19"/>
      <c r="AU197" s="3"/>
      <c r="AV197" s="10"/>
      <c r="AW197" s="10"/>
      <c r="AX197" s="10"/>
      <c r="AY197" s="13"/>
      <c r="AZ197" s="19"/>
      <c r="BA197" s="19"/>
      <c r="BB197" s="19"/>
      <c r="BC197" s="3"/>
      <c r="BD197" s="13"/>
      <c r="BE197" s="10"/>
      <c r="BF197" s="10"/>
      <c r="BG197" s="10"/>
      <c r="BH197" s="23"/>
      <c r="BI197" s="21"/>
      <c r="BJ197" s="21"/>
      <c r="BK197" s="21"/>
      <c r="BL197" s="18"/>
      <c r="BM197" s="23"/>
      <c r="BN197" s="22"/>
      <c r="BO197" s="22"/>
      <c r="BP197" s="22"/>
      <c r="BQ197" s="23"/>
      <c r="BR197" s="21"/>
      <c r="BS197" s="21"/>
      <c r="BT197" s="21"/>
    </row>
    <row r="198" spans="2:72" s="1" customFormat="1" ht="11.25" customHeight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13"/>
      <c r="Y198" s="10"/>
      <c r="Z198" s="10"/>
      <c r="AA198" s="10"/>
      <c r="AB198" s="13"/>
      <c r="AC198" s="19"/>
      <c r="AD198" s="19"/>
      <c r="AE198" s="3"/>
      <c r="AF198" s="13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3"/>
      <c r="AR198" s="19"/>
      <c r="AS198" s="19"/>
      <c r="AT198" s="19"/>
      <c r="AU198" s="3"/>
      <c r="AV198" s="10"/>
      <c r="AW198" s="10"/>
      <c r="AX198" s="10"/>
      <c r="AY198" s="13"/>
      <c r="AZ198" s="19"/>
      <c r="BA198" s="19"/>
      <c r="BB198" s="19"/>
      <c r="BC198" s="3"/>
      <c r="BD198" s="13"/>
      <c r="BE198" s="10"/>
      <c r="BF198" s="10"/>
      <c r="BG198" s="10"/>
      <c r="BH198" s="23"/>
      <c r="BI198" s="21"/>
      <c r="BJ198" s="21"/>
      <c r="BK198" s="21"/>
      <c r="BL198" s="18"/>
      <c r="BM198" s="23"/>
      <c r="BN198" s="22"/>
      <c r="BO198" s="22"/>
      <c r="BP198" s="22"/>
      <c r="BQ198" s="23"/>
      <c r="BR198" s="21"/>
      <c r="BS198" s="21"/>
      <c r="BT198" s="21"/>
    </row>
    <row r="199" spans="2:72" s="1" customFormat="1" ht="11.25" customHeight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13"/>
      <c r="Y199" s="10"/>
      <c r="Z199" s="10"/>
      <c r="AA199" s="10"/>
      <c r="AB199" s="13"/>
      <c r="AC199" s="19"/>
      <c r="AD199" s="19"/>
      <c r="AE199" s="3"/>
      <c r="AF199" s="13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3"/>
      <c r="AR199" s="19"/>
      <c r="AS199" s="19"/>
      <c r="AT199" s="19"/>
      <c r="AU199" s="3"/>
      <c r="AV199" s="10"/>
      <c r="AW199" s="10"/>
      <c r="AX199" s="10"/>
      <c r="AY199" s="13"/>
      <c r="AZ199" s="19"/>
      <c r="BA199" s="19"/>
      <c r="BB199" s="19"/>
      <c r="BC199" s="3"/>
      <c r="BD199" s="13"/>
      <c r="BE199" s="10"/>
      <c r="BF199" s="10"/>
      <c r="BG199" s="10"/>
      <c r="BH199" s="23"/>
      <c r="BI199" s="21"/>
      <c r="BJ199" s="21"/>
      <c r="BK199" s="21"/>
      <c r="BL199" s="18"/>
      <c r="BM199" s="23"/>
      <c r="BN199" s="22"/>
      <c r="BO199" s="22"/>
      <c r="BP199" s="22"/>
      <c r="BQ199" s="23"/>
      <c r="BR199" s="21"/>
      <c r="BS199" s="21"/>
      <c r="BT199" s="21"/>
    </row>
    <row r="200" spans="2:72" s="1" customFormat="1" ht="11.25" customHeight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13"/>
      <c r="Y200" s="10"/>
      <c r="Z200" s="10"/>
      <c r="AA200" s="10"/>
      <c r="AB200" s="13"/>
      <c r="AC200" s="19"/>
      <c r="AD200" s="19"/>
      <c r="AE200" s="3"/>
      <c r="AF200" s="13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3"/>
      <c r="AR200" s="19"/>
      <c r="AS200" s="19"/>
      <c r="AT200" s="19"/>
      <c r="AU200" s="3"/>
      <c r="AV200" s="10"/>
      <c r="AW200" s="10"/>
      <c r="AX200" s="10"/>
      <c r="AY200" s="13"/>
      <c r="AZ200" s="19"/>
      <c r="BA200" s="19"/>
      <c r="BB200" s="19"/>
      <c r="BC200" s="3"/>
      <c r="BD200" s="13"/>
      <c r="BE200" s="10"/>
      <c r="BF200" s="10"/>
      <c r="BG200" s="10"/>
      <c r="BH200" s="23"/>
      <c r="BI200" s="21"/>
      <c r="BJ200" s="21"/>
      <c r="BK200" s="21"/>
      <c r="BL200" s="18"/>
      <c r="BM200" s="23"/>
      <c r="BN200" s="22"/>
      <c r="BO200" s="22"/>
      <c r="BP200" s="22"/>
      <c r="BQ200" s="23"/>
      <c r="BR200" s="21"/>
      <c r="BS200" s="21"/>
      <c r="BT200" s="21"/>
    </row>
    <row r="201" spans="2:72" s="1" customFormat="1" ht="11.25" customHeight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13"/>
      <c r="Y201" s="10"/>
      <c r="Z201" s="10"/>
      <c r="AA201" s="10"/>
      <c r="AB201" s="13"/>
      <c r="AC201" s="19"/>
      <c r="AD201" s="19"/>
      <c r="AE201" s="3"/>
      <c r="AF201" s="13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3"/>
      <c r="AR201" s="19"/>
      <c r="AS201" s="19"/>
      <c r="AT201" s="19"/>
      <c r="AU201" s="3"/>
      <c r="AV201" s="10"/>
      <c r="AW201" s="10"/>
      <c r="AX201" s="10"/>
      <c r="AY201" s="13"/>
      <c r="AZ201" s="19"/>
      <c r="BA201" s="19"/>
      <c r="BB201" s="19"/>
      <c r="BC201" s="3"/>
      <c r="BD201" s="13"/>
      <c r="BE201" s="10"/>
      <c r="BF201" s="10"/>
      <c r="BG201" s="10"/>
      <c r="BH201" s="23"/>
      <c r="BI201" s="21"/>
      <c r="BJ201" s="21"/>
      <c r="BK201" s="21"/>
      <c r="BL201" s="18"/>
      <c r="BM201" s="23"/>
      <c r="BN201" s="22"/>
      <c r="BO201" s="22"/>
      <c r="BP201" s="22"/>
      <c r="BQ201" s="23"/>
      <c r="BR201" s="21"/>
      <c r="BS201" s="21"/>
      <c r="BT201" s="21"/>
    </row>
    <row r="202" spans="2:72" s="1" customFormat="1" ht="11.25" customHeight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13"/>
      <c r="Y202" s="10"/>
      <c r="Z202" s="10"/>
      <c r="AA202" s="10"/>
      <c r="AB202" s="13"/>
      <c r="AC202" s="19"/>
      <c r="AD202" s="19"/>
      <c r="AE202" s="3"/>
      <c r="AF202" s="13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3"/>
      <c r="AR202" s="19"/>
      <c r="AS202" s="19"/>
      <c r="AT202" s="19"/>
      <c r="AU202" s="3"/>
      <c r="AV202" s="10"/>
      <c r="AW202" s="10"/>
      <c r="AX202" s="10"/>
      <c r="AY202" s="13"/>
      <c r="AZ202" s="19"/>
      <c r="BA202" s="19"/>
      <c r="BB202" s="19"/>
      <c r="BC202" s="3"/>
      <c r="BD202" s="13"/>
      <c r="BE202" s="10"/>
      <c r="BF202" s="10"/>
      <c r="BG202" s="10"/>
      <c r="BH202" s="23"/>
      <c r="BI202" s="21"/>
      <c r="BJ202" s="21"/>
      <c r="BK202" s="21"/>
      <c r="BL202" s="18"/>
      <c r="BM202" s="23"/>
      <c r="BN202" s="22"/>
      <c r="BO202" s="22"/>
      <c r="BP202" s="22"/>
      <c r="BQ202" s="23"/>
      <c r="BR202" s="21"/>
      <c r="BS202" s="21"/>
      <c r="BT202" s="21"/>
    </row>
    <row r="203" spans="2:72" s="1" customFormat="1" ht="11.25" customHeight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13"/>
      <c r="Y203" s="10"/>
      <c r="Z203" s="10"/>
      <c r="AA203" s="10"/>
      <c r="AB203" s="13"/>
      <c r="AC203" s="19"/>
      <c r="AD203" s="19"/>
      <c r="AE203" s="3"/>
      <c r="AF203" s="13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3"/>
      <c r="AR203" s="19"/>
      <c r="AS203" s="19"/>
      <c r="AT203" s="19"/>
      <c r="AU203" s="3"/>
      <c r="AV203" s="10"/>
      <c r="AW203" s="10"/>
      <c r="AX203" s="10"/>
      <c r="AY203" s="13"/>
      <c r="AZ203" s="19"/>
      <c r="BA203" s="19"/>
      <c r="BB203" s="19"/>
      <c r="BC203" s="3"/>
      <c r="BD203" s="13"/>
      <c r="BE203" s="10"/>
      <c r="BF203" s="10"/>
      <c r="BG203" s="10"/>
      <c r="BH203" s="23"/>
      <c r="BI203" s="21"/>
      <c r="BJ203" s="21"/>
      <c r="BK203" s="21"/>
      <c r="BL203" s="18"/>
      <c r="BM203" s="23"/>
      <c r="BN203" s="22"/>
      <c r="BO203" s="22"/>
      <c r="BP203" s="22"/>
      <c r="BQ203" s="23"/>
      <c r="BR203" s="21"/>
      <c r="BS203" s="21"/>
      <c r="BT203" s="21"/>
    </row>
    <row r="204" spans="2:72" s="1" customFormat="1" ht="11.25" customHeight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13"/>
      <c r="Y204" s="10"/>
      <c r="Z204" s="10"/>
      <c r="AA204" s="10"/>
      <c r="AB204" s="13"/>
      <c r="AC204" s="19"/>
      <c r="AD204" s="19"/>
      <c r="AE204" s="3"/>
      <c r="AF204" s="13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3"/>
      <c r="AR204" s="19"/>
      <c r="AS204" s="19"/>
      <c r="AT204" s="19"/>
      <c r="AU204" s="3"/>
      <c r="AV204" s="10"/>
      <c r="AW204" s="10"/>
      <c r="AX204" s="10"/>
      <c r="AY204" s="13"/>
      <c r="AZ204" s="19"/>
      <c r="BA204" s="19"/>
      <c r="BB204" s="19"/>
      <c r="BC204" s="3"/>
      <c r="BD204" s="13"/>
      <c r="BE204" s="10"/>
      <c r="BF204" s="10"/>
      <c r="BG204" s="10"/>
      <c r="BH204" s="23"/>
      <c r="BI204" s="21"/>
      <c r="BJ204" s="21"/>
      <c r="BK204" s="21"/>
      <c r="BL204" s="18"/>
      <c r="BM204" s="23"/>
      <c r="BN204" s="22"/>
      <c r="BO204" s="22"/>
      <c r="BP204" s="22"/>
      <c r="BQ204" s="23"/>
      <c r="BR204" s="21"/>
      <c r="BS204" s="21"/>
      <c r="BT204" s="21"/>
    </row>
    <row r="205" spans="2:72" s="1" customFormat="1" ht="11.25" customHeight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13"/>
      <c r="Y205" s="10"/>
      <c r="Z205" s="10"/>
      <c r="AA205" s="10"/>
      <c r="AB205" s="13"/>
      <c r="AC205" s="19"/>
      <c r="AD205" s="19"/>
      <c r="AE205" s="3"/>
      <c r="AF205" s="13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3"/>
      <c r="AR205" s="19"/>
      <c r="AS205" s="19"/>
      <c r="AT205" s="19"/>
      <c r="AU205" s="3"/>
      <c r="AV205" s="10"/>
      <c r="AW205" s="10"/>
      <c r="AX205" s="10"/>
      <c r="AY205" s="13"/>
      <c r="AZ205" s="19"/>
      <c r="BA205" s="19"/>
      <c r="BB205" s="19"/>
      <c r="BC205" s="3"/>
      <c r="BD205" s="13"/>
      <c r="BE205" s="10"/>
      <c r="BF205" s="10"/>
      <c r="BG205" s="10"/>
      <c r="BH205" s="23"/>
      <c r="BI205" s="21"/>
      <c r="BJ205" s="21"/>
      <c r="BK205" s="21"/>
      <c r="BL205" s="18"/>
      <c r="BM205" s="23"/>
      <c r="BN205" s="22"/>
      <c r="BO205" s="22"/>
      <c r="BP205" s="22"/>
      <c r="BQ205" s="23"/>
      <c r="BR205" s="21"/>
      <c r="BS205" s="21"/>
      <c r="BT205" s="21"/>
    </row>
    <row r="206" spans="2:72" s="1" customFormat="1" ht="11.25" customHeight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13"/>
      <c r="Y206" s="10"/>
      <c r="Z206" s="10"/>
      <c r="AA206" s="10"/>
      <c r="AB206" s="13"/>
      <c r="AC206" s="19"/>
      <c r="AD206" s="19"/>
      <c r="AE206" s="3"/>
      <c r="AF206" s="13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3"/>
      <c r="AR206" s="19"/>
      <c r="AS206" s="19"/>
      <c r="AT206" s="19"/>
      <c r="AU206" s="3"/>
      <c r="AV206" s="10"/>
      <c r="AW206" s="10"/>
      <c r="AX206" s="10"/>
      <c r="AY206" s="13"/>
      <c r="AZ206" s="19"/>
      <c r="BA206" s="19"/>
      <c r="BB206" s="19"/>
      <c r="BC206" s="3"/>
      <c r="BD206" s="13"/>
      <c r="BE206" s="10"/>
      <c r="BF206" s="10"/>
      <c r="BG206" s="10"/>
      <c r="BH206" s="23"/>
      <c r="BI206" s="21"/>
      <c r="BJ206" s="21"/>
      <c r="BK206" s="21"/>
      <c r="BL206" s="18"/>
      <c r="BM206" s="23"/>
      <c r="BN206" s="22"/>
      <c r="BO206" s="22"/>
      <c r="BP206" s="22"/>
      <c r="BQ206" s="23"/>
      <c r="BR206" s="21"/>
      <c r="BS206" s="21"/>
      <c r="BT206" s="21"/>
    </row>
    <row r="207" spans="2:72" s="1" customFormat="1" ht="11.25" customHeight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13"/>
      <c r="Y207" s="10"/>
      <c r="Z207" s="10"/>
      <c r="AA207" s="10"/>
      <c r="AB207" s="13"/>
      <c r="AC207" s="19"/>
      <c r="AD207" s="19"/>
      <c r="AE207" s="3"/>
      <c r="AF207" s="13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3"/>
      <c r="AR207" s="19"/>
      <c r="AS207" s="19"/>
      <c r="AT207" s="19"/>
      <c r="AU207" s="3"/>
      <c r="AV207" s="10"/>
      <c r="AW207" s="10"/>
      <c r="AX207" s="10"/>
      <c r="AY207" s="13"/>
      <c r="AZ207" s="19"/>
      <c r="BA207" s="19"/>
      <c r="BB207" s="19"/>
      <c r="BC207" s="3"/>
      <c r="BD207" s="13"/>
      <c r="BE207" s="10"/>
      <c r="BF207" s="10"/>
      <c r="BG207" s="10"/>
      <c r="BH207" s="23"/>
      <c r="BI207" s="21"/>
      <c r="BJ207" s="21"/>
      <c r="BK207" s="21"/>
      <c r="BL207" s="18"/>
      <c r="BM207" s="23"/>
      <c r="BN207" s="22"/>
      <c r="BO207" s="22"/>
      <c r="BP207" s="22"/>
      <c r="BQ207" s="23"/>
      <c r="BR207" s="21"/>
      <c r="BS207" s="21"/>
      <c r="BT207" s="21"/>
    </row>
    <row r="208" spans="2:72" s="1" customFormat="1" ht="11.25" customHeight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13"/>
      <c r="Y208" s="10"/>
      <c r="Z208" s="10"/>
      <c r="AA208" s="10"/>
      <c r="AB208" s="13"/>
      <c r="AC208" s="19"/>
      <c r="AD208" s="19"/>
      <c r="AE208" s="3"/>
      <c r="AF208" s="13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3"/>
      <c r="AR208" s="19"/>
      <c r="AS208" s="19"/>
      <c r="AT208" s="19"/>
      <c r="AU208" s="3"/>
      <c r="AV208" s="10"/>
      <c r="AW208" s="10"/>
      <c r="AX208" s="10"/>
      <c r="AY208" s="13"/>
      <c r="AZ208" s="19"/>
      <c r="BA208" s="19"/>
      <c r="BB208" s="19"/>
      <c r="BC208" s="3"/>
      <c r="BD208" s="13"/>
      <c r="BE208" s="10"/>
      <c r="BF208" s="10"/>
      <c r="BG208" s="10"/>
      <c r="BH208" s="23"/>
      <c r="BI208" s="21"/>
      <c r="BJ208" s="21"/>
      <c r="BK208" s="21"/>
      <c r="BL208" s="18"/>
      <c r="BM208" s="23"/>
      <c r="BN208" s="22"/>
      <c r="BO208" s="22"/>
      <c r="BP208" s="22"/>
      <c r="BQ208" s="23"/>
      <c r="BR208" s="21"/>
      <c r="BS208" s="21"/>
      <c r="BT208" s="21"/>
    </row>
    <row r="209" spans="2:72" s="1" customFormat="1" ht="11.25" customHeight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13"/>
      <c r="Y209" s="10"/>
      <c r="Z209" s="10"/>
      <c r="AA209" s="10"/>
      <c r="AB209" s="13"/>
      <c r="AC209" s="19"/>
      <c r="AD209" s="19"/>
      <c r="AE209" s="3"/>
      <c r="AF209" s="13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3"/>
      <c r="AR209" s="19"/>
      <c r="AS209" s="19"/>
      <c r="AT209" s="19"/>
      <c r="AU209" s="3"/>
      <c r="AV209" s="10"/>
      <c r="AW209" s="10"/>
      <c r="AX209" s="10"/>
      <c r="AY209" s="13"/>
      <c r="AZ209" s="19"/>
      <c r="BA209" s="19"/>
      <c r="BB209" s="19"/>
      <c r="BC209" s="3"/>
      <c r="BD209" s="13"/>
      <c r="BE209" s="10"/>
      <c r="BF209" s="10"/>
      <c r="BG209" s="10"/>
      <c r="BH209" s="23"/>
      <c r="BI209" s="21"/>
      <c r="BJ209" s="21"/>
      <c r="BK209" s="21"/>
      <c r="BL209" s="18"/>
      <c r="BM209" s="23"/>
      <c r="BN209" s="22"/>
      <c r="BO209" s="22"/>
      <c r="BP209" s="22"/>
      <c r="BQ209" s="23"/>
      <c r="BR209" s="21"/>
      <c r="BS209" s="21"/>
      <c r="BT209" s="21"/>
    </row>
    <row r="210" spans="2:72" s="1" customFormat="1" ht="11.25" customHeight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13"/>
      <c r="Y210" s="10"/>
      <c r="Z210" s="10"/>
      <c r="AA210" s="10"/>
      <c r="AB210" s="13"/>
      <c r="AC210" s="19"/>
      <c r="AD210" s="19"/>
      <c r="AE210" s="3"/>
      <c r="AF210" s="13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3"/>
      <c r="AR210" s="19"/>
      <c r="AS210" s="19"/>
      <c r="AT210" s="19"/>
      <c r="AU210" s="3"/>
      <c r="AV210" s="10"/>
      <c r="AW210" s="10"/>
      <c r="AX210" s="10"/>
      <c r="AY210" s="13"/>
      <c r="AZ210" s="19"/>
      <c r="BA210" s="19"/>
      <c r="BB210" s="19"/>
      <c r="BC210" s="3"/>
      <c r="BD210" s="13"/>
      <c r="BE210" s="10"/>
      <c r="BF210" s="10"/>
      <c r="BG210" s="10"/>
      <c r="BH210" s="23"/>
      <c r="BI210" s="21"/>
      <c r="BJ210" s="21"/>
      <c r="BK210" s="21"/>
      <c r="BL210" s="18"/>
      <c r="BM210" s="23"/>
      <c r="BN210" s="22"/>
      <c r="BO210" s="22"/>
      <c r="BP210" s="22"/>
      <c r="BQ210" s="23"/>
      <c r="BR210" s="21"/>
      <c r="BS210" s="21"/>
      <c r="BT210" s="21"/>
    </row>
    <row r="211" spans="2:72" s="1" customFormat="1" ht="11.25" customHeight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13"/>
      <c r="Y211" s="10"/>
      <c r="Z211" s="10"/>
      <c r="AA211" s="10"/>
      <c r="AB211" s="13"/>
      <c r="AC211" s="19"/>
      <c r="AD211" s="19"/>
      <c r="AE211" s="3"/>
      <c r="AF211" s="13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3"/>
      <c r="AR211" s="19"/>
      <c r="AS211" s="19"/>
      <c r="AT211" s="19"/>
      <c r="AU211" s="3"/>
      <c r="AV211" s="10"/>
      <c r="AW211" s="10"/>
      <c r="AX211" s="10"/>
      <c r="AY211" s="13"/>
      <c r="AZ211" s="19"/>
      <c r="BA211" s="19"/>
      <c r="BB211" s="19"/>
      <c r="BC211" s="3"/>
      <c r="BD211" s="13"/>
      <c r="BE211" s="10"/>
      <c r="BF211" s="10"/>
      <c r="BG211" s="10"/>
      <c r="BH211" s="23"/>
      <c r="BI211" s="21"/>
      <c r="BJ211" s="21"/>
      <c r="BK211" s="21"/>
      <c r="BL211" s="18"/>
      <c r="BM211" s="23"/>
      <c r="BN211" s="22"/>
      <c r="BO211" s="22"/>
      <c r="BP211" s="22"/>
      <c r="BQ211" s="23"/>
      <c r="BR211" s="21"/>
      <c r="BS211" s="21"/>
      <c r="BT211" s="21"/>
    </row>
    <row r="212" spans="2:72" s="1" customFormat="1" ht="11.25" customHeight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13"/>
      <c r="Y212" s="10"/>
      <c r="Z212" s="10"/>
      <c r="AA212" s="10"/>
      <c r="AB212" s="13"/>
      <c r="AC212" s="19"/>
      <c r="AD212" s="19"/>
      <c r="AE212" s="3"/>
      <c r="AF212" s="13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3"/>
      <c r="AR212" s="19"/>
      <c r="AS212" s="19"/>
      <c r="AT212" s="19"/>
      <c r="AU212" s="3"/>
      <c r="AV212" s="10"/>
      <c r="AW212" s="10"/>
      <c r="AX212" s="10"/>
      <c r="AY212" s="13"/>
      <c r="AZ212" s="19"/>
      <c r="BA212" s="19"/>
      <c r="BB212" s="19"/>
      <c r="BC212" s="3"/>
      <c r="BD212" s="13"/>
      <c r="BE212" s="10"/>
      <c r="BF212" s="10"/>
      <c r="BG212" s="10"/>
      <c r="BH212" s="23"/>
      <c r="BI212" s="21"/>
      <c r="BJ212" s="21"/>
      <c r="BK212" s="21"/>
      <c r="BL212" s="18"/>
      <c r="BM212" s="23"/>
      <c r="BN212" s="22"/>
      <c r="BO212" s="22"/>
      <c r="BP212" s="22"/>
      <c r="BQ212" s="23"/>
      <c r="BR212" s="21"/>
      <c r="BS212" s="21"/>
      <c r="BT212" s="21"/>
    </row>
    <row r="213" spans="2:72" s="1" customFormat="1" ht="11.25" customHeight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13"/>
      <c r="Y213" s="10"/>
      <c r="Z213" s="10"/>
      <c r="AA213" s="10"/>
      <c r="AB213" s="13"/>
      <c r="AC213" s="19"/>
      <c r="AD213" s="19"/>
      <c r="AE213" s="3"/>
      <c r="AF213" s="13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3"/>
      <c r="AR213" s="19"/>
      <c r="AS213" s="19"/>
      <c r="AT213" s="19"/>
      <c r="AU213" s="3"/>
      <c r="AV213" s="10"/>
      <c r="AW213" s="10"/>
      <c r="AX213" s="10"/>
      <c r="AY213" s="13"/>
      <c r="AZ213" s="19"/>
      <c r="BA213" s="19"/>
      <c r="BB213" s="19"/>
      <c r="BC213" s="3"/>
      <c r="BD213" s="13"/>
      <c r="BE213" s="10"/>
      <c r="BF213" s="10"/>
      <c r="BG213" s="10"/>
      <c r="BH213" s="23"/>
      <c r="BI213" s="21"/>
      <c r="BJ213" s="21"/>
      <c r="BK213" s="21"/>
      <c r="BL213" s="18"/>
      <c r="BM213" s="23"/>
      <c r="BN213" s="22"/>
      <c r="BO213" s="22"/>
      <c r="BP213" s="22"/>
      <c r="BQ213" s="23"/>
      <c r="BR213" s="21"/>
      <c r="BS213" s="21"/>
      <c r="BT213" s="21"/>
    </row>
    <row r="214" spans="2:72" s="1" customFormat="1" ht="11.25" customHeight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13"/>
      <c r="Y214" s="10"/>
      <c r="Z214" s="10"/>
      <c r="AA214" s="10"/>
      <c r="AB214" s="13"/>
      <c r="AC214" s="19"/>
      <c r="AD214" s="19"/>
      <c r="AE214" s="3"/>
      <c r="AF214" s="13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3"/>
      <c r="AR214" s="19"/>
      <c r="AS214" s="19"/>
      <c r="AT214" s="19"/>
      <c r="AU214" s="3"/>
      <c r="AV214" s="10"/>
      <c r="AW214" s="10"/>
      <c r="AX214" s="10"/>
      <c r="AY214" s="13"/>
      <c r="AZ214" s="19"/>
      <c r="BA214" s="19"/>
      <c r="BB214" s="19"/>
      <c r="BC214" s="3"/>
      <c r="BD214" s="13"/>
      <c r="BE214" s="10"/>
      <c r="BF214" s="10"/>
      <c r="BG214" s="10"/>
      <c r="BH214" s="23"/>
      <c r="BI214" s="21"/>
      <c r="BJ214" s="21"/>
      <c r="BK214" s="21"/>
      <c r="BL214" s="18"/>
      <c r="BM214" s="23"/>
      <c r="BN214" s="22"/>
      <c r="BO214" s="22"/>
      <c r="BP214" s="22"/>
      <c r="BQ214" s="23"/>
      <c r="BR214" s="21"/>
      <c r="BS214" s="21"/>
      <c r="BT214" s="21"/>
    </row>
    <row r="215" spans="2:72" s="1" customFormat="1" ht="11.25" customHeight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13"/>
      <c r="Y215" s="10"/>
      <c r="Z215" s="10"/>
      <c r="AA215" s="10"/>
      <c r="AB215" s="13"/>
      <c r="AC215" s="19"/>
      <c r="AD215" s="19"/>
      <c r="AE215" s="3"/>
      <c r="AF215" s="13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3"/>
      <c r="AR215" s="19"/>
      <c r="AS215" s="19"/>
      <c r="AT215" s="19"/>
      <c r="AU215" s="3"/>
      <c r="AV215" s="10"/>
      <c r="AW215" s="10"/>
      <c r="AX215" s="10"/>
      <c r="AY215" s="13"/>
      <c r="AZ215" s="19"/>
      <c r="BA215" s="19"/>
      <c r="BB215" s="19"/>
      <c r="BC215" s="3"/>
      <c r="BD215" s="13"/>
      <c r="BE215" s="10"/>
      <c r="BF215" s="10"/>
      <c r="BG215" s="10"/>
      <c r="BH215" s="23"/>
      <c r="BI215" s="21"/>
      <c r="BJ215" s="21"/>
      <c r="BK215" s="21"/>
      <c r="BL215" s="18"/>
      <c r="BM215" s="23"/>
      <c r="BN215" s="22"/>
      <c r="BO215" s="22"/>
      <c r="BP215" s="22"/>
      <c r="BQ215" s="23"/>
      <c r="BR215" s="21"/>
      <c r="BS215" s="21"/>
      <c r="BT215" s="21"/>
    </row>
    <row r="216" spans="2:72" s="1" customFormat="1" ht="11.25" customHeight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13"/>
      <c r="Y216" s="10"/>
      <c r="Z216" s="10"/>
      <c r="AA216" s="10"/>
      <c r="AB216" s="13"/>
      <c r="AC216" s="19"/>
      <c r="AD216" s="19"/>
      <c r="AE216" s="3"/>
      <c r="AF216" s="13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3"/>
      <c r="AR216" s="19"/>
      <c r="AS216" s="19"/>
      <c r="AT216" s="19"/>
      <c r="AU216" s="3"/>
      <c r="AV216" s="10"/>
      <c r="AW216" s="10"/>
      <c r="AX216" s="10"/>
      <c r="AY216" s="13"/>
      <c r="AZ216" s="19"/>
      <c r="BA216" s="19"/>
      <c r="BB216" s="19"/>
      <c r="BC216" s="3"/>
      <c r="BD216" s="13"/>
      <c r="BE216" s="10"/>
      <c r="BF216" s="10"/>
      <c r="BG216" s="10"/>
      <c r="BH216" s="23"/>
      <c r="BI216" s="21"/>
      <c r="BJ216" s="21"/>
      <c r="BK216" s="21"/>
      <c r="BL216" s="18"/>
      <c r="BM216" s="23"/>
      <c r="BN216" s="22"/>
      <c r="BO216" s="22"/>
      <c r="BP216" s="22"/>
      <c r="BQ216" s="23"/>
      <c r="BR216" s="21"/>
      <c r="BS216" s="21"/>
      <c r="BT216" s="21"/>
    </row>
    <row r="217" spans="2:72" s="1" customFormat="1" ht="11.25" customHeight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13"/>
      <c r="Y217" s="10"/>
      <c r="Z217" s="10"/>
      <c r="AA217" s="10"/>
      <c r="AB217" s="13"/>
      <c r="AC217" s="19"/>
      <c r="AD217" s="19"/>
      <c r="AE217" s="3"/>
      <c r="AF217" s="13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3"/>
      <c r="AR217" s="19"/>
      <c r="AS217" s="19"/>
      <c r="AT217" s="19"/>
      <c r="AU217" s="3"/>
      <c r="AV217" s="10"/>
      <c r="AW217" s="10"/>
      <c r="AX217" s="10"/>
      <c r="AY217" s="13"/>
      <c r="AZ217" s="19"/>
      <c r="BA217" s="19"/>
      <c r="BB217" s="19"/>
      <c r="BC217" s="3"/>
      <c r="BD217" s="13"/>
      <c r="BE217" s="10"/>
      <c r="BF217" s="10"/>
      <c r="BG217" s="10"/>
      <c r="BH217" s="23"/>
      <c r="BI217" s="21"/>
      <c r="BJ217" s="21"/>
      <c r="BK217" s="21"/>
      <c r="BL217" s="18"/>
      <c r="BM217" s="23"/>
      <c r="BN217" s="22"/>
      <c r="BO217" s="22"/>
      <c r="BP217" s="22"/>
      <c r="BQ217" s="23"/>
      <c r="BR217" s="21"/>
      <c r="BS217" s="21"/>
      <c r="BT217" s="21"/>
    </row>
    <row r="218" spans="2:72" s="1" customFormat="1" ht="11.25" customHeight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13"/>
      <c r="Y218" s="10"/>
      <c r="Z218" s="10"/>
      <c r="AA218" s="10"/>
      <c r="AB218" s="13"/>
      <c r="AC218" s="19"/>
      <c r="AD218" s="19"/>
      <c r="AE218" s="3"/>
      <c r="AF218" s="13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3"/>
      <c r="AR218" s="19"/>
      <c r="AS218" s="19"/>
      <c r="AT218" s="19"/>
      <c r="AU218" s="3"/>
      <c r="AV218" s="10"/>
      <c r="AW218" s="10"/>
      <c r="AX218" s="10"/>
      <c r="AY218" s="13"/>
      <c r="AZ218" s="19"/>
      <c r="BA218" s="19"/>
      <c r="BB218" s="19"/>
      <c r="BC218" s="3"/>
      <c r="BD218" s="13"/>
      <c r="BE218" s="10"/>
      <c r="BF218" s="10"/>
      <c r="BG218" s="10"/>
      <c r="BH218" s="23"/>
      <c r="BI218" s="21"/>
      <c r="BJ218" s="21"/>
      <c r="BK218" s="21"/>
      <c r="BL218" s="18"/>
      <c r="BM218" s="23"/>
      <c r="BN218" s="22"/>
      <c r="BO218" s="22"/>
      <c r="BP218" s="22"/>
      <c r="BQ218" s="23"/>
      <c r="BR218" s="21"/>
      <c r="BS218" s="21"/>
      <c r="BT218" s="21"/>
    </row>
    <row r="219" spans="2:72" s="1" customFormat="1" ht="11.25" customHeight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13"/>
      <c r="Y219" s="10"/>
      <c r="Z219" s="10"/>
      <c r="AA219" s="10"/>
      <c r="AB219" s="13"/>
      <c r="AC219" s="19"/>
      <c r="AD219" s="19"/>
      <c r="AE219" s="3"/>
      <c r="AF219" s="13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3"/>
      <c r="AR219" s="19"/>
      <c r="AS219" s="19"/>
      <c r="AT219" s="19"/>
      <c r="AU219" s="3"/>
      <c r="AV219" s="10"/>
      <c r="AW219" s="10"/>
      <c r="AX219" s="10"/>
      <c r="AY219" s="13"/>
      <c r="AZ219" s="19"/>
      <c r="BA219" s="19"/>
      <c r="BB219" s="19"/>
      <c r="BC219" s="3"/>
      <c r="BD219" s="13"/>
      <c r="BE219" s="10"/>
      <c r="BF219" s="10"/>
      <c r="BG219" s="10"/>
      <c r="BH219" s="23"/>
      <c r="BI219" s="21"/>
      <c r="BJ219" s="21"/>
      <c r="BK219" s="21"/>
      <c r="BL219" s="18"/>
      <c r="BM219" s="23"/>
      <c r="BN219" s="22"/>
      <c r="BO219" s="22"/>
      <c r="BP219" s="22"/>
      <c r="BQ219" s="23"/>
      <c r="BR219" s="21"/>
      <c r="BS219" s="21"/>
      <c r="BT219" s="21"/>
    </row>
    <row r="220" spans="2:72" s="1" customFormat="1" ht="11.25" customHeight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4"/>
      <c r="Y220" s="25"/>
      <c r="Z220" s="25"/>
      <c r="AA220" s="25"/>
      <c r="AB220" s="13"/>
      <c r="AC220" s="19"/>
      <c r="AD220" s="19"/>
      <c r="AE220" s="3"/>
      <c r="AF220" s="24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13"/>
      <c r="AR220" s="19"/>
      <c r="AS220" s="19"/>
      <c r="AT220" s="19"/>
      <c r="AU220" s="3"/>
      <c r="AV220" s="25"/>
      <c r="AW220" s="25"/>
      <c r="AX220" s="25"/>
      <c r="AY220" s="13"/>
      <c r="AZ220" s="19"/>
      <c r="BA220" s="19"/>
      <c r="BB220" s="19"/>
      <c r="BC220" s="3"/>
      <c r="BD220" s="24"/>
      <c r="BE220" s="25"/>
      <c r="BF220" s="25"/>
      <c r="BG220" s="25"/>
      <c r="BH220" s="26"/>
      <c r="BI220" s="21"/>
      <c r="BJ220" s="21"/>
      <c r="BK220" s="21"/>
      <c r="BL220" s="18"/>
      <c r="BM220" s="26"/>
      <c r="BN220" s="27"/>
      <c r="BO220" s="27"/>
      <c r="BP220" s="27"/>
      <c r="BQ220" s="26"/>
      <c r="BR220" s="21"/>
      <c r="BS220" s="21"/>
      <c r="BT220" s="21"/>
    </row>
    <row r="221" spans="2:72" s="1" customFormat="1" ht="11.25" customHeight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35"/>
      <c r="X221" s="13"/>
      <c r="Y221" s="10"/>
      <c r="Z221" s="10"/>
      <c r="AA221" s="10"/>
      <c r="AB221" s="13"/>
      <c r="AC221" s="19"/>
      <c r="AD221" s="19"/>
      <c r="AE221" s="3"/>
      <c r="AF221" s="13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3"/>
      <c r="AR221" s="19"/>
      <c r="AS221" s="19"/>
      <c r="AT221" s="19"/>
      <c r="AU221" s="3"/>
      <c r="AV221" s="10"/>
      <c r="AW221" s="10"/>
      <c r="AX221" s="10"/>
      <c r="AY221" s="13"/>
      <c r="AZ221" s="19"/>
      <c r="BA221" s="19"/>
      <c r="BB221" s="19"/>
      <c r="BC221" s="3"/>
      <c r="BD221" s="13"/>
      <c r="BE221" s="10"/>
      <c r="BF221" s="10"/>
      <c r="BG221" s="10"/>
      <c r="BH221" s="23"/>
      <c r="BI221" s="21"/>
      <c r="BJ221" s="21"/>
      <c r="BK221" s="21"/>
      <c r="BL221" s="18"/>
      <c r="BM221" s="23"/>
      <c r="BN221" s="22"/>
      <c r="BO221" s="22"/>
      <c r="BP221" s="22"/>
      <c r="BQ221" s="23"/>
      <c r="BR221" s="21"/>
      <c r="BS221" s="21"/>
      <c r="BT221" s="21"/>
    </row>
    <row r="222" spans="2:72" s="1" customFormat="1" ht="11.25" customHeight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35"/>
      <c r="X222" s="13"/>
      <c r="Y222" s="10"/>
      <c r="Z222" s="10"/>
      <c r="AA222" s="10"/>
      <c r="AB222" s="13"/>
      <c r="AC222" s="19"/>
      <c r="AD222" s="19"/>
      <c r="AE222" s="3"/>
      <c r="AF222" s="13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3"/>
      <c r="AR222" s="19"/>
      <c r="AS222" s="19"/>
      <c r="AT222" s="19"/>
      <c r="AU222" s="3"/>
      <c r="AV222" s="10"/>
      <c r="AW222" s="10"/>
      <c r="AX222" s="10"/>
      <c r="AY222" s="13"/>
      <c r="AZ222" s="19"/>
      <c r="BA222" s="19"/>
      <c r="BB222" s="19"/>
      <c r="BC222" s="3"/>
      <c r="BD222" s="13"/>
      <c r="BE222" s="10"/>
      <c r="BF222" s="10"/>
      <c r="BG222" s="10"/>
      <c r="BH222" s="23"/>
      <c r="BI222" s="21"/>
      <c r="BJ222" s="21"/>
      <c r="BK222" s="21"/>
      <c r="BL222" s="18"/>
      <c r="BM222" s="23"/>
      <c r="BN222" s="22"/>
      <c r="BO222" s="22"/>
      <c r="BP222" s="22"/>
      <c r="BQ222" s="23"/>
      <c r="BR222" s="21"/>
      <c r="BS222" s="21"/>
      <c r="BT222" s="21"/>
    </row>
    <row r="223" spans="2:72" s="1" customFormat="1" ht="11.25" customHeight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35"/>
      <c r="X223" s="13"/>
      <c r="Y223" s="10"/>
      <c r="Z223" s="10"/>
      <c r="AA223" s="10"/>
      <c r="AB223" s="13"/>
      <c r="AC223" s="19"/>
      <c r="AD223" s="19"/>
      <c r="AE223" s="3"/>
      <c r="AF223" s="13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3"/>
      <c r="AR223" s="19"/>
      <c r="AS223" s="19"/>
      <c r="AT223" s="19"/>
      <c r="AU223" s="3"/>
      <c r="AV223" s="10"/>
      <c r="AW223" s="10"/>
      <c r="AX223" s="10"/>
      <c r="AY223" s="13"/>
      <c r="AZ223" s="19"/>
      <c r="BA223" s="19"/>
      <c r="BB223" s="19"/>
      <c r="BC223" s="3"/>
      <c r="BD223" s="13"/>
      <c r="BE223" s="10"/>
      <c r="BF223" s="10"/>
      <c r="BG223" s="10"/>
      <c r="BH223" s="23"/>
      <c r="BI223" s="21"/>
      <c r="BJ223" s="21"/>
      <c r="BK223" s="21"/>
      <c r="BL223" s="18"/>
      <c r="BM223" s="23"/>
      <c r="BN223" s="22"/>
      <c r="BO223" s="22"/>
      <c r="BP223" s="22"/>
      <c r="BQ223" s="23"/>
      <c r="BR223" s="21"/>
      <c r="BS223" s="21"/>
      <c r="BT223" s="21"/>
    </row>
    <row r="224" spans="2:72" s="1" customFormat="1" ht="11.25" customHeight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35"/>
      <c r="X224" s="13"/>
      <c r="Y224" s="10"/>
      <c r="Z224" s="10"/>
      <c r="AA224" s="10"/>
      <c r="AB224" s="13"/>
      <c r="AC224" s="19"/>
      <c r="AD224" s="19"/>
      <c r="AE224" s="3"/>
      <c r="AF224" s="13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3"/>
      <c r="AR224" s="19"/>
      <c r="AS224" s="19"/>
      <c r="AT224" s="19"/>
      <c r="AU224" s="3"/>
      <c r="AV224" s="10"/>
      <c r="AW224" s="10"/>
      <c r="AX224" s="10"/>
      <c r="AY224" s="13"/>
      <c r="AZ224" s="19"/>
      <c r="BA224" s="19"/>
      <c r="BB224" s="19"/>
      <c r="BC224" s="3"/>
      <c r="BD224" s="13"/>
      <c r="BE224" s="10"/>
      <c r="BF224" s="10"/>
      <c r="BG224" s="10"/>
      <c r="BH224" s="23"/>
      <c r="BI224" s="21"/>
      <c r="BJ224" s="21"/>
      <c r="BK224" s="21"/>
      <c r="BL224" s="18"/>
      <c r="BM224" s="23"/>
      <c r="BN224" s="22"/>
      <c r="BO224" s="22"/>
      <c r="BP224" s="22"/>
      <c r="BQ224" s="23"/>
      <c r="BR224" s="21"/>
      <c r="BS224" s="21"/>
      <c r="BT224" s="21"/>
    </row>
    <row r="225" spans="2:72" s="1" customFormat="1" ht="11.25" customHeight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35"/>
      <c r="X225" s="13"/>
      <c r="Y225" s="10"/>
      <c r="Z225" s="10"/>
      <c r="AA225" s="10"/>
      <c r="AB225" s="13"/>
      <c r="AC225" s="19"/>
      <c r="AD225" s="19"/>
      <c r="AE225" s="3"/>
      <c r="AF225" s="13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3"/>
      <c r="AR225" s="19"/>
      <c r="AS225" s="19"/>
      <c r="AT225" s="19"/>
      <c r="AU225" s="3"/>
      <c r="AV225" s="10"/>
      <c r="AW225" s="10"/>
      <c r="AX225" s="10"/>
      <c r="AY225" s="13"/>
      <c r="AZ225" s="19"/>
      <c r="BA225" s="19"/>
      <c r="BB225" s="19"/>
      <c r="BC225" s="3"/>
      <c r="BD225" s="13"/>
      <c r="BE225" s="10"/>
      <c r="BF225" s="10"/>
      <c r="BG225" s="10"/>
      <c r="BH225" s="23"/>
      <c r="BI225" s="21"/>
      <c r="BJ225" s="21"/>
      <c r="BK225" s="21"/>
      <c r="BL225" s="18"/>
      <c r="BM225" s="23"/>
      <c r="BN225" s="22"/>
      <c r="BO225" s="22"/>
      <c r="BP225" s="22"/>
      <c r="BQ225" s="23"/>
      <c r="BR225" s="21"/>
      <c r="BS225" s="21"/>
      <c r="BT225" s="21"/>
    </row>
    <row r="226" spans="2:72" s="1" customFormat="1" ht="11.25" customHeight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35"/>
      <c r="X226" s="13"/>
      <c r="Y226" s="10"/>
      <c r="Z226" s="10"/>
      <c r="AA226" s="10"/>
      <c r="AB226" s="13"/>
      <c r="AC226" s="19"/>
      <c r="AD226" s="19"/>
      <c r="AE226" s="3"/>
      <c r="AF226" s="13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3"/>
      <c r="AR226" s="19"/>
      <c r="AS226" s="19"/>
      <c r="AT226" s="19"/>
      <c r="AU226" s="3"/>
      <c r="AV226" s="10"/>
      <c r="AW226" s="10"/>
      <c r="AX226" s="10"/>
      <c r="AY226" s="13"/>
      <c r="AZ226" s="19"/>
      <c r="BA226" s="19"/>
      <c r="BB226" s="19"/>
      <c r="BC226" s="3"/>
      <c r="BD226" s="13"/>
      <c r="BE226" s="10"/>
      <c r="BF226" s="10"/>
      <c r="BG226" s="10"/>
      <c r="BH226" s="23"/>
      <c r="BI226" s="21"/>
      <c r="BJ226" s="21"/>
      <c r="BK226" s="21"/>
      <c r="BL226" s="18"/>
      <c r="BM226" s="23"/>
      <c r="BN226" s="22"/>
      <c r="BO226" s="22"/>
      <c r="BP226" s="22"/>
      <c r="BQ226" s="23"/>
      <c r="BR226" s="21"/>
      <c r="BS226" s="21"/>
      <c r="BT226" s="21"/>
    </row>
    <row r="227" spans="2:72" s="1" customFormat="1" ht="11.25" customHeight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35"/>
      <c r="X227" s="13"/>
      <c r="Y227" s="10"/>
      <c r="Z227" s="10"/>
      <c r="AA227" s="10"/>
      <c r="AB227" s="13"/>
      <c r="AC227" s="19"/>
      <c r="AD227" s="19"/>
      <c r="AE227" s="3"/>
      <c r="AF227" s="13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3"/>
      <c r="AR227" s="19"/>
      <c r="AS227" s="19"/>
      <c r="AT227" s="19"/>
      <c r="AU227" s="3"/>
      <c r="AV227" s="10"/>
      <c r="AW227" s="10"/>
      <c r="AX227" s="10"/>
      <c r="AY227" s="13"/>
      <c r="AZ227" s="19"/>
      <c r="BA227" s="19"/>
      <c r="BB227" s="19"/>
      <c r="BC227" s="3"/>
      <c r="BD227" s="13"/>
      <c r="BE227" s="10"/>
      <c r="BF227" s="10"/>
      <c r="BG227" s="10"/>
      <c r="BH227" s="23"/>
      <c r="BI227" s="21"/>
      <c r="BJ227" s="21"/>
      <c r="BK227" s="21"/>
      <c r="BL227" s="18"/>
      <c r="BM227" s="23"/>
      <c r="BN227" s="22"/>
      <c r="BO227" s="22"/>
      <c r="BP227" s="22"/>
      <c r="BQ227" s="23"/>
      <c r="BR227" s="21"/>
      <c r="BS227" s="21"/>
      <c r="BT227" s="21"/>
    </row>
    <row r="228" spans="2:72" s="1" customFormat="1" ht="11.25" customHeight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35"/>
      <c r="X228" s="13"/>
      <c r="Y228" s="10"/>
      <c r="Z228" s="10"/>
      <c r="AA228" s="10"/>
      <c r="AB228" s="13"/>
      <c r="AC228" s="19"/>
      <c r="AD228" s="19"/>
      <c r="AE228" s="3"/>
      <c r="AF228" s="13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3"/>
      <c r="AR228" s="19"/>
      <c r="AS228" s="19"/>
      <c r="AT228" s="19"/>
      <c r="AU228" s="3"/>
      <c r="AV228" s="10"/>
      <c r="AW228" s="10"/>
      <c r="AX228" s="10"/>
      <c r="AY228" s="13"/>
      <c r="AZ228" s="19"/>
      <c r="BA228" s="19"/>
      <c r="BB228" s="19"/>
      <c r="BC228" s="3"/>
      <c r="BD228" s="13"/>
      <c r="BE228" s="10"/>
      <c r="BF228" s="10"/>
      <c r="BG228" s="10"/>
      <c r="BH228" s="23"/>
      <c r="BI228" s="21"/>
      <c r="BJ228" s="21"/>
      <c r="BK228" s="21"/>
      <c r="BL228" s="18"/>
      <c r="BM228" s="23"/>
      <c r="BN228" s="22"/>
      <c r="BO228" s="22"/>
      <c r="BP228" s="22"/>
      <c r="BQ228" s="23"/>
      <c r="BR228" s="21"/>
      <c r="BS228" s="21"/>
      <c r="BT228" s="21"/>
    </row>
    <row r="229" spans="2:72" s="1" customFormat="1" ht="11.25" customHeight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35"/>
      <c r="X229" s="13"/>
      <c r="Y229" s="10"/>
      <c r="Z229" s="10"/>
      <c r="AA229" s="10"/>
      <c r="AB229" s="13"/>
      <c r="AC229" s="19"/>
      <c r="AD229" s="19"/>
      <c r="AE229" s="3"/>
      <c r="AF229" s="13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3"/>
      <c r="AR229" s="19"/>
      <c r="AS229" s="19"/>
      <c r="AT229" s="19"/>
      <c r="AU229" s="3"/>
      <c r="AV229" s="10"/>
      <c r="AW229" s="10"/>
      <c r="AX229" s="10"/>
      <c r="AY229" s="13"/>
      <c r="AZ229" s="19"/>
      <c r="BA229" s="19"/>
      <c r="BB229" s="19"/>
      <c r="BC229" s="3"/>
      <c r="BD229" s="13"/>
      <c r="BE229" s="10"/>
      <c r="BF229" s="10"/>
      <c r="BG229" s="10"/>
      <c r="BH229" s="23"/>
      <c r="BI229" s="21"/>
      <c r="BJ229" s="21"/>
      <c r="BK229" s="21"/>
      <c r="BL229" s="18"/>
      <c r="BM229" s="23"/>
      <c r="BN229" s="22"/>
      <c r="BO229" s="22"/>
      <c r="BP229" s="22"/>
      <c r="BQ229" s="23"/>
      <c r="BR229" s="21"/>
      <c r="BS229" s="21"/>
      <c r="BT229" s="21"/>
    </row>
    <row r="230" spans="2:72" s="1" customFormat="1" ht="11.25" customHeight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35"/>
      <c r="X230" s="24"/>
      <c r="Y230" s="25"/>
      <c r="Z230" s="25"/>
      <c r="AA230" s="25"/>
      <c r="AB230" s="13"/>
      <c r="AC230" s="19"/>
      <c r="AD230" s="19"/>
      <c r="AE230" s="3"/>
      <c r="AF230" s="24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13"/>
      <c r="AR230" s="19"/>
      <c r="AS230" s="19"/>
      <c r="AT230" s="19"/>
      <c r="AU230" s="3"/>
      <c r="AV230" s="25"/>
      <c r="AW230" s="25"/>
      <c r="AX230" s="25"/>
      <c r="AY230" s="13"/>
      <c r="AZ230" s="19"/>
      <c r="BA230" s="19"/>
      <c r="BB230" s="19"/>
      <c r="BC230" s="3"/>
      <c r="BD230" s="24"/>
      <c r="BE230" s="25"/>
      <c r="BF230" s="25"/>
      <c r="BG230" s="25"/>
      <c r="BH230" s="23"/>
      <c r="BI230" s="21"/>
      <c r="BJ230" s="21"/>
      <c r="BK230" s="21"/>
      <c r="BL230" s="18"/>
      <c r="BM230" s="26"/>
      <c r="BN230" s="27"/>
      <c r="BO230" s="27"/>
      <c r="BP230" s="27"/>
      <c r="BQ230" s="23"/>
      <c r="BR230" s="21"/>
      <c r="BS230" s="21"/>
      <c r="BT230" s="21"/>
    </row>
    <row r="231" spans="2:72" s="1" customFormat="1" ht="11.25" customHeight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35"/>
      <c r="X231" s="13"/>
      <c r="Y231" s="10"/>
      <c r="Z231" s="10"/>
      <c r="AA231" s="10"/>
      <c r="AB231" s="13"/>
      <c r="AC231" s="19"/>
      <c r="AD231" s="19"/>
      <c r="AE231" s="3"/>
      <c r="AF231" s="13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3"/>
      <c r="AR231" s="19"/>
      <c r="AS231" s="19"/>
      <c r="AT231" s="19"/>
      <c r="AU231" s="3"/>
      <c r="AV231" s="10"/>
      <c r="AW231" s="10"/>
      <c r="AX231" s="10"/>
      <c r="AY231" s="13"/>
      <c r="AZ231" s="19"/>
      <c r="BA231" s="19"/>
      <c r="BB231" s="19"/>
      <c r="BC231" s="3"/>
      <c r="BD231" s="13"/>
      <c r="BE231" s="10"/>
      <c r="BF231" s="10"/>
      <c r="BG231" s="10"/>
      <c r="BH231" s="23"/>
      <c r="BI231" s="21"/>
      <c r="BJ231" s="21"/>
      <c r="BK231" s="21"/>
      <c r="BL231" s="18"/>
      <c r="BM231" s="23"/>
      <c r="BN231" s="22"/>
      <c r="BO231" s="22"/>
      <c r="BP231" s="22"/>
      <c r="BQ231" s="23"/>
      <c r="BR231" s="21"/>
      <c r="BS231" s="21"/>
      <c r="BT231" s="21"/>
    </row>
    <row r="232" spans="2:72" s="1" customFormat="1" ht="11.25" customHeight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35"/>
      <c r="X232" s="13"/>
      <c r="Y232" s="10"/>
      <c r="Z232" s="10"/>
      <c r="AA232" s="10"/>
      <c r="AB232" s="13"/>
      <c r="AC232" s="19"/>
      <c r="AD232" s="19"/>
      <c r="AE232" s="3"/>
      <c r="AF232" s="13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3"/>
      <c r="AR232" s="19"/>
      <c r="AS232" s="19"/>
      <c r="AT232" s="19"/>
      <c r="AU232" s="3"/>
      <c r="AV232" s="10"/>
      <c r="AW232" s="10"/>
      <c r="AX232" s="10"/>
      <c r="AY232" s="13"/>
      <c r="AZ232" s="19"/>
      <c r="BA232" s="19"/>
      <c r="BB232" s="19"/>
      <c r="BC232" s="3"/>
      <c r="BD232" s="13"/>
      <c r="BE232" s="10"/>
      <c r="BF232" s="10"/>
      <c r="BG232" s="10"/>
      <c r="BH232" s="23"/>
      <c r="BI232" s="21"/>
      <c r="BJ232" s="21"/>
      <c r="BK232" s="21"/>
      <c r="BL232" s="18"/>
      <c r="BM232" s="23"/>
      <c r="BN232" s="22"/>
      <c r="BO232" s="22"/>
      <c r="BP232" s="22"/>
      <c r="BQ232" s="23"/>
      <c r="BR232" s="21"/>
      <c r="BS232" s="21"/>
      <c r="BT232" s="21"/>
    </row>
    <row r="233" spans="2:72" s="1" customFormat="1" ht="11.25" customHeight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35"/>
      <c r="X233" s="13"/>
      <c r="Y233" s="10"/>
      <c r="Z233" s="10"/>
      <c r="AA233" s="10"/>
      <c r="AB233" s="13"/>
      <c r="AC233" s="19"/>
      <c r="AD233" s="19"/>
      <c r="AE233" s="3"/>
      <c r="AF233" s="13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3"/>
      <c r="AR233" s="19"/>
      <c r="AS233" s="19"/>
      <c r="AT233" s="19"/>
      <c r="AU233" s="3"/>
      <c r="AV233" s="10"/>
      <c r="AW233" s="10"/>
      <c r="AX233" s="10"/>
      <c r="AY233" s="13"/>
      <c r="AZ233" s="19"/>
      <c r="BA233" s="19"/>
      <c r="BB233" s="19"/>
      <c r="BC233" s="3"/>
      <c r="BD233" s="13"/>
      <c r="BE233" s="10"/>
      <c r="BF233" s="10"/>
      <c r="BG233" s="10"/>
      <c r="BH233" s="23"/>
      <c r="BI233" s="21"/>
      <c r="BJ233" s="21"/>
      <c r="BK233" s="21"/>
      <c r="BL233" s="18"/>
      <c r="BM233" s="23"/>
      <c r="BN233" s="22"/>
      <c r="BO233" s="22"/>
      <c r="BP233" s="22"/>
      <c r="BQ233" s="23"/>
      <c r="BR233" s="21"/>
      <c r="BS233" s="21"/>
      <c r="BT233" s="21"/>
    </row>
    <row r="234" spans="2:72" s="1" customFormat="1" ht="11.25" customHeight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35"/>
      <c r="X234" s="13"/>
      <c r="Y234" s="10"/>
      <c r="Z234" s="10"/>
      <c r="AA234" s="10"/>
      <c r="AB234" s="13"/>
      <c r="AC234" s="19"/>
      <c r="AD234" s="19"/>
      <c r="AE234" s="3"/>
      <c r="AF234" s="13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3"/>
      <c r="AR234" s="19"/>
      <c r="AS234" s="19"/>
      <c r="AT234" s="19"/>
      <c r="AU234" s="3"/>
      <c r="AV234" s="10"/>
      <c r="AW234" s="10"/>
      <c r="AX234" s="10"/>
      <c r="AY234" s="13"/>
      <c r="AZ234" s="19"/>
      <c r="BA234" s="19"/>
      <c r="BB234" s="19"/>
      <c r="BC234" s="3"/>
      <c r="BD234" s="13"/>
      <c r="BE234" s="10"/>
      <c r="BF234" s="10"/>
      <c r="BG234" s="10"/>
      <c r="BH234" s="23"/>
      <c r="BI234" s="21"/>
      <c r="BJ234" s="21"/>
      <c r="BK234" s="21"/>
      <c r="BL234" s="18"/>
      <c r="BM234" s="23"/>
      <c r="BN234" s="22"/>
      <c r="BO234" s="22"/>
      <c r="BP234" s="22"/>
      <c r="BQ234" s="23"/>
      <c r="BR234" s="21"/>
      <c r="BS234" s="21"/>
      <c r="BT234" s="21"/>
    </row>
    <row r="235" spans="2:72" s="1" customFormat="1" ht="11.25" customHeight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35"/>
      <c r="X235" s="13"/>
      <c r="Y235" s="10"/>
      <c r="Z235" s="10"/>
      <c r="AA235" s="10"/>
      <c r="AB235" s="13"/>
      <c r="AC235" s="19"/>
      <c r="AD235" s="19"/>
      <c r="AE235" s="3"/>
      <c r="AF235" s="13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3"/>
      <c r="AR235" s="19"/>
      <c r="AS235" s="19"/>
      <c r="AT235" s="19"/>
      <c r="AU235" s="3"/>
      <c r="AV235" s="10"/>
      <c r="AW235" s="10"/>
      <c r="AX235" s="10"/>
      <c r="AY235" s="13"/>
      <c r="AZ235" s="19"/>
      <c r="BA235" s="19"/>
      <c r="BB235" s="19"/>
      <c r="BC235" s="3"/>
      <c r="BD235" s="13"/>
      <c r="BE235" s="10"/>
      <c r="BF235" s="10"/>
      <c r="BG235" s="10"/>
      <c r="BH235" s="23"/>
      <c r="BI235" s="21"/>
      <c r="BJ235" s="21"/>
      <c r="BK235" s="21"/>
      <c r="BL235" s="18"/>
      <c r="BM235" s="23"/>
      <c r="BN235" s="22"/>
      <c r="BO235" s="22"/>
      <c r="BP235" s="22"/>
      <c r="BQ235" s="23"/>
      <c r="BR235" s="21"/>
      <c r="BS235" s="21"/>
      <c r="BT235" s="21"/>
    </row>
    <row r="236" spans="2:72" s="1" customFormat="1" ht="11.25" customHeight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35"/>
      <c r="X236" s="13"/>
      <c r="Y236" s="10"/>
      <c r="Z236" s="10"/>
      <c r="AA236" s="10"/>
      <c r="AB236" s="13"/>
      <c r="AC236" s="19"/>
      <c r="AD236" s="19"/>
      <c r="AE236" s="3"/>
      <c r="AF236" s="13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3"/>
      <c r="AR236" s="19"/>
      <c r="AS236" s="19"/>
      <c r="AT236" s="19"/>
      <c r="AU236" s="3"/>
      <c r="AV236" s="10"/>
      <c r="AW236" s="10"/>
      <c r="AX236" s="10"/>
      <c r="AY236" s="13"/>
      <c r="AZ236" s="19"/>
      <c r="BA236" s="19"/>
      <c r="BB236" s="19"/>
      <c r="BC236" s="3"/>
      <c r="BD236" s="13"/>
      <c r="BE236" s="10"/>
      <c r="BF236" s="10"/>
      <c r="BG236" s="10"/>
      <c r="BH236" s="23"/>
      <c r="BI236" s="21"/>
      <c r="BJ236" s="21"/>
      <c r="BK236" s="21"/>
      <c r="BL236" s="18"/>
      <c r="BM236" s="23"/>
      <c r="BN236" s="22"/>
      <c r="BO236" s="22"/>
      <c r="BP236" s="22"/>
      <c r="BQ236" s="23"/>
      <c r="BR236" s="21"/>
      <c r="BS236" s="21"/>
      <c r="BT236" s="21"/>
    </row>
    <row r="237" spans="2:72" s="1" customFormat="1" ht="11.25" customHeight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35"/>
      <c r="X237" s="13"/>
      <c r="Y237" s="10"/>
      <c r="Z237" s="10"/>
      <c r="AA237" s="10"/>
      <c r="AB237" s="13"/>
      <c r="AC237" s="19"/>
      <c r="AD237" s="19"/>
      <c r="AE237" s="3"/>
      <c r="AF237" s="13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3"/>
      <c r="AR237" s="19"/>
      <c r="AS237" s="19"/>
      <c r="AT237" s="19"/>
      <c r="AU237" s="3"/>
      <c r="AV237" s="10"/>
      <c r="AW237" s="10"/>
      <c r="AX237" s="10"/>
      <c r="AY237" s="13"/>
      <c r="AZ237" s="19"/>
      <c r="BA237" s="19"/>
      <c r="BB237" s="19"/>
      <c r="BC237" s="3"/>
      <c r="BD237" s="13"/>
      <c r="BE237" s="10"/>
      <c r="BF237" s="10"/>
      <c r="BG237" s="10"/>
      <c r="BH237" s="23"/>
      <c r="BI237" s="21"/>
      <c r="BJ237" s="21"/>
      <c r="BK237" s="21"/>
      <c r="BL237" s="18"/>
      <c r="BM237" s="23"/>
      <c r="BN237" s="22"/>
      <c r="BO237" s="22"/>
      <c r="BP237" s="22"/>
      <c r="BQ237" s="23"/>
      <c r="BR237" s="21"/>
      <c r="BS237" s="21"/>
      <c r="BT237" s="21"/>
    </row>
    <row r="238" spans="2:72" s="1" customFormat="1" ht="11.25" customHeight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35"/>
      <c r="X238" s="13"/>
      <c r="Y238" s="10"/>
      <c r="Z238" s="10"/>
      <c r="AA238" s="10"/>
      <c r="AB238" s="13"/>
      <c r="AC238" s="19"/>
      <c r="AD238" s="19"/>
      <c r="AE238" s="3"/>
      <c r="AF238" s="13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3"/>
      <c r="AR238" s="19"/>
      <c r="AS238" s="19"/>
      <c r="AT238" s="19"/>
      <c r="AU238" s="3"/>
      <c r="AV238" s="10"/>
      <c r="AW238" s="10"/>
      <c r="AX238" s="10"/>
      <c r="AY238" s="13"/>
      <c r="AZ238" s="19"/>
      <c r="BA238" s="19"/>
      <c r="BB238" s="19"/>
      <c r="BC238" s="3"/>
      <c r="BD238" s="13"/>
      <c r="BE238" s="10"/>
      <c r="BF238" s="10"/>
      <c r="BG238" s="10"/>
      <c r="BH238" s="23"/>
      <c r="BI238" s="21"/>
      <c r="BJ238" s="21"/>
      <c r="BK238" s="21"/>
      <c r="BL238" s="18"/>
      <c r="BM238" s="23"/>
      <c r="BN238" s="22"/>
      <c r="BO238" s="22"/>
      <c r="BP238" s="22"/>
      <c r="BQ238" s="23"/>
      <c r="BR238" s="21"/>
      <c r="BS238" s="21"/>
      <c r="BT238" s="21"/>
    </row>
    <row r="239" spans="2:72" s="1" customFormat="1" ht="11.25" customHeight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35"/>
      <c r="X239" s="13"/>
      <c r="Y239" s="10"/>
      <c r="Z239" s="10"/>
      <c r="AA239" s="10"/>
      <c r="AB239" s="13"/>
      <c r="AC239" s="19"/>
      <c r="AD239" s="19"/>
      <c r="AE239" s="3"/>
      <c r="AF239" s="13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3"/>
      <c r="AR239" s="19"/>
      <c r="AS239" s="19"/>
      <c r="AT239" s="19"/>
      <c r="AU239" s="3"/>
      <c r="AV239" s="10"/>
      <c r="AW239" s="10"/>
      <c r="AX239" s="10"/>
      <c r="AY239" s="13"/>
      <c r="AZ239" s="19"/>
      <c r="BA239" s="19"/>
      <c r="BB239" s="19"/>
      <c r="BC239" s="3"/>
      <c r="BD239" s="13"/>
      <c r="BE239" s="10"/>
      <c r="BF239" s="10"/>
      <c r="BG239" s="10"/>
      <c r="BH239" s="23"/>
      <c r="BI239" s="21"/>
      <c r="BJ239" s="21"/>
      <c r="BK239" s="21"/>
      <c r="BL239" s="18"/>
      <c r="BM239" s="23"/>
      <c r="BN239" s="22"/>
      <c r="BO239" s="22"/>
      <c r="BP239" s="22"/>
      <c r="BQ239" s="23"/>
      <c r="BR239" s="21"/>
      <c r="BS239" s="21"/>
      <c r="BT239" s="21"/>
    </row>
    <row r="240" spans="2:72" s="1" customFormat="1" ht="11.25" customHeight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35"/>
      <c r="X240" s="24"/>
      <c r="Y240" s="25"/>
      <c r="Z240" s="25"/>
      <c r="AA240" s="25"/>
      <c r="AB240" s="13"/>
      <c r="AC240" s="19"/>
      <c r="AD240" s="19"/>
      <c r="AE240" s="3"/>
      <c r="AF240" s="24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13"/>
      <c r="AR240" s="19"/>
      <c r="AS240" s="19"/>
      <c r="AT240" s="19"/>
      <c r="AU240" s="3"/>
      <c r="AV240" s="25"/>
      <c r="AW240" s="25"/>
      <c r="AX240" s="25"/>
      <c r="AY240" s="13"/>
      <c r="AZ240" s="19"/>
      <c r="BA240" s="19"/>
      <c r="BB240" s="19"/>
      <c r="BC240" s="3"/>
      <c r="BD240" s="24"/>
      <c r="BE240" s="25"/>
      <c r="BF240" s="25"/>
      <c r="BG240" s="25"/>
      <c r="BH240" s="23"/>
      <c r="BI240" s="21"/>
      <c r="BJ240" s="21"/>
      <c r="BK240" s="21"/>
      <c r="BL240" s="18"/>
      <c r="BM240" s="26"/>
      <c r="BN240" s="27"/>
      <c r="BO240" s="27"/>
      <c r="BP240" s="27"/>
      <c r="BQ240" s="23"/>
      <c r="BR240" s="21"/>
      <c r="BS240" s="21"/>
      <c r="BT240" s="21"/>
    </row>
    <row r="241" spans="2:72" s="1" customFormat="1" ht="11.25" customHeight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35"/>
      <c r="X241" s="13"/>
      <c r="Y241" s="10"/>
      <c r="Z241" s="10"/>
      <c r="AA241" s="10"/>
      <c r="AB241" s="13"/>
      <c r="AC241" s="19"/>
      <c r="AD241" s="19"/>
      <c r="AE241" s="3"/>
      <c r="AF241" s="13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3"/>
      <c r="AR241" s="19"/>
      <c r="AS241" s="19"/>
      <c r="AT241" s="19"/>
      <c r="AU241" s="3"/>
      <c r="AV241" s="10"/>
      <c r="AW241" s="10"/>
      <c r="AX241" s="10"/>
      <c r="AY241" s="13"/>
      <c r="AZ241" s="19"/>
      <c r="BA241" s="19"/>
      <c r="BB241" s="19"/>
      <c r="BC241" s="3"/>
      <c r="BD241" s="13"/>
      <c r="BE241" s="10"/>
      <c r="BF241" s="10"/>
      <c r="BG241" s="10"/>
      <c r="BH241" s="23"/>
      <c r="BI241" s="21"/>
      <c r="BJ241" s="21"/>
      <c r="BK241" s="21"/>
      <c r="BL241" s="18"/>
      <c r="BM241" s="23"/>
      <c r="BN241" s="22"/>
      <c r="BO241" s="22"/>
      <c r="BP241" s="22"/>
      <c r="BQ241" s="23"/>
      <c r="BR241" s="21"/>
      <c r="BS241" s="21"/>
      <c r="BT241" s="21"/>
    </row>
    <row r="242" spans="2:72" s="1" customFormat="1" ht="11.25" customHeight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35"/>
      <c r="X242" s="13"/>
      <c r="Y242" s="10"/>
      <c r="Z242" s="10"/>
      <c r="AA242" s="10"/>
      <c r="AB242" s="13"/>
      <c r="AC242" s="19"/>
      <c r="AD242" s="19"/>
      <c r="AE242" s="3"/>
      <c r="AF242" s="13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3"/>
      <c r="AR242" s="19"/>
      <c r="AS242" s="19"/>
      <c r="AT242" s="19"/>
      <c r="AU242" s="3"/>
      <c r="AV242" s="10"/>
      <c r="AW242" s="10"/>
      <c r="AX242" s="10"/>
      <c r="AY242" s="13"/>
      <c r="AZ242" s="19"/>
      <c r="BA242" s="19"/>
      <c r="BB242" s="19"/>
      <c r="BC242" s="3"/>
      <c r="BD242" s="13"/>
      <c r="BE242" s="10"/>
      <c r="BF242" s="10"/>
      <c r="BG242" s="10"/>
      <c r="BH242" s="23"/>
      <c r="BI242" s="21"/>
      <c r="BJ242" s="21"/>
      <c r="BK242" s="21"/>
      <c r="BL242" s="18"/>
      <c r="BM242" s="23"/>
      <c r="BN242" s="22"/>
      <c r="BO242" s="22"/>
      <c r="BP242" s="22"/>
      <c r="BQ242" s="23"/>
      <c r="BR242" s="21"/>
      <c r="BS242" s="21"/>
      <c r="BT242" s="21"/>
    </row>
    <row r="243" spans="2:72" s="1" customFormat="1" ht="11.25" customHeight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35"/>
      <c r="X243" s="13"/>
      <c r="Y243" s="10"/>
      <c r="Z243" s="10"/>
      <c r="AA243" s="10"/>
      <c r="AB243" s="13"/>
      <c r="AC243" s="19"/>
      <c r="AD243" s="19"/>
      <c r="AE243" s="3"/>
      <c r="AF243" s="13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3"/>
      <c r="AR243" s="19"/>
      <c r="AS243" s="19"/>
      <c r="AT243" s="19"/>
      <c r="AU243" s="3"/>
      <c r="AV243" s="10"/>
      <c r="AW243" s="10"/>
      <c r="AX243" s="10"/>
      <c r="AY243" s="13"/>
      <c r="AZ243" s="19"/>
      <c r="BA243" s="19"/>
      <c r="BB243" s="19"/>
      <c r="BC243" s="3"/>
      <c r="BD243" s="13"/>
      <c r="BE243" s="10"/>
      <c r="BF243" s="10"/>
      <c r="BG243" s="10"/>
      <c r="BH243" s="23"/>
      <c r="BI243" s="21"/>
      <c r="BJ243" s="21"/>
      <c r="BK243" s="21"/>
      <c r="BL243" s="18"/>
      <c r="BM243" s="23"/>
      <c r="BN243" s="22"/>
      <c r="BO243" s="22"/>
      <c r="BP243" s="22"/>
      <c r="BQ243" s="23"/>
      <c r="BR243" s="21"/>
      <c r="BS243" s="21"/>
      <c r="BT243" s="21"/>
    </row>
    <row r="244" spans="2:72" s="1" customFormat="1" ht="11.25" customHeight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35"/>
      <c r="X244" s="13"/>
      <c r="Y244" s="10"/>
      <c r="Z244" s="10"/>
      <c r="AA244" s="10"/>
      <c r="AB244" s="13"/>
      <c r="AC244" s="19"/>
      <c r="AD244" s="19"/>
      <c r="AE244" s="3"/>
      <c r="AF244" s="13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3"/>
      <c r="AR244" s="19"/>
      <c r="AS244" s="19"/>
      <c r="AT244" s="19"/>
      <c r="AU244" s="3"/>
      <c r="AV244" s="10"/>
      <c r="AW244" s="10"/>
      <c r="AX244" s="10"/>
      <c r="AY244" s="13"/>
      <c r="AZ244" s="19"/>
      <c r="BA244" s="19"/>
      <c r="BB244" s="19"/>
      <c r="BC244" s="3"/>
      <c r="BD244" s="13"/>
      <c r="BE244" s="10"/>
      <c r="BF244" s="10"/>
      <c r="BG244" s="10"/>
      <c r="BH244" s="23"/>
      <c r="BI244" s="21"/>
      <c r="BJ244" s="21"/>
      <c r="BK244" s="21"/>
      <c r="BL244" s="18"/>
      <c r="BM244" s="23"/>
      <c r="BN244" s="22"/>
      <c r="BO244" s="22"/>
      <c r="BP244" s="22"/>
      <c r="BQ244" s="23"/>
      <c r="BR244" s="21"/>
      <c r="BS244" s="21"/>
      <c r="BT244" s="21"/>
    </row>
    <row r="245" spans="2:72" s="1" customFormat="1" ht="11.25" customHeight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35"/>
      <c r="X245" s="13"/>
      <c r="Y245" s="10"/>
      <c r="Z245" s="10"/>
      <c r="AA245" s="10"/>
      <c r="AB245" s="13"/>
      <c r="AC245" s="19"/>
      <c r="AD245" s="19"/>
      <c r="AE245" s="3"/>
      <c r="AF245" s="13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3"/>
      <c r="AR245" s="19"/>
      <c r="AS245" s="19"/>
      <c r="AT245" s="19"/>
      <c r="AU245" s="3"/>
      <c r="AV245" s="10"/>
      <c r="AW245" s="10"/>
      <c r="AX245" s="10"/>
      <c r="AY245" s="13"/>
      <c r="AZ245" s="19"/>
      <c r="BA245" s="19"/>
      <c r="BB245" s="19"/>
      <c r="BC245" s="3"/>
      <c r="BD245" s="13"/>
      <c r="BE245" s="10"/>
      <c r="BF245" s="10"/>
      <c r="BG245" s="10"/>
      <c r="BH245" s="23"/>
      <c r="BI245" s="21"/>
      <c r="BJ245" s="21"/>
      <c r="BK245" s="21"/>
      <c r="BL245" s="18"/>
      <c r="BM245" s="23"/>
      <c r="BN245" s="22"/>
      <c r="BO245" s="22"/>
      <c r="BP245" s="22"/>
      <c r="BQ245" s="23"/>
      <c r="BR245" s="21"/>
      <c r="BS245" s="21"/>
      <c r="BT245" s="21"/>
    </row>
    <row r="246" spans="2:72" s="1" customFormat="1" ht="11.25" customHeight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35"/>
      <c r="X246" s="13"/>
      <c r="Y246" s="10"/>
      <c r="Z246" s="10"/>
      <c r="AA246" s="10"/>
      <c r="AB246" s="13"/>
      <c r="AC246" s="19"/>
      <c r="AD246" s="19"/>
      <c r="AE246" s="3"/>
      <c r="AF246" s="13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3"/>
      <c r="AR246" s="19"/>
      <c r="AS246" s="19"/>
      <c r="AT246" s="19"/>
      <c r="AU246" s="3"/>
      <c r="AV246" s="10"/>
      <c r="AW246" s="10"/>
      <c r="AX246" s="10"/>
      <c r="AY246" s="13"/>
      <c r="AZ246" s="19"/>
      <c r="BA246" s="19"/>
      <c r="BB246" s="19"/>
      <c r="BC246" s="3"/>
      <c r="BD246" s="13"/>
      <c r="BE246" s="10"/>
      <c r="BF246" s="10"/>
      <c r="BG246" s="10"/>
      <c r="BH246" s="23"/>
      <c r="BI246" s="21"/>
      <c r="BJ246" s="21"/>
      <c r="BK246" s="21"/>
      <c r="BL246" s="18"/>
      <c r="BM246" s="23"/>
      <c r="BN246" s="22"/>
      <c r="BO246" s="22"/>
      <c r="BP246" s="22"/>
      <c r="BQ246" s="23"/>
      <c r="BR246" s="21"/>
      <c r="BS246" s="21"/>
      <c r="BT246" s="21"/>
    </row>
    <row r="247" spans="2:72" s="1" customFormat="1" ht="11.25" customHeight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35"/>
      <c r="X247" s="13"/>
      <c r="Y247" s="10"/>
      <c r="Z247" s="10"/>
      <c r="AA247" s="10"/>
      <c r="AB247" s="13"/>
      <c r="AC247" s="19"/>
      <c r="AD247" s="19"/>
      <c r="AE247" s="3"/>
      <c r="AF247" s="13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3"/>
      <c r="AR247" s="19"/>
      <c r="AS247" s="19"/>
      <c r="AT247" s="19"/>
      <c r="AU247" s="3"/>
      <c r="AV247" s="10"/>
      <c r="AW247" s="10"/>
      <c r="AX247" s="10"/>
      <c r="AY247" s="13"/>
      <c r="AZ247" s="19"/>
      <c r="BA247" s="19"/>
      <c r="BB247" s="19"/>
      <c r="BC247" s="3"/>
      <c r="BD247" s="13"/>
      <c r="BE247" s="10"/>
      <c r="BF247" s="10"/>
      <c r="BG247" s="10"/>
      <c r="BH247" s="23"/>
      <c r="BI247" s="21"/>
      <c r="BJ247" s="21"/>
      <c r="BK247" s="21"/>
      <c r="BL247" s="18"/>
      <c r="BM247" s="23"/>
      <c r="BN247" s="22"/>
      <c r="BO247" s="22"/>
      <c r="BP247" s="22"/>
      <c r="BQ247" s="23"/>
      <c r="BR247" s="21"/>
      <c r="BS247" s="21"/>
      <c r="BT247" s="21"/>
    </row>
    <row r="248" spans="2:72" s="1" customFormat="1" ht="11.25" customHeight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35"/>
      <c r="X248" s="13"/>
      <c r="Y248" s="10"/>
      <c r="Z248" s="10"/>
      <c r="AA248" s="10"/>
      <c r="AB248" s="13"/>
      <c r="AC248" s="19"/>
      <c r="AD248" s="19"/>
      <c r="AE248" s="3"/>
      <c r="AF248" s="13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3"/>
      <c r="AR248" s="19"/>
      <c r="AS248" s="19"/>
      <c r="AT248" s="19"/>
      <c r="AU248" s="3"/>
      <c r="AV248" s="10"/>
      <c r="AW248" s="10"/>
      <c r="AX248" s="10"/>
      <c r="AY248" s="13"/>
      <c r="AZ248" s="19"/>
      <c r="BA248" s="19"/>
      <c r="BB248" s="19"/>
      <c r="BC248" s="3"/>
      <c r="BD248" s="13"/>
      <c r="BE248" s="10"/>
      <c r="BF248" s="10"/>
      <c r="BG248" s="10"/>
      <c r="BH248" s="23"/>
      <c r="BI248" s="21"/>
      <c r="BJ248" s="21"/>
      <c r="BK248" s="21"/>
      <c r="BL248" s="18"/>
      <c r="BM248" s="23"/>
      <c r="BN248" s="22"/>
      <c r="BO248" s="22"/>
      <c r="BP248" s="22"/>
      <c r="BQ248" s="23"/>
      <c r="BR248" s="21"/>
      <c r="BS248" s="21"/>
      <c r="BT248" s="21"/>
    </row>
    <row r="249" spans="2:72" s="1" customFormat="1" ht="11.25" customHeight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35"/>
      <c r="X249" s="13"/>
      <c r="Y249" s="10"/>
      <c r="Z249" s="10"/>
      <c r="AA249" s="10"/>
      <c r="AB249" s="13"/>
      <c r="AC249" s="19"/>
      <c r="AD249" s="19"/>
      <c r="AE249" s="3"/>
      <c r="AF249" s="13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3"/>
      <c r="AR249" s="19"/>
      <c r="AS249" s="19"/>
      <c r="AT249" s="19"/>
      <c r="AU249" s="3"/>
      <c r="AV249" s="10"/>
      <c r="AW249" s="10"/>
      <c r="AX249" s="10"/>
      <c r="AY249" s="13"/>
      <c r="AZ249" s="19"/>
      <c r="BA249" s="19"/>
      <c r="BB249" s="19"/>
      <c r="BC249" s="3"/>
      <c r="BD249" s="13"/>
      <c r="BE249" s="10"/>
      <c r="BF249" s="10"/>
      <c r="BG249" s="10"/>
      <c r="BH249" s="23"/>
      <c r="BI249" s="21"/>
      <c r="BJ249" s="21"/>
      <c r="BK249" s="21"/>
      <c r="BL249" s="18"/>
      <c r="BM249" s="23"/>
      <c r="BN249" s="22"/>
      <c r="BO249" s="22"/>
      <c r="BP249" s="22"/>
      <c r="BQ249" s="23"/>
      <c r="BR249" s="21"/>
      <c r="BS249" s="21"/>
      <c r="BT249" s="21"/>
    </row>
    <row r="250" spans="2:72" s="1" customFormat="1" ht="11.25" customHeight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35"/>
      <c r="X250" s="24"/>
      <c r="Y250" s="25"/>
      <c r="Z250" s="25"/>
      <c r="AA250" s="25"/>
      <c r="AB250" s="13"/>
      <c r="AC250" s="19"/>
      <c r="AD250" s="19"/>
      <c r="AE250" s="3"/>
      <c r="AF250" s="24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13"/>
      <c r="AR250" s="19"/>
      <c r="AS250" s="19"/>
      <c r="AT250" s="19"/>
      <c r="AU250" s="3"/>
      <c r="AV250" s="25"/>
      <c r="AW250" s="25"/>
      <c r="AX250" s="25"/>
      <c r="AY250" s="13"/>
      <c r="AZ250" s="19"/>
      <c r="BA250" s="19"/>
      <c r="BB250" s="19"/>
      <c r="BC250" s="3"/>
      <c r="BD250" s="24"/>
      <c r="BE250" s="25"/>
      <c r="BF250" s="25"/>
      <c r="BG250" s="25"/>
      <c r="BH250" s="23"/>
      <c r="BI250" s="21"/>
      <c r="BJ250" s="21"/>
      <c r="BK250" s="21"/>
      <c r="BL250" s="18"/>
      <c r="BM250" s="26"/>
      <c r="BN250" s="27"/>
      <c r="BO250" s="27"/>
      <c r="BP250" s="27"/>
      <c r="BQ250" s="23"/>
      <c r="BR250" s="21"/>
      <c r="BS250" s="21"/>
      <c r="BT250" s="21"/>
    </row>
    <row r="251" spans="2:72" s="1" customFormat="1" ht="11.25" customHeight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35"/>
      <c r="X251" s="13"/>
      <c r="Y251" s="10"/>
      <c r="Z251" s="10"/>
      <c r="AA251" s="10"/>
      <c r="AB251" s="13"/>
      <c r="AC251" s="19"/>
      <c r="AD251" s="19"/>
      <c r="AE251" s="3"/>
      <c r="AF251" s="13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3"/>
      <c r="AR251" s="19"/>
      <c r="AS251" s="19"/>
      <c r="AT251" s="19"/>
      <c r="AU251" s="3"/>
      <c r="AV251" s="10"/>
      <c r="AW251" s="10"/>
      <c r="AX251" s="10"/>
      <c r="AY251" s="13"/>
      <c r="AZ251" s="19"/>
      <c r="BA251" s="19"/>
      <c r="BB251" s="19"/>
      <c r="BC251" s="3"/>
      <c r="BD251" s="13"/>
      <c r="BE251" s="10"/>
      <c r="BF251" s="10"/>
      <c r="BG251" s="10"/>
      <c r="BH251" s="23"/>
      <c r="BI251" s="21"/>
      <c r="BJ251" s="21"/>
      <c r="BK251" s="21"/>
      <c r="BL251" s="18"/>
      <c r="BM251" s="23"/>
      <c r="BN251" s="22"/>
      <c r="BO251" s="22"/>
      <c r="BP251" s="22"/>
      <c r="BQ251" s="23"/>
      <c r="BR251" s="21"/>
      <c r="BS251" s="21"/>
      <c r="BT251" s="21"/>
    </row>
    <row r="252" spans="2:72" s="1" customFormat="1" ht="11.25" customHeight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35"/>
      <c r="X252" s="13"/>
      <c r="Y252" s="10"/>
      <c r="Z252" s="10"/>
      <c r="AA252" s="10"/>
      <c r="AB252" s="13"/>
      <c r="AC252" s="19"/>
      <c r="AD252" s="19"/>
      <c r="AE252" s="3"/>
      <c r="AF252" s="13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3"/>
      <c r="AR252" s="19"/>
      <c r="AS252" s="19"/>
      <c r="AT252" s="19"/>
      <c r="AU252" s="3"/>
      <c r="AV252" s="10"/>
      <c r="AW252" s="10"/>
      <c r="AX252" s="10"/>
      <c r="AY252" s="13"/>
      <c r="AZ252" s="19"/>
      <c r="BA252" s="19"/>
      <c r="BB252" s="19"/>
      <c r="BC252" s="3"/>
      <c r="BD252" s="13"/>
      <c r="BE252" s="10"/>
      <c r="BF252" s="10"/>
      <c r="BG252" s="10"/>
      <c r="BH252" s="23"/>
      <c r="BI252" s="21"/>
      <c r="BJ252" s="21"/>
      <c r="BK252" s="21"/>
      <c r="BL252" s="18"/>
      <c r="BM252" s="23"/>
      <c r="BN252" s="22"/>
      <c r="BO252" s="22"/>
      <c r="BP252" s="22"/>
      <c r="BQ252" s="23"/>
      <c r="BR252" s="21"/>
      <c r="BS252" s="21"/>
      <c r="BT252" s="21"/>
    </row>
    <row r="253" spans="2:72" s="1" customFormat="1" ht="11.25" customHeight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35"/>
      <c r="X253" s="13"/>
      <c r="Y253" s="10"/>
      <c r="Z253" s="10"/>
      <c r="AA253" s="10"/>
      <c r="AB253" s="13"/>
      <c r="AC253" s="19"/>
      <c r="AD253" s="19"/>
      <c r="AE253" s="3"/>
      <c r="AF253" s="13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3"/>
      <c r="AR253" s="19"/>
      <c r="AS253" s="19"/>
      <c r="AT253" s="19"/>
      <c r="AU253" s="3"/>
      <c r="AV253" s="10"/>
      <c r="AW253" s="10"/>
      <c r="AX253" s="10"/>
      <c r="AY253" s="13"/>
      <c r="AZ253" s="19"/>
      <c r="BA253" s="19"/>
      <c r="BB253" s="19"/>
      <c r="BC253" s="3"/>
      <c r="BD253" s="13"/>
      <c r="BE253" s="10"/>
      <c r="BF253" s="10"/>
      <c r="BG253" s="10"/>
      <c r="BH253" s="23"/>
      <c r="BI253" s="21"/>
      <c r="BJ253" s="21"/>
      <c r="BK253" s="21"/>
      <c r="BL253" s="18"/>
      <c r="BM253" s="23"/>
      <c r="BN253" s="22"/>
      <c r="BO253" s="22"/>
      <c r="BP253" s="22"/>
      <c r="BQ253" s="23"/>
      <c r="BR253" s="21"/>
      <c r="BS253" s="21"/>
      <c r="BT253" s="21"/>
    </row>
    <row r="254" spans="2:72" s="1" customFormat="1" ht="11.25" customHeight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35"/>
      <c r="X254" s="13"/>
      <c r="Y254" s="10"/>
      <c r="Z254" s="10"/>
      <c r="AA254" s="10"/>
      <c r="AB254" s="13"/>
      <c r="AC254" s="19"/>
      <c r="AD254" s="19"/>
      <c r="AE254" s="3"/>
      <c r="AF254" s="13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3"/>
      <c r="AR254" s="19"/>
      <c r="AS254" s="19"/>
      <c r="AT254" s="19"/>
      <c r="AU254" s="3"/>
      <c r="AV254" s="10"/>
      <c r="AW254" s="10"/>
      <c r="AX254" s="10"/>
      <c r="AY254" s="13"/>
      <c r="AZ254" s="19"/>
      <c r="BA254" s="19"/>
      <c r="BB254" s="19"/>
      <c r="BC254" s="3"/>
      <c r="BD254" s="13"/>
      <c r="BE254" s="10"/>
      <c r="BF254" s="10"/>
      <c r="BG254" s="10"/>
      <c r="BH254" s="23"/>
      <c r="BI254" s="21"/>
      <c r="BJ254" s="21"/>
      <c r="BK254" s="21"/>
      <c r="BL254" s="18"/>
      <c r="BM254" s="23"/>
      <c r="BN254" s="22"/>
      <c r="BO254" s="22"/>
      <c r="BP254" s="22"/>
      <c r="BQ254" s="23"/>
      <c r="BR254" s="21"/>
      <c r="BS254" s="21"/>
      <c r="BT254" s="21"/>
    </row>
    <row r="255" spans="2:72" s="1" customFormat="1" ht="11.25" customHeight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35"/>
      <c r="X255" s="13"/>
      <c r="Y255" s="10"/>
      <c r="Z255" s="10"/>
      <c r="AA255" s="10"/>
      <c r="AB255" s="13"/>
      <c r="AC255" s="19"/>
      <c r="AD255" s="19"/>
      <c r="AE255" s="3"/>
      <c r="AF255" s="13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3"/>
      <c r="AR255" s="19"/>
      <c r="AS255" s="19"/>
      <c r="AT255" s="19"/>
      <c r="AU255" s="3"/>
      <c r="AV255" s="10"/>
      <c r="AW255" s="10"/>
      <c r="AX255" s="10"/>
      <c r="AY255" s="13"/>
      <c r="AZ255" s="19"/>
      <c r="BA255" s="19"/>
      <c r="BB255" s="19"/>
      <c r="BC255" s="3"/>
      <c r="BD255" s="13"/>
      <c r="BE255" s="10"/>
      <c r="BF255" s="10"/>
      <c r="BG255" s="10"/>
      <c r="BH255" s="23"/>
      <c r="BI255" s="21"/>
      <c r="BJ255" s="21"/>
      <c r="BK255" s="21"/>
      <c r="BL255" s="18"/>
      <c r="BM255" s="23"/>
      <c r="BN255" s="22"/>
      <c r="BO255" s="22"/>
      <c r="BP255" s="22"/>
      <c r="BQ255" s="23"/>
      <c r="BR255" s="21"/>
      <c r="BS255" s="21"/>
      <c r="BT255" s="21"/>
    </row>
    <row r="256" spans="2:72" s="1" customFormat="1" ht="11.25" customHeight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35"/>
      <c r="X256" s="13"/>
      <c r="Y256" s="10"/>
      <c r="Z256" s="10"/>
      <c r="AA256" s="10"/>
      <c r="AB256" s="13"/>
      <c r="AC256" s="19"/>
      <c r="AD256" s="19"/>
      <c r="AE256" s="3"/>
      <c r="AF256" s="13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3"/>
      <c r="AR256" s="19"/>
      <c r="AS256" s="19"/>
      <c r="AT256" s="19"/>
      <c r="AU256" s="3"/>
      <c r="AV256" s="10"/>
      <c r="AW256" s="10"/>
      <c r="AX256" s="10"/>
      <c r="AY256" s="13"/>
      <c r="AZ256" s="19"/>
      <c r="BA256" s="19"/>
      <c r="BB256" s="19"/>
      <c r="BC256" s="3"/>
      <c r="BD256" s="13"/>
      <c r="BE256" s="10"/>
      <c r="BF256" s="10"/>
      <c r="BG256" s="10"/>
      <c r="BH256" s="23"/>
      <c r="BI256" s="21"/>
      <c r="BJ256" s="21"/>
      <c r="BK256" s="21"/>
      <c r="BL256" s="18"/>
      <c r="BM256" s="23"/>
      <c r="BN256" s="22"/>
      <c r="BO256" s="22"/>
      <c r="BP256" s="22"/>
      <c r="BQ256" s="23"/>
      <c r="BR256" s="21"/>
      <c r="BS256" s="21"/>
      <c r="BT256" s="21"/>
    </row>
    <row r="257" spans="2:72" s="1" customFormat="1" ht="11.25" customHeight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35"/>
      <c r="X257" s="13"/>
      <c r="Y257" s="10"/>
      <c r="Z257" s="10"/>
      <c r="AA257" s="10"/>
      <c r="AB257" s="13"/>
      <c r="AC257" s="19"/>
      <c r="AD257" s="19"/>
      <c r="AE257" s="3"/>
      <c r="AF257" s="13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3"/>
      <c r="AR257" s="19"/>
      <c r="AS257" s="19"/>
      <c r="AT257" s="19"/>
      <c r="AU257" s="3"/>
      <c r="AV257" s="10"/>
      <c r="AW257" s="10"/>
      <c r="AX257" s="10"/>
      <c r="AY257" s="13"/>
      <c r="AZ257" s="19"/>
      <c r="BA257" s="19"/>
      <c r="BB257" s="19"/>
      <c r="BC257" s="3"/>
      <c r="BD257" s="13"/>
      <c r="BE257" s="10"/>
      <c r="BF257" s="10"/>
      <c r="BG257" s="10"/>
      <c r="BH257" s="23"/>
      <c r="BI257" s="21"/>
      <c r="BJ257" s="21"/>
      <c r="BK257" s="21"/>
      <c r="BL257" s="18"/>
      <c r="BM257" s="23"/>
      <c r="BN257" s="22"/>
      <c r="BO257" s="22"/>
      <c r="BP257" s="22"/>
      <c r="BQ257" s="23"/>
      <c r="BR257" s="21"/>
      <c r="BS257" s="21"/>
      <c r="BT257" s="21"/>
    </row>
    <row r="258" spans="2:72" s="1" customFormat="1" ht="11.25" customHeight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35"/>
      <c r="X258" s="13"/>
      <c r="Y258" s="10"/>
      <c r="Z258" s="10"/>
      <c r="AA258" s="10"/>
      <c r="AB258" s="13"/>
      <c r="AC258" s="19"/>
      <c r="AD258" s="19"/>
      <c r="AE258" s="3"/>
      <c r="AF258" s="13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3"/>
      <c r="AR258" s="19"/>
      <c r="AS258" s="19"/>
      <c r="AT258" s="19"/>
      <c r="AU258" s="3"/>
      <c r="AV258" s="10"/>
      <c r="AW258" s="10"/>
      <c r="AX258" s="10"/>
      <c r="AY258" s="13"/>
      <c r="AZ258" s="19"/>
      <c r="BA258" s="19"/>
      <c r="BB258" s="19"/>
      <c r="BC258" s="3"/>
      <c r="BD258" s="13"/>
      <c r="BE258" s="10"/>
      <c r="BF258" s="10"/>
      <c r="BG258" s="10"/>
      <c r="BH258" s="23"/>
      <c r="BI258" s="21"/>
      <c r="BJ258" s="21"/>
      <c r="BK258" s="21"/>
      <c r="BL258" s="18"/>
      <c r="BM258" s="23"/>
      <c r="BN258" s="22"/>
      <c r="BO258" s="22"/>
      <c r="BP258" s="22"/>
      <c r="BQ258" s="23"/>
      <c r="BR258" s="21"/>
      <c r="BS258" s="21"/>
      <c r="BT258" s="21"/>
    </row>
    <row r="259" spans="2:72" s="1" customFormat="1" ht="11.25" customHeight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35"/>
      <c r="X259" s="13"/>
      <c r="Y259" s="10"/>
      <c r="Z259" s="10"/>
      <c r="AA259" s="10"/>
      <c r="AB259" s="13"/>
      <c r="AC259" s="19"/>
      <c r="AD259" s="19"/>
      <c r="AE259" s="3"/>
      <c r="AF259" s="13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3"/>
      <c r="AR259" s="19"/>
      <c r="AS259" s="19"/>
      <c r="AT259" s="19"/>
      <c r="AU259" s="3"/>
      <c r="AV259" s="10"/>
      <c r="AW259" s="10"/>
      <c r="AX259" s="10"/>
      <c r="AY259" s="13"/>
      <c r="AZ259" s="19"/>
      <c r="BA259" s="19"/>
      <c r="BB259" s="19"/>
      <c r="BC259" s="3"/>
      <c r="BD259" s="13"/>
      <c r="BE259" s="10"/>
      <c r="BF259" s="10"/>
      <c r="BG259" s="10"/>
      <c r="BH259" s="23"/>
      <c r="BI259" s="21"/>
      <c r="BJ259" s="21"/>
      <c r="BK259" s="21"/>
      <c r="BL259" s="18"/>
      <c r="BM259" s="23"/>
      <c r="BN259" s="22"/>
      <c r="BO259" s="22"/>
      <c r="BP259" s="22"/>
      <c r="BQ259" s="23"/>
      <c r="BR259" s="21"/>
      <c r="BS259" s="21"/>
      <c r="BT259" s="21"/>
    </row>
    <row r="260" spans="2:72" s="1" customFormat="1" ht="11.25" customHeight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35"/>
      <c r="X260" s="24"/>
      <c r="Y260" s="25"/>
      <c r="Z260" s="25"/>
      <c r="AA260" s="25"/>
      <c r="AB260" s="13"/>
      <c r="AC260" s="19"/>
      <c r="AD260" s="19"/>
      <c r="AE260" s="3"/>
      <c r="AF260" s="24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13"/>
      <c r="AR260" s="19"/>
      <c r="AS260" s="19"/>
      <c r="AT260" s="19"/>
      <c r="AU260" s="3"/>
      <c r="AV260" s="25"/>
      <c r="AW260" s="25"/>
      <c r="AX260" s="25"/>
      <c r="AY260" s="13"/>
      <c r="AZ260" s="19"/>
      <c r="BA260" s="19"/>
      <c r="BB260" s="19"/>
      <c r="BC260" s="3"/>
      <c r="BD260" s="24"/>
      <c r="BE260" s="25"/>
      <c r="BF260" s="25"/>
      <c r="BG260" s="25"/>
      <c r="BH260" s="23"/>
      <c r="BI260" s="21"/>
      <c r="BJ260" s="21"/>
      <c r="BK260" s="21"/>
      <c r="BL260" s="18"/>
      <c r="BM260" s="26"/>
      <c r="BN260" s="27"/>
      <c r="BO260" s="27"/>
      <c r="BP260" s="27"/>
      <c r="BQ260" s="23"/>
      <c r="BR260" s="21"/>
      <c r="BS260" s="21"/>
      <c r="BT260" s="21"/>
    </row>
    <row r="261" spans="2:72" s="1" customFormat="1" ht="11.25" customHeight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35"/>
      <c r="X261" s="13"/>
      <c r="Y261" s="10"/>
      <c r="Z261" s="10"/>
      <c r="AA261" s="10"/>
      <c r="AB261" s="13"/>
      <c r="AC261" s="19"/>
      <c r="AD261" s="19"/>
      <c r="AE261" s="3"/>
      <c r="AF261" s="13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3"/>
      <c r="AR261" s="19"/>
      <c r="AS261" s="19"/>
      <c r="AT261" s="19"/>
      <c r="AU261" s="3"/>
      <c r="AV261" s="10"/>
      <c r="AW261" s="10"/>
      <c r="AX261" s="10"/>
      <c r="AY261" s="13"/>
      <c r="AZ261" s="19"/>
      <c r="BA261" s="19"/>
      <c r="BB261" s="19"/>
      <c r="BC261" s="3"/>
      <c r="BD261" s="13"/>
      <c r="BE261" s="10"/>
      <c r="BF261" s="10"/>
      <c r="BG261" s="10"/>
      <c r="BH261" s="23"/>
      <c r="BI261" s="21"/>
      <c r="BJ261" s="21"/>
      <c r="BK261" s="21"/>
      <c r="BL261" s="18"/>
      <c r="BM261" s="23"/>
      <c r="BN261" s="22"/>
      <c r="BO261" s="22"/>
      <c r="BP261" s="22"/>
      <c r="BQ261" s="23"/>
      <c r="BR261" s="21"/>
      <c r="BS261" s="21"/>
      <c r="BT261" s="21"/>
    </row>
    <row r="262" spans="2:72" s="1" customFormat="1" ht="11.25" customHeight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35"/>
      <c r="X262" s="13"/>
      <c r="Y262" s="10"/>
      <c r="Z262" s="10"/>
      <c r="AA262" s="10"/>
      <c r="AB262" s="13"/>
      <c r="AC262" s="19"/>
      <c r="AD262" s="19"/>
      <c r="AE262" s="3"/>
      <c r="AF262" s="13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3"/>
      <c r="AR262" s="19"/>
      <c r="AS262" s="19"/>
      <c r="AT262" s="19"/>
      <c r="AU262" s="3"/>
      <c r="AV262" s="10"/>
      <c r="AW262" s="10"/>
      <c r="AX262" s="10"/>
      <c r="AY262" s="13"/>
      <c r="AZ262" s="19"/>
      <c r="BA262" s="19"/>
      <c r="BB262" s="19"/>
      <c r="BC262" s="3"/>
      <c r="BD262" s="13"/>
      <c r="BE262" s="10"/>
      <c r="BF262" s="10"/>
      <c r="BG262" s="10"/>
      <c r="BH262" s="23"/>
      <c r="BI262" s="21"/>
      <c r="BJ262" s="21"/>
      <c r="BK262" s="21"/>
      <c r="BL262" s="18"/>
      <c r="BM262" s="23"/>
      <c r="BN262" s="22"/>
      <c r="BO262" s="22"/>
      <c r="BP262" s="22"/>
      <c r="BQ262" s="23"/>
      <c r="BR262" s="21"/>
      <c r="BS262" s="21"/>
      <c r="BT262" s="21"/>
    </row>
    <row r="263" spans="2:72" s="1" customFormat="1" ht="11.25" customHeight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35"/>
      <c r="X263" s="13"/>
      <c r="Y263" s="10"/>
      <c r="Z263" s="10"/>
      <c r="AA263" s="10"/>
      <c r="AB263" s="13"/>
      <c r="AC263" s="19"/>
      <c r="AD263" s="19"/>
      <c r="AE263" s="3"/>
      <c r="AF263" s="13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3"/>
      <c r="AR263" s="19"/>
      <c r="AS263" s="19"/>
      <c r="AT263" s="19"/>
      <c r="AU263" s="3"/>
      <c r="AV263" s="10"/>
      <c r="AW263" s="10"/>
      <c r="AX263" s="10"/>
      <c r="AY263" s="13"/>
      <c r="AZ263" s="19"/>
      <c r="BA263" s="19"/>
      <c r="BB263" s="19"/>
      <c r="BC263" s="3"/>
      <c r="BD263" s="13"/>
      <c r="BE263" s="10"/>
      <c r="BF263" s="10"/>
      <c r="BG263" s="10"/>
      <c r="BH263" s="23"/>
      <c r="BI263" s="21"/>
      <c r="BJ263" s="21"/>
      <c r="BK263" s="21"/>
      <c r="BL263" s="18"/>
      <c r="BM263" s="23"/>
      <c r="BN263" s="22"/>
      <c r="BO263" s="22"/>
      <c r="BP263" s="22"/>
      <c r="BQ263" s="23"/>
      <c r="BR263" s="21"/>
      <c r="BS263" s="21"/>
      <c r="BT263" s="21"/>
    </row>
    <row r="264" spans="2:72" s="1" customFormat="1" ht="11.25" customHeight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35"/>
      <c r="X264" s="13"/>
      <c r="Y264" s="10"/>
      <c r="Z264" s="10"/>
      <c r="AA264" s="10"/>
      <c r="AB264" s="13"/>
      <c r="AC264" s="19"/>
      <c r="AD264" s="19"/>
      <c r="AE264" s="3"/>
      <c r="AF264" s="13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3"/>
      <c r="AR264" s="19"/>
      <c r="AS264" s="19"/>
      <c r="AT264" s="19"/>
      <c r="AU264" s="3"/>
      <c r="AV264" s="10"/>
      <c r="AW264" s="10"/>
      <c r="AX264" s="10"/>
      <c r="AY264" s="13"/>
      <c r="AZ264" s="19"/>
      <c r="BA264" s="19"/>
      <c r="BB264" s="19"/>
      <c r="BC264" s="3"/>
      <c r="BD264" s="13"/>
      <c r="BE264" s="10"/>
      <c r="BF264" s="10"/>
      <c r="BG264" s="10"/>
      <c r="BH264" s="23"/>
      <c r="BI264" s="21"/>
      <c r="BJ264" s="21"/>
      <c r="BK264" s="21"/>
      <c r="BL264" s="18"/>
      <c r="BM264" s="23"/>
      <c r="BN264" s="22"/>
      <c r="BO264" s="22"/>
      <c r="BP264" s="22"/>
      <c r="BQ264" s="23"/>
      <c r="BR264" s="21"/>
      <c r="BS264" s="21"/>
      <c r="BT264" s="21"/>
    </row>
    <row r="265" spans="2:72" s="1" customFormat="1" ht="11.25" customHeight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35"/>
      <c r="X265" s="13"/>
      <c r="Y265" s="10"/>
      <c r="Z265" s="10"/>
      <c r="AA265" s="10"/>
      <c r="AB265" s="13"/>
      <c r="AC265" s="19"/>
      <c r="AD265" s="19"/>
      <c r="AE265" s="3"/>
      <c r="AF265" s="13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3"/>
      <c r="AR265" s="19"/>
      <c r="AS265" s="19"/>
      <c r="AT265" s="19"/>
      <c r="AU265" s="3"/>
      <c r="AV265" s="10"/>
      <c r="AW265" s="10"/>
      <c r="AX265" s="10"/>
      <c r="AY265" s="13"/>
      <c r="AZ265" s="19"/>
      <c r="BA265" s="19"/>
      <c r="BB265" s="19"/>
      <c r="BC265" s="3"/>
      <c r="BD265" s="13"/>
      <c r="BE265" s="10"/>
      <c r="BF265" s="10"/>
      <c r="BG265" s="10"/>
      <c r="BH265" s="23"/>
      <c r="BI265" s="21"/>
      <c r="BJ265" s="21"/>
      <c r="BK265" s="21"/>
      <c r="BL265" s="18"/>
      <c r="BM265" s="23"/>
      <c r="BN265" s="22"/>
      <c r="BO265" s="22"/>
      <c r="BP265" s="22"/>
      <c r="BQ265" s="23"/>
      <c r="BR265" s="21"/>
      <c r="BS265" s="21"/>
      <c r="BT265" s="21"/>
    </row>
    <row r="266" spans="2:72" s="1" customFormat="1" ht="11.25" customHeight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35"/>
      <c r="X266" s="13"/>
      <c r="Y266" s="10"/>
      <c r="Z266" s="10"/>
      <c r="AA266" s="10"/>
      <c r="AB266" s="13"/>
      <c r="AC266" s="19"/>
      <c r="AD266" s="19"/>
      <c r="AE266" s="3"/>
      <c r="AF266" s="13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3"/>
      <c r="AR266" s="19"/>
      <c r="AS266" s="19"/>
      <c r="AT266" s="19"/>
      <c r="AU266" s="3"/>
      <c r="AV266" s="10"/>
      <c r="AW266" s="10"/>
      <c r="AX266" s="10"/>
      <c r="AY266" s="13"/>
      <c r="AZ266" s="19"/>
      <c r="BA266" s="19"/>
      <c r="BB266" s="19"/>
      <c r="BC266" s="3"/>
      <c r="BD266" s="13"/>
      <c r="BE266" s="10"/>
      <c r="BF266" s="10"/>
      <c r="BG266" s="10"/>
      <c r="BH266" s="23"/>
      <c r="BI266" s="21"/>
      <c r="BJ266" s="21"/>
      <c r="BK266" s="21"/>
      <c r="BL266" s="18"/>
      <c r="BM266" s="23"/>
      <c r="BN266" s="22"/>
      <c r="BO266" s="22"/>
      <c r="BP266" s="22"/>
      <c r="BQ266" s="23"/>
      <c r="BR266" s="21"/>
      <c r="BS266" s="21"/>
      <c r="BT266" s="21"/>
    </row>
    <row r="267" spans="2:72" s="1" customFormat="1" ht="11.25" customHeight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35"/>
      <c r="X267" s="13"/>
      <c r="Y267" s="10"/>
      <c r="Z267" s="10"/>
      <c r="AA267" s="10"/>
      <c r="AB267" s="13"/>
      <c r="AC267" s="19"/>
      <c r="AD267" s="19"/>
      <c r="AE267" s="3"/>
      <c r="AF267" s="13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3"/>
      <c r="AR267" s="19"/>
      <c r="AS267" s="19"/>
      <c r="AT267" s="19"/>
      <c r="AU267" s="3"/>
      <c r="AV267" s="10"/>
      <c r="AW267" s="10"/>
      <c r="AX267" s="10"/>
      <c r="AY267" s="13"/>
      <c r="AZ267" s="19"/>
      <c r="BA267" s="19"/>
      <c r="BB267" s="19"/>
      <c r="BC267" s="3"/>
      <c r="BD267" s="13"/>
      <c r="BE267" s="10"/>
      <c r="BF267" s="10"/>
      <c r="BG267" s="10"/>
      <c r="BH267" s="23"/>
      <c r="BI267" s="21"/>
      <c r="BJ267" s="21"/>
      <c r="BK267" s="21"/>
      <c r="BL267" s="18"/>
      <c r="BM267" s="23"/>
      <c r="BN267" s="22"/>
      <c r="BO267" s="22"/>
      <c r="BP267" s="22"/>
      <c r="BQ267" s="23"/>
      <c r="BR267" s="21"/>
      <c r="BS267" s="21"/>
      <c r="BT267" s="21"/>
    </row>
    <row r="268" spans="2:72" s="1" customFormat="1" ht="11.25" customHeight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35"/>
      <c r="X268" s="13"/>
      <c r="Y268" s="10"/>
      <c r="Z268" s="10"/>
      <c r="AA268" s="10"/>
      <c r="AB268" s="13"/>
      <c r="AC268" s="19"/>
      <c r="AD268" s="19"/>
      <c r="AE268" s="3"/>
      <c r="AF268" s="13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3"/>
      <c r="AR268" s="19"/>
      <c r="AS268" s="19"/>
      <c r="AT268" s="19"/>
      <c r="AU268" s="3"/>
      <c r="AV268" s="10"/>
      <c r="AW268" s="10"/>
      <c r="AX268" s="10"/>
      <c r="AY268" s="13"/>
      <c r="AZ268" s="19"/>
      <c r="BA268" s="19"/>
      <c r="BB268" s="19"/>
      <c r="BC268" s="3"/>
      <c r="BD268" s="13"/>
      <c r="BE268" s="10"/>
      <c r="BF268" s="10"/>
      <c r="BG268" s="10"/>
      <c r="BH268" s="23"/>
      <c r="BI268" s="21"/>
      <c r="BJ268" s="21"/>
      <c r="BK268" s="21"/>
      <c r="BL268" s="18"/>
      <c r="BM268" s="23"/>
      <c r="BN268" s="22"/>
      <c r="BO268" s="22"/>
      <c r="BP268" s="22"/>
      <c r="BQ268" s="23"/>
      <c r="BR268" s="21"/>
      <c r="BS268" s="21"/>
      <c r="BT268" s="21"/>
    </row>
    <row r="269" spans="2:72" s="1" customFormat="1" ht="11.25" customHeight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35"/>
      <c r="X269" s="13"/>
      <c r="Y269" s="10"/>
      <c r="Z269" s="10"/>
      <c r="AA269" s="10"/>
      <c r="AB269" s="13"/>
      <c r="AC269" s="19"/>
      <c r="AD269" s="19"/>
      <c r="AE269" s="3"/>
      <c r="AF269" s="13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3"/>
      <c r="AR269" s="19"/>
      <c r="AS269" s="19"/>
      <c r="AT269" s="19"/>
      <c r="AU269" s="3"/>
      <c r="AV269" s="10"/>
      <c r="AW269" s="10"/>
      <c r="AX269" s="10"/>
      <c r="AY269" s="13"/>
      <c r="AZ269" s="19"/>
      <c r="BA269" s="19"/>
      <c r="BB269" s="19"/>
      <c r="BC269" s="3"/>
      <c r="BD269" s="13"/>
      <c r="BE269" s="10"/>
      <c r="BF269" s="10"/>
      <c r="BG269" s="10"/>
      <c r="BH269" s="23"/>
      <c r="BI269" s="21"/>
      <c r="BJ269" s="21"/>
      <c r="BK269" s="21"/>
      <c r="BL269" s="18"/>
      <c r="BM269" s="23"/>
      <c r="BN269" s="22"/>
      <c r="BO269" s="22"/>
      <c r="BP269" s="22"/>
      <c r="BQ269" s="23"/>
      <c r="BR269" s="21"/>
      <c r="BS269" s="21"/>
      <c r="BT269" s="21"/>
    </row>
    <row r="270" spans="2:72" s="1" customFormat="1" ht="11.25" customHeight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35"/>
      <c r="X270" s="24"/>
      <c r="Y270" s="25"/>
      <c r="Z270" s="25"/>
      <c r="AA270" s="25"/>
      <c r="AB270" s="24"/>
      <c r="AC270" s="19"/>
      <c r="AD270" s="19"/>
      <c r="AE270" s="3"/>
      <c r="AF270" s="24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4"/>
      <c r="AR270" s="19"/>
      <c r="AS270" s="19"/>
      <c r="AT270" s="19"/>
      <c r="AU270" s="3"/>
      <c r="AV270" s="25"/>
      <c r="AW270" s="25"/>
      <c r="AX270" s="25"/>
      <c r="AY270" s="24"/>
      <c r="AZ270" s="19"/>
      <c r="BA270" s="19"/>
      <c r="BB270" s="19"/>
      <c r="BC270" s="3"/>
      <c r="BD270" s="24"/>
      <c r="BE270" s="25"/>
      <c r="BF270" s="25"/>
      <c r="BG270" s="25"/>
      <c r="BH270" s="26"/>
      <c r="BI270" s="21"/>
      <c r="BJ270" s="21"/>
      <c r="BK270" s="21"/>
      <c r="BL270" s="18"/>
      <c r="BM270" s="26"/>
      <c r="BN270" s="27"/>
      <c r="BO270" s="27"/>
      <c r="BP270" s="27"/>
      <c r="BQ270" s="23"/>
      <c r="BR270" s="21"/>
      <c r="BS270" s="21"/>
      <c r="BT270" s="21"/>
    </row>
    <row r="271" spans="2:72" s="1" customFormat="1" ht="11.25" customHeight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35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</row>
    <row r="272" spans="2:72" s="1" customFormat="1" ht="11.25" customHeight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35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</row>
    <row r="273" spans="2:59" s="1" customFormat="1" ht="11.25" customHeight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35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2"/>
    </row>
    <row r="274" spans="2:59" s="1" customFormat="1" ht="11.25" customHeight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35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2"/>
    </row>
    <row r="275" spans="2:59" s="1" customFormat="1" ht="11.25" customHeight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35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2"/>
    </row>
    <row r="276" spans="2:59" s="1" customFormat="1" ht="11.25" customHeight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35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2"/>
    </row>
    <row r="277" spans="2:59" s="1" customFormat="1" ht="11.25" customHeight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35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2"/>
    </row>
    <row r="278" spans="2:59" s="1" customFormat="1" ht="11.25" customHeight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35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2"/>
    </row>
    <row r="279" spans="2:59" s="1" customFormat="1" ht="11.25" customHeight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35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2"/>
    </row>
    <row r="280" spans="2:59" s="1" customFormat="1" ht="11.25" customHeight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35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2"/>
    </row>
    <row r="281" spans="2:59" s="1" customFormat="1" ht="11.25" customHeight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35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2"/>
    </row>
    <row r="282" spans="2:59" s="1" customFormat="1" ht="11.25" customHeight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35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2"/>
    </row>
    <row r="283" spans="2:59" s="1" customFormat="1" ht="11.25" customHeight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35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2"/>
    </row>
    <row r="284" spans="2:59" s="1" customFormat="1" ht="11.25" customHeight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35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2"/>
    </row>
    <row r="285" spans="2:59" s="1" customFormat="1" ht="11.25" customHeight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35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2"/>
    </row>
    <row r="286" spans="2:59" s="1" customFormat="1" ht="11.25" customHeight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35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2"/>
    </row>
    <row r="287" spans="2:59" s="1" customFormat="1" ht="11.25" customHeight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35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2"/>
    </row>
    <row r="288" spans="2:59" s="1" customFormat="1" ht="11.25" customHeight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35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2"/>
    </row>
    <row r="289" spans="2:59" s="1" customFormat="1" ht="11.25" customHeight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35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2"/>
    </row>
    <row r="290" spans="2:59" s="1" customFormat="1" ht="11.25" customHeight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35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2"/>
    </row>
    <row r="291" spans="2:59" s="1" customFormat="1" ht="11.25" customHeight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35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2"/>
    </row>
    <row r="292" spans="2:59" s="1" customFormat="1" ht="11.25" customHeight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35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2"/>
    </row>
    <row r="293" spans="2:59" s="1" customFormat="1" ht="11.25" customHeight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35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2"/>
    </row>
    <row r="294" spans="2:59" s="1" customFormat="1" ht="11.25" customHeight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35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2"/>
    </row>
    <row r="295" spans="2:59" s="1" customFormat="1" ht="11.25" customHeight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35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2"/>
    </row>
    <row r="296" spans="2:59" s="1" customFormat="1" ht="11.25" customHeight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35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2"/>
    </row>
    <row r="297" spans="2:59" s="1" customFormat="1" ht="11.25" customHeight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35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2"/>
    </row>
    <row r="298" spans="2:59" s="1" customFormat="1" ht="11.25" customHeight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35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2"/>
    </row>
    <row r="299" spans="2:59" s="1" customFormat="1" ht="11.25" customHeight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35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2"/>
    </row>
    <row r="300" spans="2:59" s="1" customFormat="1" ht="11.25" customHeight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35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2"/>
    </row>
    <row r="301" spans="2:59" s="1" customFormat="1" ht="11.25" customHeight="1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35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2"/>
    </row>
    <row r="302" spans="2:59" s="1" customFormat="1" ht="11.25" customHeight="1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35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2"/>
    </row>
    <row r="303" spans="2:59" s="1" customFormat="1" ht="11.25" customHeight="1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35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2"/>
    </row>
    <row r="304" spans="2:59" s="1" customFormat="1" ht="11.25" customHeight="1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35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2"/>
    </row>
    <row r="305" spans="2:59" s="1" customFormat="1" ht="11.25" customHeight="1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35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2"/>
    </row>
    <row r="306" spans="2:59" s="1" customFormat="1" ht="11.25" customHeight="1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35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2"/>
    </row>
    <row r="307" spans="2:59" s="1" customFormat="1" ht="11.25" customHeight="1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35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2"/>
    </row>
    <row r="308" spans="2:59" s="1" customFormat="1" ht="11.25" customHeight="1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35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2"/>
    </row>
    <row r="309" spans="2:59" s="1" customFormat="1" ht="11.25" customHeight="1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35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2"/>
    </row>
    <row r="310" spans="2:59" s="1" customFormat="1" ht="11.25" customHeight="1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35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2"/>
    </row>
    <row r="311" spans="2:59" s="1" customFormat="1" ht="11.25" customHeight="1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35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2"/>
    </row>
    <row r="312" spans="2:59" s="1" customFormat="1" ht="11.25" customHeight="1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35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2"/>
    </row>
    <row r="313" spans="2:59" s="1" customFormat="1" ht="11.25" customHeight="1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35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2"/>
    </row>
    <row r="314" spans="2:59" s="1" customFormat="1" ht="11.25" customHeight="1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35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2"/>
    </row>
    <row r="315" spans="2:59" s="1" customFormat="1" ht="11.25" customHeight="1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35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2"/>
    </row>
    <row r="316" spans="2:59" s="1" customFormat="1" ht="11.25" customHeight="1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35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2"/>
    </row>
    <row r="317" spans="2:59" s="1" customFormat="1" ht="11.25" customHeight="1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35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2"/>
    </row>
    <row r="318" spans="2:59" s="1" customFormat="1" ht="11.25" customHeight="1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35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2"/>
    </row>
    <row r="319" spans="2:59" s="1" customFormat="1" ht="11.25" customHeight="1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35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2"/>
    </row>
    <row r="320" spans="2:59" s="1" customFormat="1" ht="11.25" customHeight="1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35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2"/>
    </row>
    <row r="321" spans="2:59" s="1" customFormat="1" ht="11.25" customHeight="1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35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2"/>
    </row>
    <row r="322" spans="2:59" s="1" customFormat="1" ht="11.25" customHeight="1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35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2"/>
    </row>
    <row r="323" spans="2:59" s="1" customFormat="1" ht="11.25" customHeight="1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35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2"/>
    </row>
    <row r="324" spans="2:59" s="1" customFormat="1" ht="11.25" customHeight="1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35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2"/>
    </row>
    <row r="325" spans="2:59" s="1" customFormat="1" ht="11.25" customHeight="1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35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2"/>
    </row>
    <row r="326" spans="2:59" s="1" customFormat="1" ht="11.25" customHeight="1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35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2"/>
    </row>
    <row r="327" spans="2:59" s="1" customFormat="1" ht="11.25" customHeight="1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35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2"/>
    </row>
    <row r="328" spans="2:59" s="1" customFormat="1" ht="11.25" customHeight="1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35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2"/>
    </row>
    <row r="329" spans="2:59" s="1" customFormat="1" ht="11.25" customHeight="1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35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2"/>
    </row>
    <row r="330" spans="2:59" s="1" customFormat="1" ht="11.25" customHeight="1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35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2"/>
    </row>
    <row r="331" spans="2:59" s="1" customFormat="1" ht="11.25" customHeight="1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35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2"/>
    </row>
    <row r="332" spans="2:59" s="1" customFormat="1" ht="11.25" customHeight="1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35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2"/>
    </row>
    <row r="333" spans="2:59" s="1" customFormat="1" ht="11.25" customHeight="1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35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2"/>
    </row>
    <row r="334" spans="2:59" s="1" customFormat="1" ht="11.25" customHeight="1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35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2"/>
    </row>
    <row r="335" spans="2:59" s="1" customFormat="1" ht="11.25" customHeight="1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35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2"/>
    </row>
    <row r="336" spans="2:59" s="1" customFormat="1" ht="11.25" customHeight="1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35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2"/>
    </row>
    <row r="337" spans="2:59" s="1" customFormat="1" ht="11.25" customHeight="1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35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2"/>
    </row>
    <row r="338" spans="2:59" s="1" customFormat="1" ht="11.25" customHeight="1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35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2"/>
    </row>
    <row r="339" spans="2:59" s="1" customFormat="1" ht="11.25" customHeight="1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35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2"/>
    </row>
    <row r="340" spans="2:59" s="1" customFormat="1" ht="11.25" customHeight="1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35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2"/>
    </row>
    <row r="341" spans="2:59" s="1" customFormat="1" ht="11.25" customHeight="1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35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2"/>
    </row>
    <row r="342" spans="2:59" s="1" customFormat="1" ht="11.25" customHeight="1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35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2"/>
    </row>
    <row r="343" spans="2:59" s="1" customFormat="1" ht="11.25" customHeight="1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35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2"/>
    </row>
    <row r="344" spans="2:59" s="1" customFormat="1" ht="11.25" customHeight="1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35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2"/>
    </row>
    <row r="345" spans="2:59" s="1" customFormat="1" ht="11.25" customHeight="1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35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2"/>
    </row>
    <row r="346" spans="2:59" s="1" customFormat="1" ht="11.25" customHeight="1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35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2"/>
    </row>
    <row r="347" spans="2:59" s="1" customFormat="1" ht="11.25" customHeight="1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35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2"/>
    </row>
    <row r="348" spans="2:59" s="1" customFormat="1" ht="11.25" customHeight="1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35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2"/>
    </row>
    <row r="349" spans="2:59" s="1" customFormat="1" ht="11.25" customHeight="1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35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2"/>
    </row>
    <row r="350" spans="2:59" s="1" customFormat="1" ht="11.25" customHeight="1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35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2"/>
    </row>
    <row r="351" spans="2:59" s="1" customFormat="1" ht="11.25" customHeight="1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35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2"/>
    </row>
    <row r="352" spans="2:59" s="1" customFormat="1" ht="11.25" customHeight="1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35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2"/>
    </row>
    <row r="353" spans="2:59" s="1" customFormat="1" ht="11.25" customHeight="1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35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2"/>
    </row>
    <row r="354" spans="2:59" s="1" customFormat="1" ht="11.25" customHeight="1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35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2"/>
    </row>
    <row r="355" spans="2:59" s="1" customFormat="1" ht="11.25" customHeight="1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35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2"/>
    </row>
    <row r="356" spans="2:59" s="1" customFormat="1" ht="11.25" customHeight="1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35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2"/>
    </row>
    <row r="357" spans="2:59" s="1" customFormat="1" ht="11.25" customHeight="1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35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2"/>
    </row>
    <row r="358" spans="2:59" s="1" customFormat="1" ht="11.25" customHeight="1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35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2"/>
    </row>
    <row r="359" spans="2:59" s="1" customFormat="1" ht="11.25" customHeight="1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35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2"/>
    </row>
    <row r="360" spans="2:59" s="1" customFormat="1" ht="11.25" customHeight="1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35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2"/>
    </row>
    <row r="361" spans="2:59" s="1" customFormat="1" ht="11.25" customHeight="1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35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2"/>
    </row>
    <row r="362" spans="2:59" s="1" customFormat="1" ht="11.25" customHeight="1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35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2"/>
    </row>
    <row r="363" spans="2:59" s="1" customFormat="1" ht="11.25" customHeight="1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35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2"/>
    </row>
    <row r="364" spans="2:59" s="1" customFormat="1" ht="11.25" customHeight="1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35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2"/>
    </row>
    <row r="365" spans="2:59" s="1" customFormat="1" ht="11.25" customHeight="1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35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2"/>
    </row>
    <row r="366" spans="2:59" s="1" customFormat="1" ht="11.25" customHeight="1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35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2"/>
    </row>
    <row r="367" spans="2:59" s="1" customFormat="1" ht="11.25" customHeight="1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35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2"/>
    </row>
    <row r="368" spans="2:59" s="1" customFormat="1" ht="11.25" customHeight="1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35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2"/>
    </row>
    <row r="369" spans="2:59" s="1" customFormat="1" ht="11.25" customHeight="1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35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2"/>
    </row>
    <row r="370" spans="2:59" s="1" customFormat="1" ht="11.25" customHeight="1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35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2"/>
    </row>
    <row r="371" spans="2:59" s="1" customFormat="1" ht="11.25" customHeight="1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35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2"/>
    </row>
    <row r="372" spans="2:59" s="1" customFormat="1" ht="11.25" customHeight="1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35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2"/>
    </row>
    <row r="373" spans="2:59" s="1" customFormat="1" ht="11.25" customHeight="1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35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2"/>
    </row>
    <row r="374" spans="2:59" s="1" customFormat="1" ht="11.25" customHeight="1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35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2"/>
    </row>
    <row r="375" spans="2:59" s="1" customFormat="1" ht="11.25" customHeight="1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35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2"/>
    </row>
    <row r="376" spans="2:59" s="1" customFormat="1" ht="11.25" customHeight="1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35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2"/>
    </row>
    <row r="377" spans="2:59" s="1" customFormat="1" ht="11.25" customHeight="1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35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2"/>
    </row>
    <row r="378" spans="2:59" s="1" customFormat="1" ht="11.25" customHeight="1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35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2"/>
    </row>
    <row r="379" spans="2:59" s="1" customFormat="1" ht="11.25" customHeight="1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35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2"/>
    </row>
    <row r="380" spans="2:59" s="1" customFormat="1" ht="11.25" customHeight="1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35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2"/>
    </row>
    <row r="381" spans="2:59" s="1" customFormat="1" ht="11.25" customHeight="1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35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2"/>
    </row>
    <row r="382" spans="2:59" s="1" customFormat="1" ht="11.25" customHeight="1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35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2"/>
    </row>
    <row r="383" spans="2:59" s="1" customFormat="1" ht="11.25" customHeight="1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35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2"/>
    </row>
    <row r="384" spans="2:59" s="1" customFormat="1" ht="11.25" customHeight="1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35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2"/>
    </row>
    <row r="385" spans="2:59" s="1" customFormat="1" ht="11.25" customHeight="1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35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2"/>
    </row>
    <row r="386" spans="2:59" s="1" customFormat="1" ht="11.25" customHeight="1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35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2"/>
    </row>
    <row r="387" spans="2:59" s="1" customFormat="1" ht="11.25" customHeight="1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35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2"/>
    </row>
    <row r="388" spans="2:59" s="1" customFormat="1" ht="11.25" customHeight="1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35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2"/>
    </row>
    <row r="389" spans="2:59" s="1" customFormat="1" ht="11.25" customHeight="1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35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2"/>
    </row>
    <row r="390" spans="2:59" s="1" customFormat="1" ht="11.25" customHeight="1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35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2"/>
    </row>
    <row r="391" spans="2:59" s="1" customFormat="1" ht="11.25" customHeight="1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35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2"/>
    </row>
    <row r="392" spans="2:59" s="1" customFormat="1" ht="11.25" customHeight="1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35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2"/>
    </row>
    <row r="393" spans="2:59" s="1" customFormat="1" ht="11.25" customHeight="1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35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2"/>
    </row>
    <row r="394" spans="2:59" s="1" customFormat="1" ht="11.25" customHeight="1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35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2"/>
    </row>
    <row r="395" spans="2:59" s="1" customFormat="1" ht="11.25" customHeight="1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35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2"/>
    </row>
    <row r="396" spans="2:59" s="1" customFormat="1" ht="11.25" customHeight="1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35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2"/>
    </row>
    <row r="397" spans="2:59" s="1" customFormat="1" ht="11.25" customHeight="1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35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2"/>
    </row>
    <row r="398" spans="2:59" s="1" customFormat="1" ht="11.25" customHeight="1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35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2"/>
    </row>
    <row r="399" spans="2:59" s="1" customFormat="1" ht="11.25" customHeight="1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35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2"/>
    </row>
    <row r="400" spans="2:59" s="1" customFormat="1" ht="11.25" customHeight="1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35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2"/>
    </row>
    <row r="401" spans="2:59" s="1" customFormat="1" ht="11.25" customHeight="1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35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2"/>
    </row>
    <row r="402" spans="2:59" s="1" customFormat="1" ht="11.25" customHeight="1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35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2"/>
    </row>
    <row r="403" spans="2:59" s="1" customFormat="1" ht="11.25" customHeight="1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35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2"/>
    </row>
    <row r="404" spans="2:59" s="1" customFormat="1" ht="11.25" customHeight="1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35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2"/>
    </row>
    <row r="405" spans="2:59" s="1" customFormat="1" ht="11.25" customHeight="1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35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2"/>
    </row>
    <row r="406" spans="2:59" s="1" customFormat="1" ht="11.25" customHeight="1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35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2"/>
    </row>
    <row r="407" spans="2:59" s="1" customFormat="1" ht="11.25" customHeight="1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35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2"/>
    </row>
    <row r="408" spans="2:59" s="1" customFormat="1" ht="11.25" customHeight="1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35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2"/>
    </row>
    <row r="409" spans="2:59" s="1" customFormat="1" ht="11.25" customHeight="1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35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2"/>
    </row>
    <row r="410" spans="2:59" s="1" customFormat="1" ht="11.25" customHeight="1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35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2"/>
    </row>
    <row r="411" spans="2:59" s="1" customFormat="1" ht="11.25" customHeight="1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35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2"/>
    </row>
    <row r="412" spans="2:59" s="1" customFormat="1" ht="11.25" customHeight="1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35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2"/>
    </row>
    <row r="413" spans="2:59" s="1" customFormat="1" ht="11.25" customHeight="1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35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2"/>
    </row>
    <row r="414" spans="2:59" s="1" customFormat="1" ht="11.25" customHeight="1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35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2"/>
    </row>
    <row r="415" spans="2:59" s="1" customFormat="1" ht="11.25" customHeight="1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35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2"/>
    </row>
    <row r="416" spans="2:59" s="1" customFormat="1" ht="11.25" customHeight="1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35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2"/>
    </row>
    <row r="417" spans="2:59" s="1" customFormat="1" ht="11.25" customHeight="1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35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2"/>
    </row>
    <row r="418" spans="2:59" s="1" customFormat="1" ht="11.25" customHeight="1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35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2"/>
    </row>
    <row r="419" spans="2:59" s="1" customFormat="1" ht="11.25" customHeight="1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35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2"/>
    </row>
    <row r="420" spans="2:59" s="1" customFormat="1" ht="11.25" customHeight="1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35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2"/>
    </row>
    <row r="421" spans="2:59" s="1" customFormat="1" ht="11.25" customHeight="1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35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2"/>
    </row>
    <row r="422" spans="2:59" s="1" customFormat="1" ht="11.25" customHeight="1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35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2"/>
    </row>
    <row r="423" spans="2:59" s="1" customFormat="1" ht="11.25" customHeight="1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35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2"/>
    </row>
    <row r="424" spans="2:59" s="1" customFormat="1" ht="11.25" customHeight="1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35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2"/>
    </row>
    <row r="425" spans="2:59" s="1" customFormat="1" ht="11.25" customHeight="1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35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2"/>
    </row>
    <row r="426" spans="2:59" s="1" customFormat="1" ht="11.25" customHeight="1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35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2"/>
    </row>
    <row r="427" spans="2:59" s="1" customFormat="1" ht="11.25" customHeight="1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35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2"/>
    </row>
    <row r="428" spans="2:59" s="1" customFormat="1" ht="11.25" customHeight="1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35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2"/>
    </row>
    <row r="429" spans="2:59" s="1" customFormat="1" ht="11.25" customHeight="1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35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2"/>
    </row>
    <row r="430" spans="2:59" s="1" customFormat="1" ht="11.25" customHeight="1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35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2"/>
    </row>
    <row r="431" spans="2:59" s="1" customFormat="1" ht="11.25" customHeight="1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35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2"/>
    </row>
    <row r="432" spans="2:59" s="1" customFormat="1" ht="11.25" customHeight="1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35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2"/>
    </row>
    <row r="433" spans="2:59" s="1" customFormat="1" ht="11.25" customHeight="1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35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2"/>
    </row>
    <row r="434" spans="2:59" s="1" customFormat="1" ht="11.25" customHeight="1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35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2"/>
    </row>
    <row r="435" spans="2:59" s="1" customFormat="1" ht="11.25" customHeight="1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35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2"/>
    </row>
    <row r="436" spans="2:59" s="1" customFormat="1" ht="11.25" customHeight="1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35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2"/>
    </row>
    <row r="437" spans="2:59" s="1" customFormat="1" ht="11.25" customHeight="1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35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2"/>
    </row>
    <row r="438" spans="2:59" s="1" customFormat="1" ht="11.25" customHeight="1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35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2"/>
    </row>
    <row r="439" spans="2:59" s="1" customFormat="1" ht="11.25" customHeight="1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35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2"/>
    </row>
    <row r="440" spans="2:59" s="1" customFormat="1" ht="11.25" customHeight="1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35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2"/>
    </row>
    <row r="441" spans="2:59" s="1" customFormat="1" ht="11.25" customHeight="1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35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2"/>
    </row>
    <row r="442" spans="2:59" s="1" customFormat="1" ht="11.25" customHeight="1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35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2"/>
    </row>
    <row r="443" spans="2:59" s="1" customFormat="1" ht="11.25" customHeight="1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35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2"/>
    </row>
    <row r="444" spans="2:59" s="1" customFormat="1" ht="11.25" customHeight="1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35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2"/>
    </row>
    <row r="445" spans="2:59" s="1" customFormat="1" ht="11.25" customHeight="1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35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2"/>
    </row>
    <row r="446" spans="2:59" s="1" customFormat="1" ht="11.25" customHeight="1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35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2"/>
    </row>
    <row r="447" spans="2:59" s="1" customFormat="1" ht="11.25" customHeight="1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35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2"/>
    </row>
    <row r="448" spans="2:59" s="1" customFormat="1" ht="11.25" customHeight="1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35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2"/>
    </row>
    <row r="449" spans="2:59" s="1" customFormat="1" ht="11.25" customHeight="1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35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2"/>
    </row>
    <row r="450" spans="2:59" s="1" customFormat="1" ht="11.25" customHeight="1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35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2"/>
    </row>
    <row r="451" spans="2:59" s="1" customFormat="1" ht="11.25" customHeight="1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35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2"/>
    </row>
    <row r="452" spans="2:59" s="1" customFormat="1" ht="11.25" customHeight="1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35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2"/>
    </row>
    <row r="453" spans="2:59" s="1" customFormat="1" ht="11.25" customHeight="1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35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2"/>
    </row>
    <row r="454" spans="2:59" s="1" customFormat="1" ht="11.25" customHeight="1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35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2"/>
    </row>
    <row r="455" spans="2:59" s="1" customFormat="1" ht="11.25" customHeight="1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35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2"/>
    </row>
    <row r="456" spans="2:59" s="1" customFormat="1" ht="11.25" customHeight="1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35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2"/>
    </row>
    <row r="457" spans="2:59" s="1" customFormat="1" ht="11.25" customHeight="1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35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2"/>
    </row>
    <row r="458" spans="2:59" s="1" customFormat="1" ht="11.25" customHeight="1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35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2"/>
    </row>
    <row r="459" spans="2:59" s="1" customFormat="1" ht="11.25" customHeight="1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35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2"/>
    </row>
    <row r="460" spans="2:59" s="1" customFormat="1" ht="11.25" customHeight="1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35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2"/>
    </row>
    <row r="461" spans="2:59" s="1" customFormat="1" ht="11.25" customHeight="1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35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2"/>
    </row>
    <row r="462" spans="2:59" s="1" customFormat="1" ht="11.25" customHeight="1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35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2"/>
    </row>
    <row r="463" spans="2:59" s="1" customFormat="1" ht="11.25" customHeight="1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35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2"/>
    </row>
    <row r="464" spans="2:59" s="1" customFormat="1" ht="11.25" customHeight="1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35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2"/>
    </row>
    <row r="465" spans="2:59" s="1" customFormat="1" ht="11.25" customHeight="1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35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2"/>
    </row>
    <row r="466" spans="2:59" s="1" customFormat="1" ht="11.25" customHeight="1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35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2"/>
    </row>
    <row r="467" spans="2:59" s="1" customFormat="1" ht="11.25" customHeight="1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35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2"/>
    </row>
    <row r="468" spans="2:59" s="1" customFormat="1" ht="11.25" customHeight="1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35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2"/>
    </row>
    <row r="469" spans="2:59" s="1" customFormat="1" ht="11.25" customHeight="1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35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2"/>
    </row>
    <row r="470" spans="2:59" s="1" customFormat="1" ht="11.25" customHeight="1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35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2"/>
    </row>
  </sheetData>
  <sheetProtection/>
  <mergeCells count="86">
    <mergeCell ref="T127:U127"/>
    <mergeCell ref="Q4:T4"/>
    <mergeCell ref="BB67:BD67"/>
    <mergeCell ref="BB46:BF46"/>
    <mergeCell ref="AP47:AR47"/>
    <mergeCell ref="AV47:AX47"/>
    <mergeCell ref="BB53:BD53"/>
    <mergeCell ref="BB60:BD60"/>
    <mergeCell ref="Q20:R20"/>
    <mergeCell ref="Q19:R19"/>
    <mergeCell ref="AI46:AM46"/>
    <mergeCell ref="Q24:R24"/>
    <mergeCell ref="U2:U5"/>
    <mergeCell ref="Q2:T2"/>
    <mergeCell ref="B6:V6"/>
    <mergeCell ref="O3:P3"/>
    <mergeCell ref="O4:P4"/>
    <mergeCell ref="Q3:T3"/>
    <mergeCell ref="I16:J16"/>
    <mergeCell ref="S12:T12"/>
    <mergeCell ref="S11:T11"/>
    <mergeCell ref="I17:J17"/>
    <mergeCell ref="I13:J13"/>
    <mergeCell ref="S10:T10"/>
    <mergeCell ref="T27:T28"/>
    <mergeCell ref="M23:M26"/>
    <mergeCell ref="M27:M28"/>
    <mergeCell ref="O27:O28"/>
    <mergeCell ref="AC47:AE47"/>
    <mergeCell ref="S13:T13"/>
    <mergeCell ref="S16:T16"/>
    <mergeCell ref="Q22:R22"/>
    <mergeCell ref="Q21:R21"/>
    <mergeCell ref="AB35:AC35"/>
    <mergeCell ref="S17:T17"/>
    <mergeCell ref="E37:E40"/>
    <mergeCell ref="M29:M32"/>
    <mergeCell ref="L51:L52"/>
    <mergeCell ref="P45:Q45"/>
    <mergeCell ref="Q41:R41"/>
    <mergeCell ref="Q35:R35"/>
    <mergeCell ref="Q39:R39"/>
    <mergeCell ref="M47:M50"/>
    <mergeCell ref="J2:M2"/>
    <mergeCell ref="J3:M3"/>
    <mergeCell ref="J4:M4"/>
    <mergeCell ref="I12:J12"/>
    <mergeCell ref="I10:J10"/>
    <mergeCell ref="I11:J11"/>
    <mergeCell ref="O88:P88"/>
    <mergeCell ref="P110:R110"/>
    <mergeCell ref="Q87:T87"/>
    <mergeCell ref="T51:T52"/>
    <mergeCell ref="AI60:AK60"/>
    <mergeCell ref="AI67:AK67"/>
    <mergeCell ref="AI53:AK53"/>
    <mergeCell ref="B90:V90"/>
    <mergeCell ref="Q88:T88"/>
    <mergeCell ref="O87:P87"/>
    <mergeCell ref="N27:N28"/>
    <mergeCell ref="G127:P127"/>
    <mergeCell ref="G109:I109"/>
    <mergeCell ref="G70:I70"/>
    <mergeCell ref="M51:M52"/>
    <mergeCell ref="G77:I77"/>
    <mergeCell ref="K97:L97"/>
    <mergeCell ref="S126:U126"/>
    <mergeCell ref="C122:C123"/>
    <mergeCell ref="Z35:AA35"/>
    <mergeCell ref="J77:L77"/>
    <mergeCell ref="P71:S71"/>
    <mergeCell ref="S110:T110"/>
    <mergeCell ref="C117:E117"/>
    <mergeCell ref="C107:E107"/>
    <mergeCell ref="S44:T44"/>
    <mergeCell ref="J70:L70"/>
    <mergeCell ref="C2:G3"/>
    <mergeCell ref="C4:G5"/>
    <mergeCell ref="C86:G87"/>
    <mergeCell ref="C88:G89"/>
    <mergeCell ref="S122:U123"/>
    <mergeCell ref="Q86:T86"/>
    <mergeCell ref="U86:U88"/>
    <mergeCell ref="L27:L28"/>
    <mergeCell ref="O71:O78"/>
    <mergeCell ref="M53:M56"/>
  </mergeCells>
  <conditionalFormatting sqref="K59:K62 I72:I74 L72:L74 K30 K35:K40 K54 K66 K68 L79:L80 I79:I80">
    <cfRule type="cellIs" priority="11" dxfId="2" operator="equal" stopIfTrue="1">
      <formula>"NG."</formula>
    </cfRule>
  </conditionalFormatting>
  <conditionalFormatting sqref="S73 S50 S26">
    <cfRule type="cellIs" priority="20" dxfId="3" operator="equal" stopIfTrue="1">
      <formula>"Try again"</formula>
    </cfRule>
  </conditionalFormatting>
  <dataValidations count="5">
    <dataValidation type="list" allowBlank="1" showInputMessage="1" showErrorMessage="1" sqref="H74 K74">
      <formula1>"3,4,5,6,7,8,9,10,11,12,13,14,15,16,17,18,19,20,21,22,23,24,25,26,27,28,29,30"</formula1>
    </dataValidation>
    <dataValidation type="list" allowBlank="1" showInputMessage="1" showErrorMessage="1" sqref="H75 K75">
      <formula1>"12,15,16,20,19,22,25,32"</formula1>
    </dataValidation>
    <dataValidation type="list" allowBlank="1" showInputMessage="1" showErrorMessage="1" sqref="T64">
      <formula1>#REF!</formula1>
    </dataValidation>
    <dataValidation type="list" allowBlank="1" showInputMessage="1" showErrorMessage="1" sqref="I12">
      <formula1>"0.375,.45"</formula1>
    </dataValidation>
    <dataValidation type="list" allowBlank="1" showInputMessage="1" showErrorMessage="1" sqref="S10">
      <formula1>"SR-24,SD-30,SD-40"</formula1>
    </dataValidation>
  </dataValidations>
  <printOptions horizontalCentered="1" verticalCentered="1"/>
  <pageMargins left="0.3937007874015748" right="0.31496062992125984" top="0.3937007874015748" bottom="0.3937007874015748" header="0.31496062992125984" footer="0.07874015748031496"/>
  <pageSetup horizontalDpi="600" verticalDpi="600" orientation="portrait" paperSize="9" scale="85" r:id="rId5"/>
  <headerFooter>
    <oddFooter>&amp;L&amp;11&amp;Z&amp;F&amp;R&amp;11
&amp;D/&amp;T</oddFooter>
  </headerFooter>
  <drawing r:id="rId4"/>
  <legacyDrawing r:id="rId3"/>
  <oleObjects>
    <oleObject progId="Equation.3" shapeId="5365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0">
      <selection activeCell="F19" sqref="F19"/>
    </sheetView>
  </sheetViews>
  <sheetFormatPr defaultColWidth="9.140625" defaultRowHeight="23.2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Sutee</dc:creator>
  <cp:keywords/>
  <dc:description/>
  <cp:lastModifiedBy>TOSHIBA</cp:lastModifiedBy>
  <cp:lastPrinted>2012-11-11T14:44:03Z</cp:lastPrinted>
  <dcterms:created xsi:type="dcterms:W3CDTF">2008-06-04T11:41:54Z</dcterms:created>
  <dcterms:modified xsi:type="dcterms:W3CDTF">2012-11-11T14:44:06Z</dcterms:modified>
  <cp:category/>
  <cp:version/>
  <cp:contentType/>
  <cp:contentStatus/>
</cp:coreProperties>
</file>