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mpte de résultat codes compta" sheetId="1" r:id="rId3"/>
    <sheet state="visible" name=" Compte de résultat en détail A" sheetId="2" r:id="rId4"/>
    <sheet state="visible" name="SIG" sheetId="3" r:id="rId5"/>
    <sheet state="visible" name="CAF" sheetId="4" r:id="rId6"/>
    <sheet state="visible" name="Bilan codes comptables" sheetId="5" r:id="rId7"/>
    <sheet state="visible" name="Bilan SC" sheetId="6" r:id="rId8"/>
    <sheet state="visible" name="Bilan Analyse" sheetId="7" r:id="rId9"/>
  </sheets>
  <definedNames/>
  <calcPr/>
</workbook>
</file>

<file path=xl/sharedStrings.xml><?xml version="1.0" encoding="utf-8"?>
<sst xmlns="http://schemas.openxmlformats.org/spreadsheetml/2006/main" count="467" uniqueCount="213">
  <si>
    <t xml:space="preserve">COMPTE DE RESULTAT </t>
  </si>
  <si>
    <t>2020</t>
  </si>
  <si>
    <t xml:space="preserve">Comptes </t>
  </si>
  <si>
    <t>N</t>
  </si>
  <si>
    <t>% du CA</t>
  </si>
  <si>
    <t>2021</t>
  </si>
  <si>
    <t xml:space="preserve"> Ventes de marchandises</t>
  </si>
  <si>
    <t>Variation en valeur
2021 - 2020</t>
  </si>
  <si>
    <t>Variation 
2021 - 2020</t>
  </si>
  <si>
    <t>707 - 708 - 7097</t>
  </si>
  <si>
    <t xml:space="preserve">Taux de 
variation </t>
  </si>
  <si>
    <t>Solde intermédiaire de gestion (SIG)</t>
  </si>
  <si>
    <t xml:space="preserve"> Production vendue (biens et services)</t>
  </si>
  <si>
    <t>70 (sauf 707 - 708 - 7097)</t>
  </si>
  <si>
    <t xml:space="preserve"> Montant net du chiffre d'affaires</t>
  </si>
  <si>
    <t>Variation</t>
  </si>
  <si>
    <t xml:space="preserve"> Production stockée</t>
  </si>
  <si>
    <t>Taux de
variation</t>
  </si>
  <si>
    <t xml:space="preserve"> Production immobilisée</t>
  </si>
  <si>
    <t xml:space="preserve"> Subventions d'exploitation</t>
  </si>
  <si>
    <t xml:space="preserve"> Reprises sur amortissements et provisions, transfert de charges </t>
  </si>
  <si>
    <t>781 - 791</t>
  </si>
  <si>
    <t xml:space="preserve"> Autres produits </t>
  </si>
  <si>
    <t>75 sauf 755</t>
  </si>
  <si>
    <t xml:space="preserve"> Total produits d’exploitation </t>
  </si>
  <si>
    <t xml:space="preserve"> Chiffre d’affaires </t>
  </si>
  <si>
    <t xml:space="preserve"> Achats de marchandises </t>
  </si>
  <si>
    <t>607 - 6087 - 6097</t>
  </si>
  <si>
    <t xml:space="preserve"> Achats de matières premières et autre approvisionnements</t>
  </si>
  <si>
    <t>601 - 602 - 6081 - 6082 - 6091 - 6092</t>
  </si>
  <si>
    <t xml:space="preserve"> Autres achats et charges externes </t>
  </si>
  <si>
    <t>604 - 605 - 606 - 6084 - 6085 -6086 - 6094 - 6095 -6096 - 61 - 62</t>
  </si>
  <si>
    <t xml:space="preserve"> Impôts, taxes et versements assimilés </t>
  </si>
  <si>
    <t xml:space="preserve"> Salaires et traitements </t>
  </si>
  <si>
    <t>641 - 644 - 648</t>
  </si>
  <si>
    <t xml:space="preserve"> Charges sociales </t>
  </si>
  <si>
    <t xml:space="preserve">645 - 646 - 647 - 648 </t>
  </si>
  <si>
    <t xml:space="preserve"> Dotations aux amortissements des immobilisations </t>
  </si>
  <si>
    <t>6811 - 6812 - 6816</t>
  </si>
  <si>
    <t xml:space="preserve"> Dotations aux provisions sur actif circulant </t>
  </si>
  <si>
    <t xml:space="preserve"> Dotations aux provisions pour risques et charges </t>
  </si>
  <si>
    <t xml:space="preserve"> Autres charges </t>
  </si>
  <si>
    <t>65 sauf 655</t>
  </si>
  <si>
    <t xml:space="preserve"> Total charges d’exploitation </t>
  </si>
  <si>
    <t>Marge commerciale + Production de l'ex</t>
  </si>
  <si>
    <t xml:space="preserve"> Résultat d’exploitation </t>
  </si>
  <si>
    <t xml:space="preserve"> Production immobilisée </t>
  </si>
  <si>
    <t xml:space="preserve"> Produits financiers de participations </t>
  </si>
  <si>
    <t xml:space="preserve"> D'autres valeurs mobilières et créances del'actif immobilisé</t>
  </si>
  <si>
    <t xml:space="preserve"> Autres intérêts et produits assimilés </t>
  </si>
  <si>
    <t>763 - 764 - 765 - 768</t>
  </si>
  <si>
    <t xml:space="preserve"> Reprises sur provisions et transfert de charges </t>
  </si>
  <si>
    <t>786 - 796</t>
  </si>
  <si>
    <t xml:space="preserve"> Différence positive de change </t>
  </si>
  <si>
    <t xml:space="preserve"> Produits nets sur cessions de VMP </t>
  </si>
  <si>
    <t xml:space="preserve"> Total produits financiers </t>
  </si>
  <si>
    <t xml:space="preserve"> Dotations aux amortissements et provisions</t>
  </si>
  <si>
    <t xml:space="preserve"> Intérêts et charges assimilées </t>
  </si>
  <si>
    <t>661 - 664 - 665 - 668</t>
  </si>
  <si>
    <t xml:space="preserve"> Différence négative de change </t>
  </si>
  <si>
    <t xml:space="preserve"> Charges nettes sur cessions de valeurs mobilières de placement</t>
  </si>
  <si>
    <t xml:space="preserve"> Total charges financières </t>
  </si>
  <si>
    <t>-</t>
  </si>
  <si>
    <t xml:space="preserve"> Résultat financier </t>
  </si>
  <si>
    <t>Consommation en provenance des tiers</t>
  </si>
  <si>
    <t xml:space="preserve"> Résultat courant avant impôts </t>
  </si>
  <si>
    <t>Résultat d'exploitation + résultat financier</t>
  </si>
  <si>
    <t xml:space="preserve"> Produits exceptionnels sur opérations de gestion </t>
  </si>
  <si>
    <t xml:space="preserve"> Produits exceptionnels sur opérations en capital </t>
  </si>
  <si>
    <t>775 - 777 - 778</t>
  </si>
  <si>
    <t xml:space="preserve"> Reprise prov. Pour risques &amp; charges except.</t>
  </si>
  <si>
    <t>787 - 797</t>
  </si>
  <si>
    <t xml:space="preserve"> Total produits exceptionnels </t>
  </si>
  <si>
    <t xml:space="preserve"> Charges exceptionnelles sur opérations de gestion</t>
  </si>
  <si>
    <t xml:space="preserve"> Charges exceptionnelles sur opérations en capital </t>
  </si>
  <si>
    <t xml:space="preserve">675 - 678 </t>
  </si>
  <si>
    <t xml:space="preserve"> Dotations aux amortissements et aux provisions </t>
  </si>
  <si>
    <t xml:space="preserve"> Total charges exceptionnelles </t>
  </si>
  <si>
    <t xml:space="preserve"> Résultat exceptionnel </t>
  </si>
  <si>
    <t xml:space="preserve"> Participation des salariés aux résultats</t>
  </si>
  <si>
    <t xml:space="preserve"> Impôt sur les bénéfices </t>
  </si>
  <si>
    <t>695 - 696 - 697 - 689 - 698 - 699 - 789</t>
  </si>
  <si>
    <t>=</t>
  </si>
  <si>
    <t>Valeur ajoutée (VA)</t>
  </si>
  <si>
    <t xml:space="preserve"> Bénéfice ou perte</t>
  </si>
  <si>
    <t>+</t>
  </si>
  <si>
    <t>Suvention d'exploitation</t>
  </si>
  <si>
    <t xml:space="preserve">Impôts, taxes et versements assimilés </t>
  </si>
  <si>
    <t xml:space="preserve">Charge de personnel </t>
  </si>
  <si>
    <t>Excédent brut d'exploitation (EBE)</t>
  </si>
  <si>
    <t xml:space="preserve">Reprise sur amort </t>
  </si>
  <si>
    <t xml:space="preserve"> Dotations aux provisions</t>
  </si>
  <si>
    <t>Autres produits d'exploitation</t>
  </si>
  <si>
    <t>Dotation aux amort</t>
  </si>
  <si>
    <t>Autres charges d'exploitation</t>
  </si>
  <si>
    <t>Résultat d'exploitation (RE)</t>
  </si>
  <si>
    <t>Produits financiers</t>
  </si>
  <si>
    <t>Charges financières</t>
  </si>
  <si>
    <t>Résultat courant avant impôt</t>
  </si>
  <si>
    <t xml:space="preserve"> Autres Charges exceptionnelles </t>
  </si>
  <si>
    <t>Produits exceptionnels</t>
  </si>
  <si>
    <t>Charges exceptionnelles</t>
  </si>
  <si>
    <t xml:space="preserve">Impôt sur les bénéfices </t>
  </si>
  <si>
    <t xml:space="preserve">Participation </t>
  </si>
  <si>
    <t xml:space="preserve">Résultat de l'exercice </t>
  </si>
  <si>
    <t>CAF à partir de l'EBE</t>
  </si>
  <si>
    <t>CAF à partir du résultat</t>
  </si>
  <si>
    <t>EBE</t>
  </si>
  <si>
    <t xml:space="preserve">Résultat </t>
  </si>
  <si>
    <t xml:space="preserve">+ Autres produits d'exploitation </t>
  </si>
  <si>
    <t xml:space="preserve">+ Dotations au amort et dépréciation </t>
  </si>
  <si>
    <t>- Autres charges d'exploitation</t>
  </si>
  <si>
    <t>- Reprises sur dépréciations</t>
  </si>
  <si>
    <t>+ Produits financiers encaissables</t>
  </si>
  <si>
    <t xml:space="preserve">+ Valeur nette comptable </t>
  </si>
  <si>
    <t xml:space="preserve">BILAN ACTIF </t>
  </si>
  <si>
    <t>- Charges financières décaissables</t>
  </si>
  <si>
    <t xml:space="preserve">- Produit de cession des éléments d'actifs cédés </t>
  </si>
  <si>
    <t>+ Produits exceptionnels encaissables</t>
  </si>
  <si>
    <t xml:space="preserve"> BILAN PASSIF </t>
  </si>
  <si>
    <t>- Quote part de subvention virée au résultat</t>
  </si>
  <si>
    <t xml:space="preserve">Net </t>
  </si>
  <si>
    <t>- Charges exceptionnelles décaissables</t>
  </si>
  <si>
    <t xml:space="preserve"> Brut </t>
  </si>
  <si>
    <t xml:space="preserve">- Participation des salariés </t>
  </si>
  <si>
    <t>Amortissements</t>
  </si>
  <si>
    <t xml:space="preserve"> Net </t>
  </si>
  <si>
    <t xml:space="preserve">- Impôt sur les sociétés </t>
  </si>
  <si>
    <t xml:space="preserve">et provisions </t>
  </si>
  <si>
    <t xml:space="preserve">CAF </t>
  </si>
  <si>
    <t>Capital</t>
  </si>
  <si>
    <t xml:space="preserve">101 - 108 </t>
  </si>
  <si>
    <t>CAF</t>
  </si>
  <si>
    <t xml:space="preserve">Immobilisations incorporelles </t>
  </si>
  <si>
    <t>201 - 203 - 205 -206 - 207 - 208 - 232 - 237</t>
  </si>
  <si>
    <t>2801 - 2803 - 2805 - 2905 -2807 - 2906 - 
2907 -2808 -2908 -2932</t>
  </si>
  <si>
    <t>Réserve</t>
  </si>
  <si>
    <t xml:space="preserve">1061 - 1063 - 1062 - 1064 - 1068 </t>
  </si>
  <si>
    <t xml:space="preserve">Immobilisations corporelles </t>
  </si>
  <si>
    <t>211 - 212 -213 -214 -215 -218 -231 -238</t>
  </si>
  <si>
    <t>2811 - 2812 - 2911 - 2813
2814 - 2815 -2818 -2931</t>
  </si>
  <si>
    <t xml:space="preserve"> Report à nouveau </t>
  </si>
  <si>
    <t>Résultat de l'exercice</t>
  </si>
  <si>
    <t xml:space="preserve">Immobilisations financières </t>
  </si>
  <si>
    <t>261 - 266 - 267 - 268 - 273 - 271 - 272 
27682 - 277 - 274 - 27684  - 275 -2761 -
27685 - 27688</t>
  </si>
  <si>
    <t>2961 - 2966 - 2967 - 2968 - 2973 - 2971
2972 - 2974 - 2975 -2976</t>
  </si>
  <si>
    <t>Subvention d'investissement</t>
  </si>
  <si>
    <t>Provision réglementée</t>
  </si>
  <si>
    <t xml:space="preserve"> Total I </t>
  </si>
  <si>
    <t xml:space="preserve"> Provisions pour risques et charges </t>
  </si>
  <si>
    <t xml:space="preserve"> Provisions pour risques </t>
  </si>
  <si>
    <t xml:space="preserve"> Provisions pour charges</t>
  </si>
  <si>
    <t>15 (sauf 151)</t>
  </si>
  <si>
    <t xml:space="preserve"> Stocks et en-cours </t>
  </si>
  <si>
    <t xml:space="preserve">31 - 32 - 36 - 38 - 33 - 34 -37 </t>
  </si>
  <si>
    <t>391 - 392 - 393 - 394 - 395 - 397</t>
  </si>
  <si>
    <t xml:space="preserve"> Total II </t>
  </si>
  <si>
    <t xml:space="preserve">Avances et acomptes versés sur commandes </t>
  </si>
  <si>
    <t xml:space="preserve"> Dettes </t>
  </si>
  <si>
    <t xml:space="preserve">Créances </t>
  </si>
  <si>
    <t xml:space="preserve"> Emprunts obligataire convertibles</t>
  </si>
  <si>
    <t>161 - 16881 - 163 - 16883</t>
  </si>
  <si>
    <t xml:space="preserve">Clients et comptes rattachés </t>
  </si>
  <si>
    <t>411 - 413 - 416 - 418</t>
  </si>
  <si>
    <t xml:space="preserve"> Emprunts et dettes financières</t>
  </si>
  <si>
    <t>164 - 16884 - 512 C - 514 C - 517 C - 5181 - 519</t>
  </si>
  <si>
    <t xml:space="preserve">Autres créances </t>
  </si>
  <si>
    <t xml:space="preserve">4096 - 4097 - 4098 - 425 - 4287 - 4387 - 441 D
443 D - 444 D - 4452 - 4456 - 44581 - 44582
44583 - 44586 - 4487 - 451D - 455D - 456D
458D - 462 - 465 - 467 D - 4687 - 478D </t>
  </si>
  <si>
    <t xml:space="preserve">495 - 496 </t>
  </si>
  <si>
    <t xml:space="preserve"> Emprunts et dettes financières divers</t>
  </si>
  <si>
    <t>165 - 166 - 1674 - 1675 - 168 (sauf 16881) 
- 16883 - 16884 - 17 -426 - 45 C (sauf 457)</t>
  </si>
  <si>
    <t>Avances et acomptes reçus</t>
  </si>
  <si>
    <t xml:space="preserve">Valeurs mobilières de placement </t>
  </si>
  <si>
    <t>502 - 50 (sauf 502-509) - 52D</t>
  </si>
  <si>
    <t xml:space="preserve"> Fournisseurs et comptes rattachés </t>
  </si>
  <si>
    <t xml:space="preserve">401 - 403 - 4081 - 4088 </t>
  </si>
  <si>
    <t xml:space="preserve"> Dettes fiscales et sociales </t>
  </si>
  <si>
    <t>421 - 422 - 424 - 427 - 4282 - 4284 - 4286 -
43 (sauf 4387) - 442 - 443 C - 444 C - 4455 - 4457 - 44584 - 44587 - 446 - 447 - 4482 - 4486 - 449 - 457</t>
  </si>
  <si>
    <t xml:space="preserve"> Dettes sur immobilisation et comptes rattachés</t>
  </si>
  <si>
    <t xml:space="preserve">269 - 279 - 404 -405 -1685 -4084 </t>
  </si>
  <si>
    <t xml:space="preserve">Disponibilités </t>
  </si>
  <si>
    <t>51D (sauf 5181 - 519) - 53 - 54</t>
  </si>
  <si>
    <t xml:space="preserve"> Autres dettes </t>
  </si>
  <si>
    <t>4196 - 4197 - 4198 -464 -467 C - 4686 -478 C - 509</t>
  </si>
  <si>
    <t xml:space="preserve"> Produits constatés d’avance </t>
  </si>
  <si>
    <t xml:space="preserve">Charges constatées d’avance </t>
  </si>
  <si>
    <t xml:space="preserve"> Total III </t>
  </si>
  <si>
    <t xml:space="preserve"> TOTAL ACTIF </t>
  </si>
  <si>
    <t xml:space="preserve"> TOTAL PASSIF </t>
  </si>
  <si>
    <t>N - 1</t>
  </si>
  <si>
    <t xml:space="preserve"> Capitaux propres </t>
  </si>
  <si>
    <t xml:space="preserve">Frais de développement </t>
  </si>
  <si>
    <t xml:space="preserve"> Capital </t>
  </si>
  <si>
    <t>Concession, brevets et droits similaires</t>
  </si>
  <si>
    <t xml:space="preserve"> Prime d'émission, de fusion, d'apport </t>
  </si>
  <si>
    <t>Fonds commercial</t>
  </si>
  <si>
    <t xml:space="preserve"> Réserve légale </t>
  </si>
  <si>
    <t>Autres immobilisation incorporelles</t>
  </si>
  <si>
    <t xml:space="preserve"> Réserve réglementée </t>
  </si>
  <si>
    <t xml:space="preserve"> Autres réserves </t>
  </si>
  <si>
    <t>Immobilisations corporelles</t>
  </si>
  <si>
    <t>Constructions</t>
  </si>
  <si>
    <t xml:space="preserve">Autres immobilisations corporelles </t>
  </si>
  <si>
    <t xml:space="preserve"> Résultat </t>
  </si>
  <si>
    <t>Immobilisations en cours</t>
  </si>
  <si>
    <t xml:space="preserve">Titres de participations </t>
  </si>
  <si>
    <t>Prêts</t>
  </si>
  <si>
    <t xml:space="preserve">Autres immobilisations financières </t>
  </si>
  <si>
    <t xml:space="preserve">Stocks et en-cours </t>
  </si>
  <si>
    <t xml:space="preserve">Fond de Roulement FR </t>
  </si>
  <si>
    <t>Besoin en fond de roulement BFR</t>
  </si>
  <si>
    <t>Trésorerie nette</t>
  </si>
  <si>
    <t xml:space="preserve">Contrôle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</si>
</sst>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 %"/>
    <numFmt numFmtId="165" formatCode="_-* #,##0\ _€_-;\-* #,##0\ _€_-;_-* &quot;-&quot;\ _€_-;_-@"/>
    <numFmt numFmtId="166" formatCode="#,###,"/>
    <numFmt numFmtId="167" formatCode="#,##0.000"/>
    <numFmt numFmtId="168" formatCode="_ * #,##0.00_)\ _€_ ;_ * \(#,##0.00\)\ _€_ ;_ * &quot;-&quot;??_)\ _€_ ;_ @_ "/>
    <numFmt numFmtId="169" formatCode="#,##0;(#,##0)"/>
  </numFmts>
  <fonts count="13">
    <font>
      <sz val="11.0"/>
      <color rgb="FF000000"/>
      <name val="Calibri"/>
    </font>
    <font>
      <b/>
      <sz val="12.0"/>
      <name val="Source Sans Pro"/>
    </font>
    <font>
      <b/>
      <i/>
      <sz val="10.0"/>
      <name val="Source Sans Pro"/>
    </font>
    <font>
      <sz val="12.0"/>
      <name val="Source Sans Pro"/>
    </font>
    <font/>
    <font>
      <b/>
      <sz val="12.0"/>
      <color rgb="FF000000"/>
      <name val="Source Sans Pro"/>
    </font>
    <font>
      <i/>
      <sz val="10.0"/>
      <color rgb="FF000000"/>
      <name val="Source Sans Pro"/>
    </font>
    <font>
      <sz val="12.0"/>
      <color rgb="FF000000"/>
      <name val="Source Sans Pro"/>
    </font>
    <font>
      <i/>
      <sz val="10.0"/>
      <name val="Source Sans Pro"/>
    </font>
    <font>
      <i/>
      <sz val="12.0"/>
      <name val="Source Sans Pro"/>
    </font>
    <font>
      <b/>
      <i/>
      <sz val="12.0"/>
      <name val="Source Sans Pro"/>
    </font>
    <font>
      <b/>
      <sz val="11.0"/>
      <name val="Calibri"/>
    </font>
    <font>
      <sz val="11.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7EFCD"/>
        <bgColor rgb="FFF7EFCD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</fills>
  <borders count="77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/>
      <bottom/>
    </border>
    <border>
      <left style="thick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/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/>
    </border>
    <border>
      <left style="thin">
        <color rgb="FF000000"/>
      </left>
      <right style="thick">
        <color rgb="FF000000"/>
      </right>
      <bottom/>
    </border>
    <border>
      <left style="thick">
        <color rgb="FF000000"/>
      </left>
      <right style="thin">
        <color rgb="FF000000"/>
      </right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ck">
        <color rgb="FF000000"/>
      </right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right style="thin">
        <color rgb="FF000000"/>
      </right>
      <top/>
      <bottom/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ck">
        <color rgb="FF000000"/>
      </left>
      <right/>
      <top style="thin">
        <color rgb="FF000000"/>
      </top>
      <bottom/>
    </border>
    <border>
      <left style="thick">
        <color rgb="FF000000"/>
      </left>
      <right style="thin">
        <color rgb="FF000000"/>
      </right>
      <top/>
      <bottom/>
    </border>
    <border>
      <left style="thin">
        <color rgb="FF000000"/>
      </left>
      <right style="thick">
        <color rgb="FF000000"/>
      </right>
      <top/>
      <bottom/>
    </border>
    <border>
      <left style="thick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/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 style="thin">
        <color rgb="FF000000"/>
      </top>
      <bottom style="thick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/>
      <bottom/>
    </border>
    <border>
      <right style="thin">
        <color rgb="FF000000"/>
      </right>
      <bottom style="thin">
        <color rgb="FF000000"/>
      </bottom>
    </border>
    <border>
      <bottom/>
    </border>
    <border>
      <left/>
      <right/>
      <bottom/>
    </border>
    <border>
      <left/>
      <right/>
    </border>
    <border>
      <right/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49" xfId="0" applyAlignment="1" applyBorder="1" applyFont="1" applyNumberFormat="1">
      <alignment horizontal="center" readingOrder="0" vertical="center"/>
    </xf>
    <xf borderId="4" fillId="2" fontId="1" numFmtId="14" xfId="0" applyAlignment="1" applyBorder="1" applyFont="1" applyNumberFormat="1">
      <alignment horizontal="center" vertical="center"/>
    </xf>
    <xf borderId="5" fillId="2" fontId="2" numFmtId="164" xfId="0" applyAlignment="1" applyBorder="1" applyFont="1" applyNumberFormat="1">
      <alignment horizontal="center" readingOrder="0" vertical="center"/>
    </xf>
    <xf borderId="0" fillId="0" fontId="3" numFmtId="0" xfId="0" applyFont="1"/>
    <xf borderId="0" fillId="3" fontId="1" numFmtId="3" xfId="0" applyAlignment="1" applyFill="1" applyFont="1" applyNumberFormat="1">
      <alignment horizontal="center" readingOrder="0" vertical="center"/>
    </xf>
    <xf borderId="6" fillId="0" fontId="4" numFmtId="0" xfId="0" applyBorder="1" applyFont="1"/>
    <xf borderId="7" fillId="0" fontId="4" numFmtId="0" xfId="0" applyBorder="1" applyFont="1"/>
    <xf borderId="0" fillId="0" fontId="1" numFmtId="3" xfId="0" applyAlignment="1" applyFont="1" applyNumberFormat="1">
      <alignment horizontal="center" readingOrder="0" vertical="center"/>
    </xf>
    <xf borderId="4" fillId="3" fontId="3" numFmtId="0" xfId="0" applyAlignment="1" applyBorder="1" applyFont="1">
      <alignment horizontal="left" vertical="center"/>
    </xf>
    <xf borderId="3" fillId="2" fontId="1" numFmtId="3" xfId="0" applyAlignment="1" applyBorder="1" applyFont="1" applyNumberFormat="1">
      <alignment horizontal="center" readingOrder="0" vertical="center"/>
    </xf>
    <xf borderId="5" fillId="2" fontId="2" numFmtId="3" xfId="0" applyAlignment="1" applyBorder="1" applyFont="1" applyNumberFormat="1">
      <alignment horizontal="center" readingOrder="0" vertical="center"/>
    </xf>
    <xf borderId="0" fillId="0" fontId="2" numFmtId="3" xfId="0" applyAlignment="1" applyFont="1" applyNumberFormat="1">
      <alignment horizontal="center" readingOrder="0" vertical="center"/>
    </xf>
    <xf borderId="8" fillId="3" fontId="3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center" readingOrder="0" vertical="center"/>
    </xf>
    <xf borderId="10" fillId="3" fontId="3" numFmtId="3" xfId="0" applyAlignment="1" applyBorder="1" applyFont="1" applyNumberFormat="1">
      <alignment vertical="center"/>
    </xf>
    <xf borderId="11" fillId="0" fontId="4" numFmtId="0" xfId="0" applyBorder="1" applyFont="1"/>
    <xf borderId="12" fillId="3" fontId="3" numFmtId="0" xfId="0" applyAlignment="1" applyBorder="1" applyFont="1">
      <alignment horizontal="left" vertical="center"/>
    </xf>
    <xf borderId="13" fillId="2" fontId="5" numFmtId="0" xfId="0" applyAlignment="1" applyBorder="1" applyFont="1">
      <alignment horizontal="center" readingOrder="0" vertical="center"/>
    </xf>
    <xf borderId="10" fillId="3" fontId="1" numFmtId="165" xfId="0" applyAlignment="1" applyBorder="1" applyFont="1" applyNumberFormat="1">
      <alignment vertical="center"/>
    </xf>
    <xf borderId="0" fillId="0" fontId="5" numFmtId="0" xfId="0" applyAlignment="1" applyFont="1">
      <alignment horizontal="center" vertical="center"/>
    </xf>
    <xf borderId="12" fillId="3" fontId="1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3" fontId="1" numFmtId="0" xfId="0" applyAlignment="1" applyBorder="1" applyFont="1">
      <alignment vertical="center"/>
    </xf>
    <xf borderId="20" fillId="0" fontId="4" numFmtId="0" xfId="0" applyBorder="1" applyFont="1"/>
    <xf borderId="21" fillId="3" fontId="1" numFmtId="3" xfId="0" applyAlignment="1" applyBorder="1" applyFont="1" applyNumberFormat="1">
      <alignment horizontal="right" vertical="center"/>
    </xf>
    <xf borderId="10" fillId="4" fontId="1" numFmtId="165" xfId="0" applyAlignment="1" applyBorder="1" applyFill="1" applyFont="1" applyNumberFormat="1">
      <alignment vertical="center"/>
    </xf>
    <xf borderId="22" fillId="3" fontId="2" numFmtId="164" xfId="0" applyAlignment="1" applyBorder="1" applyFont="1" applyNumberFormat="1">
      <alignment horizontal="right" vertical="center"/>
    </xf>
    <xf borderId="10" fillId="3" fontId="3" numFmtId="165" xfId="0" applyAlignment="1" applyBorder="1" applyFont="1" applyNumberFormat="1">
      <alignment vertical="center"/>
    </xf>
    <xf borderId="0" fillId="3" fontId="1" numFmtId="3" xfId="0" applyAlignment="1" applyFont="1" applyNumberFormat="1">
      <alignment horizontal="right" vertical="center"/>
    </xf>
    <xf borderId="0" fillId="0" fontId="1" numFmtId="3" xfId="0" applyAlignment="1" applyFont="1" applyNumberFormat="1">
      <alignment horizontal="right" vertical="center"/>
    </xf>
    <xf borderId="23" fillId="0" fontId="1" numFmtId="3" xfId="0" applyAlignment="1" applyBorder="1" applyFont="1" applyNumberFormat="1">
      <alignment horizontal="right" vertical="center"/>
    </xf>
    <xf borderId="24" fillId="0" fontId="2" numFmtId="10" xfId="0" applyAlignment="1" applyBorder="1" applyFont="1" applyNumberFormat="1">
      <alignment horizontal="right" vertical="center"/>
    </xf>
    <xf borderId="0" fillId="0" fontId="2" numFmtId="10" xfId="0" applyAlignment="1" applyFont="1" applyNumberFormat="1">
      <alignment horizontal="right" vertical="center"/>
    </xf>
    <xf borderId="25" fillId="3" fontId="7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left" vertical="center"/>
    </xf>
    <xf borderId="12" fillId="0" fontId="3" numFmtId="165" xfId="0" applyAlignment="1" applyBorder="1" applyFont="1" applyNumberFormat="1">
      <alignment vertical="center"/>
    </xf>
    <xf borderId="26" fillId="3" fontId="7" numFmtId="0" xfId="0" applyAlignment="1" applyBorder="1" applyFont="1">
      <alignment vertical="center"/>
    </xf>
    <xf borderId="6" fillId="4" fontId="1" numFmtId="0" xfId="0" applyAlignment="1" applyBorder="1" applyFont="1">
      <alignment horizontal="left" vertical="center"/>
    </xf>
    <xf borderId="25" fillId="3" fontId="7" numFmtId="165" xfId="0" applyAlignment="1" applyBorder="1" applyFont="1" applyNumberFormat="1">
      <alignment horizontal="right" vertical="center"/>
    </xf>
    <xf borderId="25" fillId="3" fontId="6" numFmtId="10" xfId="0" applyAlignment="1" applyBorder="1" applyFont="1" applyNumberFormat="1">
      <alignment horizontal="right" vertical="center"/>
    </xf>
    <xf borderId="0" fillId="0" fontId="7" numFmtId="165" xfId="0" applyAlignment="1" applyFont="1" applyNumberFormat="1">
      <alignment horizontal="right" vertical="center"/>
    </xf>
    <xf borderId="27" fillId="4" fontId="3" numFmtId="0" xfId="0" applyAlignment="1" applyBorder="1" applyFont="1">
      <alignment horizontal="left" vertical="center"/>
    </xf>
    <xf borderId="0" fillId="0" fontId="7" numFmtId="165" xfId="0" applyAlignment="1" applyFont="1" applyNumberFormat="1">
      <alignment vertical="center"/>
    </xf>
    <xf borderId="19" fillId="3" fontId="3" numFmtId="0" xfId="0" applyAlignment="1" applyBorder="1" applyFont="1">
      <alignment vertical="center"/>
    </xf>
    <xf borderId="25" fillId="3" fontId="7" numFmtId="165" xfId="0" applyAlignment="1" applyBorder="1" applyFont="1" applyNumberFormat="1">
      <alignment vertical="center"/>
    </xf>
    <xf borderId="28" fillId="4" fontId="1" numFmtId="165" xfId="0" applyAlignment="1" applyBorder="1" applyFont="1" applyNumberFormat="1">
      <alignment horizontal="right" vertical="center"/>
    </xf>
    <xf borderId="26" fillId="3" fontId="6" numFmtId="10" xfId="0" applyAlignment="1" applyBorder="1" applyFont="1" applyNumberFormat="1">
      <alignment vertical="center"/>
    </xf>
    <xf borderId="29" fillId="3" fontId="3" numFmtId="0" xfId="0" applyAlignment="1" applyBorder="1" applyFont="1">
      <alignment horizontal="left" vertical="center"/>
    </xf>
    <xf borderId="21" fillId="3" fontId="3" numFmtId="3" xfId="0" applyAlignment="1" applyBorder="1" applyFont="1" applyNumberFormat="1">
      <alignment vertical="center"/>
    </xf>
    <xf borderId="22" fillId="3" fontId="8" numFmtId="164" xfId="0" applyAlignment="1" applyBorder="1" applyFont="1" applyNumberFormat="1">
      <alignment vertical="center"/>
    </xf>
    <xf borderId="0" fillId="3" fontId="3" numFmtId="3" xfId="0" applyAlignment="1" applyFont="1" applyNumberFormat="1">
      <alignment vertical="center"/>
    </xf>
    <xf borderId="0" fillId="0" fontId="3" numFmtId="3" xfId="0" applyAlignment="1" applyFont="1" applyNumberFormat="1">
      <alignment vertical="center"/>
    </xf>
    <xf borderId="21" fillId="0" fontId="3" numFmtId="3" xfId="0" applyAlignment="1" applyBorder="1" applyFont="1" applyNumberFormat="1">
      <alignment vertical="center"/>
    </xf>
    <xf borderId="30" fillId="0" fontId="8" numFmtId="10" xfId="0" applyAlignment="1" applyBorder="1" applyFont="1" applyNumberFormat="1">
      <alignment vertical="center"/>
    </xf>
    <xf borderId="31" fillId="0" fontId="1" numFmtId="0" xfId="0" applyAlignment="1" applyBorder="1" applyFont="1">
      <alignment horizontal="left" vertical="center"/>
    </xf>
    <xf borderId="31" fillId="0" fontId="3" numFmtId="0" xfId="0" applyAlignment="1" applyBorder="1" applyFont="1">
      <alignment horizontal="left" vertical="center"/>
    </xf>
    <xf borderId="21" fillId="3" fontId="3" numFmtId="3" xfId="0" applyAlignment="1" applyBorder="1" applyFont="1" applyNumberFormat="1">
      <alignment horizontal="right" vertical="center"/>
    </xf>
    <xf borderId="0" fillId="0" fontId="8" numFmtId="10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27" fillId="4" fontId="1" numFmtId="0" xfId="0" applyAlignment="1" applyBorder="1" applyFont="1">
      <alignment horizontal="left" vertical="center"/>
    </xf>
    <xf borderId="21" fillId="0" fontId="3" numFmtId="3" xfId="0" applyAlignment="1" applyBorder="1" applyFont="1" applyNumberFormat="1">
      <alignment horizontal="right" vertical="center"/>
    </xf>
    <xf borderId="32" fillId="3" fontId="7" numFmtId="0" xfId="0" applyAlignment="1" applyBorder="1" applyFont="1">
      <alignment horizontal="center" vertical="center"/>
    </xf>
    <xf borderId="7" fillId="0" fontId="3" numFmtId="165" xfId="0" applyAlignment="1" applyBorder="1" applyFont="1" applyNumberFormat="1">
      <alignment vertical="center"/>
    </xf>
    <xf quotePrefix="1" borderId="33" fillId="3" fontId="7" numFmtId="0" xfId="0" applyAlignment="1" applyBorder="1" applyFont="1">
      <alignment vertical="center"/>
    </xf>
    <xf borderId="30" fillId="0" fontId="8" numFmtId="10" xfId="0" applyAlignment="1" applyBorder="1" applyFont="1" applyNumberFormat="1">
      <alignment horizontal="right" vertical="center"/>
    </xf>
    <xf borderId="32" fillId="3" fontId="7" numFmtId="165" xfId="0" applyAlignment="1" applyBorder="1" applyFont="1" applyNumberFormat="1">
      <alignment vertical="center"/>
    </xf>
    <xf borderId="32" fillId="3" fontId="6" numFmtId="10" xfId="0" applyAlignment="1" applyBorder="1" applyFont="1" applyNumberFormat="1">
      <alignment vertical="center"/>
    </xf>
    <xf borderId="0" fillId="3" fontId="3" numFmtId="3" xfId="0" applyAlignment="1" applyFont="1" applyNumberFormat="1">
      <alignment horizontal="right" vertical="center"/>
    </xf>
    <xf borderId="33" fillId="3" fontId="6" numFmtId="10" xfId="0" applyAlignment="1" applyBorder="1" applyFont="1" applyNumberFormat="1">
      <alignment vertical="center"/>
    </xf>
    <xf borderId="21" fillId="4" fontId="1" numFmtId="3" xfId="0" applyAlignment="1" applyBorder="1" applyFont="1" applyNumberFormat="1">
      <alignment horizontal="right" vertical="center"/>
    </xf>
    <xf borderId="22" fillId="4" fontId="2" numFmtId="164" xfId="0" applyAlignment="1" applyBorder="1" applyFont="1" applyNumberFormat="1">
      <alignment horizontal="right" vertical="center"/>
    </xf>
    <xf borderId="0" fillId="0" fontId="8" numFmtId="10" xfId="0" applyAlignment="1" applyFont="1" applyNumberFormat="1">
      <alignment horizontal="right" vertical="center"/>
    </xf>
    <xf borderId="21" fillId="5" fontId="1" numFmtId="3" xfId="0" applyAlignment="1" applyBorder="1" applyFill="1" applyFont="1" applyNumberFormat="1">
      <alignment horizontal="right" vertical="center"/>
    </xf>
    <xf borderId="34" fillId="6" fontId="5" numFmtId="0" xfId="0" applyAlignment="1" applyBorder="1" applyFill="1" applyFont="1">
      <alignment horizontal="center" vertical="center"/>
    </xf>
    <xf borderId="30" fillId="5" fontId="2" numFmtId="10" xfId="0" applyAlignment="1" applyBorder="1" applyFont="1" applyNumberFormat="1">
      <alignment horizontal="right" vertical="center"/>
    </xf>
    <xf quotePrefix="1" borderId="35" fillId="6" fontId="5" numFmtId="0" xfId="0" applyAlignment="1" applyBorder="1" applyFont="1">
      <alignment vertical="center"/>
    </xf>
    <xf borderId="32" fillId="3" fontId="3" numFmtId="165" xfId="0" applyAlignment="1" applyBorder="1" applyFont="1" applyNumberFormat="1">
      <alignment vertical="center"/>
    </xf>
    <xf borderId="22" fillId="3" fontId="8" numFmtId="164" xfId="0" applyAlignment="1" applyBorder="1" applyFont="1" applyNumberFormat="1">
      <alignment horizontal="right" vertical="center"/>
    </xf>
    <xf borderId="34" fillId="6" fontId="5" numFmtId="165" xfId="0" applyAlignment="1" applyBorder="1" applyFont="1" applyNumberFormat="1">
      <alignment vertical="center"/>
    </xf>
    <xf borderId="36" fillId="3" fontId="3" numFmtId="0" xfId="0" applyAlignment="1" applyBorder="1" applyFont="1">
      <alignment horizontal="left"/>
    </xf>
    <xf borderId="36" fillId="3" fontId="3" numFmtId="0" xfId="0" applyBorder="1" applyFont="1"/>
    <xf borderId="34" fillId="6" fontId="6" numFmtId="10" xfId="0" applyAlignment="1" applyBorder="1" applyFont="1" applyNumberFormat="1">
      <alignment vertical="center"/>
    </xf>
    <xf borderId="0" fillId="0" fontId="3" numFmtId="0" xfId="0" applyAlignment="1" applyFont="1">
      <alignment horizontal="left"/>
    </xf>
    <xf borderId="0" fillId="0" fontId="5" numFmtId="165" xfId="0" applyAlignment="1" applyFont="1" applyNumberFormat="1">
      <alignment vertical="center"/>
    </xf>
    <xf borderId="35" fillId="6" fontId="6" numFmtId="10" xfId="0" applyAlignment="1" applyBorder="1" applyFont="1" applyNumberFormat="1">
      <alignment vertical="center"/>
    </xf>
    <xf borderId="10" fillId="3" fontId="7" numFmtId="0" xfId="0" applyAlignment="1" applyBorder="1" applyFont="1">
      <alignment horizontal="center" vertical="center"/>
    </xf>
    <xf quotePrefix="1" borderId="37" fillId="3" fontId="7" numFmtId="0" xfId="0" applyAlignment="1" applyBorder="1" applyFont="1">
      <alignment vertical="center"/>
    </xf>
    <xf borderId="10" fillId="3" fontId="7" numFmtId="165" xfId="0" applyAlignment="1" applyBorder="1" applyFont="1" applyNumberFormat="1">
      <alignment readingOrder="0" vertical="center"/>
    </xf>
    <xf borderId="10" fillId="3" fontId="6" numFmtId="10" xfId="0" applyAlignment="1" applyBorder="1" applyFont="1" applyNumberFormat="1">
      <alignment vertical="center"/>
    </xf>
    <xf borderId="22" fillId="5" fontId="2" numFmtId="164" xfId="0" applyAlignment="1" applyBorder="1" applyFont="1" applyNumberFormat="1">
      <alignment horizontal="right" vertical="center"/>
    </xf>
    <xf borderId="10" fillId="3" fontId="7" numFmtId="165" xfId="0" applyAlignment="1" applyBorder="1" applyFont="1" applyNumberFormat="1">
      <alignment vertical="center"/>
    </xf>
    <xf borderId="38" fillId="3" fontId="3" numFmtId="0" xfId="0" applyAlignment="1" applyBorder="1" applyFont="1">
      <alignment vertical="center"/>
    </xf>
    <xf borderId="37" fillId="3" fontId="6" numFmtId="10" xfId="0" applyAlignment="1" applyBorder="1" applyFont="1" applyNumberFormat="1">
      <alignment vertical="center"/>
    </xf>
    <xf borderId="39" fillId="0" fontId="3" numFmtId="3" xfId="0" applyAlignment="1" applyBorder="1" applyFont="1" applyNumberFormat="1">
      <alignment vertical="center"/>
    </xf>
    <xf borderId="40" fillId="0" fontId="8" numFmtId="164" xfId="0" applyAlignment="1" applyBorder="1" applyFont="1" applyNumberFormat="1">
      <alignment vertical="center"/>
    </xf>
    <xf borderId="41" fillId="0" fontId="8" numFmtId="10" xfId="0" applyAlignment="1" applyBorder="1" applyFont="1" applyNumberFormat="1">
      <alignment vertical="center"/>
    </xf>
    <xf borderId="38" fillId="4" fontId="1" numFmtId="0" xfId="0" applyAlignment="1" applyBorder="1" applyFont="1">
      <alignment vertical="center"/>
    </xf>
    <xf borderId="39" fillId="4" fontId="1" numFmtId="3" xfId="0" applyAlignment="1" applyBorder="1" applyFont="1" applyNumberFormat="1">
      <alignment horizontal="right" vertical="center"/>
    </xf>
    <xf borderId="42" fillId="5" fontId="2" numFmtId="164" xfId="0" applyAlignment="1" applyBorder="1" applyFont="1" applyNumberFormat="1">
      <alignment horizontal="right" vertical="center"/>
    </xf>
    <xf borderId="35" fillId="6" fontId="5" numFmtId="0" xfId="0" applyAlignment="1" applyBorder="1" applyFont="1">
      <alignment vertical="center"/>
    </xf>
    <xf borderId="39" fillId="5" fontId="1" numFmtId="3" xfId="0" applyAlignment="1" applyBorder="1" applyFont="1" applyNumberFormat="1">
      <alignment horizontal="right" vertical="center"/>
    </xf>
    <xf borderId="41" fillId="5" fontId="2" numFmtId="10" xfId="0" applyAlignment="1" applyBorder="1" applyFont="1" applyNumberFormat="1">
      <alignment horizontal="right" vertical="center"/>
    </xf>
    <xf borderId="43" fillId="3" fontId="3" numFmtId="3" xfId="0" applyAlignment="1" applyBorder="1" applyFont="1" applyNumberFormat="1">
      <alignment vertical="center"/>
    </xf>
    <xf borderId="37" fillId="3" fontId="7" numFmtId="0" xfId="0" applyAlignment="1" applyBorder="1" applyFont="1">
      <alignment vertical="center"/>
    </xf>
    <xf borderId="19" fillId="0" fontId="1" numFmtId="0" xfId="0" applyAlignment="1" applyBorder="1" applyFont="1">
      <alignment vertical="center"/>
    </xf>
    <xf borderId="19" fillId="3" fontId="3" numFmtId="0" xfId="0" applyAlignment="1" applyBorder="1" applyFont="1">
      <alignment readingOrder="0" shrinkToFit="0" vertical="center" wrapText="0"/>
    </xf>
    <xf borderId="33" fillId="3" fontId="7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39" fillId="3" fontId="3" numFmtId="3" xfId="0" applyAlignment="1" applyBorder="1" applyFont="1" applyNumberFormat="1">
      <alignment vertical="center"/>
    </xf>
    <xf borderId="40" fillId="3" fontId="8" numFmtId="164" xfId="0" applyAlignment="1" applyBorder="1" applyFont="1" applyNumberFormat="1">
      <alignment vertical="center"/>
    </xf>
    <xf borderId="40" fillId="4" fontId="2" numFmtId="164" xfId="0" applyAlignment="1" applyBorder="1" applyFont="1" applyNumberFormat="1">
      <alignment horizontal="right" vertical="center"/>
    </xf>
    <xf borderId="0" fillId="0" fontId="7" numFmtId="165" xfId="0" applyAlignment="1" applyFont="1" applyNumberFormat="1">
      <alignment readingOrder="0" vertical="center"/>
    </xf>
    <xf borderId="28" fillId="3" fontId="5" numFmtId="0" xfId="0" applyAlignment="1" applyBorder="1" applyFont="1">
      <alignment horizontal="center" vertical="center"/>
    </xf>
    <xf borderId="44" fillId="3" fontId="5" numFmtId="0" xfId="0" applyAlignment="1" applyBorder="1" applyFont="1">
      <alignment vertical="center"/>
    </xf>
    <xf borderId="28" fillId="3" fontId="5" numFmtId="165" xfId="0" applyAlignment="1" applyBorder="1" applyFont="1" applyNumberFormat="1">
      <alignment vertical="center"/>
    </xf>
    <xf borderId="28" fillId="6" fontId="6" numFmtId="10" xfId="0" applyAlignment="1" applyBorder="1" applyFont="1" applyNumberFormat="1">
      <alignment vertical="center"/>
    </xf>
    <xf borderId="14" fillId="4" fontId="1" numFmtId="0" xfId="0" applyAlignment="1" applyBorder="1" applyFont="1">
      <alignment vertical="center"/>
    </xf>
    <xf borderId="32" fillId="3" fontId="5" numFmtId="165" xfId="0" applyAlignment="1" applyBorder="1" applyFont="1" applyNumberFormat="1">
      <alignment vertical="center"/>
    </xf>
    <xf borderId="15" fillId="4" fontId="1" numFmtId="3" xfId="0" applyAlignment="1" applyBorder="1" applyFont="1" applyNumberFormat="1">
      <alignment horizontal="right" vertical="center"/>
    </xf>
    <xf borderId="0" fillId="0" fontId="9" numFmtId="10" xfId="0" applyAlignment="1" applyFont="1" applyNumberFormat="1">
      <alignment vertical="center"/>
    </xf>
    <xf borderId="45" fillId="5" fontId="2" numFmtId="164" xfId="0" applyAlignment="1" applyBorder="1" applyFont="1" applyNumberFormat="1">
      <alignment horizontal="right" vertical="center"/>
    </xf>
    <xf borderId="0" fillId="0" fontId="9" numFmtId="10" xfId="0" applyAlignment="1" applyFont="1" applyNumberFormat="1">
      <alignment horizontal="right" vertical="center"/>
    </xf>
    <xf borderId="15" fillId="5" fontId="1" numFmtId="3" xfId="0" applyAlignment="1" applyBorder="1" applyFont="1" applyNumberFormat="1">
      <alignment horizontal="right" vertical="center"/>
    </xf>
    <xf borderId="46" fillId="5" fontId="2" numFmtId="10" xfId="0" applyAlignment="1" applyBorder="1" applyFont="1" applyNumberFormat="1">
      <alignment horizontal="right" vertical="center"/>
    </xf>
    <xf borderId="0" fillId="3" fontId="1" numFmtId="0" xfId="0" applyAlignment="1" applyFont="1">
      <alignment vertical="center"/>
    </xf>
    <xf borderId="0" fillId="0" fontId="10" numFmtId="10" xfId="0" applyAlignment="1" applyFont="1" applyNumberFormat="1">
      <alignment horizontal="right" vertical="center"/>
    </xf>
    <xf borderId="0" fillId="3" fontId="2" numFmtId="164" xfId="0" applyAlignment="1" applyFont="1" applyNumberFormat="1">
      <alignment horizontal="right" vertical="center"/>
    </xf>
    <xf borderId="0" fillId="3" fontId="2" numFmtId="10" xfId="0" applyAlignment="1" applyFont="1" applyNumberFormat="1">
      <alignment horizontal="right" vertical="center"/>
    </xf>
    <xf borderId="9" fillId="2" fontId="5" numFmtId="0" xfId="0" applyAlignment="1" applyBorder="1" applyFont="1">
      <alignment horizontal="center" vertical="center"/>
    </xf>
    <xf borderId="47" fillId="0" fontId="4" numFmtId="0" xfId="0" applyBorder="1" applyFont="1"/>
    <xf borderId="48" fillId="0" fontId="4" numFmtId="0" xfId="0" applyBorder="1" applyFont="1"/>
    <xf borderId="41" fillId="0" fontId="4" numFmtId="0" xfId="0" applyBorder="1" applyFont="1"/>
    <xf borderId="43" fillId="3" fontId="7" numFmtId="0" xfId="0" applyBorder="1" applyFont="1"/>
    <xf borderId="49" fillId="3" fontId="7" numFmtId="165" xfId="0" applyBorder="1" applyFont="1" applyNumberFormat="1"/>
    <xf borderId="50" fillId="3" fontId="7" numFmtId="0" xfId="0" applyBorder="1" applyFont="1"/>
    <xf quotePrefix="1" borderId="51" fillId="3" fontId="7" numFmtId="0" xfId="0" applyBorder="1" applyFont="1"/>
    <xf borderId="52" fillId="3" fontId="7" numFmtId="165" xfId="0" applyBorder="1" applyFont="1" applyNumberFormat="1"/>
    <xf quotePrefix="1" borderId="53" fillId="3" fontId="7" numFmtId="0" xfId="0" applyBorder="1" applyFont="1"/>
    <xf borderId="52" fillId="3" fontId="7" numFmtId="165" xfId="0" applyAlignment="1" applyBorder="1" applyFont="1" applyNumberFormat="1">
      <alignment readingOrder="0"/>
    </xf>
    <xf borderId="52" fillId="3" fontId="7" numFmtId="0" xfId="0" applyBorder="1" applyFont="1"/>
    <xf borderId="54" fillId="3" fontId="11" numFmtId="0" xfId="0" applyAlignment="1" applyBorder="1" applyFont="1">
      <alignment horizontal="left" vertical="center"/>
    </xf>
    <xf borderId="55" fillId="3" fontId="11" numFmtId="14" xfId="0" applyAlignment="1" applyBorder="1" applyFont="1" applyNumberFormat="1">
      <alignment horizontal="center" vertical="center"/>
    </xf>
    <xf borderId="56" fillId="0" fontId="4" numFmtId="0" xfId="0" applyBorder="1" applyFont="1"/>
    <xf borderId="57" fillId="3" fontId="11" numFmtId="14" xfId="0" applyAlignment="1" applyBorder="1" applyFont="1" applyNumberFormat="1">
      <alignment vertical="center"/>
    </xf>
    <xf borderId="36" fillId="3" fontId="12" numFmtId="0" xfId="0" applyBorder="1" applyFont="1"/>
    <xf borderId="4" fillId="3" fontId="11" numFmtId="0" xfId="0" applyAlignment="1" applyBorder="1" applyFont="1">
      <alignment horizontal="center" vertical="center"/>
    </xf>
    <xf borderId="4" fillId="3" fontId="11" numFmtId="14" xfId="0" applyAlignment="1" applyBorder="1" applyFont="1" applyNumberFormat="1">
      <alignment horizontal="center" vertical="center"/>
    </xf>
    <xf borderId="36" fillId="3" fontId="0" numFmtId="0" xfId="0" applyBorder="1" applyFont="1"/>
    <xf borderId="53" fillId="3" fontId="7" numFmtId="0" xfId="0" applyBorder="1" applyFont="1"/>
    <xf borderId="29" fillId="3" fontId="11" numFmtId="0" xfId="0" applyAlignment="1" applyBorder="1" applyFont="1">
      <alignment horizontal="left" vertical="center"/>
    </xf>
    <xf borderId="58" fillId="0" fontId="4" numFmtId="0" xfId="0" applyBorder="1" applyFont="1"/>
    <xf borderId="59" fillId="0" fontId="4" numFmtId="0" xfId="0" applyBorder="1" applyFont="1"/>
    <xf borderId="60" fillId="3" fontId="11" numFmtId="14" xfId="0" applyAlignment="1" applyBorder="1" applyFont="1" applyNumberFormat="1">
      <alignment vertical="center"/>
    </xf>
    <xf borderId="12" fillId="0" fontId="4" numFmtId="0" xfId="0" applyBorder="1" applyFont="1"/>
    <xf borderId="29" fillId="3" fontId="12" numFmtId="0" xfId="0" applyAlignment="1" applyBorder="1" applyFont="1">
      <alignment horizontal="left" vertical="center"/>
    </xf>
    <xf borderId="34" fillId="3" fontId="12" numFmtId="0" xfId="0" applyAlignment="1" applyBorder="1" applyFont="1">
      <alignment horizontal="center" vertical="center"/>
    </xf>
    <xf borderId="61" fillId="3" fontId="11" numFmtId="0" xfId="0" applyAlignment="1" applyBorder="1" applyFont="1">
      <alignment horizontal="left" vertical="center"/>
    </xf>
    <xf borderId="61" fillId="3" fontId="12" numFmtId="0" xfId="0" applyAlignment="1" applyBorder="1" applyFont="1">
      <alignment horizontal="left" vertical="center"/>
    </xf>
    <xf borderId="62" fillId="3" fontId="7" numFmtId="165" xfId="0" applyBorder="1" applyFont="1" applyNumberFormat="1"/>
    <xf borderId="32" fillId="3" fontId="12" numFmtId="0" xfId="0" applyAlignment="1" applyBorder="1" applyFont="1">
      <alignment horizontal="center" vertical="center"/>
    </xf>
    <xf borderId="29" fillId="3" fontId="12" numFmtId="0" xfId="0" applyAlignment="1" applyBorder="1" applyFont="1">
      <alignment horizontal="right" vertical="center"/>
    </xf>
    <xf borderId="10" fillId="3" fontId="12" numFmtId="3" xfId="0" applyAlignment="1" applyBorder="1" applyFont="1" applyNumberFormat="1">
      <alignment horizontal="right" vertical="center"/>
    </xf>
    <xf borderId="63" fillId="6" fontId="5" numFmtId="0" xfId="0" applyBorder="1" applyFont="1"/>
    <xf borderId="34" fillId="3" fontId="12" numFmtId="166" xfId="0" applyAlignment="1" applyBorder="1" applyFont="1" applyNumberFormat="1">
      <alignment horizontal="right" vertical="center"/>
    </xf>
    <xf borderId="57" fillId="3" fontId="12" numFmtId="166" xfId="0" applyAlignment="1" applyBorder="1" applyFont="1" applyNumberFormat="1">
      <alignment horizontal="right" vertical="center"/>
    </xf>
    <xf borderId="64" fillId="6" fontId="5" numFmtId="165" xfId="0" applyBorder="1" applyFont="1" applyNumberFormat="1"/>
    <xf borderId="10" fillId="3" fontId="12" numFmtId="166" xfId="0" applyAlignment="1" applyBorder="1" applyFont="1" applyNumberFormat="1">
      <alignment horizontal="right" vertical="center"/>
    </xf>
    <xf borderId="65" fillId="6" fontId="5" numFmtId="0" xfId="0" applyBorder="1" applyFont="1"/>
    <xf borderId="28" fillId="3" fontId="11" numFmtId="0" xfId="0" applyAlignment="1" applyBorder="1" applyFont="1">
      <alignment horizontal="left" vertical="center"/>
    </xf>
    <xf borderId="45" fillId="6" fontId="5" numFmtId="165" xfId="0" applyBorder="1" applyFont="1" applyNumberFormat="1"/>
    <xf borderId="28" fillId="3" fontId="12" numFmtId="166" xfId="0" applyAlignment="1" applyBorder="1" applyFont="1" applyNumberFormat="1">
      <alignment horizontal="left" vertical="center"/>
    </xf>
    <xf borderId="28" fillId="3" fontId="12" numFmtId="166" xfId="0" applyAlignment="1" applyBorder="1" applyFont="1" applyNumberFormat="1">
      <alignment horizontal="right" shrinkToFit="0" vertical="center" wrapText="1"/>
    </xf>
    <xf borderId="66" fillId="3" fontId="12" numFmtId="166" xfId="0" applyAlignment="1" applyBorder="1" applyFont="1" applyNumberFormat="1">
      <alignment horizontal="right" vertical="center"/>
    </xf>
    <xf borderId="4" fillId="3" fontId="11" numFmtId="0" xfId="0" applyAlignment="1" applyBorder="1" applyFont="1">
      <alignment horizontal="left" vertical="center"/>
    </xf>
    <xf borderId="10" fillId="3" fontId="12" numFmtId="165" xfId="0" applyAlignment="1" applyBorder="1" applyFont="1" applyNumberFormat="1">
      <alignment horizontal="right" vertical="center"/>
    </xf>
    <xf borderId="10" fillId="3" fontId="12" numFmtId="165" xfId="0" applyAlignment="1" applyBorder="1" applyFont="1" applyNumberFormat="1">
      <alignment horizontal="right" shrinkToFit="0" vertical="center" wrapText="1"/>
    </xf>
    <xf borderId="66" fillId="3" fontId="12" numFmtId="165" xfId="0" applyAlignment="1" applyBorder="1" applyFont="1" applyNumberFormat="1">
      <alignment horizontal="right" vertical="center"/>
    </xf>
    <xf borderId="28" fillId="3" fontId="12" numFmtId="165" xfId="0" applyAlignment="1" applyBorder="1" applyFont="1" applyNumberFormat="1">
      <alignment horizontal="right" shrinkToFit="0" vertical="center" wrapText="1"/>
    </xf>
    <xf borderId="27" fillId="6" fontId="11" numFmtId="0" xfId="0" applyAlignment="1" applyBorder="1" applyFont="1">
      <alignment horizontal="left" vertical="center"/>
    </xf>
    <xf borderId="28" fillId="6" fontId="11" numFmtId="165" xfId="0" applyAlignment="1" applyBorder="1" applyFont="1" applyNumberFormat="1">
      <alignment horizontal="right" vertical="center"/>
    </xf>
    <xf borderId="54" fillId="3" fontId="12" numFmtId="0" xfId="0" applyAlignment="1" applyBorder="1" applyFont="1">
      <alignment horizontal="left" vertical="center"/>
    </xf>
    <xf borderId="34" fillId="3" fontId="12" numFmtId="165" xfId="0" applyAlignment="1" applyBorder="1" applyFont="1" applyNumberFormat="1">
      <alignment horizontal="right" vertical="center"/>
    </xf>
    <xf borderId="10" fillId="3" fontId="12" numFmtId="165" xfId="0" applyBorder="1" applyFont="1" applyNumberFormat="1"/>
    <xf borderId="28" fillId="6" fontId="11" numFmtId="0" xfId="0" applyAlignment="1" applyBorder="1" applyFont="1">
      <alignment horizontal="left" vertical="center"/>
    </xf>
    <xf borderId="67" fillId="6" fontId="11" numFmtId="165" xfId="0" applyAlignment="1" applyBorder="1" applyFont="1" applyNumberFormat="1">
      <alignment horizontal="right" vertical="center"/>
    </xf>
    <xf borderId="36" fillId="3" fontId="12" numFmtId="166" xfId="0" applyBorder="1" applyFont="1" applyNumberFormat="1"/>
    <xf borderId="29" fillId="3" fontId="12" numFmtId="0" xfId="0" applyAlignment="1" applyBorder="1" applyFont="1">
      <alignment horizontal="left" shrinkToFit="0" vertical="center" wrapText="1"/>
    </xf>
    <xf borderId="32" fillId="3" fontId="12" numFmtId="165" xfId="0" applyAlignment="1" applyBorder="1" applyFont="1" applyNumberFormat="1">
      <alignment horizontal="right" vertical="center"/>
    </xf>
    <xf borderId="60" fillId="3" fontId="12" numFmtId="165" xfId="0" applyAlignment="1" applyBorder="1" applyFont="1" applyNumberFormat="1">
      <alignment horizontal="right" vertical="center"/>
    </xf>
    <xf borderId="36" fillId="3" fontId="0" numFmtId="167" xfId="0" applyBorder="1" applyFont="1" applyNumberFormat="1"/>
    <xf borderId="68" fillId="2" fontId="1" numFmtId="0" xfId="0" applyAlignment="1" applyBorder="1" applyFont="1">
      <alignment horizontal="center"/>
    </xf>
    <xf borderId="69" fillId="0" fontId="4" numFmtId="0" xfId="0" applyBorder="1" applyFont="1"/>
    <xf borderId="44" fillId="0" fontId="4" numFmtId="0" xfId="0" applyBorder="1" applyFont="1"/>
    <xf borderId="8" fillId="3" fontId="3" numFmtId="0" xfId="0" applyAlignment="1" applyBorder="1" applyFont="1">
      <alignment vertical="bottom"/>
    </xf>
    <xf borderId="34" fillId="3" fontId="3" numFmtId="0" xfId="0" applyBorder="1" applyFont="1"/>
    <xf borderId="69" fillId="3" fontId="1" numFmtId="14" xfId="0" applyAlignment="1" applyBorder="1" applyFont="1" applyNumberFormat="1">
      <alignment horizontal="center"/>
    </xf>
    <xf borderId="70" fillId="3" fontId="1" numFmtId="14" xfId="0" applyAlignment="1" applyBorder="1" applyFont="1" applyNumberFormat="1">
      <alignment horizontal="center"/>
    </xf>
    <xf borderId="71" fillId="3" fontId="3" numFmtId="0" xfId="0" applyAlignment="1" applyBorder="1" applyFont="1">
      <alignment vertical="bottom"/>
    </xf>
    <xf borderId="25" fillId="3" fontId="3" numFmtId="0" xfId="0" applyBorder="1" applyFont="1"/>
    <xf borderId="26" fillId="3" fontId="3" numFmtId="0" xfId="0" applyAlignment="1" applyBorder="1" applyFont="1">
      <alignment horizontal="center"/>
    </xf>
    <xf borderId="7" fillId="3" fontId="3" numFmtId="0" xfId="0" applyBorder="1" applyFont="1"/>
    <xf borderId="72" fillId="3" fontId="1" numFmtId="14" xfId="0" applyAlignment="1" applyBorder="1" applyFont="1" applyNumberFormat="1">
      <alignment horizontal="center"/>
    </xf>
    <xf borderId="72" fillId="3" fontId="3" numFmtId="0" xfId="0" applyBorder="1" applyFont="1"/>
    <xf borderId="72" fillId="3" fontId="3" numFmtId="0" xfId="0" applyAlignment="1" applyBorder="1" applyFont="1">
      <alignment horizontal="center"/>
    </xf>
    <xf borderId="26" fillId="3" fontId="3" numFmtId="0" xfId="0" applyAlignment="1" applyBorder="1" applyFont="1">
      <alignment horizontal="right"/>
    </xf>
    <xf borderId="26" fillId="3" fontId="3" numFmtId="3" xfId="0" applyBorder="1" applyFont="1" applyNumberFormat="1"/>
    <xf borderId="71" fillId="3" fontId="1" numFmtId="0" xfId="0" applyAlignment="1" applyBorder="1" applyFont="1">
      <alignment readingOrder="0" vertical="bottom"/>
    </xf>
    <xf borderId="25" fillId="3" fontId="3" numFmtId="0" xfId="0" applyAlignment="1" applyBorder="1" applyFont="1">
      <alignment horizontal="right"/>
    </xf>
    <xf borderId="26" fillId="3" fontId="3" numFmtId="166" xfId="0" applyBorder="1" applyFont="1" applyNumberFormat="1"/>
    <xf borderId="26" fillId="3" fontId="1" numFmtId="0" xfId="0" applyBorder="1" applyFont="1"/>
    <xf borderId="25" fillId="3" fontId="1" numFmtId="0" xfId="0" applyBorder="1" applyFont="1"/>
    <xf borderId="26" fillId="3" fontId="3" numFmtId="0" xfId="0" applyBorder="1" applyFont="1"/>
    <xf borderId="26" fillId="3" fontId="3" numFmtId="165" xfId="0" applyAlignment="1" applyBorder="1" applyFont="1" applyNumberFormat="1">
      <alignment horizontal="right"/>
    </xf>
    <xf borderId="26" fillId="3" fontId="3" numFmtId="165" xfId="0" applyBorder="1" applyFont="1" applyNumberFormat="1"/>
    <xf borderId="72" fillId="3" fontId="3" numFmtId="165" xfId="0" applyAlignment="1" applyBorder="1" applyFont="1" applyNumberFormat="1">
      <alignment horizontal="right"/>
    </xf>
    <xf borderId="72" fillId="3" fontId="3" numFmtId="165" xfId="0" applyBorder="1" applyFont="1" applyNumberFormat="1"/>
    <xf borderId="72" fillId="5" fontId="1" numFmtId="0" xfId="0" applyBorder="1" applyFont="1"/>
    <xf borderId="72" fillId="5" fontId="1" numFmtId="165" xfId="0" applyAlignment="1" applyBorder="1" applyFont="1" applyNumberFormat="1">
      <alignment horizontal="right"/>
    </xf>
    <xf borderId="26" fillId="3" fontId="3" numFmtId="165" xfId="0" applyAlignment="1" applyBorder="1" applyFont="1" applyNumberFormat="1">
      <alignment vertical="bottom"/>
    </xf>
    <xf borderId="7" fillId="4" fontId="1" numFmtId="0" xfId="0" applyBorder="1" applyFont="1"/>
    <xf borderId="72" fillId="4" fontId="1" numFmtId="165" xfId="0" applyAlignment="1" applyBorder="1" applyFont="1" applyNumberFormat="1">
      <alignment horizontal="right"/>
    </xf>
    <xf borderId="25" fillId="3" fontId="1" numFmtId="0" xfId="0" applyAlignment="1" applyBorder="1" applyFont="1">
      <alignment readingOrder="0"/>
    </xf>
    <xf borderId="34" fillId="3" fontId="3" numFmtId="165" xfId="0" applyAlignment="1" applyBorder="1" applyFont="1" applyNumberFormat="1">
      <alignment horizontal="right"/>
    </xf>
    <xf borderId="25" fillId="3" fontId="3" numFmtId="165" xfId="0" applyAlignment="1" applyBorder="1" applyFont="1" applyNumberFormat="1">
      <alignment horizontal="right"/>
    </xf>
    <xf borderId="73" fillId="3" fontId="3" numFmtId="0" xfId="0" applyAlignment="1" applyBorder="1" applyFont="1">
      <alignment shrinkToFit="0" wrapText="0"/>
    </xf>
    <xf borderId="7" fillId="3" fontId="3" numFmtId="165" xfId="0" applyAlignment="1" applyBorder="1" applyFont="1" applyNumberFormat="1">
      <alignment horizontal="right"/>
    </xf>
    <xf borderId="72" fillId="4" fontId="1" numFmtId="0" xfId="0" applyBorder="1" applyFont="1"/>
    <xf borderId="71" fillId="3" fontId="3" numFmtId="167" xfId="0" applyAlignment="1" applyBorder="1" applyFont="1" applyNumberFormat="1">
      <alignment vertical="bottom"/>
    </xf>
    <xf borderId="74" fillId="3" fontId="3" numFmtId="0" xfId="0" applyAlignment="1" applyBorder="1" applyFont="1">
      <alignment vertical="bottom"/>
    </xf>
    <xf borderId="75" fillId="3" fontId="3" numFmtId="0" xfId="0" applyAlignment="1" applyBorder="1" applyFont="1">
      <alignment vertical="bottom"/>
    </xf>
    <xf borderId="76" fillId="3" fontId="3" numFmtId="165" xfId="0" applyAlignment="1" applyBorder="1" applyFont="1" applyNumberFormat="1">
      <alignment vertical="bottom"/>
    </xf>
    <xf borderId="76" fillId="3" fontId="3" numFmtId="0" xfId="0" applyAlignment="1" applyBorder="1" applyFont="1">
      <alignment vertical="bottom"/>
    </xf>
    <xf borderId="76" fillId="3" fontId="3" numFmtId="2" xfId="0" applyAlignment="1" applyBorder="1" applyFont="1" applyNumberFormat="1">
      <alignment vertical="bottom"/>
    </xf>
    <xf borderId="0" fillId="3" fontId="3" numFmtId="0" xfId="0" applyAlignment="1" applyFont="1">
      <alignment vertical="bottom"/>
    </xf>
    <xf borderId="0" fillId="3" fontId="3" numFmtId="165" xfId="0" applyFont="1" applyNumberFormat="1"/>
    <xf borderId="0" fillId="3" fontId="3" numFmtId="2" xfId="0" applyFont="1" applyNumberFormat="1"/>
    <xf borderId="71" fillId="3" fontId="3" numFmtId="168" xfId="0" applyAlignment="1" applyBorder="1" applyFont="1" applyNumberFormat="1">
      <alignment vertical="bottom"/>
    </xf>
    <xf borderId="71" fillId="3" fontId="3" numFmtId="169" xfId="0" applyAlignment="1" applyBorder="1" applyFont="1" applyNumberFormat="1">
      <alignment horizontal="center" vertical="bottom"/>
    </xf>
    <xf borderId="71" fillId="3" fontId="1" numFmtId="165" xfId="0" applyAlignment="1" applyBorder="1" applyFont="1" applyNumberFormat="1">
      <alignment vertical="bottom"/>
    </xf>
    <xf borderId="71" fillId="3" fontId="3" numFmtId="10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/>
  </sheetViews>
  <sheetFormatPr customHeight="1" defaultColWidth="14.43" defaultRowHeight="15.0"/>
  <cols>
    <col customWidth="1" min="1" max="1" width="60.57"/>
    <col customWidth="1" min="2" max="2" width="57.14"/>
    <col customWidth="1" min="3" max="3" width="12.57"/>
    <col customWidth="1" min="4" max="6" width="10.86"/>
    <col customWidth="1" min="7" max="26" width="10.71"/>
  </cols>
  <sheetData>
    <row r="1" ht="13.5" customHeight="1">
      <c r="A1" s="2" t="s">
        <v>0</v>
      </c>
      <c r="B1" s="2" t="s">
        <v>2</v>
      </c>
      <c r="C1" s="4" t="s">
        <v>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8"/>
      <c r="B2" s="8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5" customHeight="1">
      <c r="A3" s="11" t="s">
        <v>6</v>
      </c>
      <c r="B3" s="15" t="s">
        <v>9</v>
      </c>
      <c r="C3" s="1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19" t="s">
        <v>12</v>
      </c>
      <c r="B4" s="15" t="s">
        <v>13</v>
      </c>
      <c r="C4" s="2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5" customHeight="1">
      <c r="A5" s="23" t="s">
        <v>14</v>
      </c>
      <c r="B5" s="15"/>
      <c r="C5" s="2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5" customHeight="1">
      <c r="A6" s="19" t="s">
        <v>16</v>
      </c>
      <c r="B6" s="15">
        <v>713.0</v>
      </c>
      <c r="C6" s="2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5" customHeight="1">
      <c r="A7" s="19" t="s">
        <v>18</v>
      </c>
      <c r="B7" s="15">
        <v>72.0</v>
      </c>
      <c r="C7" s="2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19" t="s">
        <v>19</v>
      </c>
      <c r="B8" s="15">
        <v>74.0</v>
      </c>
      <c r="C8" s="2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19" t="s">
        <v>20</v>
      </c>
      <c r="B9" s="15" t="s">
        <v>21</v>
      </c>
      <c r="C9" s="2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19" t="s">
        <v>22</v>
      </c>
      <c r="B10" s="15" t="s">
        <v>23</v>
      </c>
      <c r="C10" s="2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23" t="s">
        <v>24</v>
      </c>
      <c r="B11" s="15"/>
      <c r="C11" s="34">
        <f>SUM(C5:C10)</f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23"/>
      <c r="B12" s="15"/>
      <c r="C12" s="2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19" t="s">
        <v>26</v>
      </c>
      <c r="B13" s="15" t="s">
        <v>27</v>
      </c>
      <c r="C13" s="3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19" t="s">
        <v>28</v>
      </c>
      <c r="B14" s="15" t="s">
        <v>29</v>
      </c>
      <c r="C14" s="3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19"/>
      <c r="B15" s="15"/>
      <c r="C15" s="3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customHeight="1">
      <c r="A16" s="19"/>
      <c r="B16" s="15"/>
      <c r="C16" s="3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5" customHeight="1">
      <c r="A17" s="19"/>
      <c r="B17" s="15"/>
      <c r="C17" s="3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customHeight="1">
      <c r="A18" s="19"/>
      <c r="B18" s="15"/>
      <c r="C18" s="3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19"/>
      <c r="B19" s="15"/>
      <c r="C19" s="3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5" customHeight="1">
      <c r="A20" s="19" t="s">
        <v>30</v>
      </c>
      <c r="B20" s="15" t="s">
        <v>31</v>
      </c>
      <c r="C20" s="3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19" t="s">
        <v>32</v>
      </c>
      <c r="B21" s="15">
        <v>63.0</v>
      </c>
      <c r="C21" s="3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19" t="s">
        <v>33</v>
      </c>
      <c r="B22" s="15" t="s">
        <v>34</v>
      </c>
      <c r="C22" s="3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19" t="s">
        <v>35</v>
      </c>
      <c r="B23" s="15" t="s">
        <v>36</v>
      </c>
      <c r="C23" s="3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19" t="s">
        <v>37</v>
      </c>
      <c r="B24" s="15" t="s">
        <v>38</v>
      </c>
      <c r="C24" s="3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19" t="s">
        <v>39</v>
      </c>
      <c r="B25" s="15">
        <v>6817.0</v>
      </c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19" t="s">
        <v>40</v>
      </c>
      <c r="B26" s="15">
        <v>6815.0</v>
      </c>
      <c r="C26" s="3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19" t="s">
        <v>41</v>
      </c>
      <c r="B27" s="15" t="s">
        <v>42</v>
      </c>
      <c r="C27" s="3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23" t="s">
        <v>43</v>
      </c>
      <c r="B28" s="15"/>
      <c r="C28" s="34">
        <f>SUM(C13:C27)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6.75" customHeight="1">
      <c r="A29" s="43"/>
      <c r="B29" s="15"/>
      <c r="C29" s="4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46" t="s">
        <v>45</v>
      </c>
      <c r="B30" s="50"/>
      <c r="C30" s="54">
        <f>+C11-C28</f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4.5" customHeight="1">
      <c r="A31" s="56"/>
      <c r="B31" s="56"/>
      <c r="C31" s="3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56" t="s">
        <v>47</v>
      </c>
      <c r="B32" s="56">
        <v>761.0</v>
      </c>
      <c r="C32" s="3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56" t="s">
        <v>48</v>
      </c>
      <c r="B33" s="56">
        <v>762.0</v>
      </c>
      <c r="C33" s="3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56" t="s">
        <v>49</v>
      </c>
      <c r="B34" s="56" t="s">
        <v>50</v>
      </c>
      <c r="C34" s="3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56" t="s">
        <v>51</v>
      </c>
      <c r="B35" s="56" t="s">
        <v>52</v>
      </c>
      <c r="C35" s="3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56" t="s">
        <v>53</v>
      </c>
      <c r="B36" s="56">
        <v>766.0</v>
      </c>
      <c r="C36" s="3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56" t="s">
        <v>54</v>
      </c>
      <c r="B37" s="56">
        <v>767.0</v>
      </c>
      <c r="C37" s="3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63" t="s">
        <v>55</v>
      </c>
      <c r="B38" s="64"/>
      <c r="C38" s="34">
        <f>SUM(C32:C37)</f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56"/>
      <c r="B39" s="56"/>
      <c r="C39" s="3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56" t="s">
        <v>56</v>
      </c>
      <c r="B40" s="56">
        <v>686.0</v>
      </c>
      <c r="C40" s="3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56" t="s">
        <v>57</v>
      </c>
      <c r="B41" s="56" t="s">
        <v>58</v>
      </c>
      <c r="C41" s="3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56" t="s">
        <v>59</v>
      </c>
      <c r="B42" s="56">
        <v>666.0</v>
      </c>
      <c r="C42" s="3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56" t="s">
        <v>60</v>
      </c>
      <c r="B43" s="56">
        <v>667.0</v>
      </c>
      <c r="C43" s="3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3" t="s">
        <v>61</v>
      </c>
      <c r="B44" s="64"/>
      <c r="C44" s="34">
        <f>SUM(C40:C43)</f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56"/>
      <c r="B45" s="56"/>
      <c r="C45" s="4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8" t="s">
        <v>63</v>
      </c>
      <c r="B46" s="50"/>
      <c r="C46" s="54">
        <f>+C38-C44</f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4"/>
      <c r="B47" s="64"/>
      <c r="C47" s="7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8" t="s">
        <v>65</v>
      </c>
      <c r="B48" s="50" t="s">
        <v>66</v>
      </c>
      <c r="C48" s="54">
        <f>+C30+C46</f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6.75" customHeight="1">
      <c r="A49" s="56"/>
      <c r="B49" s="56"/>
      <c r="C49" s="3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56" t="s">
        <v>67</v>
      </c>
      <c r="B50" s="56">
        <v>771.0</v>
      </c>
      <c r="C50" s="3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56" t="s">
        <v>68</v>
      </c>
      <c r="B51" s="56" t="s">
        <v>69</v>
      </c>
      <c r="C51" s="3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56" t="s">
        <v>70</v>
      </c>
      <c r="B52" s="56" t="s">
        <v>71</v>
      </c>
      <c r="C52" s="3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3" t="s">
        <v>72</v>
      </c>
      <c r="B53" s="64"/>
      <c r="C53" s="34">
        <f>SUM(C50:C52)</f>
        <v>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5.25" customHeight="1">
      <c r="A54" s="56"/>
      <c r="B54" s="56"/>
      <c r="C54" s="3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56" t="s">
        <v>73</v>
      </c>
      <c r="B55" s="56">
        <v>671.0</v>
      </c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56" t="s">
        <v>74</v>
      </c>
      <c r="B56" s="56" t="s">
        <v>75</v>
      </c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56" t="s">
        <v>76</v>
      </c>
      <c r="B57" s="56">
        <v>687.0</v>
      </c>
      <c r="C57" s="3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3" t="s">
        <v>77</v>
      </c>
      <c r="B58" s="64"/>
      <c r="C58" s="34">
        <f>SUM(C55:C57)</f>
        <v>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6.75" customHeight="1">
      <c r="A59" s="56"/>
      <c r="B59" s="5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8" t="s">
        <v>78</v>
      </c>
      <c r="B60" s="50"/>
      <c r="C60" s="54">
        <f>+C53-C58</f>
        <v>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6.0" customHeight="1">
      <c r="A61" s="56"/>
      <c r="B61" s="5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56" t="s">
        <v>79</v>
      </c>
      <c r="B62" s="56">
        <v>691.0</v>
      </c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56" t="s">
        <v>80</v>
      </c>
      <c r="B63" s="56" t="s">
        <v>81</v>
      </c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56"/>
      <c r="B64" s="56"/>
      <c r="C64" s="8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8" t="s">
        <v>84</v>
      </c>
      <c r="B65" s="50"/>
      <c r="C65" s="54">
        <f>+C48+C60</f>
        <v>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88"/>
      <c r="B66" s="88"/>
      <c r="C66" s="8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91"/>
      <c r="B67" s="9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91"/>
      <c r="B68" s="9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91"/>
      <c r="B69" s="9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91"/>
      <c r="B70" s="9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91"/>
      <c r="B71" s="9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91"/>
      <c r="B72" s="9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91"/>
      <c r="B73" s="9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91"/>
      <c r="B74" s="9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91"/>
      <c r="B75" s="9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91"/>
      <c r="B76" s="9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91"/>
      <c r="B77" s="91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91"/>
      <c r="B78" s="91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91"/>
      <c r="B79" s="9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91"/>
      <c r="B80" s="9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91"/>
      <c r="B81" s="9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91"/>
      <c r="B82" s="9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91"/>
      <c r="B83" s="9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91"/>
      <c r="B84" s="9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91"/>
      <c r="B85" s="9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91"/>
      <c r="B86" s="9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91"/>
      <c r="B87" s="9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91"/>
      <c r="B88" s="9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91"/>
      <c r="B89" s="9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91"/>
      <c r="B90" s="9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91"/>
      <c r="B91" s="9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91"/>
      <c r="B92" s="91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91"/>
      <c r="B93" s="91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91"/>
      <c r="B94" s="9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91"/>
      <c r="B95" s="9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91"/>
      <c r="B96" s="9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91"/>
      <c r="B97" s="9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91"/>
      <c r="B98" s="9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91"/>
      <c r="B99" s="9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91"/>
      <c r="B100" s="9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91"/>
      <c r="B101" s="9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91"/>
      <c r="B102" s="9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91"/>
      <c r="B103" s="91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91"/>
      <c r="B104" s="9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91"/>
      <c r="B105" s="91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91"/>
      <c r="B106" s="9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91"/>
      <c r="B107" s="91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91"/>
      <c r="B108" s="91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91"/>
      <c r="B109" s="91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91"/>
      <c r="B110" s="91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91"/>
      <c r="B111" s="9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91"/>
      <c r="B112" s="9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91"/>
      <c r="B113" s="91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91"/>
      <c r="B114" s="91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91"/>
      <c r="B115" s="91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91"/>
      <c r="B116" s="91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91"/>
      <c r="B117" s="9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91"/>
      <c r="B118" s="91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91"/>
      <c r="B119" s="91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91"/>
      <c r="B120" s="91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91"/>
      <c r="B121" s="9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91"/>
      <c r="B122" s="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91"/>
      <c r="B123" s="91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91"/>
      <c r="B124" s="91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91"/>
      <c r="B125" s="91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91"/>
      <c r="B126" s="91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91"/>
      <c r="B127" s="91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91"/>
      <c r="B128" s="91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91"/>
      <c r="B129" s="91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91"/>
      <c r="B130" s="9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91"/>
      <c r="B131" s="91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91"/>
      <c r="B132" s="91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91"/>
      <c r="B133" s="91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91"/>
      <c r="B134" s="91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91"/>
      <c r="B135" s="9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91"/>
      <c r="B136" s="9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91"/>
      <c r="B137" s="9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91"/>
      <c r="B138" s="9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91"/>
      <c r="B139" s="9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91"/>
      <c r="B140" s="91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91"/>
      <c r="B141" s="9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91"/>
      <c r="B142" s="9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91"/>
      <c r="B143" s="9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91"/>
      <c r="B144" s="9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91"/>
      <c r="B145" s="9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91"/>
      <c r="B146" s="9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91"/>
      <c r="B147" s="91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91"/>
      <c r="B148" s="91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91"/>
      <c r="B149" s="91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91"/>
      <c r="B150" s="91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91"/>
      <c r="B151" s="91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91"/>
      <c r="B152" s="91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91"/>
      <c r="B153" s="91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91"/>
      <c r="B154" s="91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91"/>
      <c r="B155" s="91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91"/>
      <c r="B156" s="91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91"/>
      <c r="B157" s="91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91"/>
      <c r="B158" s="91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91"/>
      <c r="B159" s="91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91"/>
      <c r="B160" s="91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91"/>
      <c r="B161" s="91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91"/>
      <c r="B162" s="91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91"/>
      <c r="B163" s="91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91"/>
      <c r="B164" s="91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91"/>
      <c r="B165" s="91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91"/>
      <c r="B166" s="91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91"/>
      <c r="B167" s="91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91"/>
      <c r="B168" s="91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91"/>
      <c r="B169" s="91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91"/>
      <c r="B170" s="9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91"/>
      <c r="B171" s="91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91"/>
      <c r="B172" s="91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91"/>
      <c r="B173" s="9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91"/>
      <c r="B174" s="91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91"/>
      <c r="B175" s="91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91"/>
      <c r="B176" s="91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91"/>
      <c r="B177" s="91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91"/>
      <c r="B178" s="91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91"/>
      <c r="B179" s="91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91"/>
      <c r="B180" s="91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91"/>
      <c r="B181" s="91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91"/>
      <c r="B182" s="91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91"/>
      <c r="B183" s="91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91"/>
      <c r="B184" s="91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91"/>
      <c r="B185" s="91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91"/>
      <c r="B186" s="9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91"/>
      <c r="B187" s="91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91"/>
      <c r="B188" s="91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91"/>
      <c r="B189" s="91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91"/>
      <c r="B190" s="91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91"/>
      <c r="B191" s="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91"/>
      <c r="B192" s="91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91"/>
      <c r="B193" s="91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91"/>
      <c r="B194" s="91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91"/>
      <c r="B195" s="91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91"/>
      <c r="B196" s="91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91"/>
      <c r="B197" s="91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91"/>
      <c r="B198" s="91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91"/>
      <c r="B199" s="9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91"/>
      <c r="B200" s="91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91"/>
      <c r="B201" s="91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91"/>
      <c r="B202" s="91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91"/>
      <c r="B203" s="91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91"/>
      <c r="B204" s="91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91"/>
      <c r="B205" s="91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91"/>
      <c r="B206" s="91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91"/>
      <c r="B207" s="91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91"/>
      <c r="B208" s="91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91"/>
      <c r="B209" s="91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91"/>
      <c r="B210" s="91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91"/>
      <c r="B211" s="91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91"/>
      <c r="B212" s="91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91"/>
      <c r="B213" s="91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91"/>
      <c r="B214" s="91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91"/>
      <c r="B215" s="91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91"/>
      <c r="B216" s="91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91"/>
      <c r="B217" s="91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91"/>
      <c r="B218" s="91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91"/>
      <c r="B219" s="91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91"/>
      <c r="B220" s="91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91"/>
      <c r="B221" s="91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91"/>
      <c r="B222" s="91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91"/>
      <c r="B223" s="91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91"/>
      <c r="B224" s="91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91"/>
      <c r="B225" s="91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91"/>
      <c r="B226" s="91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91"/>
      <c r="B227" s="91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91"/>
      <c r="B228" s="91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91"/>
      <c r="B229" s="9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91"/>
      <c r="B230" s="91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91"/>
      <c r="B231" s="91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91"/>
      <c r="B232" s="91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91"/>
      <c r="B233" s="91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91"/>
      <c r="B234" s="91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3.5" customHeight="1">
      <c r="A235" s="91"/>
      <c r="B235" s="91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3.5" customHeight="1">
      <c r="A236" s="91"/>
      <c r="B236" s="91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3.5" customHeight="1">
      <c r="A237" s="91"/>
      <c r="B237" s="91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3.5" customHeight="1">
      <c r="A238" s="91"/>
      <c r="B238" s="91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3.5" customHeight="1">
      <c r="A239" s="91"/>
      <c r="B239" s="91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3.5" customHeight="1">
      <c r="A240" s="91"/>
      <c r="B240" s="91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3.5" customHeight="1">
      <c r="A241" s="91"/>
      <c r="B241" s="91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3.5" customHeight="1">
      <c r="A242" s="91"/>
      <c r="B242" s="91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3.5" customHeight="1">
      <c r="A243" s="91"/>
      <c r="B243" s="91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3.5" customHeight="1">
      <c r="A244" s="91"/>
      <c r="B244" s="91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3.5" customHeight="1">
      <c r="A245" s="91"/>
      <c r="B245" s="91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3.5" customHeight="1">
      <c r="A246" s="91"/>
      <c r="B246" s="91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3.5" customHeight="1">
      <c r="A247" s="91"/>
      <c r="B247" s="91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3.5" customHeight="1">
      <c r="A248" s="91"/>
      <c r="B248" s="91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3.5" customHeight="1">
      <c r="A249" s="91"/>
      <c r="B249" s="91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3.5" customHeight="1">
      <c r="A250" s="91"/>
      <c r="B250" s="91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3.5" customHeight="1">
      <c r="A251" s="91"/>
      <c r="B251" s="91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3.5" customHeight="1">
      <c r="A252" s="91"/>
      <c r="B252" s="91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3.5" customHeight="1">
      <c r="A253" s="91"/>
      <c r="B253" s="91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3.5" customHeight="1">
      <c r="A254" s="91"/>
      <c r="B254" s="91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3.5" customHeight="1">
      <c r="A255" s="91"/>
      <c r="B255" s="91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3.5" customHeight="1">
      <c r="A256" s="91"/>
      <c r="B256" s="91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3.5" customHeight="1">
      <c r="A257" s="91"/>
      <c r="B257" s="91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3.5" customHeight="1">
      <c r="A258" s="91"/>
      <c r="B258" s="91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3.5" customHeight="1">
      <c r="A259" s="91"/>
      <c r="B259" s="91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3.5" customHeight="1">
      <c r="A260" s="91"/>
      <c r="B260" s="91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3.5" customHeight="1">
      <c r="A261" s="91"/>
      <c r="B261" s="91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3.5" customHeight="1">
      <c r="A262" s="91"/>
      <c r="B262" s="91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3.5" customHeight="1">
      <c r="A263" s="91"/>
      <c r="B263" s="91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3.5" customHeight="1">
      <c r="A264" s="91"/>
      <c r="B264" s="91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3.5" customHeight="1">
      <c r="A265" s="91"/>
      <c r="B265" s="91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3.5" customHeight="1">
      <c r="A266" s="91"/>
      <c r="B266" s="91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3.5" customHeight="1">
      <c r="A267" s="91"/>
      <c r="B267" s="91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3.5" customHeight="1">
      <c r="A268" s="91"/>
      <c r="B268" s="91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3.5" customHeight="1">
      <c r="A269" s="91"/>
      <c r="B269" s="91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3.5" customHeight="1">
      <c r="A270" s="91"/>
      <c r="B270" s="91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3.5" customHeight="1">
      <c r="A271" s="91"/>
      <c r="B271" s="91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3.5" customHeight="1">
      <c r="A272" s="91"/>
      <c r="B272" s="91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3.5" customHeight="1">
      <c r="A273" s="91"/>
      <c r="B273" s="91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3.5" customHeight="1">
      <c r="A274" s="91"/>
      <c r="B274" s="91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3.5" customHeight="1">
      <c r="A275" s="91"/>
      <c r="B275" s="91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3.5" customHeight="1">
      <c r="A276" s="91"/>
      <c r="B276" s="91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3.5" customHeight="1">
      <c r="A277" s="91"/>
      <c r="B277" s="91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3.5" customHeight="1">
      <c r="A278" s="91"/>
      <c r="B278" s="91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3.5" customHeight="1">
      <c r="A279" s="91"/>
      <c r="B279" s="91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3.5" customHeight="1">
      <c r="A280" s="91"/>
      <c r="B280" s="91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3.5" customHeight="1">
      <c r="A281" s="91"/>
      <c r="B281" s="91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3.5" customHeight="1">
      <c r="A282" s="91"/>
      <c r="B282" s="91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3.5" customHeight="1">
      <c r="A283" s="91"/>
      <c r="B283" s="91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3.5" customHeight="1">
      <c r="A284" s="91"/>
      <c r="B284" s="91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3.5" customHeight="1">
      <c r="A285" s="91"/>
      <c r="B285" s="91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3.5" customHeight="1">
      <c r="A286" s="91"/>
      <c r="B286" s="9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3.5" customHeight="1">
      <c r="A287" s="91"/>
      <c r="B287" s="91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3.5" customHeight="1">
      <c r="A288" s="91"/>
      <c r="B288" s="91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3.5" customHeight="1">
      <c r="A289" s="91"/>
      <c r="B289" s="91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3.5" customHeight="1">
      <c r="A290" s="91"/>
      <c r="B290" s="91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3.5" customHeight="1">
      <c r="A291" s="91"/>
      <c r="B291" s="91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3.5" customHeight="1">
      <c r="A292" s="91"/>
      <c r="B292" s="91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3.5" customHeight="1">
      <c r="A293" s="91"/>
      <c r="B293" s="91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3.5" customHeight="1">
      <c r="A294" s="91"/>
      <c r="B294" s="91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3.5" customHeight="1">
      <c r="A295" s="91"/>
      <c r="B295" s="91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3.5" customHeight="1">
      <c r="A296" s="91"/>
      <c r="B296" s="91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3.5" customHeight="1">
      <c r="A297" s="91"/>
      <c r="B297" s="91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3.5" customHeight="1">
      <c r="A298" s="91"/>
      <c r="B298" s="91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3.5" customHeight="1">
      <c r="A299" s="91"/>
      <c r="B299" s="91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3.5" customHeight="1">
      <c r="A300" s="91"/>
      <c r="B300" s="91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3.5" customHeight="1">
      <c r="A301" s="91"/>
      <c r="B301" s="91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3.5" customHeight="1">
      <c r="A302" s="91"/>
      <c r="B302" s="91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3.5" customHeight="1">
      <c r="A303" s="91"/>
      <c r="B303" s="91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3.5" customHeight="1">
      <c r="A304" s="91"/>
      <c r="B304" s="91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3.5" customHeight="1">
      <c r="A305" s="91"/>
      <c r="B305" s="91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3.5" customHeight="1">
      <c r="A306" s="91"/>
      <c r="B306" s="91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3.5" customHeight="1">
      <c r="A307" s="91"/>
      <c r="B307" s="91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3.5" customHeight="1">
      <c r="A308" s="91"/>
      <c r="B308" s="91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3.5" customHeight="1">
      <c r="A309" s="91"/>
      <c r="B309" s="91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3.5" customHeight="1">
      <c r="A310" s="91"/>
      <c r="B310" s="91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3.5" customHeight="1">
      <c r="A311" s="91"/>
      <c r="B311" s="91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3.5" customHeight="1">
      <c r="A312" s="91"/>
      <c r="B312" s="91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3.5" customHeight="1">
      <c r="A313" s="91"/>
      <c r="B313" s="91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3.5" customHeight="1">
      <c r="A314" s="91"/>
      <c r="B314" s="91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3.5" customHeight="1">
      <c r="A315" s="91"/>
      <c r="B315" s="91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3.5" customHeight="1">
      <c r="A316" s="91"/>
      <c r="B316" s="91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3.5" customHeight="1">
      <c r="A317" s="91"/>
      <c r="B317" s="91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3.5" customHeight="1">
      <c r="A318" s="91"/>
      <c r="B318" s="91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3.5" customHeight="1">
      <c r="A319" s="91"/>
      <c r="B319" s="91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3.5" customHeight="1">
      <c r="A320" s="91"/>
      <c r="B320" s="91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3.5" customHeight="1">
      <c r="A321" s="91"/>
      <c r="B321" s="91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3.5" customHeight="1">
      <c r="A322" s="91"/>
      <c r="B322" s="91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3.5" customHeight="1">
      <c r="A323" s="91"/>
      <c r="B323" s="91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3.5" customHeight="1">
      <c r="A324" s="91"/>
      <c r="B324" s="91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3.5" customHeight="1">
      <c r="A325" s="91"/>
      <c r="B325" s="91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3.5" customHeight="1">
      <c r="A326" s="91"/>
      <c r="B326" s="91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3.5" customHeight="1">
      <c r="A327" s="91"/>
      <c r="B327" s="91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3.5" customHeight="1">
      <c r="A328" s="91"/>
      <c r="B328" s="91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3.5" customHeight="1">
      <c r="A329" s="91"/>
      <c r="B329" s="91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3.5" customHeight="1">
      <c r="A330" s="91"/>
      <c r="B330" s="91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3.5" customHeight="1">
      <c r="A331" s="91"/>
      <c r="B331" s="91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3.5" customHeight="1">
      <c r="A332" s="91"/>
      <c r="B332" s="91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3.5" customHeight="1">
      <c r="A333" s="91"/>
      <c r="B333" s="91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3.5" customHeight="1">
      <c r="A334" s="91"/>
      <c r="B334" s="91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3.5" customHeight="1">
      <c r="A335" s="91"/>
      <c r="B335" s="91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3.5" customHeight="1">
      <c r="A336" s="91"/>
      <c r="B336" s="91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3.5" customHeight="1">
      <c r="A337" s="91"/>
      <c r="B337" s="91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3.5" customHeight="1">
      <c r="A338" s="91"/>
      <c r="B338" s="91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3.5" customHeight="1">
      <c r="A339" s="91"/>
      <c r="B339" s="91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3.5" customHeight="1">
      <c r="A340" s="91"/>
      <c r="B340" s="91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3.5" customHeight="1">
      <c r="A341" s="91"/>
      <c r="B341" s="91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3.5" customHeight="1">
      <c r="A342" s="91"/>
      <c r="B342" s="91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3.5" customHeight="1">
      <c r="A343" s="91"/>
      <c r="B343" s="91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3.5" customHeight="1">
      <c r="A344" s="91"/>
      <c r="B344" s="91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3.5" customHeight="1">
      <c r="A345" s="91"/>
      <c r="B345" s="91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3.5" customHeight="1">
      <c r="A346" s="91"/>
      <c r="B346" s="91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3.5" customHeight="1">
      <c r="A347" s="91"/>
      <c r="B347" s="91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3.5" customHeight="1">
      <c r="A348" s="91"/>
      <c r="B348" s="91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3.5" customHeight="1">
      <c r="A349" s="91"/>
      <c r="B349" s="91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3.5" customHeight="1">
      <c r="A350" s="91"/>
      <c r="B350" s="91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3.5" customHeight="1">
      <c r="A351" s="91"/>
      <c r="B351" s="91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3.5" customHeight="1">
      <c r="A352" s="91"/>
      <c r="B352" s="91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3.5" customHeight="1">
      <c r="A353" s="91"/>
      <c r="B353" s="91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3.5" customHeight="1">
      <c r="A354" s="91"/>
      <c r="B354" s="91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3.5" customHeight="1">
      <c r="A355" s="91"/>
      <c r="B355" s="91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3.5" customHeight="1">
      <c r="A356" s="91"/>
      <c r="B356" s="91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3.5" customHeight="1">
      <c r="A357" s="91"/>
      <c r="B357" s="91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3.5" customHeight="1">
      <c r="A358" s="91"/>
      <c r="B358" s="91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3.5" customHeight="1">
      <c r="A359" s="91"/>
      <c r="B359" s="91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3.5" customHeight="1">
      <c r="A360" s="91"/>
      <c r="B360" s="91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3.5" customHeight="1">
      <c r="A361" s="91"/>
      <c r="B361" s="91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3.5" customHeight="1">
      <c r="A362" s="91"/>
      <c r="B362" s="91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3.5" customHeight="1">
      <c r="A363" s="91"/>
      <c r="B363" s="91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3.5" customHeight="1">
      <c r="A364" s="91"/>
      <c r="B364" s="91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3.5" customHeight="1">
      <c r="A365" s="91"/>
      <c r="B365" s="91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3.5" customHeight="1">
      <c r="A366" s="91"/>
      <c r="B366" s="91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3.5" customHeight="1">
      <c r="A367" s="91"/>
      <c r="B367" s="91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3.5" customHeight="1">
      <c r="A368" s="91"/>
      <c r="B368" s="91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3.5" customHeight="1">
      <c r="A369" s="91"/>
      <c r="B369" s="91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3.5" customHeight="1">
      <c r="A370" s="91"/>
      <c r="B370" s="91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3.5" customHeight="1">
      <c r="A371" s="91"/>
      <c r="B371" s="91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3.5" customHeight="1">
      <c r="A372" s="91"/>
      <c r="B372" s="91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3.5" customHeight="1">
      <c r="A373" s="91"/>
      <c r="B373" s="91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3.5" customHeight="1">
      <c r="A374" s="91"/>
      <c r="B374" s="91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3.5" customHeight="1">
      <c r="A375" s="91"/>
      <c r="B375" s="91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3.5" customHeight="1">
      <c r="A376" s="91"/>
      <c r="B376" s="91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3.5" customHeight="1">
      <c r="A377" s="91"/>
      <c r="B377" s="91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3.5" customHeight="1">
      <c r="A378" s="91"/>
      <c r="B378" s="91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3.5" customHeight="1">
      <c r="A379" s="91"/>
      <c r="B379" s="91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3.5" customHeight="1">
      <c r="A380" s="91"/>
      <c r="B380" s="91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3.5" customHeight="1">
      <c r="A381" s="91"/>
      <c r="B381" s="91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3.5" customHeight="1">
      <c r="A382" s="91"/>
      <c r="B382" s="91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3.5" customHeight="1">
      <c r="A383" s="91"/>
      <c r="B383" s="91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3.5" customHeight="1">
      <c r="A384" s="91"/>
      <c r="B384" s="91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3.5" customHeight="1">
      <c r="A385" s="91"/>
      <c r="B385" s="91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3.5" customHeight="1">
      <c r="A386" s="91"/>
      <c r="B386" s="91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3.5" customHeight="1">
      <c r="A387" s="91"/>
      <c r="B387" s="91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3.5" customHeight="1">
      <c r="A388" s="91"/>
      <c r="B388" s="91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3.5" customHeight="1">
      <c r="A389" s="91"/>
      <c r="B389" s="91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3.5" customHeight="1">
      <c r="A390" s="91"/>
      <c r="B390" s="91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3.5" customHeight="1">
      <c r="A391" s="91"/>
      <c r="B391" s="91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3.5" customHeight="1">
      <c r="A392" s="91"/>
      <c r="B392" s="91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3.5" customHeight="1">
      <c r="A393" s="91"/>
      <c r="B393" s="91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3.5" customHeight="1">
      <c r="A394" s="91"/>
      <c r="B394" s="91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3.5" customHeight="1">
      <c r="A395" s="91"/>
      <c r="B395" s="91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3.5" customHeight="1">
      <c r="A396" s="91"/>
      <c r="B396" s="91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3.5" customHeight="1">
      <c r="A397" s="91"/>
      <c r="B397" s="91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3.5" customHeight="1">
      <c r="A398" s="91"/>
      <c r="B398" s="91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3.5" customHeight="1">
      <c r="A399" s="91"/>
      <c r="B399" s="91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3.5" customHeight="1">
      <c r="A400" s="91"/>
      <c r="B400" s="91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3.5" customHeight="1">
      <c r="A401" s="91"/>
      <c r="B401" s="91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3.5" customHeight="1">
      <c r="A402" s="91"/>
      <c r="B402" s="91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3.5" customHeight="1">
      <c r="A403" s="91"/>
      <c r="B403" s="91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3.5" customHeight="1">
      <c r="A404" s="91"/>
      <c r="B404" s="91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3.5" customHeight="1">
      <c r="A405" s="91"/>
      <c r="B405" s="91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3.5" customHeight="1">
      <c r="A406" s="91"/>
      <c r="B406" s="91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3.5" customHeight="1">
      <c r="A407" s="91"/>
      <c r="B407" s="91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3.5" customHeight="1">
      <c r="A408" s="91"/>
      <c r="B408" s="91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3.5" customHeight="1">
      <c r="A409" s="91"/>
      <c r="B409" s="91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3.5" customHeight="1">
      <c r="A410" s="91"/>
      <c r="B410" s="91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3.5" customHeight="1">
      <c r="A411" s="91"/>
      <c r="B411" s="91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3.5" customHeight="1">
      <c r="A412" s="91"/>
      <c r="B412" s="91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3.5" customHeight="1">
      <c r="A413" s="91"/>
      <c r="B413" s="91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3.5" customHeight="1">
      <c r="A414" s="91"/>
      <c r="B414" s="91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3.5" customHeight="1">
      <c r="A415" s="91"/>
      <c r="B415" s="91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3.5" customHeight="1">
      <c r="A416" s="91"/>
      <c r="B416" s="91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3.5" customHeight="1">
      <c r="A417" s="91"/>
      <c r="B417" s="91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3.5" customHeight="1">
      <c r="A418" s="91"/>
      <c r="B418" s="91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3.5" customHeight="1">
      <c r="A419" s="91"/>
      <c r="B419" s="91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3.5" customHeight="1">
      <c r="A420" s="91"/>
      <c r="B420" s="91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3.5" customHeight="1">
      <c r="A421" s="91"/>
      <c r="B421" s="91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3.5" customHeight="1">
      <c r="A422" s="91"/>
      <c r="B422" s="91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3.5" customHeight="1">
      <c r="A423" s="91"/>
      <c r="B423" s="9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3.5" customHeight="1">
      <c r="A424" s="91"/>
      <c r="B424" s="91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3.5" customHeight="1">
      <c r="A425" s="91"/>
      <c r="B425" s="91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3.5" customHeight="1">
      <c r="A426" s="91"/>
      <c r="B426" s="91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3.5" customHeight="1">
      <c r="A427" s="91"/>
      <c r="B427" s="91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3.5" customHeight="1">
      <c r="A428" s="91"/>
      <c r="B428" s="91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3.5" customHeight="1">
      <c r="A429" s="91"/>
      <c r="B429" s="91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3.5" customHeight="1">
      <c r="A430" s="91"/>
      <c r="B430" s="91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3.5" customHeight="1">
      <c r="A431" s="91"/>
      <c r="B431" s="91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3.5" customHeight="1">
      <c r="A432" s="91"/>
      <c r="B432" s="91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3.5" customHeight="1">
      <c r="A433" s="91"/>
      <c r="B433" s="91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3.5" customHeight="1">
      <c r="A434" s="91"/>
      <c r="B434" s="91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3.5" customHeight="1">
      <c r="A435" s="91"/>
      <c r="B435" s="91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3.5" customHeight="1">
      <c r="A436" s="91"/>
      <c r="B436" s="91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3.5" customHeight="1">
      <c r="A437" s="91"/>
      <c r="B437" s="91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3.5" customHeight="1">
      <c r="A438" s="91"/>
      <c r="B438" s="91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3.5" customHeight="1">
      <c r="A439" s="91"/>
      <c r="B439" s="91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3.5" customHeight="1">
      <c r="A440" s="91"/>
      <c r="B440" s="91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3.5" customHeight="1">
      <c r="A441" s="91"/>
      <c r="B441" s="91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3.5" customHeight="1">
      <c r="A442" s="91"/>
      <c r="B442" s="91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3.5" customHeight="1">
      <c r="A443" s="91"/>
      <c r="B443" s="91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3.5" customHeight="1">
      <c r="A444" s="91"/>
      <c r="B444" s="91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3.5" customHeight="1">
      <c r="A445" s="91"/>
      <c r="B445" s="91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3.5" customHeight="1">
      <c r="A446" s="91"/>
      <c r="B446" s="91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3.5" customHeight="1">
      <c r="A447" s="91"/>
      <c r="B447" s="91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3.5" customHeight="1">
      <c r="A448" s="91"/>
      <c r="B448" s="91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3.5" customHeight="1">
      <c r="A449" s="91"/>
      <c r="B449" s="91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3.5" customHeight="1">
      <c r="A450" s="91"/>
      <c r="B450" s="91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3.5" customHeight="1">
      <c r="A451" s="91"/>
      <c r="B451" s="91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3.5" customHeight="1">
      <c r="A452" s="91"/>
      <c r="B452" s="91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3.5" customHeight="1">
      <c r="A453" s="91"/>
      <c r="B453" s="91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3.5" customHeight="1">
      <c r="A454" s="91"/>
      <c r="B454" s="91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3.5" customHeight="1">
      <c r="A455" s="91"/>
      <c r="B455" s="91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3.5" customHeight="1">
      <c r="A456" s="91"/>
      <c r="B456" s="91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3.5" customHeight="1">
      <c r="A457" s="91"/>
      <c r="B457" s="91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3.5" customHeight="1">
      <c r="A458" s="91"/>
      <c r="B458" s="91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3.5" customHeight="1">
      <c r="A459" s="91"/>
      <c r="B459" s="91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3.5" customHeight="1">
      <c r="A460" s="91"/>
      <c r="B460" s="9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3.5" customHeight="1">
      <c r="A461" s="91"/>
      <c r="B461" s="9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3.5" customHeight="1">
      <c r="A462" s="91"/>
      <c r="B462" s="9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3.5" customHeight="1">
      <c r="A463" s="91"/>
      <c r="B463" s="9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3.5" customHeight="1">
      <c r="A464" s="91"/>
      <c r="B464" s="9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3.5" customHeight="1">
      <c r="A465" s="91"/>
      <c r="B465" s="9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3.5" customHeight="1">
      <c r="A466" s="91"/>
      <c r="B466" s="9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3.5" customHeight="1">
      <c r="A467" s="91"/>
      <c r="B467" s="9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3.5" customHeight="1">
      <c r="A468" s="91"/>
      <c r="B468" s="9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3.5" customHeight="1">
      <c r="A469" s="91"/>
      <c r="B469" s="9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3.5" customHeight="1">
      <c r="A470" s="91"/>
      <c r="B470" s="9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3.5" customHeight="1">
      <c r="A471" s="91"/>
      <c r="B471" s="9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3.5" customHeight="1">
      <c r="A472" s="91"/>
      <c r="B472" s="9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3.5" customHeight="1">
      <c r="A473" s="91"/>
      <c r="B473" s="91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3.5" customHeight="1">
      <c r="A474" s="91"/>
      <c r="B474" s="91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3.5" customHeight="1">
      <c r="A475" s="91"/>
      <c r="B475" s="91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3.5" customHeight="1">
      <c r="A476" s="91"/>
      <c r="B476" s="91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91"/>
      <c r="B477" s="91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3.5" customHeight="1">
      <c r="A478" s="91"/>
      <c r="B478" s="91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3.5" customHeight="1">
      <c r="A479" s="91"/>
      <c r="B479" s="91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3.5" customHeight="1">
      <c r="A480" s="91"/>
      <c r="B480" s="91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3.5" customHeight="1">
      <c r="A481" s="91"/>
      <c r="B481" s="9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3.5" customHeight="1">
      <c r="A482" s="91"/>
      <c r="B482" s="9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3.5" customHeight="1">
      <c r="A483" s="91"/>
      <c r="B483" s="9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3.5" customHeight="1">
      <c r="A484" s="91"/>
      <c r="B484" s="91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3.5" customHeight="1">
      <c r="A485" s="91"/>
      <c r="B485" s="9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3.5" customHeight="1">
      <c r="A486" s="91"/>
      <c r="B486" s="9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3.5" customHeight="1">
      <c r="A487" s="91"/>
      <c r="B487" s="9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3.5" customHeight="1">
      <c r="A488" s="91"/>
      <c r="B488" s="9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3.5" customHeight="1">
      <c r="A489" s="91"/>
      <c r="B489" s="9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3.5" customHeight="1">
      <c r="A490" s="91"/>
      <c r="B490" s="91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3.5" customHeight="1">
      <c r="A491" s="91"/>
      <c r="B491" s="91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3.5" customHeight="1">
      <c r="A492" s="91"/>
      <c r="B492" s="9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3.5" customHeight="1">
      <c r="A493" s="91"/>
      <c r="B493" s="9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3.5" customHeight="1">
      <c r="A494" s="91"/>
      <c r="B494" s="9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3.5" customHeight="1">
      <c r="A495" s="91"/>
      <c r="B495" s="91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3.5" customHeight="1">
      <c r="A496" s="91"/>
      <c r="B496" s="9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3.5" customHeight="1">
      <c r="A497" s="91"/>
      <c r="B497" s="9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3.5" customHeight="1">
      <c r="A498" s="91"/>
      <c r="B498" s="91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3.5" customHeight="1">
      <c r="A499" s="91"/>
      <c r="B499" s="91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3.5" customHeight="1">
      <c r="A500" s="91"/>
      <c r="B500" s="9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3.5" customHeight="1">
      <c r="A501" s="91"/>
      <c r="B501" s="9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3.5" customHeight="1">
      <c r="A502" s="91"/>
      <c r="B502" s="9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3.5" customHeight="1">
      <c r="A503" s="91"/>
      <c r="B503" s="9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3.5" customHeight="1">
      <c r="A504" s="91"/>
      <c r="B504" s="91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3.5" customHeight="1">
      <c r="A505" s="91"/>
      <c r="B505" s="91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3.5" customHeight="1">
      <c r="A506" s="91"/>
      <c r="B506" s="91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3.5" customHeight="1">
      <c r="A507" s="91"/>
      <c r="B507" s="9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3.5" customHeight="1">
      <c r="A508" s="91"/>
      <c r="B508" s="9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3.5" customHeight="1">
      <c r="A509" s="91"/>
      <c r="B509" s="9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3.5" customHeight="1">
      <c r="A510" s="91"/>
      <c r="B510" s="91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3.5" customHeight="1">
      <c r="A511" s="91"/>
      <c r="B511" s="9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3.5" customHeight="1">
      <c r="A512" s="91"/>
      <c r="B512" s="9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3.5" customHeight="1">
      <c r="A513" s="91"/>
      <c r="B513" s="91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3.5" customHeight="1">
      <c r="A514" s="91"/>
      <c r="B514" s="91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3.5" customHeight="1">
      <c r="A515" s="91"/>
      <c r="B515" s="9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3.5" customHeight="1">
      <c r="A516" s="91"/>
      <c r="B516" s="9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3.5" customHeight="1">
      <c r="A517" s="91"/>
      <c r="B517" s="91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3.5" customHeight="1">
      <c r="A518" s="91"/>
      <c r="B518" s="91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3.5" customHeight="1">
      <c r="A519" s="91"/>
      <c r="B519" s="91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3.5" customHeight="1">
      <c r="A520" s="91"/>
      <c r="B520" s="91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3.5" customHeight="1">
      <c r="A521" s="91"/>
      <c r="B521" s="91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3.5" customHeight="1">
      <c r="A522" s="91"/>
      <c r="B522" s="91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3.5" customHeight="1">
      <c r="A523" s="91"/>
      <c r="B523" s="91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3.5" customHeight="1">
      <c r="A524" s="91"/>
      <c r="B524" s="91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3.5" customHeight="1">
      <c r="A525" s="91"/>
      <c r="B525" s="91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3.5" customHeight="1">
      <c r="A526" s="91"/>
      <c r="B526" s="91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3.5" customHeight="1">
      <c r="A527" s="91"/>
      <c r="B527" s="91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91"/>
      <c r="B528" s="91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3.5" customHeight="1">
      <c r="A529" s="91"/>
      <c r="B529" s="91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3.5" customHeight="1">
      <c r="A530" s="91"/>
      <c r="B530" s="91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3.5" customHeight="1">
      <c r="A531" s="91"/>
      <c r="B531" s="91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3.5" customHeight="1">
      <c r="A532" s="91"/>
      <c r="B532" s="91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3.5" customHeight="1">
      <c r="A533" s="91"/>
      <c r="B533" s="91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3.5" customHeight="1">
      <c r="A534" s="91"/>
      <c r="B534" s="91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3.5" customHeight="1">
      <c r="A535" s="91"/>
      <c r="B535" s="91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3.5" customHeight="1">
      <c r="A536" s="91"/>
      <c r="B536" s="91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3.5" customHeight="1">
      <c r="A537" s="91"/>
      <c r="B537" s="91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3.5" customHeight="1">
      <c r="A538" s="91"/>
      <c r="B538" s="91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3.5" customHeight="1">
      <c r="A539" s="91"/>
      <c r="B539" s="91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3.5" customHeight="1">
      <c r="A540" s="91"/>
      <c r="B540" s="91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3.5" customHeight="1">
      <c r="A541" s="91"/>
      <c r="B541" s="91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3.5" customHeight="1">
      <c r="A542" s="91"/>
      <c r="B542" s="91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3.5" customHeight="1">
      <c r="A543" s="91"/>
      <c r="B543" s="91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3.5" customHeight="1">
      <c r="A544" s="91"/>
      <c r="B544" s="91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3.5" customHeight="1">
      <c r="A545" s="91"/>
      <c r="B545" s="91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3.5" customHeight="1">
      <c r="A546" s="91"/>
      <c r="B546" s="91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3.5" customHeight="1">
      <c r="A547" s="91"/>
      <c r="B547" s="91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3.5" customHeight="1">
      <c r="A548" s="91"/>
      <c r="B548" s="91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3.5" customHeight="1">
      <c r="A549" s="91"/>
      <c r="B549" s="91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3.5" customHeight="1">
      <c r="A550" s="91"/>
      <c r="B550" s="91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3.5" customHeight="1">
      <c r="A551" s="91"/>
      <c r="B551" s="91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3.5" customHeight="1">
      <c r="A552" s="91"/>
      <c r="B552" s="91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91"/>
      <c r="B553" s="91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91"/>
      <c r="B554" s="91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3.5" customHeight="1">
      <c r="A555" s="91"/>
      <c r="B555" s="91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3.5" customHeight="1">
      <c r="A556" s="91"/>
      <c r="B556" s="91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3.5" customHeight="1">
      <c r="A557" s="91"/>
      <c r="B557" s="91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3.5" customHeight="1">
      <c r="A558" s="91"/>
      <c r="B558" s="91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3.5" customHeight="1">
      <c r="A559" s="91"/>
      <c r="B559" s="91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3.5" customHeight="1">
      <c r="A560" s="91"/>
      <c r="B560" s="91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3.5" customHeight="1">
      <c r="A561" s="91"/>
      <c r="B561" s="91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3.5" customHeight="1">
      <c r="A562" s="91"/>
      <c r="B562" s="91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3.5" customHeight="1">
      <c r="A563" s="91"/>
      <c r="B563" s="91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3.5" customHeight="1">
      <c r="A564" s="91"/>
      <c r="B564" s="91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3.5" customHeight="1">
      <c r="A565" s="91"/>
      <c r="B565" s="91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3.5" customHeight="1">
      <c r="A566" s="91"/>
      <c r="B566" s="91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3.5" customHeight="1">
      <c r="A567" s="91"/>
      <c r="B567" s="91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3.5" customHeight="1">
      <c r="A568" s="91"/>
      <c r="B568" s="91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3.5" customHeight="1">
      <c r="A569" s="91"/>
      <c r="B569" s="91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3.5" customHeight="1">
      <c r="A570" s="91"/>
      <c r="B570" s="91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3.5" customHeight="1">
      <c r="A571" s="91"/>
      <c r="B571" s="91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3.5" customHeight="1">
      <c r="A572" s="91"/>
      <c r="B572" s="91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3.5" customHeight="1">
      <c r="A573" s="91"/>
      <c r="B573" s="91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3.5" customHeight="1">
      <c r="A574" s="91"/>
      <c r="B574" s="91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3.5" customHeight="1">
      <c r="A575" s="91"/>
      <c r="B575" s="91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3.5" customHeight="1">
      <c r="A576" s="91"/>
      <c r="B576" s="91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3.5" customHeight="1">
      <c r="A577" s="91"/>
      <c r="B577" s="91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3.5" customHeight="1">
      <c r="A578" s="91"/>
      <c r="B578" s="91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3.5" customHeight="1">
      <c r="A579" s="91"/>
      <c r="B579" s="91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3.5" customHeight="1">
      <c r="A580" s="91"/>
      <c r="B580" s="91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3.5" customHeight="1">
      <c r="A581" s="91"/>
      <c r="B581" s="91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3.5" customHeight="1">
      <c r="A582" s="91"/>
      <c r="B582" s="91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3.5" customHeight="1">
      <c r="A583" s="91"/>
      <c r="B583" s="91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3.5" customHeight="1">
      <c r="A584" s="91"/>
      <c r="B584" s="91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3.5" customHeight="1">
      <c r="A585" s="91"/>
      <c r="B585" s="91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3.5" customHeight="1">
      <c r="A586" s="91"/>
      <c r="B586" s="91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3.5" customHeight="1">
      <c r="A587" s="91"/>
      <c r="B587" s="91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3.5" customHeight="1">
      <c r="A588" s="91"/>
      <c r="B588" s="91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3.5" customHeight="1">
      <c r="A589" s="91"/>
      <c r="B589" s="91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3.5" customHeight="1">
      <c r="A590" s="91"/>
      <c r="B590" s="91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3.5" customHeight="1">
      <c r="A591" s="91"/>
      <c r="B591" s="91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3.5" customHeight="1">
      <c r="A592" s="91"/>
      <c r="B592" s="91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3.5" customHeight="1">
      <c r="A593" s="91"/>
      <c r="B593" s="91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3.5" customHeight="1">
      <c r="A594" s="91"/>
      <c r="B594" s="91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3.5" customHeight="1">
      <c r="A595" s="91"/>
      <c r="B595" s="91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3.5" customHeight="1">
      <c r="A596" s="91"/>
      <c r="B596" s="91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3.5" customHeight="1">
      <c r="A597" s="91"/>
      <c r="B597" s="91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3.5" customHeight="1">
      <c r="A598" s="91"/>
      <c r="B598" s="91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3.5" customHeight="1">
      <c r="A599" s="91"/>
      <c r="B599" s="91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3.5" customHeight="1">
      <c r="A600" s="91"/>
      <c r="B600" s="91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3.5" customHeight="1">
      <c r="A601" s="91"/>
      <c r="B601" s="91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3.5" customHeight="1">
      <c r="A602" s="91"/>
      <c r="B602" s="91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3.5" customHeight="1">
      <c r="A603" s="91"/>
      <c r="B603" s="91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3.5" customHeight="1">
      <c r="A604" s="91"/>
      <c r="B604" s="91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3.5" customHeight="1">
      <c r="A605" s="91"/>
      <c r="B605" s="91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3.5" customHeight="1">
      <c r="A606" s="91"/>
      <c r="B606" s="91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3.5" customHeight="1">
      <c r="A607" s="91"/>
      <c r="B607" s="91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3.5" customHeight="1">
      <c r="A608" s="91"/>
      <c r="B608" s="91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3.5" customHeight="1">
      <c r="A609" s="91"/>
      <c r="B609" s="91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3.5" customHeight="1">
      <c r="A610" s="91"/>
      <c r="B610" s="91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3.5" customHeight="1">
      <c r="A611" s="91"/>
      <c r="B611" s="91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3.5" customHeight="1">
      <c r="A612" s="91"/>
      <c r="B612" s="91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3.5" customHeight="1">
      <c r="A613" s="91"/>
      <c r="B613" s="91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3.5" customHeight="1">
      <c r="A614" s="91"/>
      <c r="B614" s="91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3.5" customHeight="1">
      <c r="A615" s="91"/>
      <c r="B615" s="91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3.5" customHeight="1">
      <c r="A616" s="91"/>
      <c r="B616" s="91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3.5" customHeight="1">
      <c r="A617" s="91"/>
      <c r="B617" s="91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3.5" customHeight="1">
      <c r="A618" s="91"/>
      <c r="B618" s="91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3.5" customHeight="1">
      <c r="A619" s="91"/>
      <c r="B619" s="91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3.5" customHeight="1">
      <c r="A620" s="91"/>
      <c r="B620" s="91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3.5" customHeight="1">
      <c r="A621" s="91"/>
      <c r="B621" s="91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3.5" customHeight="1">
      <c r="A622" s="91"/>
      <c r="B622" s="91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3.5" customHeight="1">
      <c r="A623" s="91"/>
      <c r="B623" s="91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3.5" customHeight="1">
      <c r="A624" s="91"/>
      <c r="B624" s="91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3.5" customHeight="1">
      <c r="A625" s="91"/>
      <c r="B625" s="91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3.5" customHeight="1">
      <c r="A626" s="91"/>
      <c r="B626" s="91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3.5" customHeight="1">
      <c r="A627" s="91"/>
      <c r="B627" s="91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3.5" customHeight="1">
      <c r="A628" s="91"/>
      <c r="B628" s="91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3.5" customHeight="1">
      <c r="A629" s="91"/>
      <c r="B629" s="91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3.5" customHeight="1">
      <c r="A630" s="91"/>
      <c r="B630" s="91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3.5" customHeight="1">
      <c r="A631" s="91"/>
      <c r="B631" s="91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3.5" customHeight="1">
      <c r="A632" s="91"/>
      <c r="B632" s="91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3.5" customHeight="1">
      <c r="A633" s="91"/>
      <c r="B633" s="91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3.5" customHeight="1">
      <c r="A634" s="91"/>
      <c r="B634" s="91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3.5" customHeight="1">
      <c r="A635" s="91"/>
      <c r="B635" s="91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3.5" customHeight="1">
      <c r="A636" s="91"/>
      <c r="B636" s="91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3.5" customHeight="1">
      <c r="A637" s="91"/>
      <c r="B637" s="91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3.5" customHeight="1">
      <c r="A638" s="91"/>
      <c r="B638" s="91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3.5" customHeight="1">
      <c r="A639" s="91"/>
      <c r="B639" s="91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3.5" customHeight="1">
      <c r="A640" s="91"/>
      <c r="B640" s="91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3.5" customHeight="1">
      <c r="A641" s="91"/>
      <c r="B641" s="91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3.5" customHeight="1">
      <c r="A642" s="91"/>
      <c r="B642" s="91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3.5" customHeight="1">
      <c r="A643" s="91"/>
      <c r="B643" s="91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3.5" customHeight="1">
      <c r="A644" s="91"/>
      <c r="B644" s="91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3.5" customHeight="1">
      <c r="A645" s="91"/>
      <c r="B645" s="91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3.5" customHeight="1">
      <c r="A646" s="91"/>
      <c r="B646" s="91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3.5" customHeight="1">
      <c r="A647" s="91"/>
      <c r="B647" s="91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3.5" customHeight="1">
      <c r="A648" s="91"/>
      <c r="B648" s="91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3.5" customHeight="1">
      <c r="A649" s="91"/>
      <c r="B649" s="91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3.5" customHeight="1">
      <c r="A650" s="91"/>
      <c r="B650" s="91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3.5" customHeight="1">
      <c r="A651" s="91"/>
      <c r="B651" s="91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3.5" customHeight="1">
      <c r="A652" s="91"/>
      <c r="B652" s="91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3.5" customHeight="1">
      <c r="A653" s="91"/>
      <c r="B653" s="91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3.5" customHeight="1">
      <c r="A654" s="91"/>
      <c r="B654" s="91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3.5" customHeight="1">
      <c r="A655" s="91"/>
      <c r="B655" s="91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3.5" customHeight="1">
      <c r="A656" s="91"/>
      <c r="B656" s="91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3.5" customHeight="1">
      <c r="A657" s="91"/>
      <c r="B657" s="91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3.5" customHeight="1">
      <c r="A658" s="91"/>
      <c r="B658" s="91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3.5" customHeight="1">
      <c r="A659" s="91"/>
      <c r="B659" s="91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3.5" customHeight="1">
      <c r="A660" s="91"/>
      <c r="B660" s="91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3.5" customHeight="1">
      <c r="A661" s="91"/>
      <c r="B661" s="91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3.5" customHeight="1">
      <c r="A662" s="91"/>
      <c r="B662" s="91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3.5" customHeight="1">
      <c r="A663" s="91"/>
      <c r="B663" s="91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3.5" customHeight="1">
      <c r="A664" s="91"/>
      <c r="B664" s="91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3.5" customHeight="1">
      <c r="A665" s="91"/>
      <c r="B665" s="91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3.5" customHeight="1">
      <c r="A666" s="91"/>
      <c r="B666" s="91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3.5" customHeight="1">
      <c r="A667" s="91"/>
      <c r="B667" s="91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3.5" customHeight="1">
      <c r="A668" s="91"/>
      <c r="B668" s="91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3.5" customHeight="1">
      <c r="A669" s="91"/>
      <c r="B669" s="91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3.5" customHeight="1">
      <c r="A670" s="91"/>
      <c r="B670" s="91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3.5" customHeight="1">
      <c r="A671" s="91"/>
      <c r="B671" s="91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3.5" customHeight="1">
      <c r="A672" s="91"/>
      <c r="B672" s="91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3.5" customHeight="1">
      <c r="A673" s="91"/>
      <c r="B673" s="91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3.5" customHeight="1">
      <c r="A674" s="91"/>
      <c r="B674" s="91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3.5" customHeight="1">
      <c r="A675" s="91"/>
      <c r="B675" s="91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3.5" customHeight="1">
      <c r="A676" s="91"/>
      <c r="B676" s="91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3.5" customHeight="1">
      <c r="A677" s="91"/>
      <c r="B677" s="91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3.5" customHeight="1">
      <c r="A678" s="91"/>
      <c r="B678" s="91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3.5" customHeight="1">
      <c r="A679" s="91"/>
      <c r="B679" s="91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3.5" customHeight="1">
      <c r="A680" s="91"/>
      <c r="B680" s="91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3.5" customHeight="1">
      <c r="A681" s="91"/>
      <c r="B681" s="91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3.5" customHeight="1">
      <c r="A682" s="91"/>
      <c r="B682" s="91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3.5" customHeight="1">
      <c r="A683" s="91"/>
      <c r="B683" s="91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3.5" customHeight="1">
      <c r="A684" s="91"/>
      <c r="B684" s="91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3.5" customHeight="1">
      <c r="A685" s="91"/>
      <c r="B685" s="91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3.5" customHeight="1">
      <c r="A686" s="91"/>
      <c r="B686" s="91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3.5" customHeight="1">
      <c r="A687" s="91"/>
      <c r="B687" s="91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3.5" customHeight="1">
      <c r="A688" s="91"/>
      <c r="B688" s="91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3.5" customHeight="1">
      <c r="A689" s="91"/>
      <c r="B689" s="91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3.5" customHeight="1">
      <c r="A690" s="91"/>
      <c r="B690" s="91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3.5" customHeight="1">
      <c r="A691" s="91"/>
      <c r="B691" s="91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3.5" customHeight="1">
      <c r="A692" s="91"/>
      <c r="B692" s="91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3.5" customHeight="1">
      <c r="A693" s="91"/>
      <c r="B693" s="91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3.5" customHeight="1">
      <c r="A694" s="91"/>
      <c r="B694" s="91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3.5" customHeight="1">
      <c r="A695" s="91"/>
      <c r="B695" s="91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3.5" customHeight="1">
      <c r="A696" s="91"/>
      <c r="B696" s="91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3.5" customHeight="1">
      <c r="A697" s="91"/>
      <c r="B697" s="91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3.5" customHeight="1">
      <c r="A698" s="91"/>
      <c r="B698" s="91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3.5" customHeight="1">
      <c r="A699" s="91"/>
      <c r="B699" s="91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3.5" customHeight="1">
      <c r="A700" s="91"/>
      <c r="B700" s="91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3.5" customHeight="1">
      <c r="A701" s="91"/>
      <c r="B701" s="91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3.5" customHeight="1">
      <c r="A702" s="91"/>
      <c r="B702" s="91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3.5" customHeight="1">
      <c r="A703" s="91"/>
      <c r="B703" s="91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3.5" customHeight="1">
      <c r="A704" s="91"/>
      <c r="B704" s="91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3.5" customHeight="1">
      <c r="A705" s="91"/>
      <c r="B705" s="91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3.5" customHeight="1">
      <c r="A706" s="91"/>
      <c r="B706" s="91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3.5" customHeight="1">
      <c r="A707" s="91"/>
      <c r="B707" s="91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3.5" customHeight="1">
      <c r="A708" s="91"/>
      <c r="B708" s="91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3.5" customHeight="1">
      <c r="A709" s="91"/>
      <c r="B709" s="91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3.5" customHeight="1">
      <c r="A710" s="91"/>
      <c r="B710" s="91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3.5" customHeight="1">
      <c r="A711" s="91"/>
      <c r="B711" s="91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3.5" customHeight="1">
      <c r="A712" s="91"/>
      <c r="B712" s="91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3.5" customHeight="1">
      <c r="A713" s="91"/>
      <c r="B713" s="91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3.5" customHeight="1">
      <c r="A714" s="91"/>
      <c r="B714" s="91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3.5" customHeight="1">
      <c r="A715" s="91"/>
      <c r="B715" s="91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3.5" customHeight="1">
      <c r="A716" s="91"/>
      <c r="B716" s="91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3.5" customHeight="1">
      <c r="A717" s="91"/>
      <c r="B717" s="91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3.5" customHeight="1">
      <c r="A718" s="91"/>
      <c r="B718" s="91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3.5" customHeight="1">
      <c r="A719" s="91"/>
      <c r="B719" s="91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3.5" customHeight="1">
      <c r="A720" s="91"/>
      <c r="B720" s="91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3.5" customHeight="1">
      <c r="A721" s="91"/>
      <c r="B721" s="91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3.5" customHeight="1">
      <c r="A722" s="91"/>
      <c r="B722" s="91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3.5" customHeight="1">
      <c r="A723" s="91"/>
      <c r="B723" s="91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3.5" customHeight="1">
      <c r="A724" s="91"/>
      <c r="B724" s="91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3.5" customHeight="1">
      <c r="A725" s="91"/>
      <c r="B725" s="91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3.5" customHeight="1">
      <c r="A726" s="91"/>
      <c r="B726" s="91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3.5" customHeight="1">
      <c r="A727" s="91"/>
      <c r="B727" s="91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3.5" customHeight="1">
      <c r="A728" s="91"/>
      <c r="B728" s="91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3.5" customHeight="1">
      <c r="A729" s="91"/>
      <c r="B729" s="91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3.5" customHeight="1">
      <c r="A730" s="91"/>
      <c r="B730" s="91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3.5" customHeight="1">
      <c r="A731" s="91"/>
      <c r="B731" s="91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91"/>
      <c r="B732" s="91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3.5" customHeight="1">
      <c r="A733" s="91"/>
      <c r="B733" s="91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3.5" customHeight="1">
      <c r="A734" s="91"/>
      <c r="B734" s="91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3.5" customHeight="1">
      <c r="A735" s="91"/>
      <c r="B735" s="91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3.5" customHeight="1">
      <c r="A736" s="91"/>
      <c r="B736" s="91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3.5" customHeight="1">
      <c r="A737" s="91"/>
      <c r="B737" s="91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3.5" customHeight="1">
      <c r="A738" s="91"/>
      <c r="B738" s="91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3.5" customHeight="1">
      <c r="A739" s="91"/>
      <c r="B739" s="91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3.5" customHeight="1">
      <c r="A740" s="91"/>
      <c r="B740" s="91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3.5" customHeight="1">
      <c r="A741" s="91"/>
      <c r="B741" s="91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3.5" customHeight="1">
      <c r="A742" s="91"/>
      <c r="B742" s="91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3.5" customHeight="1">
      <c r="A743" s="91"/>
      <c r="B743" s="91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3.5" customHeight="1">
      <c r="A744" s="91"/>
      <c r="B744" s="91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3.5" customHeight="1">
      <c r="A745" s="91"/>
      <c r="B745" s="91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3.5" customHeight="1">
      <c r="A746" s="91"/>
      <c r="B746" s="91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3.5" customHeight="1">
      <c r="A747" s="91"/>
      <c r="B747" s="91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3.5" customHeight="1">
      <c r="A748" s="91"/>
      <c r="B748" s="91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3.5" customHeight="1">
      <c r="A749" s="91"/>
      <c r="B749" s="91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3.5" customHeight="1">
      <c r="A750" s="91"/>
      <c r="B750" s="91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3.5" customHeight="1">
      <c r="A751" s="91"/>
      <c r="B751" s="91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3.5" customHeight="1">
      <c r="A752" s="91"/>
      <c r="B752" s="91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3.5" customHeight="1">
      <c r="A753" s="91"/>
      <c r="B753" s="91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3.5" customHeight="1">
      <c r="A754" s="91"/>
      <c r="B754" s="91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3.5" customHeight="1">
      <c r="A755" s="91"/>
      <c r="B755" s="91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3.5" customHeight="1">
      <c r="A756" s="91"/>
      <c r="B756" s="91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3.5" customHeight="1">
      <c r="A757" s="91"/>
      <c r="B757" s="91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3.5" customHeight="1">
      <c r="A758" s="91"/>
      <c r="B758" s="91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3.5" customHeight="1">
      <c r="A759" s="91"/>
      <c r="B759" s="91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3.5" customHeight="1">
      <c r="A760" s="91"/>
      <c r="B760" s="91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3.5" customHeight="1">
      <c r="A761" s="91"/>
      <c r="B761" s="91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3.5" customHeight="1">
      <c r="A762" s="91"/>
      <c r="B762" s="91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3.5" customHeight="1">
      <c r="A763" s="91"/>
      <c r="B763" s="91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3.5" customHeight="1">
      <c r="A764" s="91"/>
      <c r="B764" s="91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3.5" customHeight="1">
      <c r="A765" s="91"/>
      <c r="B765" s="91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3.5" customHeight="1">
      <c r="A766" s="91"/>
      <c r="B766" s="91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3.5" customHeight="1">
      <c r="A767" s="91"/>
      <c r="B767" s="91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3.5" customHeight="1">
      <c r="A768" s="91"/>
      <c r="B768" s="91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3.5" customHeight="1">
      <c r="A769" s="91"/>
      <c r="B769" s="91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3.5" customHeight="1">
      <c r="A770" s="91"/>
      <c r="B770" s="91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3.5" customHeight="1">
      <c r="A771" s="91"/>
      <c r="B771" s="91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3.5" customHeight="1">
      <c r="A772" s="91"/>
      <c r="B772" s="91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3.5" customHeight="1">
      <c r="A773" s="91"/>
      <c r="B773" s="91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3.5" customHeight="1">
      <c r="A774" s="91"/>
      <c r="B774" s="91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3.5" customHeight="1">
      <c r="A775" s="91"/>
      <c r="B775" s="91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3.5" customHeight="1">
      <c r="A776" s="91"/>
      <c r="B776" s="91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3.5" customHeight="1">
      <c r="A777" s="91"/>
      <c r="B777" s="91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3.5" customHeight="1">
      <c r="A778" s="91"/>
      <c r="B778" s="91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3.5" customHeight="1">
      <c r="A779" s="91"/>
      <c r="B779" s="91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3.5" customHeight="1">
      <c r="A780" s="91"/>
      <c r="B780" s="91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3.5" customHeight="1">
      <c r="A781" s="91"/>
      <c r="B781" s="91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3.5" customHeight="1">
      <c r="A782" s="91"/>
      <c r="B782" s="91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91"/>
      <c r="B783" s="91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3.5" customHeight="1">
      <c r="A784" s="91"/>
      <c r="B784" s="91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3.5" customHeight="1">
      <c r="A785" s="91"/>
      <c r="B785" s="91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3.5" customHeight="1">
      <c r="A786" s="91"/>
      <c r="B786" s="91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3.5" customHeight="1">
      <c r="A787" s="91"/>
      <c r="B787" s="91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3.5" customHeight="1">
      <c r="A788" s="91"/>
      <c r="B788" s="91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3.5" customHeight="1">
      <c r="A789" s="91"/>
      <c r="B789" s="91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3.5" customHeight="1">
      <c r="A790" s="91"/>
      <c r="B790" s="91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3.5" customHeight="1">
      <c r="A791" s="91"/>
      <c r="B791" s="91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3.5" customHeight="1">
      <c r="A792" s="91"/>
      <c r="B792" s="91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3.5" customHeight="1">
      <c r="A793" s="91"/>
      <c r="B793" s="91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3.5" customHeight="1">
      <c r="A794" s="91"/>
      <c r="B794" s="91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3.5" customHeight="1">
      <c r="A795" s="91"/>
      <c r="B795" s="91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3.5" customHeight="1">
      <c r="A796" s="91"/>
      <c r="B796" s="91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3.5" customHeight="1">
      <c r="A797" s="91"/>
      <c r="B797" s="91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3.5" customHeight="1">
      <c r="A798" s="91"/>
      <c r="B798" s="91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3.5" customHeight="1">
      <c r="A799" s="91"/>
      <c r="B799" s="91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3.5" customHeight="1">
      <c r="A800" s="91"/>
      <c r="B800" s="91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3.5" customHeight="1">
      <c r="A801" s="91"/>
      <c r="B801" s="91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3.5" customHeight="1">
      <c r="A802" s="91"/>
      <c r="B802" s="91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3.5" customHeight="1">
      <c r="A803" s="91"/>
      <c r="B803" s="91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3.5" customHeight="1">
      <c r="A804" s="91"/>
      <c r="B804" s="91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3.5" customHeight="1">
      <c r="A805" s="91"/>
      <c r="B805" s="91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3.5" customHeight="1">
      <c r="A806" s="91"/>
      <c r="B806" s="91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3.5" customHeight="1">
      <c r="A807" s="91"/>
      <c r="B807" s="91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3.5" customHeight="1">
      <c r="A808" s="91"/>
      <c r="B808" s="91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3.5" customHeight="1">
      <c r="A809" s="91"/>
      <c r="B809" s="91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3.5" customHeight="1">
      <c r="A810" s="91"/>
      <c r="B810" s="91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3.5" customHeight="1">
      <c r="A811" s="91"/>
      <c r="B811" s="91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3.5" customHeight="1">
      <c r="A812" s="91"/>
      <c r="B812" s="91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3.5" customHeight="1">
      <c r="A813" s="91"/>
      <c r="B813" s="91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3.5" customHeight="1">
      <c r="A814" s="91"/>
      <c r="B814" s="91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3.5" customHeight="1">
      <c r="A815" s="91"/>
      <c r="B815" s="91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3.5" customHeight="1">
      <c r="A816" s="91"/>
      <c r="B816" s="91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3.5" customHeight="1">
      <c r="A817" s="91"/>
      <c r="B817" s="91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3.5" customHeight="1">
      <c r="A818" s="91"/>
      <c r="B818" s="91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3.5" customHeight="1">
      <c r="A819" s="91"/>
      <c r="B819" s="91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3.5" customHeight="1">
      <c r="A820" s="91"/>
      <c r="B820" s="91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3.5" customHeight="1">
      <c r="A821" s="91"/>
      <c r="B821" s="91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3.5" customHeight="1">
      <c r="A822" s="91"/>
      <c r="B822" s="91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3.5" customHeight="1">
      <c r="A823" s="91"/>
      <c r="B823" s="91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3.5" customHeight="1">
      <c r="A824" s="91"/>
      <c r="B824" s="91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3.5" customHeight="1">
      <c r="A825" s="91"/>
      <c r="B825" s="91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3.5" customHeight="1">
      <c r="A826" s="91"/>
      <c r="B826" s="91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3.5" customHeight="1">
      <c r="A827" s="91"/>
      <c r="B827" s="91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3.5" customHeight="1">
      <c r="A828" s="91"/>
      <c r="B828" s="91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3.5" customHeight="1">
      <c r="A829" s="91"/>
      <c r="B829" s="91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3.5" customHeight="1">
      <c r="A830" s="91"/>
      <c r="B830" s="91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3.5" customHeight="1">
      <c r="A831" s="91"/>
      <c r="B831" s="91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3.5" customHeight="1">
      <c r="A832" s="91"/>
      <c r="B832" s="91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3.5" customHeight="1">
      <c r="A833" s="91"/>
      <c r="B833" s="91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3.5" customHeight="1">
      <c r="A834" s="91"/>
      <c r="B834" s="91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3.5" customHeight="1">
      <c r="A835" s="91"/>
      <c r="B835" s="91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3.5" customHeight="1">
      <c r="A836" s="91"/>
      <c r="B836" s="91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3.5" customHeight="1">
      <c r="A837" s="91"/>
      <c r="B837" s="91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3.5" customHeight="1">
      <c r="A838" s="91"/>
      <c r="B838" s="91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3.5" customHeight="1">
      <c r="A839" s="91"/>
      <c r="B839" s="91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3.5" customHeight="1">
      <c r="A840" s="91"/>
      <c r="B840" s="91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3.5" customHeight="1">
      <c r="A841" s="91"/>
      <c r="B841" s="91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3.5" customHeight="1">
      <c r="A842" s="91"/>
      <c r="B842" s="91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3.5" customHeight="1">
      <c r="A843" s="91"/>
      <c r="B843" s="91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3.5" customHeight="1">
      <c r="A844" s="91"/>
      <c r="B844" s="91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3.5" customHeight="1">
      <c r="A845" s="91"/>
      <c r="B845" s="91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3.5" customHeight="1">
      <c r="A846" s="91"/>
      <c r="B846" s="91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3.5" customHeight="1">
      <c r="A847" s="91"/>
      <c r="B847" s="91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3.5" customHeight="1">
      <c r="A848" s="91"/>
      <c r="B848" s="91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3.5" customHeight="1">
      <c r="A849" s="91"/>
      <c r="B849" s="91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3.5" customHeight="1">
      <c r="A850" s="91"/>
      <c r="B850" s="91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3.5" customHeight="1">
      <c r="A851" s="91"/>
      <c r="B851" s="91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3.5" customHeight="1">
      <c r="A852" s="91"/>
      <c r="B852" s="91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3.5" customHeight="1">
      <c r="A853" s="91"/>
      <c r="B853" s="91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3.5" customHeight="1">
      <c r="A854" s="91"/>
      <c r="B854" s="91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3.5" customHeight="1">
      <c r="A855" s="91"/>
      <c r="B855" s="91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3.5" customHeight="1">
      <c r="A856" s="91"/>
      <c r="B856" s="91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3.5" customHeight="1">
      <c r="A857" s="91"/>
      <c r="B857" s="91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3.5" customHeight="1">
      <c r="A858" s="91"/>
      <c r="B858" s="91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3.5" customHeight="1">
      <c r="A859" s="91"/>
      <c r="B859" s="91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3.5" customHeight="1">
      <c r="A860" s="91"/>
      <c r="B860" s="91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3.5" customHeight="1">
      <c r="A861" s="91"/>
      <c r="B861" s="91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3.5" customHeight="1">
      <c r="A862" s="91"/>
      <c r="B862" s="91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3.5" customHeight="1">
      <c r="A863" s="91"/>
      <c r="B863" s="91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3.5" customHeight="1">
      <c r="A864" s="91"/>
      <c r="B864" s="91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3.5" customHeight="1">
      <c r="A865" s="91"/>
      <c r="B865" s="91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3.5" customHeight="1">
      <c r="A866" s="91"/>
      <c r="B866" s="91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3.5" customHeight="1">
      <c r="A867" s="91"/>
      <c r="B867" s="91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3.5" customHeight="1">
      <c r="A868" s="91"/>
      <c r="B868" s="91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3.5" customHeight="1">
      <c r="A869" s="91"/>
      <c r="B869" s="91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3.5" customHeight="1">
      <c r="A870" s="91"/>
      <c r="B870" s="91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3.5" customHeight="1">
      <c r="A871" s="91"/>
      <c r="B871" s="91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3.5" customHeight="1">
      <c r="A872" s="91"/>
      <c r="B872" s="91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3.5" customHeight="1">
      <c r="A873" s="91"/>
      <c r="B873" s="91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3.5" customHeight="1">
      <c r="A874" s="91"/>
      <c r="B874" s="91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3.5" customHeight="1">
      <c r="A875" s="91"/>
      <c r="B875" s="91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3.5" customHeight="1">
      <c r="A876" s="91"/>
      <c r="B876" s="91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3.5" customHeight="1">
      <c r="A877" s="91"/>
      <c r="B877" s="91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3.5" customHeight="1">
      <c r="A878" s="91"/>
      <c r="B878" s="91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3.5" customHeight="1">
      <c r="A879" s="91"/>
      <c r="B879" s="91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3.5" customHeight="1">
      <c r="A880" s="91"/>
      <c r="B880" s="91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3.5" customHeight="1">
      <c r="A881" s="91"/>
      <c r="B881" s="91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3.5" customHeight="1">
      <c r="A882" s="91"/>
      <c r="B882" s="91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3.5" customHeight="1">
      <c r="A883" s="91"/>
      <c r="B883" s="91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3.5" customHeight="1">
      <c r="A884" s="91"/>
      <c r="B884" s="91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3.5" customHeight="1">
      <c r="A885" s="91"/>
      <c r="B885" s="91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3.5" customHeight="1">
      <c r="A886" s="91"/>
      <c r="B886" s="91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3.5" customHeight="1">
      <c r="A887" s="91"/>
      <c r="B887" s="91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3.5" customHeight="1">
      <c r="A888" s="91"/>
      <c r="B888" s="91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3.5" customHeight="1">
      <c r="A889" s="91"/>
      <c r="B889" s="91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3.5" customHeight="1">
      <c r="A890" s="91"/>
      <c r="B890" s="91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3.5" customHeight="1">
      <c r="A891" s="91"/>
      <c r="B891" s="91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3.5" customHeight="1">
      <c r="A892" s="91"/>
      <c r="B892" s="91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3.5" customHeight="1">
      <c r="A893" s="91"/>
      <c r="B893" s="91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3.5" customHeight="1">
      <c r="A894" s="91"/>
      <c r="B894" s="91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3.5" customHeight="1">
      <c r="A895" s="91"/>
      <c r="B895" s="91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3.5" customHeight="1">
      <c r="A896" s="91"/>
      <c r="B896" s="91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3.5" customHeight="1">
      <c r="A897" s="91"/>
      <c r="B897" s="91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3.5" customHeight="1">
      <c r="A898" s="91"/>
      <c r="B898" s="91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3.5" customHeight="1">
      <c r="A899" s="91"/>
      <c r="B899" s="91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3.5" customHeight="1">
      <c r="A900" s="91"/>
      <c r="B900" s="91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3.5" customHeight="1">
      <c r="A901" s="91"/>
      <c r="B901" s="91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3.5" customHeight="1">
      <c r="A902" s="91"/>
      <c r="B902" s="91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3.5" customHeight="1">
      <c r="A903" s="91"/>
      <c r="B903" s="91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3.5" customHeight="1">
      <c r="A904" s="91"/>
      <c r="B904" s="91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3.5" customHeight="1">
      <c r="A905" s="91"/>
      <c r="B905" s="91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3.5" customHeight="1">
      <c r="A906" s="91"/>
      <c r="B906" s="91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3.5" customHeight="1">
      <c r="A907" s="91"/>
      <c r="B907" s="91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3.5" customHeight="1">
      <c r="A908" s="91"/>
      <c r="B908" s="91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3.5" customHeight="1">
      <c r="A909" s="91"/>
      <c r="B909" s="91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3.5" customHeight="1">
      <c r="A910" s="91"/>
      <c r="B910" s="91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3.5" customHeight="1">
      <c r="A911" s="91"/>
      <c r="B911" s="91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3.5" customHeight="1">
      <c r="A912" s="91"/>
      <c r="B912" s="91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3.5" customHeight="1">
      <c r="A913" s="91"/>
      <c r="B913" s="91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3.5" customHeight="1">
      <c r="A914" s="91"/>
      <c r="B914" s="91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3.5" customHeight="1">
      <c r="A915" s="91"/>
      <c r="B915" s="91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3.5" customHeight="1">
      <c r="A916" s="91"/>
      <c r="B916" s="91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3.5" customHeight="1">
      <c r="A917" s="91"/>
      <c r="B917" s="91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3.5" customHeight="1">
      <c r="A918" s="91"/>
      <c r="B918" s="91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3.5" customHeight="1">
      <c r="A919" s="91"/>
      <c r="B919" s="91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3.5" customHeight="1">
      <c r="A920" s="91"/>
      <c r="B920" s="91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3.5" customHeight="1">
      <c r="A921" s="91"/>
      <c r="B921" s="91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3.5" customHeight="1">
      <c r="A922" s="91"/>
      <c r="B922" s="91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3.5" customHeight="1">
      <c r="A923" s="91"/>
      <c r="B923" s="91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3.5" customHeight="1">
      <c r="A924" s="91"/>
      <c r="B924" s="91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3.5" customHeight="1">
      <c r="A925" s="91"/>
      <c r="B925" s="91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3.5" customHeight="1">
      <c r="A926" s="91"/>
      <c r="B926" s="91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3.5" customHeight="1">
      <c r="A927" s="91"/>
      <c r="B927" s="91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3.5" customHeight="1">
      <c r="A928" s="91"/>
      <c r="B928" s="91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3.5" customHeight="1">
      <c r="A929" s="91"/>
      <c r="B929" s="91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3.5" customHeight="1">
      <c r="A930" s="91"/>
      <c r="B930" s="91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3.5" customHeight="1">
      <c r="A931" s="91"/>
      <c r="B931" s="91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3.5" customHeight="1">
      <c r="A932" s="91"/>
      <c r="B932" s="91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3.5" customHeight="1">
      <c r="A933" s="91"/>
      <c r="B933" s="91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3.5" customHeight="1">
      <c r="A934" s="91"/>
      <c r="B934" s="91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3.5" customHeight="1">
      <c r="A935" s="91"/>
      <c r="B935" s="91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3.5" customHeight="1">
      <c r="A936" s="91"/>
      <c r="B936" s="91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3.5" customHeight="1">
      <c r="A937" s="91"/>
      <c r="B937" s="91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3.5" customHeight="1">
      <c r="A938" s="91"/>
      <c r="B938" s="91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3.5" customHeight="1">
      <c r="A939" s="91"/>
      <c r="B939" s="91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3.5" customHeight="1">
      <c r="A940" s="91"/>
      <c r="B940" s="91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3.5" customHeight="1">
      <c r="A941" s="91"/>
      <c r="B941" s="9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3.5" customHeight="1">
      <c r="A942" s="91"/>
      <c r="B942" s="9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3.5" customHeight="1">
      <c r="A943" s="91"/>
      <c r="B943" s="9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3.5" customHeight="1">
      <c r="A944" s="91"/>
      <c r="B944" s="9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3.5" customHeight="1">
      <c r="A945" s="91"/>
      <c r="B945" s="9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3.5" customHeight="1">
      <c r="A946" s="91"/>
      <c r="B946" s="9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3.5" customHeight="1">
      <c r="A947" s="91"/>
      <c r="B947" s="9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3.5" customHeight="1">
      <c r="A948" s="91"/>
      <c r="B948" s="9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3.5" customHeight="1">
      <c r="A949" s="91"/>
      <c r="B949" s="9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3.5" customHeight="1">
      <c r="A950" s="91"/>
      <c r="B950" s="9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91"/>
      <c r="B951" s="9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3.5" customHeight="1">
      <c r="A952" s="91"/>
      <c r="B952" s="9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3.5" customHeight="1">
      <c r="A953" s="91"/>
      <c r="B953" s="9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3.5" customHeight="1">
      <c r="A954" s="91"/>
      <c r="B954" s="9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3.5" customHeight="1">
      <c r="A955" s="91"/>
      <c r="B955" s="9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3.5" customHeight="1">
      <c r="A956" s="91"/>
      <c r="B956" s="9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3.5" customHeight="1">
      <c r="A957" s="91"/>
      <c r="B957" s="9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3.5" customHeight="1">
      <c r="A958" s="91"/>
      <c r="B958" s="9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3.5" customHeight="1">
      <c r="A959" s="91"/>
      <c r="B959" s="9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3.5" customHeight="1">
      <c r="A960" s="91"/>
      <c r="B960" s="9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3.5" customHeight="1">
      <c r="A961" s="91"/>
      <c r="B961" s="9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3.5" customHeight="1">
      <c r="A962" s="91"/>
      <c r="B962" s="9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3.5" customHeight="1">
      <c r="A963" s="91"/>
      <c r="B963" s="9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3.5" customHeight="1">
      <c r="A964" s="91"/>
      <c r="B964" s="9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3.5" customHeight="1">
      <c r="A965" s="91"/>
      <c r="B965" s="9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3.5" customHeight="1">
      <c r="A966" s="91"/>
      <c r="B966" s="9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3.5" customHeight="1">
      <c r="A967" s="91"/>
      <c r="B967" s="9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3.5" customHeight="1">
      <c r="A968" s="91"/>
      <c r="B968" s="9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3.5" customHeight="1">
      <c r="A969" s="91"/>
      <c r="B969" s="9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3.5" customHeight="1">
      <c r="A970" s="91"/>
      <c r="B970" s="9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3.5" customHeight="1">
      <c r="A971" s="91"/>
      <c r="B971" s="9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3.5" customHeight="1">
      <c r="A972" s="91"/>
      <c r="B972" s="9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3.5" customHeight="1">
      <c r="A973" s="91"/>
      <c r="B973" s="9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3.5" customHeight="1">
      <c r="A974" s="91"/>
      <c r="B974" s="9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3.5" customHeight="1">
      <c r="A975" s="91"/>
      <c r="B975" s="9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3.5" customHeight="1">
      <c r="A976" s="91"/>
      <c r="B976" s="9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3.5" customHeight="1">
      <c r="A977" s="91"/>
      <c r="B977" s="9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3.5" customHeight="1">
      <c r="A978" s="91"/>
      <c r="B978" s="9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3.5" customHeight="1">
      <c r="A979" s="91"/>
      <c r="B979" s="9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3.5" customHeight="1">
      <c r="A980" s="91"/>
      <c r="B980" s="9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3.5" customHeight="1">
      <c r="A981" s="91"/>
      <c r="B981" s="9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3.5" customHeight="1">
      <c r="A982" s="91"/>
      <c r="B982" s="9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3.5" customHeight="1">
      <c r="A983" s="91"/>
      <c r="B983" s="9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3.5" customHeight="1">
      <c r="A984" s="91"/>
      <c r="B984" s="9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3.5" customHeight="1">
      <c r="A985" s="91"/>
      <c r="B985" s="9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3.5" customHeight="1">
      <c r="A986" s="91"/>
      <c r="B986" s="9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3.5" customHeight="1">
      <c r="A987" s="91"/>
      <c r="B987" s="9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3.5" customHeight="1">
      <c r="A988" s="91"/>
      <c r="B988" s="91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91"/>
      <c r="B989" s="91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3.5" customHeight="1">
      <c r="A990" s="91"/>
      <c r="B990" s="91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3.5" customHeight="1">
      <c r="A991" s="91"/>
      <c r="B991" s="91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3.5" customHeight="1">
      <c r="A992" s="91"/>
      <c r="B992" s="91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3.5" customHeight="1">
      <c r="A993" s="91"/>
      <c r="B993" s="91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3.5" customHeight="1">
      <c r="A994" s="91"/>
      <c r="B994" s="91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3.5" customHeight="1">
      <c r="A995" s="91"/>
      <c r="B995" s="91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3.5" customHeight="1">
      <c r="A996" s="91"/>
      <c r="B996" s="91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3.5" customHeight="1">
      <c r="A997" s="91"/>
      <c r="B997" s="91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3.5" customHeight="1">
      <c r="A998" s="91"/>
      <c r="B998" s="91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3.5" customHeight="1">
      <c r="A999" s="91"/>
      <c r="B999" s="91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3.5" customHeight="1">
      <c r="A1000" s="91"/>
      <c r="B1000" s="91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3.5" customHeight="1">
      <c r="A1001" s="91"/>
      <c r="B1001" s="91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3.5" customHeight="1">
      <c r="A1002" s="91"/>
      <c r="B1002" s="91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3.5" customHeight="1">
      <c r="A1003" s="91"/>
      <c r="B1003" s="91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3.5" customHeight="1">
      <c r="A1004" s="91"/>
      <c r="B1004" s="91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mergeCells count="3">
    <mergeCell ref="C1:C2"/>
    <mergeCell ref="A1:A2"/>
    <mergeCell ref="B1:B2"/>
  </mergeCells>
  <printOptions horizontalCentered="1" verticalCentered="1"/>
  <pageMargins bottom="0.984251968503937" footer="0.0" header="0.0" left="0.7874015748031497" right="0.7874015748031497" top="0.8145833333333333"/>
  <pageSetup paperSize="9" scale="85" orientation="portrait"/>
  <headerFooter>
    <oddHeader>&amp;CANALYSE DU COMPTE DE RESULTAT : Calculer les SIG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/>
  </sheetViews>
  <sheetFormatPr customHeight="1" defaultColWidth="14.43" defaultRowHeight="15.0"/>
  <cols>
    <col customWidth="1" min="1" max="1" width="60.57"/>
    <col customWidth="1" min="2" max="2" width="19.43"/>
    <col customWidth="1" min="3" max="3" width="7.71"/>
    <col customWidth="1" min="4" max="4" width="3.71"/>
    <col customWidth="1" min="5" max="5" width="19.43"/>
    <col customWidth="1" min="6" max="6" width="7.71"/>
    <col customWidth="1" min="7" max="7" width="3.71"/>
    <col customWidth="1" min="8" max="8" width="19.43"/>
    <col customWidth="1" min="9" max="9" width="9.29"/>
  </cols>
  <sheetData>
    <row r="1" ht="17.25" customHeight="1">
      <c r="A1" s="1" t="s">
        <v>0</v>
      </c>
      <c r="B1" s="3" t="s">
        <v>1</v>
      </c>
      <c r="C1" s="5" t="s">
        <v>4</v>
      </c>
      <c r="D1" s="7"/>
      <c r="E1" s="3" t="s">
        <v>5</v>
      </c>
      <c r="F1" s="5" t="s">
        <v>4</v>
      </c>
      <c r="G1" s="10"/>
      <c r="H1" s="12" t="s">
        <v>8</v>
      </c>
      <c r="I1" s="13" t="s">
        <v>10</v>
      </c>
    </row>
    <row r="2" ht="17.25" customHeight="1">
      <c r="A2" s="26"/>
      <c r="B2" s="27"/>
      <c r="C2" s="28"/>
      <c r="D2" s="7"/>
      <c r="E2" s="27"/>
      <c r="F2" s="28"/>
      <c r="G2" s="10"/>
      <c r="H2" s="27"/>
      <c r="I2" s="28"/>
    </row>
    <row r="3" ht="18.75" customHeight="1">
      <c r="A3" s="31" t="s">
        <v>25</v>
      </c>
      <c r="B3" s="33">
        <v>3.450414E7</v>
      </c>
      <c r="C3" s="35"/>
      <c r="D3" s="37"/>
      <c r="E3" s="33">
        <v>3.5617387E7</v>
      </c>
      <c r="F3" s="35"/>
      <c r="G3" s="38"/>
      <c r="H3" s="39">
        <f>+E3-B3</f>
        <v>1113247</v>
      </c>
      <c r="I3" s="40">
        <f>H3/B3</f>
        <v>0.03226415729</v>
      </c>
    </row>
    <row r="4" ht="18.75" customHeight="1">
      <c r="A4" s="52" t="s">
        <v>46</v>
      </c>
      <c r="B4" s="57"/>
      <c r="C4" s="58"/>
      <c r="D4" s="59"/>
      <c r="E4" s="57"/>
      <c r="F4" s="58"/>
      <c r="G4" s="60"/>
      <c r="H4" s="61"/>
      <c r="I4" s="62"/>
    </row>
    <row r="5" ht="18.75" customHeight="1">
      <c r="A5" s="52" t="s">
        <v>19</v>
      </c>
      <c r="B5" s="65">
        <v>150000.0</v>
      </c>
      <c r="C5" s="58"/>
      <c r="D5" s="59"/>
      <c r="E5" s="57"/>
      <c r="F5" s="58"/>
      <c r="G5" s="67"/>
      <c r="H5" s="69">
        <f t="shared" ref="H5:H8" si="1">+E5-B5</f>
        <v>-150000</v>
      </c>
      <c r="I5" s="73">
        <f t="shared" ref="I5:I8" si="2">H5/B5</f>
        <v>-1</v>
      </c>
    </row>
    <row r="6" ht="18.75" customHeight="1">
      <c r="A6" s="52" t="s">
        <v>20</v>
      </c>
      <c r="B6" s="65">
        <v>74129.0</v>
      </c>
      <c r="C6" s="35"/>
      <c r="D6" s="76"/>
      <c r="E6" s="65">
        <v>35338.0</v>
      </c>
      <c r="F6" s="35"/>
      <c r="G6" s="67"/>
      <c r="H6" s="69">
        <f t="shared" si="1"/>
        <v>-38791</v>
      </c>
      <c r="I6" s="73">
        <f t="shared" si="2"/>
        <v>-0.5232904801</v>
      </c>
    </row>
    <row r="7" ht="18.75" customHeight="1">
      <c r="A7" s="52" t="s">
        <v>22</v>
      </c>
      <c r="B7" s="65">
        <v>29.0</v>
      </c>
      <c r="C7" s="35"/>
      <c r="D7" s="76"/>
      <c r="E7" s="65">
        <v>14.0</v>
      </c>
      <c r="F7" s="35"/>
      <c r="G7" s="67"/>
      <c r="H7" s="69">
        <f t="shared" si="1"/>
        <v>-15</v>
      </c>
      <c r="I7" s="73">
        <f t="shared" si="2"/>
        <v>-0.5172413793</v>
      </c>
    </row>
    <row r="8" ht="18.75" customHeight="1">
      <c r="A8" s="31" t="s">
        <v>24</v>
      </c>
      <c r="B8" s="78">
        <v>3.4728298E7</v>
      </c>
      <c r="C8" s="79"/>
      <c r="D8" s="37"/>
      <c r="E8" s="78">
        <v>3.5652739E7</v>
      </c>
      <c r="F8" s="79"/>
      <c r="G8" s="38"/>
      <c r="H8" s="81">
        <f t="shared" si="1"/>
        <v>924441</v>
      </c>
      <c r="I8" s="83">
        <f t="shared" si="2"/>
        <v>0.0266192429</v>
      </c>
    </row>
    <row r="9" ht="18.75" customHeight="1">
      <c r="A9" s="52" t="s">
        <v>26</v>
      </c>
      <c r="B9" s="57"/>
      <c r="C9" s="58"/>
      <c r="D9" s="59"/>
      <c r="E9" s="57"/>
      <c r="F9" s="58"/>
      <c r="G9" s="60"/>
      <c r="H9" s="61"/>
      <c r="I9" s="62"/>
    </row>
    <row r="10" ht="18.75" customHeight="1">
      <c r="A10" s="52" t="s">
        <v>30</v>
      </c>
      <c r="B10" s="65">
        <v>7404583.0</v>
      </c>
      <c r="C10" s="86">
        <f t="shared" ref="C10:C18" si="3">B10/$B$3</f>
        <v>0.2145998422</v>
      </c>
      <c r="D10" s="76"/>
      <c r="E10" s="65">
        <v>7880271.0</v>
      </c>
      <c r="F10" s="86">
        <f t="shared" ref="F10:F18" si="4">E10/$E$3</f>
        <v>0.2212478698</v>
      </c>
      <c r="G10" s="67"/>
      <c r="H10" s="69">
        <f t="shared" ref="H10:H18" si="5">+E10-B10</f>
        <v>475688</v>
      </c>
      <c r="I10" s="73">
        <f t="shared" ref="I10:I15" si="6">H10/B10</f>
        <v>0.0642423753</v>
      </c>
    </row>
    <row r="11" ht="18.75" customHeight="1">
      <c r="A11" s="52" t="s">
        <v>32</v>
      </c>
      <c r="B11" s="65">
        <v>1105626.0</v>
      </c>
      <c r="C11" s="86">
        <f t="shared" si="3"/>
        <v>0.03204328524</v>
      </c>
      <c r="D11" s="76"/>
      <c r="E11" s="65">
        <v>1169080.0</v>
      </c>
      <c r="F11" s="86">
        <f t="shared" si="4"/>
        <v>0.03282329498</v>
      </c>
      <c r="G11" s="67"/>
      <c r="H11" s="69">
        <f t="shared" si="5"/>
        <v>63454</v>
      </c>
      <c r="I11" s="73">
        <f t="shared" si="6"/>
        <v>0.05739192096</v>
      </c>
    </row>
    <row r="12" ht="18.75" customHeight="1">
      <c r="A12" s="52" t="s">
        <v>33</v>
      </c>
      <c r="B12" s="65">
        <v>1.7067852E7</v>
      </c>
      <c r="C12" s="86">
        <f t="shared" si="3"/>
        <v>0.4946609885</v>
      </c>
      <c r="D12" s="76"/>
      <c r="E12" s="65">
        <v>1.7573913E7</v>
      </c>
      <c r="F12" s="86">
        <f t="shared" si="4"/>
        <v>0.4934082615</v>
      </c>
      <c r="G12" s="67"/>
      <c r="H12" s="69">
        <f t="shared" si="5"/>
        <v>506061</v>
      </c>
      <c r="I12" s="73">
        <f t="shared" si="6"/>
        <v>0.02964995244</v>
      </c>
    </row>
    <row r="13" ht="18.75" customHeight="1">
      <c r="A13" s="52" t="s">
        <v>35</v>
      </c>
      <c r="B13" s="65">
        <v>8507512.0</v>
      </c>
      <c r="C13" s="86">
        <f t="shared" si="3"/>
        <v>0.2465649629</v>
      </c>
      <c r="D13" s="76"/>
      <c r="E13" s="65">
        <v>8679822.0</v>
      </c>
      <c r="F13" s="86">
        <f t="shared" si="4"/>
        <v>0.2436962038</v>
      </c>
      <c r="G13" s="67"/>
      <c r="H13" s="69">
        <f t="shared" si="5"/>
        <v>172310</v>
      </c>
      <c r="I13" s="73">
        <f t="shared" si="6"/>
        <v>0.02025386505</v>
      </c>
    </row>
    <row r="14" ht="18.75" customHeight="1">
      <c r="A14" s="52" t="s">
        <v>37</v>
      </c>
      <c r="B14" s="65">
        <v>214225.0</v>
      </c>
      <c r="C14" s="86">
        <f t="shared" si="3"/>
        <v>0.006208675249</v>
      </c>
      <c r="D14" s="76"/>
      <c r="E14" s="65">
        <v>197417.0</v>
      </c>
      <c r="F14" s="86">
        <f t="shared" si="4"/>
        <v>0.005542714293</v>
      </c>
      <c r="G14" s="67"/>
      <c r="H14" s="69">
        <f t="shared" si="5"/>
        <v>-16808</v>
      </c>
      <c r="I14" s="73">
        <f t="shared" si="6"/>
        <v>-0.07845956354</v>
      </c>
    </row>
    <row r="15" ht="18.75" customHeight="1">
      <c r="A15" s="52" t="s">
        <v>39</v>
      </c>
      <c r="B15" s="65">
        <v>6920.0</v>
      </c>
      <c r="C15" s="86">
        <f t="shared" si="3"/>
        <v>0.0002005556435</v>
      </c>
      <c r="D15" s="59"/>
      <c r="E15" s="57"/>
      <c r="F15" s="86">
        <f t="shared" si="4"/>
        <v>0</v>
      </c>
      <c r="G15" s="67"/>
      <c r="H15" s="69">
        <f t="shared" si="5"/>
        <v>-6920</v>
      </c>
      <c r="I15" s="73">
        <f t="shared" si="6"/>
        <v>-1</v>
      </c>
    </row>
    <row r="16" ht="18.75" customHeight="1">
      <c r="A16" s="52" t="s">
        <v>40</v>
      </c>
      <c r="B16" s="57"/>
      <c r="C16" s="86">
        <f t="shared" si="3"/>
        <v>0</v>
      </c>
      <c r="D16" s="76"/>
      <c r="E16" s="65">
        <v>27265.0</v>
      </c>
      <c r="F16" s="86">
        <f t="shared" si="4"/>
        <v>0.0007654969187</v>
      </c>
      <c r="G16" s="67"/>
      <c r="H16" s="69">
        <f t="shared" si="5"/>
        <v>27265</v>
      </c>
      <c r="I16" s="73"/>
    </row>
    <row r="17" ht="18.75" customHeight="1">
      <c r="A17" s="52" t="s">
        <v>41</v>
      </c>
      <c r="B17" s="65">
        <v>239.0</v>
      </c>
      <c r="C17" s="86">
        <f t="shared" si="3"/>
        <v>0.000006926705027</v>
      </c>
      <c r="D17" s="76"/>
      <c r="E17" s="65">
        <v>70.0</v>
      </c>
      <c r="F17" s="86">
        <f t="shared" si="4"/>
        <v>0.000001965332269</v>
      </c>
      <c r="G17" s="67"/>
      <c r="H17" s="69">
        <f t="shared" si="5"/>
        <v>-169</v>
      </c>
      <c r="I17" s="73">
        <f t="shared" ref="I17:I18" si="7">H17/B17</f>
        <v>-0.7071129707</v>
      </c>
    </row>
    <row r="18" ht="18.75" customHeight="1">
      <c r="A18" s="31" t="s">
        <v>43</v>
      </c>
      <c r="B18" s="78">
        <v>3.4306957E7</v>
      </c>
      <c r="C18" s="98">
        <f t="shared" si="3"/>
        <v>0.9942852365</v>
      </c>
      <c r="D18" s="37"/>
      <c r="E18" s="78">
        <v>3.5527838E7</v>
      </c>
      <c r="F18" s="98">
        <f t="shared" si="4"/>
        <v>0.9974858066</v>
      </c>
      <c r="G18" s="38"/>
      <c r="H18" s="81">
        <f t="shared" si="5"/>
        <v>1220881</v>
      </c>
      <c r="I18" s="83">
        <f t="shared" si="7"/>
        <v>0.03558698022</v>
      </c>
    </row>
    <row r="19" ht="18.75" customHeight="1">
      <c r="A19" s="100"/>
      <c r="B19" s="102"/>
      <c r="C19" s="103"/>
      <c r="D19" s="59"/>
      <c r="E19" s="102"/>
      <c r="F19" s="103"/>
      <c r="G19" s="60"/>
      <c r="H19" s="102"/>
      <c r="I19" s="104"/>
    </row>
    <row r="20" ht="18.0" customHeight="1">
      <c r="A20" s="105" t="s">
        <v>45</v>
      </c>
      <c r="B20" s="106">
        <v>421341.0</v>
      </c>
      <c r="C20" s="107">
        <f>B20/$B$3</f>
        <v>0.01221131725</v>
      </c>
      <c r="D20" s="37"/>
      <c r="E20" s="106">
        <v>124901.0</v>
      </c>
      <c r="F20" s="107">
        <f>E20/$E$3</f>
        <v>0.003506742367</v>
      </c>
      <c r="G20" s="38"/>
      <c r="H20" s="109">
        <f>+E20-B20</f>
        <v>-296440</v>
      </c>
      <c r="I20" s="110">
        <f>H20/B20</f>
        <v>-0.7035631472</v>
      </c>
    </row>
    <row r="21" ht="18.75" customHeight="1">
      <c r="A21" s="52"/>
      <c r="B21" s="111"/>
      <c r="C21" s="58"/>
      <c r="D21" s="59"/>
      <c r="E21" s="57"/>
      <c r="F21" s="58"/>
      <c r="G21" s="60"/>
      <c r="H21" s="61"/>
      <c r="I21" s="62"/>
    </row>
    <row r="22" ht="18.75" customHeight="1">
      <c r="A22" s="52" t="s">
        <v>47</v>
      </c>
      <c r="B22" s="57"/>
      <c r="C22" s="58"/>
      <c r="D22" s="59"/>
      <c r="E22" s="57"/>
      <c r="F22" s="58"/>
      <c r="G22" s="60"/>
      <c r="H22" s="61"/>
      <c r="I22" s="62"/>
    </row>
    <row r="23" ht="18.75" customHeight="1">
      <c r="A23" s="52" t="s">
        <v>49</v>
      </c>
      <c r="B23" s="57"/>
      <c r="C23" s="58"/>
      <c r="D23" s="59"/>
      <c r="E23" s="57"/>
      <c r="F23" s="58"/>
      <c r="G23" s="60"/>
      <c r="H23" s="61"/>
      <c r="I23" s="62"/>
    </row>
    <row r="24" ht="18.75" customHeight="1">
      <c r="A24" s="52" t="s">
        <v>51</v>
      </c>
      <c r="B24" s="57"/>
      <c r="C24" s="58"/>
      <c r="D24" s="59"/>
      <c r="E24" s="57"/>
      <c r="F24" s="58"/>
      <c r="G24" s="60"/>
      <c r="H24" s="61"/>
      <c r="I24" s="62"/>
    </row>
    <row r="25" ht="18.75" customHeight="1">
      <c r="A25" s="52" t="s">
        <v>53</v>
      </c>
      <c r="B25" s="65">
        <v>299.0</v>
      </c>
      <c r="C25" s="86"/>
      <c r="D25" s="76"/>
      <c r="E25" s="65">
        <v>175.0</v>
      </c>
      <c r="F25" s="86"/>
      <c r="G25" s="67"/>
      <c r="H25" s="69">
        <f t="shared" ref="H25:H27" si="8">+E25-B25</f>
        <v>-124</v>
      </c>
      <c r="I25" s="73">
        <f t="shared" ref="I25:I27" si="9">H25/B25</f>
        <v>-0.4147157191</v>
      </c>
    </row>
    <row r="26" ht="18.75" customHeight="1">
      <c r="A26" s="52" t="s">
        <v>54</v>
      </c>
      <c r="B26" s="65">
        <v>61466.0</v>
      </c>
      <c r="C26" s="86"/>
      <c r="D26" s="76"/>
      <c r="E26" s="65">
        <v>26574.0</v>
      </c>
      <c r="F26" s="86"/>
      <c r="G26" s="67"/>
      <c r="H26" s="69">
        <f t="shared" si="8"/>
        <v>-34892</v>
      </c>
      <c r="I26" s="73">
        <f t="shared" si="9"/>
        <v>-0.5676634237</v>
      </c>
    </row>
    <row r="27" ht="18.75" customHeight="1">
      <c r="A27" s="113" t="s">
        <v>55</v>
      </c>
      <c r="B27" s="78">
        <v>61765.0</v>
      </c>
      <c r="C27" s="79"/>
      <c r="D27" s="37"/>
      <c r="E27" s="78">
        <v>26749.0</v>
      </c>
      <c r="F27" s="79"/>
      <c r="G27" s="38"/>
      <c r="H27" s="81">
        <f t="shared" si="8"/>
        <v>-35016</v>
      </c>
      <c r="I27" s="83">
        <f t="shared" si="9"/>
        <v>-0.5669230147</v>
      </c>
    </row>
    <row r="28" ht="18.75" customHeight="1">
      <c r="A28" s="52"/>
      <c r="B28" s="57"/>
      <c r="C28" s="58"/>
      <c r="D28" s="59"/>
      <c r="E28" s="57"/>
      <c r="F28" s="58"/>
      <c r="G28" s="60"/>
      <c r="H28" s="61"/>
      <c r="I28" s="62"/>
    </row>
    <row r="29" ht="18.75" customHeight="1">
      <c r="A29" s="52" t="s">
        <v>91</v>
      </c>
      <c r="B29" s="65">
        <v>0.0</v>
      </c>
      <c r="C29" s="86"/>
      <c r="D29" s="76"/>
      <c r="E29" s="65">
        <v>6491.0</v>
      </c>
      <c r="F29" s="86"/>
      <c r="G29" s="67"/>
      <c r="H29" s="69">
        <f t="shared" ref="H29:H31" si="10">+E29-B29</f>
        <v>6491</v>
      </c>
      <c r="I29" s="73"/>
    </row>
    <row r="30" ht="18.75" customHeight="1">
      <c r="A30" s="52" t="s">
        <v>57</v>
      </c>
      <c r="B30" s="65">
        <v>1964.0</v>
      </c>
      <c r="C30" s="86"/>
      <c r="D30" s="76"/>
      <c r="E30" s="65">
        <v>877.0</v>
      </c>
      <c r="F30" s="86"/>
      <c r="G30" s="67"/>
      <c r="H30" s="69">
        <f t="shared" si="10"/>
        <v>-1087</v>
      </c>
      <c r="I30" s="73">
        <f t="shared" ref="I30:I31" si="11">H30/B30</f>
        <v>-0.5534623218</v>
      </c>
    </row>
    <row r="31" ht="18.75" customHeight="1">
      <c r="A31" s="52" t="s">
        <v>59</v>
      </c>
      <c r="B31" s="65">
        <v>351.0</v>
      </c>
      <c r="C31" s="86"/>
      <c r="D31" s="76"/>
      <c r="E31" s="65">
        <v>3106.0</v>
      </c>
      <c r="F31" s="86"/>
      <c r="G31" s="67"/>
      <c r="H31" s="69">
        <f t="shared" si="10"/>
        <v>2755</v>
      </c>
      <c r="I31" s="73">
        <f t="shared" si="11"/>
        <v>7.849002849</v>
      </c>
    </row>
    <row r="32" ht="18.75" customHeight="1">
      <c r="A32" s="114" t="s">
        <v>60</v>
      </c>
      <c r="B32" s="57"/>
      <c r="C32" s="58"/>
      <c r="D32" s="59"/>
      <c r="E32" s="57"/>
      <c r="F32" s="58"/>
      <c r="G32" s="60"/>
      <c r="H32" s="61"/>
      <c r="I32" s="62"/>
    </row>
    <row r="33" ht="18.75" customHeight="1">
      <c r="A33" s="113" t="s">
        <v>61</v>
      </c>
      <c r="B33" s="78">
        <v>2315.0</v>
      </c>
      <c r="C33" s="107">
        <f>B33/$B$3</f>
        <v>0.00006709339807</v>
      </c>
      <c r="D33" s="37"/>
      <c r="E33" s="78">
        <v>10474.0</v>
      </c>
      <c r="F33" s="107">
        <f>E33/$E$3</f>
        <v>0.0002940698598</v>
      </c>
      <c r="G33" s="38"/>
      <c r="H33" s="81">
        <f>+E33-B33</f>
        <v>8159</v>
      </c>
      <c r="I33" s="83">
        <f>H33/B33</f>
        <v>3.524406048</v>
      </c>
    </row>
    <row r="34" ht="18.75" customHeight="1">
      <c r="A34" s="100"/>
      <c r="B34" s="102"/>
      <c r="C34" s="103"/>
      <c r="D34" s="59"/>
      <c r="E34" s="102"/>
      <c r="F34" s="103"/>
      <c r="G34" s="60"/>
      <c r="H34" s="102"/>
      <c r="I34" s="104"/>
    </row>
    <row r="35" ht="18.75" customHeight="1">
      <c r="A35" s="105" t="s">
        <v>63</v>
      </c>
      <c r="B35" s="106">
        <v>59450.0</v>
      </c>
      <c r="C35" s="107">
        <f>B35/$B$3</f>
        <v>0.001722981648</v>
      </c>
      <c r="D35" s="37"/>
      <c r="E35" s="106">
        <v>16275.0</v>
      </c>
      <c r="F35" s="107">
        <f>E35/$E$3</f>
        <v>0.0004569397525</v>
      </c>
      <c r="G35" s="38"/>
      <c r="H35" s="109">
        <f>+E35-B35</f>
        <v>-43175</v>
      </c>
      <c r="I35" s="110">
        <f>H35/B35</f>
        <v>-0.7262405383</v>
      </c>
    </row>
    <row r="36" ht="18.75" customHeight="1">
      <c r="A36" s="116"/>
      <c r="B36" s="102"/>
      <c r="C36" s="103"/>
      <c r="D36" s="59"/>
      <c r="E36" s="102"/>
      <c r="F36" s="103"/>
      <c r="G36" s="60"/>
      <c r="H36" s="102"/>
      <c r="I36" s="104"/>
    </row>
    <row r="37" ht="18.75" customHeight="1">
      <c r="A37" s="105" t="s">
        <v>65</v>
      </c>
      <c r="B37" s="106">
        <v>480791.0</v>
      </c>
      <c r="C37" s="107">
        <f>B37/$B$3</f>
        <v>0.0139342989</v>
      </c>
      <c r="D37" s="37"/>
      <c r="E37" s="106">
        <v>141176.0</v>
      </c>
      <c r="F37" s="107">
        <f>E37/$E$3</f>
        <v>0.00396368212</v>
      </c>
      <c r="G37" s="38"/>
      <c r="H37" s="109">
        <f>+E37-B37</f>
        <v>-339615</v>
      </c>
      <c r="I37" s="110">
        <f>H37/B37</f>
        <v>-0.7063672157</v>
      </c>
    </row>
    <row r="38" ht="18.75" customHeight="1">
      <c r="A38" s="52"/>
      <c r="B38" s="57"/>
      <c r="C38" s="58"/>
      <c r="D38" s="59"/>
      <c r="E38" s="57"/>
      <c r="F38" s="58"/>
      <c r="G38" s="60"/>
      <c r="H38" s="61"/>
      <c r="I38" s="62"/>
    </row>
    <row r="39" ht="18.75" customHeight="1">
      <c r="A39" s="52" t="s">
        <v>67</v>
      </c>
      <c r="B39" s="65">
        <v>8920.0</v>
      </c>
      <c r="C39" s="86"/>
      <c r="D39" s="76"/>
      <c r="E39" s="65">
        <v>12162.0</v>
      </c>
      <c r="F39" s="86"/>
      <c r="G39" s="67"/>
      <c r="H39" s="69">
        <f>+E39-B39</f>
        <v>3242</v>
      </c>
      <c r="I39" s="73">
        <f>H39/B39</f>
        <v>0.3634529148</v>
      </c>
    </row>
    <row r="40" ht="18.75" customHeight="1">
      <c r="A40" s="52" t="s">
        <v>68</v>
      </c>
      <c r="B40" s="57"/>
      <c r="C40" s="58"/>
      <c r="D40" s="59"/>
      <c r="E40" s="57"/>
      <c r="F40" s="58"/>
      <c r="G40" s="60"/>
      <c r="H40" s="61"/>
      <c r="I40" s="62"/>
    </row>
    <row r="41" ht="18.75" customHeight="1">
      <c r="A41" s="52" t="s">
        <v>70</v>
      </c>
      <c r="B41" s="65">
        <v>215469.0</v>
      </c>
      <c r="C41" s="86"/>
      <c r="D41" s="76"/>
      <c r="E41" s="65">
        <v>71835.0</v>
      </c>
      <c r="F41" s="86"/>
      <c r="G41" s="67"/>
      <c r="H41" s="69">
        <f t="shared" ref="H41:H42" si="12">+E41-B41</f>
        <v>-143634</v>
      </c>
      <c r="I41" s="73">
        <f t="shared" ref="I41:I42" si="13">H41/B41</f>
        <v>-0.6666109742</v>
      </c>
    </row>
    <row r="42" ht="18.75" customHeight="1">
      <c r="A42" s="113" t="s">
        <v>72</v>
      </c>
      <c r="B42" s="78">
        <v>224389.0</v>
      </c>
      <c r="C42" s="79"/>
      <c r="D42" s="37"/>
      <c r="E42" s="78">
        <v>83997.0</v>
      </c>
      <c r="F42" s="79"/>
      <c r="G42" s="38"/>
      <c r="H42" s="81">
        <f t="shared" si="12"/>
        <v>-140392</v>
      </c>
      <c r="I42" s="83">
        <f t="shared" si="13"/>
        <v>-0.6256634684</v>
      </c>
    </row>
    <row r="43" ht="18.75" customHeight="1">
      <c r="A43" s="52"/>
      <c r="B43" s="57"/>
      <c r="C43" s="58"/>
      <c r="D43" s="59"/>
      <c r="E43" s="57"/>
      <c r="F43" s="58"/>
      <c r="G43" s="60"/>
      <c r="H43" s="61"/>
      <c r="I43" s="62"/>
    </row>
    <row r="44" ht="18.75" customHeight="1">
      <c r="A44" s="52" t="s">
        <v>73</v>
      </c>
      <c r="B44" s="65">
        <v>690555.0</v>
      </c>
      <c r="C44" s="86"/>
      <c r="D44" s="76"/>
      <c r="E44" s="65">
        <v>561782.0</v>
      </c>
      <c r="F44" s="86"/>
      <c r="G44" s="67"/>
      <c r="H44" s="69">
        <f t="shared" ref="H44:H45" si="14">+E44-B44</f>
        <v>-128773</v>
      </c>
      <c r="I44" s="73">
        <f t="shared" ref="I44:I45" si="15">H44/B44</f>
        <v>-0.1864775434</v>
      </c>
    </row>
    <row r="45" ht="18.75" customHeight="1">
      <c r="A45" s="52" t="s">
        <v>74</v>
      </c>
      <c r="B45" s="65">
        <v>1518.0</v>
      </c>
      <c r="C45" s="86"/>
      <c r="D45" s="76"/>
      <c r="E45" s="65">
        <v>191903.0</v>
      </c>
      <c r="F45" s="86"/>
      <c r="G45" s="67"/>
      <c r="H45" s="69">
        <f t="shared" si="14"/>
        <v>190385</v>
      </c>
      <c r="I45" s="73">
        <f t="shared" si="15"/>
        <v>125.4183136</v>
      </c>
    </row>
    <row r="46" ht="18.75" customHeight="1">
      <c r="A46" s="52" t="s">
        <v>99</v>
      </c>
      <c r="B46" s="57"/>
      <c r="C46" s="58"/>
      <c r="D46" s="59"/>
      <c r="E46" s="57"/>
      <c r="F46" s="58"/>
      <c r="G46" s="60"/>
      <c r="H46" s="61"/>
      <c r="I46" s="62"/>
    </row>
    <row r="47" ht="18.75" customHeight="1">
      <c r="A47" s="52" t="s">
        <v>76</v>
      </c>
      <c r="B47" s="65">
        <v>55000.0</v>
      </c>
      <c r="C47" s="86"/>
      <c r="D47" s="76"/>
      <c r="E47" s="65">
        <v>8400.0</v>
      </c>
      <c r="F47" s="86"/>
      <c r="G47" s="67"/>
      <c r="H47" s="69">
        <f t="shared" ref="H47:H48" si="16">+E47-B47</f>
        <v>-46600</v>
      </c>
      <c r="I47" s="73">
        <f t="shared" ref="I47:I48" si="17">H47/B47</f>
        <v>-0.8472727273</v>
      </c>
    </row>
    <row r="48" ht="18.75" customHeight="1">
      <c r="A48" s="113" t="s">
        <v>77</v>
      </c>
      <c r="B48" s="78">
        <v>747073.0</v>
      </c>
      <c r="C48" s="79"/>
      <c r="D48" s="37"/>
      <c r="E48" s="78">
        <v>762085.0</v>
      </c>
      <c r="F48" s="79"/>
      <c r="G48" s="38"/>
      <c r="H48" s="81">
        <f t="shared" si="16"/>
        <v>15012</v>
      </c>
      <c r="I48" s="83">
        <f t="shared" si="17"/>
        <v>0.02009442183</v>
      </c>
    </row>
    <row r="49" ht="18.75" customHeight="1">
      <c r="A49" s="100"/>
      <c r="B49" s="117"/>
      <c r="C49" s="118"/>
      <c r="D49" s="59"/>
      <c r="E49" s="117"/>
      <c r="F49" s="118"/>
      <c r="G49" s="60"/>
      <c r="H49" s="102"/>
      <c r="I49" s="104"/>
    </row>
    <row r="50" ht="18.75" customHeight="1">
      <c r="A50" s="105" t="s">
        <v>78</v>
      </c>
      <c r="B50" s="106">
        <v>-522684.0</v>
      </c>
      <c r="C50" s="119"/>
      <c r="D50" s="37"/>
      <c r="E50" s="106">
        <v>-678088.0</v>
      </c>
      <c r="F50" s="119"/>
      <c r="G50" s="38"/>
      <c r="H50" s="109">
        <f>+E50-B50</f>
        <v>-155404</v>
      </c>
      <c r="I50" s="110">
        <f>H50/B50</f>
        <v>0.2973192216</v>
      </c>
    </row>
    <row r="51" ht="18.75" customHeight="1">
      <c r="A51" s="52"/>
      <c r="B51" s="57"/>
      <c r="C51" s="58"/>
      <c r="D51" s="59"/>
      <c r="E51" s="57"/>
      <c r="F51" s="58"/>
      <c r="G51" s="60"/>
      <c r="H51" s="61"/>
      <c r="I51" s="62"/>
    </row>
    <row r="52" ht="18.75" customHeight="1">
      <c r="A52" s="52" t="s">
        <v>79</v>
      </c>
      <c r="B52" s="57"/>
      <c r="C52" s="58"/>
      <c r="D52" s="59"/>
      <c r="E52" s="57"/>
      <c r="F52" s="58"/>
      <c r="G52" s="60"/>
      <c r="H52" s="61"/>
      <c r="I52" s="62"/>
    </row>
    <row r="53" ht="18.75" customHeight="1">
      <c r="A53" s="52" t="s">
        <v>80</v>
      </c>
      <c r="B53" s="57">
        <f>'Bilan SC'!H14+41893</f>
        <v>831605</v>
      </c>
      <c r="C53" s="58"/>
      <c r="D53" s="59"/>
      <c r="E53" s="57">
        <f>536912+'Bilan SC'!G14</f>
        <v>924796</v>
      </c>
      <c r="F53" s="58"/>
      <c r="G53" s="60"/>
      <c r="H53" s="61"/>
      <c r="I53" s="62">
        <f>H53/B53</f>
        <v>0</v>
      </c>
    </row>
    <row r="54" ht="18.75" customHeight="1">
      <c r="A54" s="100"/>
      <c r="B54" s="117"/>
      <c r="C54" s="118"/>
      <c r="D54" s="59"/>
      <c r="E54" s="117"/>
      <c r="F54" s="118"/>
      <c r="G54" s="60"/>
      <c r="H54" s="102"/>
      <c r="I54" s="104"/>
    </row>
    <row r="55" ht="18.75" customHeight="1">
      <c r="A55" s="125" t="s">
        <v>84</v>
      </c>
      <c r="B55" s="127">
        <f>+B37+B50+B53</f>
        <v>789712</v>
      </c>
      <c r="C55" s="129">
        <f>B55/$B$3</f>
        <v>0.0228874564</v>
      </c>
      <c r="D55" s="37"/>
      <c r="E55" s="127">
        <f>+E37+E50+E53</f>
        <v>387884</v>
      </c>
      <c r="F55" s="129">
        <f>E55/$E$3</f>
        <v>0.01089029917</v>
      </c>
      <c r="G55" s="38"/>
      <c r="H55" s="131">
        <f>+E55-B55</f>
        <v>-401828</v>
      </c>
      <c r="I55" s="132">
        <f>H55/B55</f>
        <v>-0.508828535</v>
      </c>
    </row>
    <row r="56" ht="18.75" customHeight="1">
      <c r="A56" s="133"/>
      <c r="B56" s="37"/>
      <c r="C56" s="135"/>
      <c r="D56" s="37"/>
      <c r="E56" s="37"/>
      <c r="F56" s="135"/>
      <c r="G56" s="38"/>
      <c r="H56" s="37"/>
      <c r="I56" s="136"/>
    </row>
  </sheetData>
  <mergeCells count="7">
    <mergeCell ref="B1:B2"/>
    <mergeCell ref="E1:E2"/>
    <mergeCell ref="H1:H2"/>
    <mergeCell ref="C1:C2"/>
    <mergeCell ref="F1:F2"/>
    <mergeCell ref="I1:I2"/>
    <mergeCell ref="A1:A2"/>
  </mergeCells>
  <printOptions horizontalCentered="1" verticalCentered="1"/>
  <pageMargins bottom="0.984251968503937" footer="0.0" header="0.0" left="0.7874015748031497" right="0.7874015748031497" top="0.8145833333333333"/>
  <pageSetup paperSize="9" scale="85" orientation="portrait"/>
  <headerFooter>
    <oddHeader>&amp;CANALYSE DU COMPTE DE RESULTAT : Calculer les SIG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/>
  </sheetViews>
  <sheetFormatPr customHeight="1" defaultColWidth="14.43" defaultRowHeight="15.0"/>
  <cols>
    <col customWidth="1" min="1" max="1" width="60.57"/>
    <col customWidth="1" min="2" max="2" width="19.43"/>
    <col customWidth="1" min="3" max="3" width="7.71"/>
    <col customWidth="1" min="4" max="4" width="3.71"/>
    <col customWidth="1" min="5" max="5" width="19.43"/>
    <col customWidth="1" min="6" max="6" width="7.71"/>
    <col customWidth="1" min="7" max="7" width="3.71"/>
    <col customWidth="1" min="8" max="8" width="19.86"/>
    <col customWidth="1" min="9" max="9" width="9.29"/>
    <col customWidth="1" min="10" max="10" width="6.14"/>
    <col customWidth="1" min="11" max="11" width="7.57"/>
    <col customWidth="1" min="12" max="12" width="38.14"/>
    <col customWidth="1" min="13" max="13" width="14.43"/>
    <col customWidth="1" min="14" max="14" width="7.0"/>
    <col customWidth="1" min="15" max="15" width="4.29"/>
    <col customWidth="1" min="16" max="16" width="14.43"/>
    <col customWidth="1" min="17" max="17" width="7.0"/>
    <col customWidth="1" min="18" max="18" width="3.14"/>
    <col customWidth="1" min="19" max="19" width="12.71"/>
    <col customWidth="1" min="20" max="20" width="10.14"/>
    <col customWidth="1" min="21" max="30" width="9.29"/>
  </cols>
  <sheetData>
    <row r="1" ht="17.25" customHeight="1">
      <c r="A1" s="1" t="s">
        <v>0</v>
      </c>
      <c r="B1" s="3" t="s">
        <v>1</v>
      </c>
      <c r="C1" s="5" t="s">
        <v>4</v>
      </c>
      <c r="D1" s="7"/>
      <c r="E1" s="3" t="s">
        <v>5</v>
      </c>
      <c r="F1" s="5" t="s">
        <v>4</v>
      </c>
      <c r="G1" s="10"/>
      <c r="H1" s="12" t="s">
        <v>7</v>
      </c>
      <c r="I1" s="13" t="s">
        <v>10</v>
      </c>
      <c r="J1" s="14"/>
      <c r="K1" s="16" t="s">
        <v>11</v>
      </c>
      <c r="L1" s="18"/>
      <c r="M1" s="20">
        <v>2020.0</v>
      </c>
      <c r="N1" s="18"/>
      <c r="O1" s="22"/>
      <c r="P1" s="16">
        <v>2021.0</v>
      </c>
      <c r="Q1" s="18"/>
      <c r="R1" s="22"/>
      <c r="S1" s="24" t="s">
        <v>15</v>
      </c>
      <c r="T1" s="25" t="s">
        <v>17</v>
      </c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ht="17.25" customHeight="1">
      <c r="A2" s="26"/>
      <c r="B2" s="27"/>
      <c r="C2" s="28"/>
      <c r="D2" s="7"/>
      <c r="E2" s="27"/>
      <c r="F2" s="28"/>
      <c r="G2" s="10"/>
      <c r="H2" s="27"/>
      <c r="I2" s="28"/>
      <c r="J2" s="14"/>
      <c r="K2" s="29"/>
      <c r="L2" s="30"/>
      <c r="M2" s="32"/>
      <c r="N2" s="30"/>
      <c r="O2" s="22"/>
      <c r="P2" s="29"/>
      <c r="Q2" s="30"/>
      <c r="R2" s="22"/>
      <c r="S2" s="27"/>
      <c r="T2" s="28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ht="18.75" customHeight="1">
      <c r="A3" s="31" t="s">
        <v>25</v>
      </c>
      <c r="B3" s="33">
        <v>3.450414E7</v>
      </c>
      <c r="C3" s="35"/>
      <c r="D3" s="37"/>
      <c r="E3" s="33">
        <v>3.5617387E7</v>
      </c>
      <c r="F3" s="35"/>
      <c r="G3" s="38"/>
      <c r="H3" s="39">
        <f>+E3-B3</f>
        <v>1113247</v>
      </c>
      <c r="I3" s="40">
        <f>H3/B3</f>
        <v>0.03226415729</v>
      </c>
      <c r="J3" s="41"/>
      <c r="K3" s="42"/>
      <c r="L3" s="45" t="s">
        <v>44</v>
      </c>
      <c r="M3" s="47">
        <f>B3+B4</f>
        <v>34504140</v>
      </c>
      <c r="N3" s="48"/>
      <c r="O3" s="49"/>
      <c r="P3" s="47">
        <f>E3+E4</f>
        <v>35617387</v>
      </c>
      <c r="Q3" s="48"/>
      <c r="R3" s="51"/>
      <c r="S3" s="53">
        <f t="shared" ref="S3:S22" si="1">+P3-M3</f>
        <v>1113247</v>
      </c>
      <c r="T3" s="55">
        <f t="shared" ref="T3:T20" si="2">S3/M3</f>
        <v>0.03226415729</v>
      </c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ht="18.75" customHeight="1">
      <c r="A4" s="52" t="s">
        <v>46</v>
      </c>
      <c r="B4" s="57"/>
      <c r="C4" s="58"/>
      <c r="D4" s="59"/>
      <c r="E4" s="57"/>
      <c r="F4" s="58"/>
      <c r="G4" s="60"/>
      <c r="H4" s="61"/>
      <c r="I4" s="62"/>
      <c r="J4" s="66"/>
      <c r="K4" s="70" t="s">
        <v>62</v>
      </c>
      <c r="L4" s="72" t="s">
        <v>64</v>
      </c>
      <c r="M4" s="74">
        <f>B9+B10</f>
        <v>7404583</v>
      </c>
      <c r="N4" s="75"/>
      <c r="O4" s="51"/>
      <c r="P4" s="74">
        <f>E9+E10</f>
        <v>7880271</v>
      </c>
      <c r="Q4" s="75"/>
      <c r="R4" s="51"/>
      <c r="S4" s="74">
        <f t="shared" si="1"/>
        <v>475688</v>
      </c>
      <c r="T4" s="77">
        <f t="shared" si="2"/>
        <v>0.0642423753</v>
      </c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ht="18.75" customHeight="1">
      <c r="A5" s="52" t="s">
        <v>19</v>
      </c>
      <c r="B5" s="65">
        <v>150000.0</v>
      </c>
      <c r="C5" s="58"/>
      <c r="D5" s="59"/>
      <c r="E5" s="57"/>
      <c r="F5" s="58"/>
      <c r="G5" s="67"/>
      <c r="H5" s="69">
        <f t="shared" ref="H5:H8" si="3">+E5-B5</f>
        <v>-150000</v>
      </c>
      <c r="I5" s="73">
        <f t="shared" ref="I5:I8" si="4">H5/B5</f>
        <v>-1</v>
      </c>
      <c r="J5" s="80"/>
      <c r="K5" s="82" t="s">
        <v>82</v>
      </c>
      <c r="L5" s="84" t="s">
        <v>83</v>
      </c>
      <c r="M5" s="87">
        <f>+M3-M4</f>
        <v>27099557</v>
      </c>
      <c r="N5" s="90">
        <f>M5/$M$3</f>
        <v>0.7854001578</v>
      </c>
      <c r="O5" s="92"/>
      <c r="P5" s="87">
        <f>+P3-P4</f>
        <v>27737116</v>
      </c>
      <c r="Q5" s="90">
        <f>P5/$P$3</f>
        <v>0.7787521302</v>
      </c>
      <c r="R5" s="92"/>
      <c r="S5" s="87">
        <f t="shared" si="1"/>
        <v>637559</v>
      </c>
      <c r="T5" s="93">
        <f t="shared" si="2"/>
        <v>0.02352654695</v>
      </c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ht="18.75" customHeight="1">
      <c r="A6" s="52" t="s">
        <v>20</v>
      </c>
      <c r="B6" s="65">
        <v>74129.0</v>
      </c>
      <c r="C6" s="35"/>
      <c r="D6" s="76"/>
      <c r="E6" s="65">
        <v>35338.0</v>
      </c>
      <c r="F6" s="35"/>
      <c r="G6" s="67"/>
      <c r="H6" s="69">
        <f t="shared" si="3"/>
        <v>-38791</v>
      </c>
      <c r="I6" s="73">
        <f t="shared" si="4"/>
        <v>-0.5232904801</v>
      </c>
      <c r="J6" s="80"/>
      <c r="K6" s="94" t="s">
        <v>85</v>
      </c>
      <c r="L6" s="95" t="s">
        <v>86</v>
      </c>
      <c r="M6" s="96">
        <f>B5</f>
        <v>150000</v>
      </c>
      <c r="N6" s="97"/>
      <c r="O6" s="51"/>
      <c r="P6" s="99" t="str">
        <f>E5</f>
        <v/>
      </c>
      <c r="Q6" s="97"/>
      <c r="R6" s="51"/>
      <c r="S6" s="99">
        <f t="shared" si="1"/>
        <v>-150000</v>
      </c>
      <c r="T6" s="101">
        <f t="shared" si="2"/>
        <v>-1</v>
      </c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ht="18.75" customHeight="1">
      <c r="A7" s="52" t="s">
        <v>22</v>
      </c>
      <c r="B7" s="65">
        <v>29.0</v>
      </c>
      <c r="C7" s="35"/>
      <c r="D7" s="76"/>
      <c r="E7" s="65">
        <v>14.0</v>
      </c>
      <c r="F7" s="35"/>
      <c r="G7" s="67"/>
      <c r="H7" s="69">
        <f t="shared" si="3"/>
        <v>-15</v>
      </c>
      <c r="I7" s="73">
        <f t="shared" si="4"/>
        <v>-0.5172413793</v>
      </c>
      <c r="J7" s="80"/>
      <c r="K7" s="94" t="s">
        <v>62</v>
      </c>
      <c r="L7" s="95" t="s">
        <v>87</v>
      </c>
      <c r="M7" s="99">
        <f>B11</f>
        <v>1105626</v>
      </c>
      <c r="N7" s="97"/>
      <c r="O7" s="51"/>
      <c r="P7" s="99">
        <f>E11</f>
        <v>1169080</v>
      </c>
      <c r="Q7" s="97"/>
      <c r="R7" s="51"/>
      <c r="S7" s="99">
        <f t="shared" si="1"/>
        <v>63454</v>
      </c>
      <c r="T7" s="101">
        <f t="shared" si="2"/>
        <v>0.05739192096</v>
      </c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 ht="18.75" customHeight="1">
      <c r="A8" s="31" t="s">
        <v>24</v>
      </c>
      <c r="B8" s="78">
        <v>3.4728298E7</v>
      </c>
      <c r="C8" s="79"/>
      <c r="D8" s="37"/>
      <c r="E8" s="78">
        <v>3.5652739E7</v>
      </c>
      <c r="F8" s="79"/>
      <c r="G8" s="38"/>
      <c r="H8" s="81">
        <f t="shared" si="3"/>
        <v>924441</v>
      </c>
      <c r="I8" s="83">
        <f t="shared" si="4"/>
        <v>0.0266192429</v>
      </c>
      <c r="J8" s="41"/>
      <c r="K8" s="70" t="s">
        <v>62</v>
      </c>
      <c r="L8" s="72" t="s">
        <v>88</v>
      </c>
      <c r="M8" s="74">
        <f>B12+B13</f>
        <v>25575364</v>
      </c>
      <c r="N8" s="75"/>
      <c r="O8" s="51"/>
      <c r="P8" s="74">
        <f>E12+E13</f>
        <v>26253735</v>
      </c>
      <c r="Q8" s="75"/>
      <c r="R8" s="51"/>
      <c r="S8" s="74">
        <f t="shared" si="1"/>
        <v>678371</v>
      </c>
      <c r="T8" s="77">
        <f t="shared" si="2"/>
        <v>0.02652439277</v>
      </c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ht="18.75" customHeight="1">
      <c r="A9" s="52" t="s">
        <v>26</v>
      </c>
      <c r="B9" s="57"/>
      <c r="C9" s="58"/>
      <c r="D9" s="59"/>
      <c r="E9" s="57"/>
      <c r="F9" s="58"/>
      <c r="G9" s="60"/>
      <c r="H9" s="61"/>
      <c r="I9" s="62"/>
      <c r="J9" s="66"/>
      <c r="K9" s="82" t="s">
        <v>82</v>
      </c>
      <c r="L9" s="108" t="s">
        <v>89</v>
      </c>
      <c r="M9" s="87">
        <f>+M5+M6-M7-M8</f>
        <v>568567</v>
      </c>
      <c r="N9" s="90">
        <f>M9/$M$3</f>
        <v>0.01647822551</v>
      </c>
      <c r="O9" s="92"/>
      <c r="P9" s="87">
        <f>+P5+P6-P7-P8</f>
        <v>314301</v>
      </c>
      <c r="Q9" s="90">
        <f>P9/$P$3</f>
        <v>0.008824369963</v>
      </c>
      <c r="R9" s="92"/>
      <c r="S9" s="87">
        <f t="shared" si="1"/>
        <v>-254266</v>
      </c>
      <c r="T9" s="93">
        <f t="shared" si="2"/>
        <v>-0.4472049908</v>
      </c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ht="18.75" customHeight="1">
      <c r="A10" s="52" t="s">
        <v>30</v>
      </c>
      <c r="B10" s="65">
        <v>7404583.0</v>
      </c>
      <c r="C10" s="86">
        <f t="shared" ref="C10:C18" si="5">B10/$B$3</f>
        <v>0.2145998422</v>
      </c>
      <c r="D10" s="76"/>
      <c r="E10" s="65">
        <v>7880271.0</v>
      </c>
      <c r="F10" s="86">
        <f t="shared" ref="F10:F18" si="6">E10/$E$3</f>
        <v>0.2212478698</v>
      </c>
      <c r="G10" s="67"/>
      <c r="H10" s="69">
        <f t="shared" ref="H10:H18" si="7">+E10-B10</f>
        <v>475688</v>
      </c>
      <c r="I10" s="73">
        <f t="shared" ref="I10:I15" si="8">H10/B10</f>
        <v>0.0642423753</v>
      </c>
      <c r="J10" s="80"/>
      <c r="K10" s="94" t="s">
        <v>85</v>
      </c>
      <c r="L10" s="112" t="s">
        <v>90</v>
      </c>
      <c r="M10" s="99">
        <f t="shared" ref="M10:M11" si="9">B6</f>
        <v>74129</v>
      </c>
      <c r="N10" s="97"/>
      <c r="O10" s="51"/>
      <c r="P10" s="99">
        <f t="shared" ref="P10:P11" si="10">E6</f>
        <v>35338</v>
      </c>
      <c r="Q10" s="97"/>
      <c r="R10" s="51"/>
      <c r="S10" s="99">
        <f t="shared" si="1"/>
        <v>-38791</v>
      </c>
      <c r="T10" s="101">
        <f t="shared" si="2"/>
        <v>-0.5232904801</v>
      </c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ht="18.75" customHeight="1">
      <c r="A11" s="52" t="s">
        <v>32</v>
      </c>
      <c r="B11" s="65">
        <v>1105626.0</v>
      </c>
      <c r="C11" s="86">
        <f t="shared" si="5"/>
        <v>0.03204328524</v>
      </c>
      <c r="D11" s="76"/>
      <c r="E11" s="65">
        <v>1169080.0</v>
      </c>
      <c r="F11" s="86">
        <f t="shared" si="6"/>
        <v>0.03282329498</v>
      </c>
      <c r="G11" s="67"/>
      <c r="H11" s="69">
        <f t="shared" si="7"/>
        <v>63454</v>
      </c>
      <c r="I11" s="73">
        <f t="shared" si="8"/>
        <v>0.05739192096</v>
      </c>
      <c r="J11" s="80"/>
      <c r="K11" s="94" t="s">
        <v>85</v>
      </c>
      <c r="L11" s="112" t="s">
        <v>92</v>
      </c>
      <c r="M11" s="99">
        <f t="shared" si="9"/>
        <v>29</v>
      </c>
      <c r="N11" s="97"/>
      <c r="O11" s="51"/>
      <c r="P11" s="99">
        <f t="shared" si="10"/>
        <v>14</v>
      </c>
      <c r="Q11" s="97"/>
      <c r="R11" s="51"/>
      <c r="S11" s="99">
        <f t="shared" si="1"/>
        <v>-15</v>
      </c>
      <c r="T11" s="101">
        <f t="shared" si="2"/>
        <v>-0.5172413793</v>
      </c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ht="18.75" customHeight="1">
      <c r="A12" s="52" t="s">
        <v>33</v>
      </c>
      <c r="B12" s="65">
        <v>1.7067852E7</v>
      </c>
      <c r="C12" s="86">
        <f t="shared" si="5"/>
        <v>0.4946609885</v>
      </c>
      <c r="D12" s="76"/>
      <c r="E12" s="65">
        <v>1.7573913E7</v>
      </c>
      <c r="F12" s="86">
        <f t="shared" si="6"/>
        <v>0.4934082615</v>
      </c>
      <c r="G12" s="67"/>
      <c r="H12" s="69">
        <f t="shared" si="7"/>
        <v>506061</v>
      </c>
      <c r="I12" s="73">
        <f t="shared" si="8"/>
        <v>0.02964995244</v>
      </c>
      <c r="J12" s="80"/>
      <c r="K12" s="94" t="s">
        <v>62</v>
      </c>
      <c r="L12" s="112" t="s">
        <v>93</v>
      </c>
      <c r="M12" s="99">
        <f>B14+B15+B16</f>
        <v>221145</v>
      </c>
      <c r="N12" s="97"/>
      <c r="O12" s="51"/>
      <c r="P12" s="99">
        <f>E14+E15+E16</f>
        <v>224682</v>
      </c>
      <c r="Q12" s="97"/>
      <c r="R12" s="51"/>
      <c r="S12" s="99">
        <f t="shared" si="1"/>
        <v>3537</v>
      </c>
      <c r="T12" s="101">
        <f t="shared" si="2"/>
        <v>0.01599403107</v>
      </c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ht="18.75" customHeight="1">
      <c r="A13" s="52" t="s">
        <v>35</v>
      </c>
      <c r="B13" s="65">
        <v>8507512.0</v>
      </c>
      <c r="C13" s="86">
        <f t="shared" si="5"/>
        <v>0.2465649629</v>
      </c>
      <c r="D13" s="76"/>
      <c r="E13" s="65">
        <v>8679822.0</v>
      </c>
      <c r="F13" s="86">
        <f t="shared" si="6"/>
        <v>0.2436962038</v>
      </c>
      <c r="G13" s="67"/>
      <c r="H13" s="69">
        <f t="shared" si="7"/>
        <v>172310</v>
      </c>
      <c r="I13" s="73">
        <f t="shared" si="8"/>
        <v>0.02025386505</v>
      </c>
      <c r="J13" s="80"/>
      <c r="K13" s="70" t="s">
        <v>62</v>
      </c>
      <c r="L13" s="115" t="s">
        <v>94</v>
      </c>
      <c r="M13" s="74">
        <f>B17</f>
        <v>239</v>
      </c>
      <c r="N13" s="75"/>
      <c r="O13" s="51"/>
      <c r="P13" s="74">
        <f>E17</f>
        <v>70</v>
      </c>
      <c r="Q13" s="75"/>
      <c r="R13" s="51"/>
      <c r="S13" s="74">
        <f t="shared" si="1"/>
        <v>-169</v>
      </c>
      <c r="T13" s="77">
        <f t="shared" si="2"/>
        <v>-0.7071129707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18.75" customHeight="1">
      <c r="A14" s="52" t="s">
        <v>37</v>
      </c>
      <c r="B14" s="65">
        <v>214225.0</v>
      </c>
      <c r="C14" s="86">
        <f t="shared" si="5"/>
        <v>0.006208675249</v>
      </c>
      <c r="D14" s="76"/>
      <c r="E14" s="65">
        <v>197417.0</v>
      </c>
      <c r="F14" s="86">
        <f t="shared" si="6"/>
        <v>0.005542714293</v>
      </c>
      <c r="G14" s="67"/>
      <c r="H14" s="69">
        <f t="shared" si="7"/>
        <v>-16808</v>
      </c>
      <c r="I14" s="73">
        <f t="shared" si="8"/>
        <v>-0.07845956354</v>
      </c>
      <c r="J14" s="80"/>
      <c r="K14" s="82" t="s">
        <v>82</v>
      </c>
      <c r="L14" s="108" t="s">
        <v>95</v>
      </c>
      <c r="M14" s="87">
        <f>+M9+M10+M11-M12-M13</f>
        <v>421341</v>
      </c>
      <c r="N14" s="90">
        <f>M14/$M$3</f>
        <v>0.01221131725</v>
      </c>
      <c r="O14" s="92"/>
      <c r="P14" s="87">
        <f>+P9+P10+P11-P12-P13</f>
        <v>124901</v>
      </c>
      <c r="Q14" s="90">
        <f>P14/$P$3</f>
        <v>0.003506742367</v>
      </c>
      <c r="R14" s="92"/>
      <c r="S14" s="87">
        <f t="shared" si="1"/>
        <v>-296440</v>
      </c>
      <c r="T14" s="93">
        <f t="shared" si="2"/>
        <v>-0.7035631472</v>
      </c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18.75" customHeight="1">
      <c r="A15" s="52" t="s">
        <v>39</v>
      </c>
      <c r="B15" s="65">
        <v>6920.0</v>
      </c>
      <c r="C15" s="86">
        <f t="shared" si="5"/>
        <v>0.0002005556435</v>
      </c>
      <c r="D15" s="59"/>
      <c r="E15" s="57"/>
      <c r="F15" s="86">
        <f t="shared" si="6"/>
        <v>0</v>
      </c>
      <c r="G15" s="67"/>
      <c r="H15" s="69">
        <f t="shared" si="7"/>
        <v>-6920</v>
      </c>
      <c r="I15" s="73">
        <f t="shared" si="8"/>
        <v>-1</v>
      </c>
      <c r="J15" s="80"/>
      <c r="K15" s="94" t="s">
        <v>85</v>
      </c>
      <c r="L15" s="112" t="s">
        <v>96</v>
      </c>
      <c r="M15" s="99">
        <f>B27</f>
        <v>61765</v>
      </c>
      <c r="N15" s="97"/>
      <c r="O15" s="51"/>
      <c r="P15" s="99">
        <f>E27</f>
        <v>26749</v>
      </c>
      <c r="Q15" s="97"/>
      <c r="R15" s="51"/>
      <c r="S15" s="99">
        <f t="shared" si="1"/>
        <v>-35016</v>
      </c>
      <c r="T15" s="101">
        <f t="shared" si="2"/>
        <v>-0.5669230147</v>
      </c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8.75" customHeight="1">
      <c r="A16" s="52" t="s">
        <v>40</v>
      </c>
      <c r="B16" s="57"/>
      <c r="C16" s="86">
        <f t="shared" si="5"/>
        <v>0</v>
      </c>
      <c r="D16" s="76"/>
      <c r="E16" s="65">
        <v>27265.0</v>
      </c>
      <c r="F16" s="86">
        <f t="shared" si="6"/>
        <v>0.0007654969187</v>
      </c>
      <c r="G16" s="67"/>
      <c r="H16" s="69">
        <f t="shared" si="7"/>
        <v>27265</v>
      </c>
      <c r="I16" s="73"/>
      <c r="J16" s="80"/>
      <c r="K16" s="70" t="s">
        <v>62</v>
      </c>
      <c r="L16" s="115" t="s">
        <v>97</v>
      </c>
      <c r="M16" s="74">
        <f>B33</f>
        <v>2315</v>
      </c>
      <c r="N16" s="75"/>
      <c r="O16" s="51"/>
      <c r="P16" s="74">
        <f>E33</f>
        <v>10474</v>
      </c>
      <c r="Q16" s="75"/>
      <c r="R16" s="51"/>
      <c r="S16" s="74">
        <f t="shared" si="1"/>
        <v>8159</v>
      </c>
      <c r="T16" s="77">
        <f t="shared" si="2"/>
        <v>3.524406048</v>
      </c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ht="18.75" customHeight="1">
      <c r="A17" s="52" t="s">
        <v>41</v>
      </c>
      <c r="B17" s="65">
        <v>239.0</v>
      </c>
      <c r="C17" s="86">
        <f t="shared" si="5"/>
        <v>0.000006926705027</v>
      </c>
      <c r="D17" s="76"/>
      <c r="E17" s="65">
        <v>70.0</v>
      </c>
      <c r="F17" s="86">
        <f t="shared" si="6"/>
        <v>0.000001965332269</v>
      </c>
      <c r="G17" s="67"/>
      <c r="H17" s="69">
        <f t="shared" si="7"/>
        <v>-169</v>
      </c>
      <c r="I17" s="73">
        <f t="shared" ref="I17:I18" si="11">H17/B17</f>
        <v>-0.7071129707</v>
      </c>
      <c r="J17" s="80"/>
      <c r="K17" s="82" t="s">
        <v>82</v>
      </c>
      <c r="L17" s="108" t="s">
        <v>98</v>
      </c>
      <c r="M17" s="87">
        <f>+M14+M15-M16</f>
        <v>480791</v>
      </c>
      <c r="N17" s="90">
        <f>M17/$M$3</f>
        <v>0.0139342989</v>
      </c>
      <c r="O17" s="92"/>
      <c r="P17" s="87">
        <f>+P14+P15-P16</f>
        <v>141176</v>
      </c>
      <c r="Q17" s="90">
        <f>P17/$P$3</f>
        <v>0.00396368212</v>
      </c>
      <c r="R17" s="92"/>
      <c r="S17" s="87">
        <f t="shared" si="1"/>
        <v>-339615</v>
      </c>
      <c r="T17" s="93">
        <f t="shared" si="2"/>
        <v>-0.7063672157</v>
      </c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ht="18.75" customHeight="1">
      <c r="A18" s="31" t="s">
        <v>43</v>
      </c>
      <c r="B18" s="78">
        <v>3.4306957E7</v>
      </c>
      <c r="C18" s="98">
        <f t="shared" si="5"/>
        <v>0.9942852365</v>
      </c>
      <c r="D18" s="37"/>
      <c r="E18" s="78">
        <v>3.5527838E7</v>
      </c>
      <c r="F18" s="98">
        <f t="shared" si="6"/>
        <v>0.9974858066</v>
      </c>
      <c r="G18" s="38"/>
      <c r="H18" s="81">
        <f t="shared" si="7"/>
        <v>1220881</v>
      </c>
      <c r="I18" s="83">
        <f t="shared" si="11"/>
        <v>0.03558698022</v>
      </c>
      <c r="J18" s="41"/>
      <c r="K18" s="94" t="s">
        <v>85</v>
      </c>
      <c r="L18" s="112" t="s">
        <v>100</v>
      </c>
      <c r="M18" s="99">
        <f>B42</f>
        <v>224389</v>
      </c>
      <c r="N18" s="97"/>
      <c r="O18" s="51"/>
      <c r="P18" s="99">
        <f>E42</f>
        <v>83997</v>
      </c>
      <c r="Q18" s="97"/>
      <c r="R18" s="51"/>
      <c r="S18" s="99">
        <f t="shared" si="1"/>
        <v>-140392</v>
      </c>
      <c r="T18" s="101">
        <f t="shared" si="2"/>
        <v>-0.6256634684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8.75" customHeight="1">
      <c r="A19" s="100"/>
      <c r="B19" s="102"/>
      <c r="C19" s="103"/>
      <c r="D19" s="59"/>
      <c r="E19" s="102"/>
      <c r="F19" s="103"/>
      <c r="G19" s="60"/>
      <c r="H19" s="102"/>
      <c r="I19" s="104"/>
      <c r="J19" s="66"/>
      <c r="K19" s="94" t="s">
        <v>62</v>
      </c>
      <c r="L19" s="112" t="s">
        <v>101</v>
      </c>
      <c r="M19" s="99">
        <f>B48</f>
        <v>747073</v>
      </c>
      <c r="N19" s="97"/>
      <c r="O19" s="51"/>
      <c r="P19" s="99">
        <f>E48</f>
        <v>762085</v>
      </c>
      <c r="Q19" s="97"/>
      <c r="R19" s="51"/>
      <c r="S19" s="99">
        <f t="shared" si="1"/>
        <v>15012</v>
      </c>
      <c r="T19" s="101">
        <f t="shared" si="2"/>
        <v>0.02009442183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ht="18.75" customHeight="1">
      <c r="A20" s="105" t="s">
        <v>45</v>
      </c>
      <c r="B20" s="106">
        <v>421341.0</v>
      </c>
      <c r="C20" s="107">
        <f>B20/$B$3</f>
        <v>0.01221131725</v>
      </c>
      <c r="D20" s="37"/>
      <c r="E20" s="106">
        <v>124901.0</v>
      </c>
      <c r="F20" s="107">
        <f>E20/$E$3</f>
        <v>0.003506742367</v>
      </c>
      <c r="G20" s="38"/>
      <c r="H20" s="109">
        <f>+E20-B20</f>
        <v>-296440</v>
      </c>
      <c r="I20" s="110">
        <f>H20/B20</f>
        <v>-0.7035631472</v>
      </c>
      <c r="J20" s="41"/>
      <c r="K20" s="94" t="s">
        <v>62</v>
      </c>
      <c r="L20" s="112" t="s">
        <v>102</v>
      </c>
      <c r="M20" s="96">
        <f>-B53</f>
        <v>-831605</v>
      </c>
      <c r="N20" s="97"/>
      <c r="O20" s="120"/>
      <c r="P20" s="96">
        <f>-E53</f>
        <v>-924796</v>
      </c>
      <c r="Q20" s="97"/>
      <c r="R20" s="51"/>
      <c r="S20" s="99">
        <f t="shared" si="1"/>
        <v>-93191</v>
      </c>
      <c r="T20" s="101">
        <f t="shared" si="2"/>
        <v>0.1120616158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ht="18.75" customHeight="1">
      <c r="A21" s="52"/>
      <c r="B21" s="111"/>
      <c r="C21" s="58"/>
      <c r="D21" s="59"/>
      <c r="E21" s="57"/>
      <c r="F21" s="58"/>
      <c r="G21" s="60"/>
      <c r="H21" s="61"/>
      <c r="I21" s="62"/>
      <c r="J21" s="66"/>
      <c r="K21" s="70" t="s">
        <v>62</v>
      </c>
      <c r="L21" s="115" t="s">
        <v>103</v>
      </c>
      <c r="M21" s="74" t="str">
        <f>B52</f>
        <v/>
      </c>
      <c r="N21" s="75"/>
      <c r="O21" s="51"/>
      <c r="P21" s="74"/>
      <c r="Q21" s="75"/>
      <c r="R21" s="51"/>
      <c r="S21" s="74">
        <f t="shared" si="1"/>
        <v>0</v>
      </c>
      <c r="T21" s="77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ht="18.75" customHeight="1">
      <c r="A22" s="52" t="s">
        <v>47</v>
      </c>
      <c r="B22" s="57"/>
      <c r="C22" s="58"/>
      <c r="D22" s="59"/>
      <c r="E22" s="57"/>
      <c r="F22" s="58"/>
      <c r="G22" s="60"/>
      <c r="H22" s="61"/>
      <c r="I22" s="62"/>
      <c r="J22" s="66"/>
      <c r="K22" s="121" t="s">
        <v>82</v>
      </c>
      <c r="L22" s="122" t="s">
        <v>104</v>
      </c>
      <c r="M22" s="123">
        <f>+M17+M18-M19-M20-M21</f>
        <v>789712</v>
      </c>
      <c r="N22" s="124">
        <f>M22/$M$3</f>
        <v>0.0228874564</v>
      </c>
      <c r="O22" s="92"/>
      <c r="P22" s="123">
        <f>+P17+P18-P19-P20</f>
        <v>387884</v>
      </c>
      <c r="Q22" s="124">
        <f>P22/$P$3</f>
        <v>0.01089029917</v>
      </c>
      <c r="R22" s="92"/>
      <c r="S22" s="126">
        <f t="shared" si="1"/>
        <v>-401828</v>
      </c>
      <c r="T22" s="77">
        <f>S22/M22</f>
        <v>-0.508828535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ht="18.75" customHeight="1">
      <c r="A23" s="52" t="s">
        <v>49</v>
      </c>
      <c r="B23" s="57"/>
      <c r="C23" s="58"/>
      <c r="D23" s="59"/>
      <c r="E23" s="57"/>
      <c r="F23" s="58"/>
      <c r="G23" s="60"/>
      <c r="H23" s="61"/>
      <c r="I23" s="62"/>
      <c r="J23" s="66"/>
      <c r="K23" s="128"/>
      <c r="L23" s="128"/>
      <c r="M23" s="128"/>
      <c r="N23" s="66"/>
      <c r="O23" s="128"/>
      <c r="P23" s="128"/>
      <c r="Q23" s="66"/>
      <c r="R23" s="128"/>
      <c r="S23" s="128"/>
      <c r="T23" s="22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ht="18.75" customHeight="1">
      <c r="A24" s="52" t="s">
        <v>51</v>
      </c>
      <c r="B24" s="57"/>
      <c r="C24" s="58"/>
      <c r="D24" s="59"/>
      <c r="E24" s="57"/>
      <c r="F24" s="58"/>
      <c r="G24" s="60"/>
      <c r="H24" s="61"/>
      <c r="I24" s="62"/>
      <c r="J24" s="66"/>
      <c r="K24" s="128"/>
      <c r="L24" s="128"/>
      <c r="M24" s="128"/>
      <c r="N24" s="66"/>
      <c r="O24" s="128"/>
      <c r="P24" s="128"/>
      <c r="Q24" s="66"/>
      <c r="R24" s="128"/>
      <c r="S24" s="128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ht="18.75" customHeight="1">
      <c r="A25" s="52" t="s">
        <v>53</v>
      </c>
      <c r="B25" s="65">
        <v>299.0</v>
      </c>
      <c r="C25" s="86"/>
      <c r="D25" s="76"/>
      <c r="E25" s="65">
        <v>175.0</v>
      </c>
      <c r="F25" s="86"/>
      <c r="G25" s="67"/>
      <c r="H25" s="69">
        <f t="shared" ref="H25:H27" si="12">+E25-B25</f>
        <v>-124</v>
      </c>
      <c r="I25" s="73">
        <f t="shared" ref="I25:I27" si="13">H25/B25</f>
        <v>-0.4147157191</v>
      </c>
      <c r="J25" s="80"/>
      <c r="K25" s="130"/>
      <c r="L25" s="130"/>
      <c r="M25" s="130"/>
      <c r="N25" s="80"/>
      <c r="O25" s="130"/>
      <c r="P25" s="130"/>
      <c r="Q25" s="80"/>
      <c r="R25" s="130"/>
      <c r="S25" s="130"/>
      <c r="T25" s="51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ht="18.75" customHeight="1">
      <c r="A26" s="52" t="s">
        <v>54</v>
      </c>
      <c r="B26" s="65">
        <v>61466.0</v>
      </c>
      <c r="C26" s="86"/>
      <c r="D26" s="76"/>
      <c r="E26" s="65">
        <v>26574.0</v>
      </c>
      <c r="F26" s="86"/>
      <c r="G26" s="67"/>
      <c r="H26" s="69">
        <f t="shared" si="12"/>
        <v>-34892</v>
      </c>
      <c r="I26" s="73">
        <f t="shared" si="13"/>
        <v>-0.5676634237</v>
      </c>
      <c r="J26" s="80"/>
      <c r="K26" s="130"/>
      <c r="L26" s="130"/>
      <c r="M26" s="130"/>
      <c r="N26" s="80"/>
      <c r="O26" s="130"/>
      <c r="P26" s="130"/>
      <c r="Q26" s="80"/>
      <c r="R26" s="130"/>
      <c r="S26" s="130"/>
      <c r="T26" s="51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ht="18.75" customHeight="1">
      <c r="A27" s="113" t="s">
        <v>55</v>
      </c>
      <c r="B27" s="78">
        <v>61765.0</v>
      </c>
      <c r="C27" s="79"/>
      <c r="D27" s="37"/>
      <c r="E27" s="78">
        <v>26749.0</v>
      </c>
      <c r="F27" s="79"/>
      <c r="G27" s="38"/>
      <c r="H27" s="81">
        <f t="shared" si="12"/>
        <v>-35016</v>
      </c>
      <c r="I27" s="83">
        <f t="shared" si="13"/>
        <v>-0.5669230147</v>
      </c>
      <c r="J27" s="41"/>
      <c r="K27" s="134"/>
      <c r="L27" s="134"/>
      <c r="M27" s="134"/>
      <c r="N27" s="80"/>
      <c r="O27" s="134"/>
      <c r="P27" s="134"/>
      <c r="Q27" s="41"/>
      <c r="R27" s="134"/>
      <c r="S27" s="134"/>
      <c r="T27" s="92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 ht="18.75" customHeight="1">
      <c r="A28" s="52"/>
      <c r="B28" s="57"/>
      <c r="C28" s="58"/>
      <c r="D28" s="59"/>
      <c r="E28" s="57"/>
      <c r="F28" s="58"/>
      <c r="G28" s="60"/>
      <c r="H28" s="61"/>
      <c r="I28" s="62"/>
      <c r="J28" s="66"/>
      <c r="K28" s="128"/>
      <c r="L28" s="128"/>
      <c r="M28" s="128"/>
      <c r="N28" s="66"/>
      <c r="O28" s="128"/>
      <c r="P28" s="128"/>
      <c r="Q28" s="66"/>
      <c r="R28" s="128"/>
      <c r="S28" s="128"/>
      <c r="T28" s="51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ht="18.75" customHeight="1">
      <c r="A29" s="52" t="s">
        <v>91</v>
      </c>
      <c r="B29" s="65">
        <v>0.0</v>
      </c>
      <c r="C29" s="86"/>
      <c r="D29" s="76"/>
      <c r="E29" s="65">
        <v>6491.0</v>
      </c>
      <c r="F29" s="86"/>
      <c r="G29" s="67"/>
      <c r="H29" s="69">
        <f t="shared" ref="H29:H31" si="14">+E29-B29</f>
        <v>6491</v>
      </c>
      <c r="I29" s="73"/>
      <c r="J29" s="80"/>
      <c r="K29" s="130"/>
      <c r="L29" s="130"/>
      <c r="M29" s="130"/>
      <c r="N29" s="80"/>
      <c r="O29" s="130"/>
      <c r="P29" s="130"/>
      <c r="Q29" s="80"/>
      <c r="R29" s="130"/>
      <c r="S29" s="130"/>
      <c r="T29" s="51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ht="18.75" customHeight="1">
      <c r="A30" s="52" t="s">
        <v>57</v>
      </c>
      <c r="B30" s="65">
        <v>1964.0</v>
      </c>
      <c r="C30" s="86"/>
      <c r="D30" s="76"/>
      <c r="E30" s="65">
        <v>877.0</v>
      </c>
      <c r="F30" s="86"/>
      <c r="G30" s="67"/>
      <c r="H30" s="69">
        <f t="shared" si="14"/>
        <v>-1087</v>
      </c>
      <c r="I30" s="73">
        <f t="shared" ref="I30:I31" si="15">H30/B30</f>
        <v>-0.5534623218</v>
      </c>
      <c r="J30" s="80"/>
      <c r="K30" s="130"/>
      <c r="L30" s="130"/>
      <c r="M30" s="130"/>
      <c r="N30" s="80"/>
      <c r="O30" s="130"/>
      <c r="P30" s="130"/>
      <c r="Q30" s="80"/>
      <c r="R30" s="130"/>
      <c r="S30" s="130"/>
      <c r="T30" s="51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ht="18.75" customHeight="1">
      <c r="A31" s="52" t="s">
        <v>59</v>
      </c>
      <c r="B31" s="65">
        <v>351.0</v>
      </c>
      <c r="C31" s="86"/>
      <c r="D31" s="76"/>
      <c r="E31" s="65">
        <v>3106.0</v>
      </c>
      <c r="F31" s="86"/>
      <c r="G31" s="67"/>
      <c r="H31" s="69">
        <f t="shared" si="14"/>
        <v>2755</v>
      </c>
      <c r="I31" s="73">
        <f t="shared" si="15"/>
        <v>7.849002849</v>
      </c>
      <c r="J31" s="80"/>
      <c r="K31" s="130"/>
      <c r="L31" s="130"/>
      <c r="M31" s="130"/>
      <c r="N31" s="80"/>
      <c r="O31" s="130"/>
      <c r="P31" s="130"/>
      <c r="Q31" s="80"/>
      <c r="R31" s="130"/>
      <c r="S31" s="130"/>
      <c r="T31" s="92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ht="18.75" customHeight="1">
      <c r="A32" s="114" t="s">
        <v>60</v>
      </c>
      <c r="B32" s="57"/>
      <c r="C32" s="58"/>
      <c r="D32" s="59"/>
      <c r="E32" s="57"/>
      <c r="F32" s="58"/>
      <c r="G32" s="60"/>
      <c r="H32" s="61"/>
      <c r="I32" s="62"/>
      <c r="J32" s="66"/>
      <c r="K32" s="128"/>
      <c r="L32" s="128"/>
      <c r="M32" s="128"/>
      <c r="N32" s="66"/>
      <c r="O32" s="128"/>
      <c r="P32" s="128"/>
      <c r="Q32" s="66"/>
      <c r="R32" s="128"/>
      <c r="S32" s="128"/>
      <c r="T32" s="51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ht="18.75" customHeight="1">
      <c r="A33" s="113" t="s">
        <v>61</v>
      </c>
      <c r="B33" s="78">
        <v>2315.0</v>
      </c>
      <c r="C33" s="107">
        <f>B33/$B$3</f>
        <v>0.00006709339807</v>
      </c>
      <c r="D33" s="37"/>
      <c r="E33" s="78">
        <v>10474.0</v>
      </c>
      <c r="F33" s="107">
        <f>E33/$E$3</f>
        <v>0.0002940698598</v>
      </c>
      <c r="G33" s="38"/>
      <c r="H33" s="81">
        <f>+E33-B33</f>
        <v>8159</v>
      </c>
      <c r="I33" s="83">
        <f>H33/B33</f>
        <v>3.524406048</v>
      </c>
      <c r="J33" s="41"/>
      <c r="K33" s="134"/>
      <c r="L33" s="134"/>
      <c r="M33" s="134"/>
      <c r="N33" s="80"/>
      <c r="O33" s="134"/>
      <c r="P33" s="134"/>
      <c r="Q33" s="41"/>
      <c r="R33" s="134"/>
      <c r="S33" s="134"/>
      <c r="T33" s="51"/>
      <c r="U33" s="41"/>
      <c r="V33" s="41"/>
      <c r="W33" s="41"/>
      <c r="X33" s="41"/>
      <c r="Y33" s="41"/>
      <c r="Z33" s="41"/>
      <c r="AA33" s="41"/>
      <c r="AB33" s="41"/>
      <c r="AC33" s="41"/>
      <c r="AD33" s="41"/>
    </row>
    <row r="34" ht="18.75" customHeight="1">
      <c r="A34" s="100"/>
      <c r="B34" s="102"/>
      <c r="C34" s="103"/>
      <c r="D34" s="59"/>
      <c r="E34" s="102"/>
      <c r="F34" s="103"/>
      <c r="G34" s="60"/>
      <c r="H34" s="102"/>
      <c r="I34" s="104"/>
      <c r="J34" s="66"/>
      <c r="K34" s="128"/>
      <c r="L34" s="128"/>
      <c r="M34" s="128"/>
      <c r="N34" s="66"/>
      <c r="O34" s="128"/>
      <c r="P34" s="128"/>
      <c r="Q34" s="66"/>
      <c r="R34" s="128"/>
      <c r="S34" s="128"/>
      <c r="T34" s="51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ht="18.75" customHeight="1">
      <c r="A35" s="105" t="s">
        <v>63</v>
      </c>
      <c r="B35" s="106">
        <v>59450.0</v>
      </c>
      <c r="C35" s="107">
        <f>B35/$B$3</f>
        <v>0.001722981648</v>
      </c>
      <c r="D35" s="37"/>
      <c r="E35" s="106">
        <v>16275.0</v>
      </c>
      <c r="F35" s="107">
        <f>E35/$E$3</f>
        <v>0.0004569397525</v>
      </c>
      <c r="G35" s="38"/>
      <c r="H35" s="109">
        <f>+E35-B35</f>
        <v>-43175</v>
      </c>
      <c r="I35" s="110">
        <f>H35/B35</f>
        <v>-0.7262405383</v>
      </c>
      <c r="J35" s="41"/>
      <c r="K35" s="134"/>
      <c r="L35" s="134"/>
      <c r="M35" s="134"/>
      <c r="N35" s="80"/>
      <c r="O35" s="134"/>
      <c r="P35" s="134"/>
      <c r="Q35" s="41"/>
      <c r="R35" s="134"/>
      <c r="S35" s="134"/>
      <c r="T35" s="5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ht="18.75" customHeight="1">
      <c r="A36" s="116"/>
      <c r="B36" s="102"/>
      <c r="C36" s="103"/>
      <c r="D36" s="59"/>
      <c r="E36" s="102"/>
      <c r="F36" s="103"/>
      <c r="G36" s="60"/>
      <c r="H36" s="102"/>
      <c r="I36" s="104"/>
      <c r="J36" s="66"/>
      <c r="K36" s="128"/>
      <c r="L36" s="128"/>
      <c r="M36" s="128"/>
      <c r="N36" s="66"/>
      <c r="O36" s="128"/>
      <c r="P36" s="128"/>
      <c r="Q36" s="66"/>
      <c r="R36" s="128"/>
      <c r="S36" s="128"/>
      <c r="T36" s="92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ht="18.75" customHeight="1">
      <c r="A37" s="105" t="s">
        <v>65</v>
      </c>
      <c r="B37" s="106">
        <v>480791.0</v>
      </c>
      <c r="C37" s="107">
        <f>B37/$B$3</f>
        <v>0.0139342989</v>
      </c>
      <c r="D37" s="37"/>
      <c r="E37" s="106">
        <v>141176.0</v>
      </c>
      <c r="F37" s="107">
        <f>E37/$E$3</f>
        <v>0.00396368212</v>
      </c>
      <c r="G37" s="38"/>
      <c r="H37" s="109">
        <f>+E37-B37</f>
        <v>-339615</v>
      </c>
      <c r="I37" s="110">
        <f>H37/B37</f>
        <v>-0.7063672157</v>
      </c>
      <c r="J37" s="41"/>
      <c r="K37" s="134"/>
      <c r="L37" s="134"/>
      <c r="M37" s="134"/>
      <c r="N37" s="80"/>
      <c r="O37" s="134"/>
      <c r="P37" s="134"/>
      <c r="Q37" s="41"/>
      <c r="R37" s="134"/>
      <c r="S37" s="134"/>
      <c r="T37" s="5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ht="18.75" customHeight="1">
      <c r="A38" s="52"/>
      <c r="B38" s="57"/>
      <c r="C38" s="58"/>
      <c r="D38" s="59"/>
      <c r="E38" s="57"/>
      <c r="F38" s="58"/>
      <c r="G38" s="60"/>
      <c r="H38" s="61"/>
      <c r="I38" s="62"/>
      <c r="J38" s="66"/>
      <c r="K38" s="128"/>
      <c r="L38" s="128"/>
      <c r="M38" s="128"/>
      <c r="N38" s="66"/>
      <c r="O38" s="128"/>
      <c r="P38" s="128"/>
      <c r="Q38" s="66"/>
      <c r="R38" s="128"/>
      <c r="S38" s="128"/>
      <c r="T38" s="51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ht="18.75" customHeight="1">
      <c r="A39" s="52" t="s">
        <v>67</v>
      </c>
      <c r="B39" s="65">
        <v>8920.0</v>
      </c>
      <c r="C39" s="86"/>
      <c r="D39" s="76"/>
      <c r="E39" s="65">
        <v>12162.0</v>
      </c>
      <c r="F39" s="86"/>
      <c r="G39" s="67"/>
      <c r="H39" s="69">
        <f>+E39-B39</f>
        <v>3242</v>
      </c>
      <c r="I39" s="73">
        <f>H39/B39</f>
        <v>0.3634529148</v>
      </c>
      <c r="J39" s="80"/>
      <c r="K39" s="130"/>
      <c r="L39" s="130"/>
      <c r="M39" s="130"/>
      <c r="N39" s="80"/>
      <c r="O39" s="130"/>
      <c r="P39" s="130"/>
      <c r="Q39" s="80"/>
      <c r="R39" s="130"/>
      <c r="S39" s="130"/>
      <c r="T39" s="92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ht="18.75" customHeight="1">
      <c r="A40" s="52" t="s">
        <v>68</v>
      </c>
      <c r="B40" s="57"/>
      <c r="C40" s="58"/>
      <c r="D40" s="59"/>
      <c r="E40" s="57"/>
      <c r="F40" s="58"/>
      <c r="G40" s="60"/>
      <c r="H40" s="61"/>
      <c r="I40" s="62"/>
      <c r="J40" s="66"/>
      <c r="K40" s="128"/>
      <c r="L40" s="128"/>
      <c r="M40" s="128"/>
      <c r="N40" s="66"/>
      <c r="O40" s="128"/>
      <c r="P40" s="128"/>
      <c r="Q40" s="66"/>
      <c r="R40" s="128"/>
      <c r="S40" s="128"/>
      <c r="T40" s="51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ht="18.75" customHeight="1">
      <c r="A41" s="52" t="s">
        <v>70</v>
      </c>
      <c r="B41" s="65">
        <v>215469.0</v>
      </c>
      <c r="C41" s="86"/>
      <c r="D41" s="76"/>
      <c r="E41" s="65">
        <v>71835.0</v>
      </c>
      <c r="F41" s="86"/>
      <c r="G41" s="67"/>
      <c r="H41" s="69">
        <f t="shared" ref="H41:H42" si="16">+E41-B41</f>
        <v>-143634</v>
      </c>
      <c r="I41" s="73">
        <f t="shared" ref="I41:I42" si="17">H41/B41</f>
        <v>-0.6666109742</v>
      </c>
      <c r="J41" s="80"/>
      <c r="K41" s="130"/>
      <c r="L41" s="130"/>
      <c r="M41" s="130"/>
      <c r="N41" s="80"/>
      <c r="O41" s="130"/>
      <c r="P41" s="130"/>
      <c r="Q41" s="80"/>
      <c r="R41" s="130"/>
      <c r="S41" s="130"/>
      <c r="T41" s="51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ht="18.75" customHeight="1">
      <c r="A42" s="113" t="s">
        <v>72</v>
      </c>
      <c r="B42" s="78">
        <v>224389.0</v>
      </c>
      <c r="C42" s="79"/>
      <c r="D42" s="37"/>
      <c r="E42" s="78">
        <v>83997.0</v>
      </c>
      <c r="F42" s="79"/>
      <c r="G42" s="38"/>
      <c r="H42" s="81">
        <f t="shared" si="16"/>
        <v>-140392</v>
      </c>
      <c r="I42" s="83">
        <f t="shared" si="17"/>
        <v>-0.6256634684</v>
      </c>
      <c r="J42" s="41"/>
      <c r="K42" s="134"/>
      <c r="L42" s="134"/>
      <c r="M42" s="134"/>
      <c r="N42" s="80"/>
      <c r="O42" s="134"/>
      <c r="P42" s="134"/>
      <c r="Q42" s="41"/>
      <c r="R42" s="134"/>
      <c r="S42" s="134"/>
      <c r="T42" s="5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ht="18.75" customHeight="1">
      <c r="A43" s="52"/>
      <c r="B43" s="57"/>
      <c r="C43" s="58"/>
      <c r="D43" s="59"/>
      <c r="E43" s="57"/>
      <c r="F43" s="58"/>
      <c r="G43" s="60"/>
      <c r="H43" s="61"/>
      <c r="I43" s="62"/>
      <c r="J43" s="66"/>
      <c r="K43" s="128"/>
      <c r="L43" s="128"/>
      <c r="M43" s="128"/>
      <c r="N43" s="66"/>
      <c r="O43" s="128"/>
      <c r="P43" s="128"/>
      <c r="Q43" s="66"/>
      <c r="R43" s="128"/>
      <c r="S43" s="128"/>
      <c r="T43" s="51"/>
      <c r="U43" s="66"/>
      <c r="V43" s="66"/>
      <c r="W43" s="66"/>
      <c r="X43" s="66"/>
      <c r="Y43" s="66"/>
      <c r="Z43" s="66"/>
      <c r="AA43" s="66"/>
      <c r="AB43" s="66"/>
      <c r="AC43" s="66"/>
      <c r="AD43" s="66"/>
    </row>
    <row r="44" ht="18.75" customHeight="1">
      <c r="A44" s="52" t="s">
        <v>73</v>
      </c>
      <c r="B44" s="65">
        <v>690555.0</v>
      </c>
      <c r="C44" s="86"/>
      <c r="D44" s="76"/>
      <c r="E44" s="65">
        <v>561782.0</v>
      </c>
      <c r="F44" s="86"/>
      <c r="G44" s="67"/>
      <c r="H44" s="69">
        <f t="shared" ref="H44:H45" si="18">+E44-B44</f>
        <v>-128773</v>
      </c>
      <c r="I44" s="73">
        <f t="shared" ref="I44:I45" si="19">H44/B44</f>
        <v>-0.1864775434</v>
      </c>
      <c r="J44" s="80"/>
      <c r="K44" s="130"/>
      <c r="L44" s="130"/>
      <c r="M44" s="130"/>
      <c r="N44" s="80"/>
      <c r="O44" s="130"/>
      <c r="P44" s="130"/>
      <c r="Q44" s="80"/>
      <c r="R44" s="130"/>
      <c r="S44" s="130"/>
      <c r="T44" s="92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ht="18.75" customHeight="1">
      <c r="A45" s="52" t="s">
        <v>74</v>
      </c>
      <c r="B45" s="65">
        <v>1518.0</v>
      </c>
      <c r="C45" s="86"/>
      <c r="D45" s="76"/>
      <c r="E45" s="65">
        <v>191903.0</v>
      </c>
      <c r="F45" s="86"/>
      <c r="G45" s="67"/>
      <c r="H45" s="69">
        <f t="shared" si="18"/>
        <v>190385</v>
      </c>
      <c r="I45" s="73">
        <f t="shared" si="19"/>
        <v>125.4183136</v>
      </c>
      <c r="J45" s="80"/>
      <c r="K45" s="130"/>
      <c r="L45" s="130"/>
      <c r="M45" s="130"/>
      <c r="N45" s="80"/>
      <c r="O45" s="130"/>
      <c r="P45" s="130"/>
      <c r="Q45" s="80"/>
      <c r="R45" s="130"/>
      <c r="S45" s="13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ht="18.75" customHeight="1">
      <c r="A46" s="52" t="s">
        <v>99</v>
      </c>
      <c r="B46" s="57"/>
      <c r="C46" s="58"/>
      <c r="D46" s="59"/>
      <c r="E46" s="57"/>
      <c r="F46" s="58"/>
      <c r="G46" s="60"/>
      <c r="H46" s="61"/>
      <c r="I46" s="62"/>
      <c r="J46" s="66"/>
      <c r="K46" s="128"/>
      <c r="L46" s="128"/>
      <c r="M46" s="128"/>
      <c r="N46" s="66"/>
      <c r="O46" s="128"/>
      <c r="P46" s="128"/>
      <c r="Q46" s="66"/>
      <c r="R46" s="128"/>
      <c r="S46" s="128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</row>
    <row r="47" ht="18.75" customHeight="1">
      <c r="A47" s="52" t="s">
        <v>76</v>
      </c>
      <c r="B47" s="65">
        <v>55000.0</v>
      </c>
      <c r="C47" s="86"/>
      <c r="D47" s="76"/>
      <c r="E47" s="65">
        <v>8400.0</v>
      </c>
      <c r="F47" s="86"/>
      <c r="G47" s="67"/>
      <c r="H47" s="69">
        <f t="shared" ref="H47:H48" si="20">+E47-B47</f>
        <v>-46600</v>
      </c>
      <c r="I47" s="73">
        <f t="shared" ref="I47:I48" si="21">H47/B47</f>
        <v>-0.8472727273</v>
      </c>
      <c r="J47" s="80"/>
      <c r="K47" s="130"/>
      <c r="L47" s="130"/>
      <c r="M47" s="130"/>
      <c r="N47" s="80"/>
      <c r="O47" s="130"/>
      <c r="P47" s="130"/>
      <c r="Q47" s="80"/>
      <c r="R47" s="130"/>
      <c r="S47" s="13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ht="18.75" customHeight="1">
      <c r="A48" s="113" t="s">
        <v>77</v>
      </c>
      <c r="B48" s="78">
        <v>747073.0</v>
      </c>
      <c r="C48" s="79"/>
      <c r="D48" s="37"/>
      <c r="E48" s="78">
        <v>762085.0</v>
      </c>
      <c r="F48" s="79"/>
      <c r="G48" s="38"/>
      <c r="H48" s="81">
        <f t="shared" si="20"/>
        <v>15012</v>
      </c>
      <c r="I48" s="83">
        <f t="shared" si="21"/>
        <v>0.02009442183</v>
      </c>
      <c r="J48" s="41"/>
      <c r="K48" s="134"/>
      <c r="L48" s="134"/>
      <c r="M48" s="134"/>
      <c r="N48" s="80"/>
      <c r="O48" s="134"/>
      <c r="P48" s="134"/>
      <c r="Q48" s="41"/>
      <c r="R48" s="134"/>
      <c r="S48" s="134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ht="18.75" customHeight="1">
      <c r="A49" s="100"/>
      <c r="B49" s="117"/>
      <c r="C49" s="118"/>
      <c r="D49" s="59"/>
      <c r="E49" s="117"/>
      <c r="F49" s="118"/>
      <c r="G49" s="60"/>
      <c r="H49" s="102"/>
      <c r="I49" s="104"/>
      <c r="J49" s="66"/>
      <c r="K49" s="128"/>
      <c r="L49" s="128"/>
      <c r="M49" s="128"/>
      <c r="N49" s="66"/>
      <c r="O49" s="128"/>
      <c r="P49" s="128"/>
      <c r="Q49" s="66"/>
      <c r="R49" s="128"/>
      <c r="S49" s="128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  <row r="50" ht="18.75" customHeight="1">
      <c r="A50" s="105" t="s">
        <v>78</v>
      </c>
      <c r="B50" s="106">
        <v>-522684.0</v>
      </c>
      <c r="C50" s="119"/>
      <c r="D50" s="37"/>
      <c r="E50" s="106">
        <v>-678088.0</v>
      </c>
      <c r="F50" s="119"/>
      <c r="G50" s="38"/>
      <c r="H50" s="109">
        <f>+E50-B50</f>
        <v>-155404</v>
      </c>
      <c r="I50" s="110">
        <f>H50/B50</f>
        <v>0.2973192216</v>
      </c>
      <c r="J50" s="41"/>
      <c r="K50" s="134"/>
      <c r="L50" s="134"/>
      <c r="M50" s="134"/>
      <c r="N50" s="80"/>
      <c r="O50" s="134"/>
      <c r="P50" s="134"/>
      <c r="Q50" s="41"/>
      <c r="R50" s="134"/>
      <c r="S50" s="134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ht="18.75" customHeight="1">
      <c r="A51" s="52"/>
      <c r="B51" s="57"/>
      <c r="C51" s="58"/>
      <c r="D51" s="59"/>
      <c r="E51" s="57"/>
      <c r="F51" s="58"/>
      <c r="G51" s="60"/>
      <c r="H51" s="61"/>
      <c r="I51" s="62"/>
      <c r="J51" s="66"/>
      <c r="K51" s="128"/>
      <c r="L51" s="128"/>
      <c r="M51" s="128"/>
      <c r="N51" s="66"/>
      <c r="O51" s="128"/>
      <c r="P51" s="128"/>
      <c r="Q51" s="66"/>
      <c r="R51" s="128"/>
      <c r="S51" s="128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</row>
    <row r="52" ht="18.75" customHeight="1">
      <c r="A52" s="52" t="s">
        <v>79</v>
      </c>
      <c r="B52" s="57"/>
      <c r="C52" s="58"/>
      <c r="D52" s="59"/>
      <c r="E52" s="57"/>
      <c r="F52" s="58"/>
      <c r="G52" s="60"/>
      <c r="H52" s="61"/>
      <c r="I52" s="62"/>
      <c r="J52" s="66"/>
      <c r="K52" s="128"/>
      <c r="L52" s="128"/>
      <c r="M52" s="128"/>
      <c r="N52" s="66"/>
      <c r="O52" s="128"/>
      <c r="P52" s="128"/>
      <c r="Q52" s="66"/>
      <c r="R52" s="128"/>
      <c r="S52" s="128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 ht="18.75" customHeight="1">
      <c r="A53" s="52" t="s">
        <v>80</v>
      </c>
      <c r="B53" s="57">
        <f>'Bilan SC'!H14+41893</f>
        <v>831605</v>
      </c>
      <c r="C53" s="58"/>
      <c r="D53" s="59"/>
      <c r="E53" s="57">
        <f>536912+'Bilan SC'!G14</f>
        <v>924796</v>
      </c>
      <c r="F53" s="58"/>
      <c r="G53" s="60"/>
      <c r="H53" s="61"/>
      <c r="I53" s="62">
        <f>H53/B53</f>
        <v>0</v>
      </c>
      <c r="J53" s="66"/>
      <c r="K53" s="128"/>
      <c r="L53" s="128"/>
      <c r="M53" s="128"/>
      <c r="N53" s="66"/>
      <c r="O53" s="128"/>
      <c r="P53" s="128"/>
      <c r="Q53" s="66"/>
      <c r="R53" s="128"/>
      <c r="S53" s="128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</row>
    <row r="54" ht="18.75" customHeight="1">
      <c r="A54" s="100"/>
      <c r="B54" s="117"/>
      <c r="C54" s="118"/>
      <c r="D54" s="59"/>
      <c r="E54" s="117"/>
      <c r="F54" s="118"/>
      <c r="G54" s="60"/>
      <c r="H54" s="102"/>
      <c r="I54" s="104"/>
      <c r="J54" s="66"/>
      <c r="K54" s="128"/>
      <c r="L54" s="128"/>
      <c r="M54" s="128"/>
      <c r="N54" s="66"/>
      <c r="O54" s="128"/>
      <c r="P54" s="128"/>
      <c r="Q54" s="66"/>
      <c r="R54" s="128"/>
      <c r="S54" s="128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</row>
    <row r="55" ht="18.75" customHeight="1">
      <c r="A55" s="125" t="s">
        <v>84</v>
      </c>
      <c r="B55" s="127">
        <f>+B37+B50+B53</f>
        <v>789712</v>
      </c>
      <c r="C55" s="129">
        <f>B55/$B$3</f>
        <v>0.0228874564</v>
      </c>
      <c r="D55" s="37"/>
      <c r="E55" s="127">
        <f>+E37+E50+E53</f>
        <v>387884</v>
      </c>
      <c r="F55" s="129">
        <f>E55/$E$3</f>
        <v>0.01089029917</v>
      </c>
      <c r="G55" s="38"/>
      <c r="H55" s="131">
        <f>+E55-B55</f>
        <v>-401828</v>
      </c>
      <c r="I55" s="132">
        <f>H55/B55</f>
        <v>-0.508828535</v>
      </c>
      <c r="J55" s="41"/>
      <c r="K55" s="134"/>
      <c r="L55" s="134"/>
      <c r="M55" s="134"/>
      <c r="N55" s="80"/>
      <c r="O55" s="134"/>
      <c r="P55" s="134"/>
      <c r="Q55" s="41"/>
      <c r="R55" s="134"/>
      <c r="S55" s="134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ht="18.75" customHeight="1">
      <c r="A56" s="133"/>
      <c r="B56" s="37"/>
      <c r="C56" s="135"/>
      <c r="D56" s="37"/>
      <c r="E56" s="37"/>
      <c r="F56" s="135"/>
      <c r="G56" s="38"/>
      <c r="H56" s="37"/>
      <c r="I56" s="136"/>
      <c r="J56" s="41"/>
      <c r="K56" s="134"/>
      <c r="L56" s="134"/>
      <c r="M56" s="134"/>
      <c r="N56" s="80"/>
      <c r="O56" s="134"/>
      <c r="P56" s="134"/>
      <c r="Q56" s="41"/>
      <c r="R56" s="134"/>
      <c r="S56" s="134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</row>
  </sheetData>
  <mergeCells count="13">
    <mergeCell ref="M1:N2"/>
    <mergeCell ref="P1:Q2"/>
    <mergeCell ref="B1:B2"/>
    <mergeCell ref="C1:C2"/>
    <mergeCell ref="T1:T2"/>
    <mergeCell ref="S1:S2"/>
    <mergeCell ref="E1:E2"/>
    <mergeCell ref="F1:F2"/>
    <mergeCell ref="A1:A2"/>
    <mergeCell ref="H1:H2"/>
    <mergeCell ref="I1:I2"/>
    <mergeCell ref="T23:T24"/>
    <mergeCell ref="K1:L2"/>
  </mergeCells>
  <printOptions horizontalCentered="1" verticalCentered="1"/>
  <pageMargins bottom="0.984251968503937" footer="0.0" header="0.0" left="0.7874015748031497" right="0.7874015748031497" top="0.8145833333333333"/>
  <pageSetup paperSize="9" scale="85" orientation="portrait"/>
  <headerFooter>
    <oddHeader>&amp;CANALYSE DU COMPTE DE RESULTAT : Calculer les SIG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7030A0"/>
    <pageSetUpPr/>
  </sheetPr>
  <sheetViews>
    <sheetView showGridLines="0" workbookViewId="0"/>
  </sheetViews>
  <sheetFormatPr customHeight="1" defaultColWidth="14.43" defaultRowHeight="15.0"/>
  <cols>
    <col customWidth="1" min="1" max="1" width="60.57"/>
    <col customWidth="1" min="2" max="2" width="19.43"/>
    <col customWidth="1" min="3" max="3" width="7.71"/>
    <col customWidth="1" min="4" max="4" width="3.71"/>
    <col customWidth="1" min="5" max="5" width="19.43"/>
    <col customWidth="1" min="6" max="6" width="7.71"/>
    <col customWidth="1" min="7" max="7" width="3.71"/>
    <col customWidth="1" min="8" max="8" width="19.86"/>
    <col customWidth="1" min="9" max="9" width="9.29"/>
    <col customWidth="1" min="10" max="10" width="6.14"/>
    <col customWidth="1" min="11" max="11" width="37.0"/>
    <col customWidth="1" min="12" max="12" width="11.71"/>
    <col customWidth="1" min="13" max="13" width="45.71"/>
    <col customWidth="1" min="14" max="14" width="11.71"/>
    <col customWidth="1" min="15" max="30" width="9.29"/>
  </cols>
  <sheetData>
    <row r="1" ht="17.25" customHeight="1">
      <c r="A1" s="1" t="s">
        <v>0</v>
      </c>
      <c r="B1" s="3" t="s">
        <v>1</v>
      </c>
      <c r="C1" s="5" t="s">
        <v>4</v>
      </c>
      <c r="D1" s="7"/>
      <c r="E1" s="3" t="s">
        <v>5</v>
      </c>
      <c r="F1" s="5" t="s">
        <v>4</v>
      </c>
      <c r="G1" s="10"/>
      <c r="H1" s="12" t="s">
        <v>7</v>
      </c>
      <c r="I1" s="13" t="s">
        <v>10</v>
      </c>
      <c r="J1" s="14"/>
      <c r="K1" s="137" t="s">
        <v>105</v>
      </c>
      <c r="L1" s="138"/>
      <c r="M1" s="137" t="s">
        <v>106</v>
      </c>
      <c r="N1" s="138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ht="17.25" customHeight="1">
      <c r="A2" s="26"/>
      <c r="B2" s="27"/>
      <c r="C2" s="28"/>
      <c r="D2" s="7"/>
      <c r="E2" s="27"/>
      <c r="F2" s="28"/>
      <c r="G2" s="10"/>
      <c r="H2" s="27"/>
      <c r="I2" s="28"/>
      <c r="J2" s="14"/>
      <c r="K2" s="139"/>
      <c r="L2" s="140"/>
      <c r="M2" s="139"/>
      <c r="N2" s="140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ht="18.75" customHeight="1">
      <c r="A3" s="31" t="s">
        <v>25</v>
      </c>
      <c r="B3" s="33">
        <v>3.450414E7</v>
      </c>
      <c r="C3" s="35"/>
      <c r="D3" s="37"/>
      <c r="E3" s="33">
        <v>3.5617387E7</v>
      </c>
      <c r="F3" s="35"/>
      <c r="G3" s="38"/>
      <c r="H3" s="39">
        <f>+E3-B3</f>
        <v>1113247</v>
      </c>
      <c r="I3" s="40">
        <f>H3/B3</f>
        <v>0.03226415729</v>
      </c>
      <c r="J3" s="41"/>
      <c r="K3" s="141" t="s">
        <v>107</v>
      </c>
      <c r="L3" s="142">
        <f>SIG!P9</f>
        <v>314301</v>
      </c>
      <c r="M3" s="143" t="s">
        <v>108</v>
      </c>
      <c r="N3" s="142">
        <f>E55</f>
        <v>387884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ht="18.75" customHeight="1">
      <c r="A4" s="52" t="s">
        <v>46</v>
      </c>
      <c r="B4" s="57"/>
      <c r="C4" s="58"/>
      <c r="D4" s="59"/>
      <c r="E4" s="57"/>
      <c r="F4" s="58"/>
      <c r="G4" s="60"/>
      <c r="H4" s="61"/>
      <c r="I4" s="62"/>
      <c r="J4" s="66"/>
      <c r="K4" s="144" t="s">
        <v>109</v>
      </c>
      <c r="L4" s="145">
        <f>E7</f>
        <v>14</v>
      </c>
      <c r="M4" s="146" t="s">
        <v>110</v>
      </c>
      <c r="N4" s="145">
        <f>E14+E15+E16+E29+E47</f>
        <v>239573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ht="18.75" customHeight="1">
      <c r="A5" s="52" t="s">
        <v>19</v>
      </c>
      <c r="B5" s="65">
        <v>150000.0</v>
      </c>
      <c r="C5" s="58"/>
      <c r="D5" s="59"/>
      <c r="E5" s="57"/>
      <c r="F5" s="58"/>
      <c r="G5" s="67"/>
      <c r="H5" s="69">
        <f t="shared" ref="H5:H8" si="1">+E5-B5</f>
        <v>-150000</v>
      </c>
      <c r="I5" s="73">
        <f t="shared" ref="I5:I8" si="2">H5/B5</f>
        <v>-1</v>
      </c>
      <c r="J5" s="80"/>
      <c r="K5" s="144" t="s">
        <v>111</v>
      </c>
      <c r="L5" s="147">
        <f>-E17</f>
        <v>-70</v>
      </c>
      <c r="M5" s="146" t="s">
        <v>112</v>
      </c>
      <c r="N5" s="147">
        <f>-E6-E41</f>
        <v>-107173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ht="18.75" customHeight="1">
      <c r="A6" s="52" t="s">
        <v>20</v>
      </c>
      <c r="B6" s="65">
        <v>74129.0</v>
      </c>
      <c r="C6" s="35"/>
      <c r="D6" s="76"/>
      <c r="E6" s="65">
        <v>35338.0</v>
      </c>
      <c r="F6" s="35"/>
      <c r="G6" s="67"/>
      <c r="H6" s="69">
        <f t="shared" si="1"/>
        <v>-38791</v>
      </c>
      <c r="I6" s="73">
        <f t="shared" si="2"/>
        <v>-0.5232904801</v>
      </c>
      <c r="J6" s="80"/>
      <c r="K6" s="144" t="s">
        <v>113</v>
      </c>
      <c r="L6" s="145">
        <f>E25+E26</f>
        <v>26749</v>
      </c>
      <c r="M6" s="146" t="s">
        <v>114</v>
      </c>
      <c r="N6" s="148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ht="18.75" customHeight="1">
      <c r="A7" s="52" t="s">
        <v>22</v>
      </c>
      <c r="B7" s="65">
        <v>29.0</v>
      </c>
      <c r="C7" s="35"/>
      <c r="D7" s="76"/>
      <c r="E7" s="65">
        <v>14.0</v>
      </c>
      <c r="F7" s="35"/>
      <c r="G7" s="67"/>
      <c r="H7" s="69">
        <f t="shared" si="1"/>
        <v>-15</v>
      </c>
      <c r="I7" s="73">
        <f t="shared" si="2"/>
        <v>-0.5172413793</v>
      </c>
      <c r="J7" s="80"/>
      <c r="K7" s="144" t="s">
        <v>116</v>
      </c>
      <c r="L7" s="145">
        <f>-E30-E31</f>
        <v>-3983</v>
      </c>
      <c r="M7" s="146" t="s">
        <v>117</v>
      </c>
      <c r="N7" s="148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 ht="18.75" customHeight="1">
      <c r="A8" s="31" t="s">
        <v>24</v>
      </c>
      <c r="B8" s="78">
        <v>3.4728298E7</v>
      </c>
      <c r="C8" s="79"/>
      <c r="D8" s="37"/>
      <c r="E8" s="78">
        <v>3.5652739E7</v>
      </c>
      <c r="F8" s="79"/>
      <c r="G8" s="38"/>
      <c r="H8" s="81">
        <f t="shared" si="1"/>
        <v>924441</v>
      </c>
      <c r="I8" s="83">
        <f t="shared" si="2"/>
        <v>0.0266192429</v>
      </c>
      <c r="J8" s="41"/>
      <c r="K8" s="144" t="s">
        <v>118</v>
      </c>
      <c r="L8" s="145">
        <f>E39</f>
        <v>12162</v>
      </c>
      <c r="M8" s="146" t="s">
        <v>120</v>
      </c>
      <c r="N8" s="148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ht="18.75" customHeight="1">
      <c r="A9" s="52" t="s">
        <v>26</v>
      </c>
      <c r="B9" s="57"/>
      <c r="C9" s="58"/>
      <c r="D9" s="59"/>
      <c r="E9" s="57"/>
      <c r="F9" s="58"/>
      <c r="G9" s="60"/>
      <c r="H9" s="61"/>
      <c r="I9" s="62"/>
      <c r="J9" s="66"/>
      <c r="K9" s="144" t="s">
        <v>122</v>
      </c>
      <c r="L9" s="145">
        <f>-E44-E45</f>
        <v>-753685</v>
      </c>
      <c r="M9" s="157"/>
      <c r="N9" s="148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ht="18.75" customHeight="1">
      <c r="A10" s="52" t="s">
        <v>30</v>
      </c>
      <c r="B10" s="65">
        <v>7404583.0</v>
      </c>
      <c r="C10" s="86">
        <f t="shared" ref="C10:C18" si="3">B10/$B$3</f>
        <v>0.2145998422</v>
      </c>
      <c r="D10" s="76"/>
      <c r="E10" s="65">
        <v>7880271.0</v>
      </c>
      <c r="F10" s="86">
        <f t="shared" ref="F10:F18" si="4">E10/$E$3</f>
        <v>0.2212478698</v>
      </c>
      <c r="G10" s="67"/>
      <c r="H10" s="69">
        <f t="shared" ref="H10:H18" si="5">+E10-B10</f>
        <v>475688</v>
      </c>
      <c r="I10" s="73">
        <f t="shared" ref="I10:I15" si="6">H10/B10</f>
        <v>0.0642423753</v>
      </c>
      <c r="J10" s="80"/>
      <c r="K10" s="144" t="s">
        <v>124</v>
      </c>
      <c r="L10" s="145">
        <v>0.0</v>
      </c>
      <c r="M10" s="157"/>
      <c r="N10" s="148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ht="18.75" customHeight="1">
      <c r="A11" s="52" t="s">
        <v>32</v>
      </c>
      <c r="B11" s="65">
        <v>1105626.0</v>
      </c>
      <c r="C11" s="86">
        <f t="shared" si="3"/>
        <v>0.03204328524</v>
      </c>
      <c r="D11" s="76"/>
      <c r="E11" s="65">
        <v>1169080.0</v>
      </c>
      <c r="F11" s="86">
        <f t="shared" si="4"/>
        <v>0.03282329498</v>
      </c>
      <c r="G11" s="67"/>
      <c r="H11" s="69">
        <f t="shared" si="5"/>
        <v>63454</v>
      </c>
      <c r="I11" s="73">
        <f t="shared" si="6"/>
        <v>0.05739192096</v>
      </c>
      <c r="J11" s="80"/>
      <c r="K11" s="144" t="s">
        <v>127</v>
      </c>
      <c r="L11" s="167">
        <f>E53</f>
        <v>924796</v>
      </c>
      <c r="M11" s="157"/>
      <c r="N11" s="148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ht="18.75" customHeight="1">
      <c r="A12" s="52" t="s">
        <v>33</v>
      </c>
      <c r="B12" s="65">
        <v>1.7067852E7</v>
      </c>
      <c r="C12" s="86">
        <f t="shared" si="3"/>
        <v>0.4946609885</v>
      </c>
      <c r="D12" s="76"/>
      <c r="E12" s="65">
        <v>1.7573913E7</v>
      </c>
      <c r="F12" s="86">
        <f t="shared" si="4"/>
        <v>0.4934082615</v>
      </c>
      <c r="G12" s="67"/>
      <c r="H12" s="69">
        <f t="shared" si="5"/>
        <v>506061</v>
      </c>
      <c r="I12" s="73">
        <f t="shared" si="6"/>
        <v>0.02964995244</v>
      </c>
      <c r="J12" s="80"/>
      <c r="K12" s="171" t="s">
        <v>129</v>
      </c>
      <c r="L12" s="174">
        <f>SUM(L3:L11)</f>
        <v>520284</v>
      </c>
      <c r="M12" s="176" t="s">
        <v>132</v>
      </c>
      <c r="N12" s="178">
        <f>SUM(N3:N11)</f>
        <v>520284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ht="18.75" customHeight="1">
      <c r="A13" s="52" t="s">
        <v>35</v>
      </c>
      <c r="B13" s="65">
        <v>8507512.0</v>
      </c>
      <c r="C13" s="86">
        <f t="shared" si="3"/>
        <v>0.2465649629</v>
      </c>
      <c r="D13" s="76"/>
      <c r="E13" s="65">
        <v>8679822.0</v>
      </c>
      <c r="F13" s="86">
        <f t="shared" si="4"/>
        <v>0.2436962038</v>
      </c>
      <c r="G13" s="67"/>
      <c r="H13" s="69">
        <f t="shared" si="5"/>
        <v>172310</v>
      </c>
      <c r="I13" s="73">
        <f t="shared" si="6"/>
        <v>0.02025386505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ht="18.75" customHeight="1">
      <c r="A14" s="52" t="s">
        <v>37</v>
      </c>
      <c r="B14" s="65">
        <v>214225.0</v>
      </c>
      <c r="C14" s="86">
        <f t="shared" si="3"/>
        <v>0.006208675249</v>
      </c>
      <c r="D14" s="76"/>
      <c r="E14" s="65">
        <v>197417.0</v>
      </c>
      <c r="F14" s="86">
        <f t="shared" si="4"/>
        <v>0.005542714293</v>
      </c>
      <c r="G14" s="67"/>
      <c r="H14" s="69">
        <f t="shared" si="5"/>
        <v>-16808</v>
      </c>
      <c r="I14" s="73">
        <f t="shared" si="6"/>
        <v>-0.07845956354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ht="18.75" customHeight="1">
      <c r="A15" s="52" t="s">
        <v>39</v>
      </c>
      <c r="B15" s="65">
        <v>6920.0</v>
      </c>
      <c r="C15" s="86">
        <f t="shared" si="3"/>
        <v>0.0002005556435</v>
      </c>
      <c r="D15" s="59"/>
      <c r="E15" s="57"/>
      <c r="F15" s="86">
        <f t="shared" si="4"/>
        <v>0</v>
      </c>
      <c r="G15" s="67"/>
      <c r="H15" s="69">
        <f t="shared" si="5"/>
        <v>-6920</v>
      </c>
      <c r="I15" s="73">
        <f t="shared" si="6"/>
        <v>-1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ht="18.75" customHeight="1">
      <c r="A16" s="52" t="s">
        <v>40</v>
      </c>
      <c r="B16" s="57"/>
      <c r="C16" s="86">
        <f t="shared" si="3"/>
        <v>0</v>
      </c>
      <c r="D16" s="76"/>
      <c r="E16" s="65">
        <v>27265.0</v>
      </c>
      <c r="F16" s="86">
        <f t="shared" si="4"/>
        <v>0.0007654969187</v>
      </c>
      <c r="G16" s="67"/>
      <c r="H16" s="69">
        <f t="shared" si="5"/>
        <v>27265</v>
      </c>
      <c r="I16" s="73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ht="18.75" customHeight="1">
      <c r="A17" s="52" t="s">
        <v>41</v>
      </c>
      <c r="B17" s="65">
        <v>239.0</v>
      </c>
      <c r="C17" s="86">
        <f t="shared" si="3"/>
        <v>0.000006926705027</v>
      </c>
      <c r="D17" s="76"/>
      <c r="E17" s="65">
        <v>70.0</v>
      </c>
      <c r="F17" s="86">
        <f t="shared" si="4"/>
        <v>0.000001965332269</v>
      </c>
      <c r="G17" s="67"/>
      <c r="H17" s="69">
        <f t="shared" si="5"/>
        <v>-169</v>
      </c>
      <c r="I17" s="73">
        <f t="shared" ref="I17:I18" si="7">H17/B17</f>
        <v>-0.7071129707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ht="18.75" customHeight="1">
      <c r="A18" s="31" t="s">
        <v>43</v>
      </c>
      <c r="B18" s="78">
        <v>3.4306957E7</v>
      </c>
      <c r="C18" s="98">
        <f t="shared" si="3"/>
        <v>0.9942852365</v>
      </c>
      <c r="D18" s="37"/>
      <c r="E18" s="78">
        <v>3.5527838E7</v>
      </c>
      <c r="F18" s="98">
        <f t="shared" si="4"/>
        <v>0.9974858066</v>
      </c>
      <c r="G18" s="38"/>
      <c r="H18" s="81">
        <f t="shared" si="5"/>
        <v>1220881</v>
      </c>
      <c r="I18" s="83">
        <f t="shared" si="7"/>
        <v>0.03558698022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8.75" customHeight="1">
      <c r="A19" s="100"/>
      <c r="B19" s="102"/>
      <c r="C19" s="103"/>
      <c r="D19" s="59"/>
      <c r="E19" s="102"/>
      <c r="F19" s="103"/>
      <c r="G19" s="60"/>
      <c r="H19" s="102"/>
      <c r="I19" s="104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ht="18.75" customHeight="1">
      <c r="A20" s="105" t="s">
        <v>45</v>
      </c>
      <c r="B20" s="106">
        <v>421341.0</v>
      </c>
      <c r="C20" s="107">
        <f>B20/$B$3</f>
        <v>0.01221131725</v>
      </c>
      <c r="D20" s="37"/>
      <c r="E20" s="106">
        <v>124901.0</v>
      </c>
      <c r="F20" s="107">
        <f>E20/$E$3</f>
        <v>0.003506742367</v>
      </c>
      <c r="G20" s="38"/>
      <c r="H20" s="109">
        <f>+E20-B20</f>
        <v>-296440</v>
      </c>
      <c r="I20" s="110">
        <f>H20/B20</f>
        <v>-0.7035631472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ht="18.75" customHeight="1">
      <c r="A21" s="52"/>
      <c r="B21" s="111"/>
      <c r="C21" s="58"/>
      <c r="D21" s="59"/>
      <c r="E21" s="57"/>
      <c r="F21" s="58"/>
      <c r="G21" s="60"/>
      <c r="H21" s="61"/>
      <c r="I21" s="62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ht="18.75" customHeight="1">
      <c r="A22" s="52" t="s">
        <v>47</v>
      </c>
      <c r="B22" s="57"/>
      <c r="C22" s="58"/>
      <c r="D22" s="59"/>
      <c r="E22" s="57"/>
      <c r="F22" s="58"/>
      <c r="G22" s="60"/>
      <c r="H22" s="61"/>
      <c r="I22" s="62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ht="18.75" customHeight="1">
      <c r="A23" s="52" t="s">
        <v>49</v>
      </c>
      <c r="B23" s="57"/>
      <c r="C23" s="58"/>
      <c r="D23" s="59"/>
      <c r="E23" s="57"/>
      <c r="F23" s="58"/>
      <c r="G23" s="60"/>
      <c r="H23" s="61"/>
      <c r="I23" s="62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ht="18.75" customHeight="1">
      <c r="A24" s="52" t="s">
        <v>51</v>
      </c>
      <c r="B24" s="57"/>
      <c r="C24" s="58"/>
      <c r="D24" s="59"/>
      <c r="E24" s="57"/>
      <c r="F24" s="58"/>
      <c r="G24" s="60"/>
      <c r="H24" s="61"/>
      <c r="I24" s="62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ht="18.75" customHeight="1">
      <c r="A25" s="52" t="s">
        <v>53</v>
      </c>
      <c r="B25" s="65">
        <v>299.0</v>
      </c>
      <c r="C25" s="86"/>
      <c r="D25" s="76"/>
      <c r="E25" s="65">
        <v>175.0</v>
      </c>
      <c r="F25" s="86"/>
      <c r="G25" s="67"/>
      <c r="H25" s="69">
        <f t="shared" ref="H25:H27" si="8">+E25-B25</f>
        <v>-124</v>
      </c>
      <c r="I25" s="73">
        <f t="shared" ref="I25:I27" si="9">H25/B25</f>
        <v>-0.4147157191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ht="18.75" customHeight="1">
      <c r="A26" s="52" t="s">
        <v>54</v>
      </c>
      <c r="B26" s="65">
        <v>61466.0</v>
      </c>
      <c r="C26" s="86"/>
      <c r="D26" s="76"/>
      <c r="E26" s="65">
        <v>26574.0</v>
      </c>
      <c r="F26" s="86"/>
      <c r="G26" s="67"/>
      <c r="H26" s="69">
        <f t="shared" si="8"/>
        <v>-34892</v>
      </c>
      <c r="I26" s="73">
        <f t="shared" si="9"/>
        <v>-0.5676634237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ht="18.75" customHeight="1">
      <c r="A27" s="113" t="s">
        <v>55</v>
      </c>
      <c r="B27" s="78">
        <v>61765.0</v>
      </c>
      <c r="C27" s="79"/>
      <c r="D27" s="37"/>
      <c r="E27" s="78">
        <v>26749.0</v>
      </c>
      <c r="F27" s="79"/>
      <c r="G27" s="38"/>
      <c r="H27" s="81">
        <f t="shared" si="8"/>
        <v>-35016</v>
      </c>
      <c r="I27" s="83">
        <f t="shared" si="9"/>
        <v>-0.5669230147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 ht="18.75" customHeight="1">
      <c r="A28" s="52"/>
      <c r="B28" s="57"/>
      <c r="C28" s="58"/>
      <c r="D28" s="59"/>
      <c r="E28" s="57"/>
      <c r="F28" s="58"/>
      <c r="G28" s="60"/>
      <c r="H28" s="61"/>
      <c r="I28" s="62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ht="18.75" customHeight="1">
      <c r="A29" s="52" t="s">
        <v>91</v>
      </c>
      <c r="B29" s="65">
        <v>0.0</v>
      </c>
      <c r="C29" s="86"/>
      <c r="D29" s="76"/>
      <c r="E29" s="65">
        <v>6491.0</v>
      </c>
      <c r="F29" s="86"/>
      <c r="G29" s="67"/>
      <c r="H29" s="69">
        <f t="shared" ref="H29:H31" si="10">+E29-B29</f>
        <v>6491</v>
      </c>
      <c r="I29" s="73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ht="18.75" customHeight="1">
      <c r="A30" s="52" t="s">
        <v>57</v>
      </c>
      <c r="B30" s="65">
        <v>1964.0</v>
      </c>
      <c r="C30" s="86"/>
      <c r="D30" s="76"/>
      <c r="E30" s="65">
        <v>877.0</v>
      </c>
      <c r="F30" s="86"/>
      <c r="G30" s="67"/>
      <c r="H30" s="69">
        <f t="shared" si="10"/>
        <v>-1087</v>
      </c>
      <c r="I30" s="73">
        <f t="shared" ref="I30:I31" si="11">H30/B30</f>
        <v>-0.5534623218</v>
      </c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ht="18.75" customHeight="1">
      <c r="A31" s="52" t="s">
        <v>59</v>
      </c>
      <c r="B31" s="65">
        <v>351.0</v>
      </c>
      <c r="C31" s="86"/>
      <c r="D31" s="76"/>
      <c r="E31" s="65">
        <v>3106.0</v>
      </c>
      <c r="F31" s="86"/>
      <c r="G31" s="67"/>
      <c r="H31" s="69">
        <f t="shared" si="10"/>
        <v>2755</v>
      </c>
      <c r="I31" s="73">
        <f t="shared" si="11"/>
        <v>7.849002849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ht="18.75" customHeight="1">
      <c r="A32" s="114" t="s">
        <v>60</v>
      </c>
      <c r="B32" s="57"/>
      <c r="C32" s="58"/>
      <c r="D32" s="59"/>
      <c r="E32" s="57"/>
      <c r="F32" s="58"/>
      <c r="G32" s="60"/>
      <c r="H32" s="61"/>
      <c r="I32" s="62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ht="18.75" customHeight="1">
      <c r="A33" s="113" t="s">
        <v>61</v>
      </c>
      <c r="B33" s="78">
        <v>2315.0</v>
      </c>
      <c r="C33" s="107">
        <f>B33/$B$3</f>
        <v>0.00006709339807</v>
      </c>
      <c r="D33" s="37"/>
      <c r="E33" s="78">
        <v>10474.0</v>
      </c>
      <c r="F33" s="107">
        <f>E33/$E$3</f>
        <v>0.0002940698598</v>
      </c>
      <c r="G33" s="38"/>
      <c r="H33" s="81">
        <f>+E33-B33</f>
        <v>8159</v>
      </c>
      <c r="I33" s="83">
        <f>H33/B33</f>
        <v>3.524406048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</row>
    <row r="34" ht="18.75" customHeight="1">
      <c r="A34" s="100"/>
      <c r="B34" s="102"/>
      <c r="C34" s="103"/>
      <c r="D34" s="59"/>
      <c r="E34" s="102"/>
      <c r="F34" s="103"/>
      <c r="G34" s="60"/>
      <c r="H34" s="102"/>
      <c r="I34" s="10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ht="18.75" customHeight="1">
      <c r="A35" s="105" t="s">
        <v>63</v>
      </c>
      <c r="B35" s="106">
        <v>59450.0</v>
      </c>
      <c r="C35" s="107">
        <f>B35/$B$3</f>
        <v>0.001722981648</v>
      </c>
      <c r="D35" s="37"/>
      <c r="E35" s="106">
        <v>16275.0</v>
      </c>
      <c r="F35" s="107">
        <f>E35/$E$3</f>
        <v>0.0004569397525</v>
      </c>
      <c r="G35" s="38"/>
      <c r="H35" s="109">
        <f>+E35-B35</f>
        <v>-43175</v>
      </c>
      <c r="I35" s="110">
        <f>H35/B35</f>
        <v>-0.7262405383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ht="18.75" customHeight="1">
      <c r="A36" s="116"/>
      <c r="B36" s="102"/>
      <c r="C36" s="103"/>
      <c r="D36" s="59"/>
      <c r="E36" s="102"/>
      <c r="F36" s="103"/>
      <c r="G36" s="60"/>
      <c r="H36" s="102"/>
      <c r="I36" s="104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ht="18.75" customHeight="1">
      <c r="A37" s="105" t="s">
        <v>65</v>
      </c>
      <c r="B37" s="106">
        <v>480791.0</v>
      </c>
      <c r="C37" s="107">
        <f>B37/$B$3</f>
        <v>0.0139342989</v>
      </c>
      <c r="D37" s="37"/>
      <c r="E37" s="106">
        <v>141176.0</v>
      </c>
      <c r="F37" s="107">
        <f>E37/$E$3</f>
        <v>0.00396368212</v>
      </c>
      <c r="G37" s="38"/>
      <c r="H37" s="109">
        <f>+E37-B37</f>
        <v>-339615</v>
      </c>
      <c r="I37" s="110">
        <f>H37/B37</f>
        <v>-0.7063672157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ht="18.75" customHeight="1">
      <c r="A38" s="52"/>
      <c r="B38" s="57"/>
      <c r="C38" s="58"/>
      <c r="D38" s="59"/>
      <c r="E38" s="57"/>
      <c r="F38" s="58"/>
      <c r="G38" s="60"/>
      <c r="H38" s="61"/>
      <c r="I38" s="62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ht="18.75" customHeight="1">
      <c r="A39" s="52" t="s">
        <v>67</v>
      </c>
      <c r="B39" s="65">
        <v>8920.0</v>
      </c>
      <c r="C39" s="86"/>
      <c r="D39" s="76"/>
      <c r="E39" s="65">
        <v>12162.0</v>
      </c>
      <c r="F39" s="86"/>
      <c r="G39" s="67"/>
      <c r="H39" s="69">
        <f>+E39-B39</f>
        <v>3242</v>
      </c>
      <c r="I39" s="73">
        <f>H39/B39</f>
        <v>0.3634529148</v>
      </c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ht="18.75" customHeight="1">
      <c r="A40" s="52" t="s">
        <v>68</v>
      </c>
      <c r="B40" s="57"/>
      <c r="C40" s="58"/>
      <c r="D40" s="59"/>
      <c r="E40" s="57"/>
      <c r="F40" s="58"/>
      <c r="G40" s="60"/>
      <c r="H40" s="61"/>
      <c r="I40" s="62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ht="18.75" customHeight="1">
      <c r="A41" s="52" t="s">
        <v>70</v>
      </c>
      <c r="B41" s="65">
        <v>215469.0</v>
      </c>
      <c r="C41" s="86"/>
      <c r="D41" s="76"/>
      <c r="E41" s="65">
        <v>71835.0</v>
      </c>
      <c r="F41" s="86"/>
      <c r="G41" s="67"/>
      <c r="H41" s="69">
        <f t="shared" ref="H41:H42" si="12">+E41-B41</f>
        <v>-143634</v>
      </c>
      <c r="I41" s="73">
        <f t="shared" ref="I41:I42" si="13">H41/B41</f>
        <v>-0.6666109742</v>
      </c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ht="18.75" customHeight="1">
      <c r="A42" s="113" t="s">
        <v>72</v>
      </c>
      <c r="B42" s="78">
        <v>224389.0</v>
      </c>
      <c r="C42" s="79"/>
      <c r="D42" s="37"/>
      <c r="E42" s="78">
        <v>83997.0</v>
      </c>
      <c r="F42" s="79"/>
      <c r="G42" s="38"/>
      <c r="H42" s="81">
        <f t="shared" si="12"/>
        <v>-140392</v>
      </c>
      <c r="I42" s="83">
        <f t="shared" si="13"/>
        <v>-0.6256634684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ht="18.75" customHeight="1">
      <c r="A43" s="52"/>
      <c r="B43" s="57"/>
      <c r="C43" s="58"/>
      <c r="D43" s="59"/>
      <c r="E43" s="57"/>
      <c r="F43" s="58"/>
      <c r="G43" s="60"/>
      <c r="H43" s="61"/>
      <c r="I43" s="62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</row>
    <row r="44" ht="18.75" customHeight="1">
      <c r="A44" s="52" t="s">
        <v>73</v>
      </c>
      <c r="B44" s="65">
        <v>690555.0</v>
      </c>
      <c r="C44" s="86"/>
      <c r="D44" s="76"/>
      <c r="E44" s="65">
        <v>561782.0</v>
      </c>
      <c r="F44" s="86"/>
      <c r="G44" s="67"/>
      <c r="H44" s="69">
        <f t="shared" ref="H44:H45" si="14">+E44-B44</f>
        <v>-128773</v>
      </c>
      <c r="I44" s="73">
        <f t="shared" ref="I44:I45" si="15">H44/B44</f>
        <v>-0.1864775434</v>
      </c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ht="18.75" customHeight="1">
      <c r="A45" s="52" t="s">
        <v>74</v>
      </c>
      <c r="B45" s="65">
        <v>1518.0</v>
      </c>
      <c r="C45" s="86"/>
      <c r="D45" s="76"/>
      <c r="E45" s="65">
        <v>191903.0</v>
      </c>
      <c r="F45" s="86"/>
      <c r="G45" s="67"/>
      <c r="H45" s="69">
        <f t="shared" si="14"/>
        <v>190385</v>
      </c>
      <c r="I45" s="73">
        <f t="shared" si="15"/>
        <v>125.4183136</v>
      </c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ht="18.75" customHeight="1">
      <c r="A46" s="52" t="s">
        <v>99</v>
      </c>
      <c r="B46" s="57"/>
      <c r="C46" s="58"/>
      <c r="D46" s="59"/>
      <c r="E46" s="57"/>
      <c r="F46" s="58"/>
      <c r="G46" s="60"/>
      <c r="H46" s="61"/>
      <c r="I46" s="62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</row>
    <row r="47" ht="18.75" customHeight="1">
      <c r="A47" s="52" t="s">
        <v>76</v>
      </c>
      <c r="B47" s="65">
        <v>55000.0</v>
      </c>
      <c r="C47" s="86"/>
      <c r="D47" s="76"/>
      <c r="E47" s="65">
        <v>8400.0</v>
      </c>
      <c r="F47" s="86"/>
      <c r="G47" s="67"/>
      <c r="H47" s="69">
        <f t="shared" ref="H47:H48" si="16">+E47-B47</f>
        <v>-46600</v>
      </c>
      <c r="I47" s="73">
        <f t="shared" ref="I47:I48" si="17">H47/B47</f>
        <v>-0.8472727273</v>
      </c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ht="18.75" customHeight="1">
      <c r="A48" s="113" t="s">
        <v>77</v>
      </c>
      <c r="B48" s="78">
        <v>747073.0</v>
      </c>
      <c r="C48" s="79"/>
      <c r="D48" s="37"/>
      <c r="E48" s="78">
        <v>762085.0</v>
      </c>
      <c r="F48" s="79"/>
      <c r="G48" s="38"/>
      <c r="H48" s="81">
        <f t="shared" si="16"/>
        <v>15012</v>
      </c>
      <c r="I48" s="83">
        <f t="shared" si="17"/>
        <v>0.02009442183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ht="18.75" customHeight="1">
      <c r="A49" s="100"/>
      <c r="B49" s="117"/>
      <c r="C49" s="118"/>
      <c r="D49" s="59"/>
      <c r="E49" s="117"/>
      <c r="F49" s="118"/>
      <c r="G49" s="60"/>
      <c r="H49" s="102"/>
      <c r="I49" s="104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  <row r="50" ht="18.75" customHeight="1">
      <c r="A50" s="105" t="s">
        <v>78</v>
      </c>
      <c r="B50" s="106">
        <v>-522684.0</v>
      </c>
      <c r="C50" s="119"/>
      <c r="D50" s="37"/>
      <c r="E50" s="106">
        <v>-678088.0</v>
      </c>
      <c r="F50" s="119"/>
      <c r="G50" s="38"/>
      <c r="H50" s="109">
        <f>+E50-B50</f>
        <v>-155404</v>
      </c>
      <c r="I50" s="110">
        <f>H50/B50</f>
        <v>0.2973192216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ht="18.75" customHeight="1">
      <c r="A51" s="52"/>
      <c r="B51" s="57"/>
      <c r="C51" s="58"/>
      <c r="D51" s="59"/>
      <c r="E51" s="57"/>
      <c r="F51" s="58"/>
      <c r="G51" s="60"/>
      <c r="H51" s="61"/>
      <c r="I51" s="62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</row>
    <row r="52" ht="18.75" customHeight="1">
      <c r="A52" s="52" t="s">
        <v>79</v>
      </c>
      <c r="B52" s="57"/>
      <c r="C52" s="58"/>
      <c r="D52" s="59"/>
      <c r="E52" s="57"/>
      <c r="F52" s="58"/>
      <c r="G52" s="60"/>
      <c r="H52" s="61"/>
      <c r="I52" s="62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 ht="18.75" customHeight="1">
      <c r="A53" s="52" t="s">
        <v>80</v>
      </c>
      <c r="B53" s="57">
        <f>'Bilan SC'!H14+41893</f>
        <v>831605</v>
      </c>
      <c r="C53" s="58"/>
      <c r="D53" s="59"/>
      <c r="E53" s="57">
        <f>536912+'Bilan SC'!G14</f>
        <v>924796</v>
      </c>
      <c r="F53" s="58"/>
      <c r="G53" s="60"/>
      <c r="H53" s="61"/>
      <c r="I53" s="62">
        <f>H53/B53</f>
        <v>0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</row>
    <row r="54" ht="18.75" customHeight="1">
      <c r="A54" s="100"/>
      <c r="B54" s="117"/>
      <c r="C54" s="118"/>
      <c r="D54" s="59"/>
      <c r="E54" s="117"/>
      <c r="F54" s="118"/>
      <c r="G54" s="60"/>
      <c r="H54" s="102"/>
      <c r="I54" s="104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</row>
    <row r="55" ht="18.75" customHeight="1">
      <c r="A55" s="125" t="s">
        <v>84</v>
      </c>
      <c r="B55" s="127">
        <f>+B37+B50+B53</f>
        <v>789712</v>
      </c>
      <c r="C55" s="129">
        <f>B55/$B$3</f>
        <v>0.0228874564</v>
      </c>
      <c r="D55" s="37"/>
      <c r="E55" s="127">
        <f>+E37+E50+E53</f>
        <v>387884</v>
      </c>
      <c r="F55" s="129">
        <f>E55/$E$3</f>
        <v>0.01089029917</v>
      </c>
      <c r="G55" s="38"/>
      <c r="H55" s="131">
        <f>+E55-B55</f>
        <v>-401828</v>
      </c>
      <c r="I55" s="132">
        <f>H55/B55</f>
        <v>-0.508828535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ht="18.75" customHeight="1">
      <c r="A56" s="133"/>
      <c r="B56" s="37"/>
      <c r="C56" s="135"/>
      <c r="D56" s="37"/>
      <c r="E56" s="37"/>
      <c r="F56" s="135"/>
      <c r="G56" s="38"/>
      <c r="H56" s="37"/>
      <c r="I56" s="136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</row>
  </sheetData>
  <mergeCells count="9">
    <mergeCell ref="B1:B2"/>
    <mergeCell ref="A1:A2"/>
    <mergeCell ref="C1:C2"/>
    <mergeCell ref="H1:H2"/>
    <mergeCell ref="I1:I2"/>
    <mergeCell ref="K1:L2"/>
    <mergeCell ref="M1:N2"/>
    <mergeCell ref="E1:E2"/>
    <mergeCell ref="F1:F2"/>
  </mergeCells>
  <printOptions horizontalCentered="1" verticalCentered="1"/>
  <pageMargins bottom="0.984251968503937" footer="0.0" header="0.0" left="0.7874015748031497" right="0.7874015748031497" top="0.8145833333333333"/>
  <pageSetup paperSize="9" scale="85" orientation="portrait"/>
  <headerFooter>
    <oddHeader>&amp;CANALYSE DU COMPTE DE RESULTAT : Calculer les SIG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1.14"/>
    <col customWidth="1" min="2" max="2" width="38.43"/>
    <col customWidth="1" min="3" max="3" width="34.14"/>
    <col customWidth="1" min="4" max="4" width="12.71"/>
    <col customWidth="1" min="5" max="5" width="1.0"/>
    <col customWidth="1" min="6" max="7" width="35.43"/>
    <col customWidth="1" min="8" max="8" width="12.71"/>
    <col customWidth="1" min="9" max="10" width="10.86"/>
    <col customWidth="1" min="11" max="26" width="10.71"/>
  </cols>
  <sheetData>
    <row r="1" ht="12.75" customHeight="1">
      <c r="A1" s="149" t="s">
        <v>115</v>
      </c>
      <c r="B1" s="150" t="s">
        <v>2</v>
      </c>
      <c r="C1" s="151"/>
      <c r="D1" s="152"/>
      <c r="E1" s="153"/>
      <c r="F1" s="149" t="s">
        <v>119</v>
      </c>
      <c r="G1" s="154" t="s">
        <v>2</v>
      </c>
      <c r="H1" s="155" t="s">
        <v>121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ht="12.75" customHeight="1">
      <c r="A2" s="158"/>
      <c r="B2" s="159"/>
      <c r="C2" s="160"/>
      <c r="D2" s="161"/>
      <c r="E2" s="153"/>
      <c r="F2" s="158"/>
      <c r="G2" s="162"/>
      <c r="H2" s="162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ht="12.75" customHeight="1">
      <c r="A3" s="163"/>
      <c r="B3" s="164" t="s">
        <v>123</v>
      </c>
      <c r="C3" s="164" t="s">
        <v>125</v>
      </c>
      <c r="D3" s="164" t="s">
        <v>126</v>
      </c>
      <c r="E3" s="153"/>
      <c r="F3" s="165"/>
      <c r="G3" s="9"/>
      <c r="H3" s="9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ht="12.75" customHeight="1">
      <c r="A4" s="166"/>
      <c r="B4" s="168"/>
      <c r="C4" s="168" t="s">
        <v>128</v>
      </c>
      <c r="D4" s="168"/>
      <c r="E4" s="153"/>
      <c r="F4" s="169"/>
      <c r="G4" s="169"/>
      <c r="H4" s="170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ht="12.75" customHeight="1">
      <c r="A5" s="169"/>
      <c r="B5" s="172"/>
      <c r="C5" s="172"/>
      <c r="D5" s="173"/>
      <c r="E5" s="153"/>
      <c r="F5" s="158" t="s">
        <v>130</v>
      </c>
      <c r="G5" s="163" t="s">
        <v>131</v>
      </c>
      <c r="H5" s="17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>
      <c r="A6" s="177" t="s">
        <v>133</v>
      </c>
      <c r="B6" s="179" t="s">
        <v>134</v>
      </c>
      <c r="C6" s="180" t="s">
        <v>135</v>
      </c>
      <c r="D6" s="181"/>
      <c r="E6" s="153"/>
      <c r="F6" s="158" t="s">
        <v>136</v>
      </c>
      <c r="G6" s="163" t="s">
        <v>137</v>
      </c>
      <c r="H6" s="17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>
      <c r="A7" s="182" t="s">
        <v>138</v>
      </c>
      <c r="B7" s="183" t="s">
        <v>139</v>
      </c>
      <c r="C7" s="184" t="s">
        <v>140</v>
      </c>
      <c r="D7" s="185"/>
      <c r="E7" s="153"/>
      <c r="F7" s="163" t="s">
        <v>141</v>
      </c>
      <c r="G7" s="163">
        <v>11.0</v>
      </c>
      <c r="H7" s="183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ht="12.75" customHeight="1">
      <c r="A8" s="9"/>
      <c r="B8" s="183"/>
      <c r="C8" s="183"/>
      <c r="D8" s="185"/>
      <c r="E8" s="153"/>
      <c r="F8" s="163" t="s">
        <v>142</v>
      </c>
      <c r="G8" s="163">
        <v>12.0</v>
      </c>
      <c r="H8" s="183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>
      <c r="A9" s="177" t="s">
        <v>143</v>
      </c>
      <c r="B9" s="186" t="s">
        <v>144</v>
      </c>
      <c r="C9" s="186" t="s">
        <v>145</v>
      </c>
      <c r="D9" s="185"/>
      <c r="E9" s="153"/>
      <c r="F9" s="163" t="s">
        <v>146</v>
      </c>
      <c r="G9" s="163">
        <v>13.0</v>
      </c>
      <c r="H9" s="183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ht="12.75" customHeight="1">
      <c r="A10" s="163"/>
      <c r="B10" s="183"/>
      <c r="C10" s="183"/>
      <c r="D10" s="185"/>
      <c r="E10" s="153"/>
      <c r="F10" s="163" t="s">
        <v>147</v>
      </c>
      <c r="G10" s="163">
        <v>14.0</v>
      </c>
      <c r="H10" s="183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ht="12.75" customHeight="1">
      <c r="A11" s="163"/>
      <c r="B11" s="183"/>
      <c r="C11" s="183"/>
      <c r="D11" s="185"/>
      <c r="E11" s="153"/>
      <c r="F11" s="163"/>
      <c r="G11" s="163"/>
      <c r="H11" s="183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ht="12.75" customHeight="1">
      <c r="A12" s="158"/>
      <c r="B12" s="183"/>
      <c r="C12" s="183"/>
      <c r="D12" s="185"/>
      <c r="E12" s="153"/>
      <c r="F12" s="187" t="s">
        <v>148</v>
      </c>
      <c r="G12" s="187"/>
      <c r="H12" s="188">
        <f>SUM(H7:H11)</f>
        <v>0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ht="12.75" customHeight="1">
      <c r="A13" s="156"/>
      <c r="B13" s="183"/>
      <c r="C13" s="183"/>
      <c r="D13" s="185"/>
      <c r="E13" s="153"/>
      <c r="F13" s="189"/>
      <c r="G13" s="189"/>
      <c r="H13" s="190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ht="12.75" customHeight="1">
      <c r="A14" s="163"/>
      <c r="B14" s="183"/>
      <c r="C14" s="183"/>
      <c r="D14" s="185"/>
      <c r="E14" s="153"/>
      <c r="F14" s="163"/>
      <c r="G14" s="163"/>
      <c r="H14" s="183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ht="12.75" customHeight="1">
      <c r="A15" s="163"/>
      <c r="B15" s="183"/>
      <c r="C15" s="183"/>
      <c r="D15" s="185"/>
      <c r="E15" s="153"/>
      <c r="F15" s="158" t="s">
        <v>149</v>
      </c>
      <c r="G15" s="158"/>
      <c r="H15" s="191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ht="12.75" customHeight="1">
      <c r="A16" s="163"/>
      <c r="B16" s="183"/>
      <c r="C16" s="183"/>
      <c r="D16" s="185"/>
      <c r="E16" s="153"/>
      <c r="F16" s="163" t="s">
        <v>150</v>
      </c>
      <c r="G16" s="163">
        <v>151.0</v>
      </c>
      <c r="H16" s="183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ht="12.75" customHeight="1">
      <c r="A17" s="163"/>
      <c r="B17" s="183"/>
      <c r="C17" s="183"/>
      <c r="D17" s="185"/>
      <c r="E17" s="153"/>
      <c r="F17" s="163" t="s">
        <v>151</v>
      </c>
      <c r="G17" s="163" t="s">
        <v>152</v>
      </c>
      <c r="H17" s="183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ht="12.75" customHeight="1">
      <c r="A18" s="192" t="s">
        <v>148</v>
      </c>
      <c r="B18" s="188">
        <f t="shared" ref="B18:C18" si="1">SUM(B7:B17)</f>
        <v>0</v>
      </c>
      <c r="C18" s="188">
        <f t="shared" si="1"/>
        <v>0</v>
      </c>
      <c r="D18" s="193">
        <f>SUM(D6:D17)</f>
        <v>0</v>
      </c>
      <c r="E18" s="153"/>
      <c r="F18" s="163"/>
      <c r="G18" s="163"/>
      <c r="H18" s="183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ht="12.75" customHeight="1">
      <c r="A19" s="163"/>
      <c r="B19" s="183"/>
      <c r="C19" s="183"/>
      <c r="D19" s="185"/>
      <c r="E19" s="153"/>
      <c r="F19" s="163"/>
      <c r="G19" s="163"/>
      <c r="H19" s="183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ht="12.75" customHeight="1">
      <c r="A20" s="158" t="s">
        <v>153</v>
      </c>
      <c r="B20" s="183" t="s">
        <v>154</v>
      </c>
      <c r="C20" s="183" t="s">
        <v>155</v>
      </c>
      <c r="D20" s="185"/>
      <c r="E20" s="153"/>
      <c r="F20" s="187" t="s">
        <v>156</v>
      </c>
      <c r="G20" s="187"/>
      <c r="H20" s="188">
        <f>SUM(H16:H19)</f>
        <v>0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ht="12.75" customHeight="1">
      <c r="A21" s="163"/>
      <c r="B21" s="183"/>
      <c r="C21" s="183"/>
      <c r="D21" s="185"/>
      <c r="E21" s="153"/>
      <c r="F21" s="163"/>
      <c r="G21" s="163"/>
      <c r="H21" s="183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ht="12.75" customHeight="1">
      <c r="A22" s="158" t="s">
        <v>157</v>
      </c>
      <c r="B22" s="183">
        <v>4091.0</v>
      </c>
      <c r="C22" s="183"/>
      <c r="D22" s="185"/>
      <c r="E22" s="153"/>
      <c r="F22" s="163"/>
      <c r="G22" s="163"/>
      <c r="H22" s="183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ht="12.75" customHeight="1">
      <c r="A23" s="163"/>
      <c r="B23" s="183"/>
      <c r="C23" s="183"/>
      <c r="D23" s="185"/>
      <c r="E23" s="153"/>
      <c r="F23" s="158" t="s">
        <v>158</v>
      </c>
      <c r="G23" s="158"/>
      <c r="H23" s="183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ht="12.75" customHeight="1">
      <c r="A24" s="158" t="s">
        <v>159</v>
      </c>
      <c r="B24" s="183"/>
      <c r="C24" s="183"/>
      <c r="D24" s="185"/>
      <c r="E24" s="153"/>
      <c r="F24" s="163" t="s">
        <v>160</v>
      </c>
      <c r="G24" s="163" t="s">
        <v>161</v>
      </c>
      <c r="H24" s="183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ht="15.75" customHeight="1">
      <c r="A25" s="163" t="s">
        <v>162</v>
      </c>
      <c r="B25" s="183" t="s">
        <v>163</v>
      </c>
      <c r="C25" s="183">
        <v>491.0</v>
      </c>
      <c r="D25" s="185"/>
      <c r="E25" s="194"/>
      <c r="F25" s="163" t="s">
        <v>164</v>
      </c>
      <c r="G25" s="163" t="s">
        <v>165</v>
      </c>
      <c r="H25" s="183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ht="15.75" customHeight="1">
      <c r="A26" s="163" t="s">
        <v>166</v>
      </c>
      <c r="B26" s="184" t="s">
        <v>167</v>
      </c>
      <c r="C26" s="183" t="s">
        <v>168</v>
      </c>
      <c r="D26" s="185"/>
      <c r="E26" s="153"/>
      <c r="F26" s="163" t="s">
        <v>169</v>
      </c>
      <c r="G26" s="195" t="s">
        <v>170</v>
      </c>
      <c r="H26" s="183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ht="12.75" customHeight="1">
      <c r="A27" s="163"/>
      <c r="B27" s="183"/>
      <c r="C27" s="183"/>
      <c r="D27" s="185"/>
      <c r="E27" s="153"/>
      <c r="F27" s="163" t="s">
        <v>171</v>
      </c>
      <c r="G27" s="163">
        <v>4191.0</v>
      </c>
      <c r="H27" s="183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ht="12.75" customHeight="1">
      <c r="A28" s="158" t="s">
        <v>172</v>
      </c>
      <c r="B28" s="183" t="s">
        <v>173</v>
      </c>
      <c r="C28" s="183">
        <v>59.0</v>
      </c>
      <c r="D28" s="185"/>
      <c r="E28" s="153"/>
      <c r="F28" s="163" t="s">
        <v>174</v>
      </c>
      <c r="G28" s="163" t="s">
        <v>175</v>
      </c>
      <c r="H28" s="183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ht="15.75" customHeight="1">
      <c r="A29" s="163"/>
      <c r="B29" s="183"/>
      <c r="C29" s="183"/>
      <c r="D29" s="185"/>
      <c r="E29" s="153"/>
      <c r="F29" s="163" t="s">
        <v>176</v>
      </c>
      <c r="G29" s="195" t="s">
        <v>177</v>
      </c>
      <c r="H29" s="183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ht="15.75" customHeight="1">
      <c r="A30" s="163"/>
      <c r="B30" s="183"/>
      <c r="C30" s="183"/>
      <c r="D30" s="185"/>
      <c r="E30" s="153"/>
      <c r="F30" s="163" t="s">
        <v>178</v>
      </c>
      <c r="G30" s="163" t="s">
        <v>179</v>
      </c>
      <c r="H30" s="183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ht="12.75" customHeight="1">
      <c r="A31" s="158" t="s">
        <v>180</v>
      </c>
      <c r="B31" s="183" t="s">
        <v>181</v>
      </c>
      <c r="C31" s="183"/>
      <c r="D31" s="185"/>
      <c r="E31" s="153"/>
      <c r="F31" s="163" t="s">
        <v>182</v>
      </c>
      <c r="G31" s="163" t="s">
        <v>183</v>
      </c>
      <c r="H31" s="183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ht="12.75" customHeight="1">
      <c r="A32" s="163"/>
      <c r="B32" s="183"/>
      <c r="C32" s="183"/>
      <c r="D32" s="185"/>
      <c r="E32" s="153"/>
      <c r="F32" s="163" t="s">
        <v>184</v>
      </c>
      <c r="G32" s="163">
        <v>487.0</v>
      </c>
      <c r="H32" s="183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ht="12.75" customHeight="1">
      <c r="A33" s="158" t="s">
        <v>185</v>
      </c>
      <c r="B33" s="183">
        <v>486.0</v>
      </c>
      <c r="C33" s="183"/>
      <c r="D33" s="185"/>
      <c r="E33" s="153"/>
      <c r="F33" s="163"/>
      <c r="G33" s="163"/>
      <c r="H33" s="183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ht="12.75" customHeight="1">
      <c r="A34" s="163"/>
      <c r="B34" s="196"/>
      <c r="C34" s="196"/>
      <c r="D34" s="197"/>
      <c r="E34" s="153"/>
      <c r="F34" s="163"/>
      <c r="G34" s="163"/>
      <c r="H34" s="183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ht="12.75" customHeight="1">
      <c r="A35" s="192" t="s">
        <v>156</v>
      </c>
      <c r="B35" s="188"/>
      <c r="C35" s="188"/>
      <c r="D35" s="193">
        <f>SUM(D22:D34)</f>
        <v>0</v>
      </c>
      <c r="E35" s="153"/>
      <c r="F35" s="187" t="s">
        <v>186</v>
      </c>
      <c r="G35" s="187"/>
      <c r="H35" s="188">
        <f>SUM(H24:H32)</f>
        <v>0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ht="12.75" customHeight="1">
      <c r="A36" s="163"/>
      <c r="B36" s="196"/>
      <c r="C36" s="196"/>
      <c r="D36" s="197"/>
      <c r="E36" s="153"/>
      <c r="F36" s="163"/>
      <c r="G36" s="163"/>
      <c r="H36" s="183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ht="12.75" customHeight="1">
      <c r="A37" s="192" t="s">
        <v>187</v>
      </c>
      <c r="B37" s="188">
        <f t="shared" ref="B37:D37" si="2">+B18+B35</f>
        <v>0</v>
      </c>
      <c r="C37" s="188">
        <f t="shared" si="2"/>
        <v>0</v>
      </c>
      <c r="D37" s="188">
        <f t="shared" si="2"/>
        <v>0</v>
      </c>
      <c r="E37" s="153"/>
      <c r="F37" s="187" t="s">
        <v>188</v>
      </c>
      <c r="G37" s="187"/>
      <c r="H37" s="188">
        <f>+H12+H20+H35</f>
        <v>0</v>
      </c>
      <c r="I37" s="156"/>
      <c r="J37" s="198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ht="15.75" customHeight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ht="15.75" customHeight="1">
      <c r="A39" s="156"/>
      <c r="B39" s="156"/>
      <c r="C39" s="156"/>
      <c r="D39" s="156"/>
      <c r="E39" s="156"/>
      <c r="F39" s="198"/>
      <c r="G39" s="19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ht="15.75" customHeight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ht="15.75" customHeight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ht="15.75" customHeight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ht="15.75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ht="15.75" customHeight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ht="15.75" customHeight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ht="15.7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ht="15.75" customHeight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ht="15.75" customHeight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ht="15.75" customHeight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ht="15.75" customHeight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ht="15.75" customHeight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ht="15.75" customHeight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ht="15.75" customHeight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ht="15.75" customHeight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ht="15.75" customHeight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ht="15.75" customHeight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ht="15.75" customHeight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ht="15.75" customHeight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ht="15.75" customHeight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ht="15.75" customHeight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ht="15.75" customHeight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ht="15.75" customHeight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ht="15.75" customHeight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ht="15.75" customHeight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ht="15.75" customHeight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ht="15.75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ht="15.75" customHeight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ht="15.75" customHeight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ht="15.75" customHeight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ht="15.75" customHeight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ht="15.75" customHeight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ht="15.75" customHeight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ht="15.75" customHeight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ht="15.75" customHeight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ht="15.75" customHeight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ht="15.75" customHeight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ht="15.75" customHeight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ht="15.75" customHeight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ht="15.75" customHeight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ht="15.75" customHeight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ht="15.75" customHeight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ht="15.75" customHeight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ht="15.75" customHeight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ht="15.75" customHeight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ht="15.75" customHeight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ht="15.75" customHeight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ht="15.75" customHeight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ht="15.75" customHeight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ht="15.75" customHeight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ht="15.75" customHeight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ht="15.75" customHeight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ht="15.75" customHeight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ht="15.75" customHeight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ht="15.75" customHeight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ht="15.75" customHeight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ht="15.75" customHeight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ht="15.75" customHeight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ht="15.75" customHeight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ht="15.75" customHeight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ht="15.75" customHeight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ht="15.75" customHeight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ht="15.7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ht="15.75" customHeight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ht="15.75" customHeight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ht="15.75" customHeight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ht="15.75" customHeight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ht="15.75" customHeight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ht="15.75" customHeight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ht="15.75" customHeight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ht="15.75" customHeight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ht="15.75" customHeight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ht="15.75" customHeight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ht="15.75" customHeight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ht="15.75" customHeight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ht="15.75" customHeight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ht="15.75" customHeight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ht="15.75" customHeight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ht="15.75" customHeight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ht="15.75" customHeight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ht="15.75" customHeight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ht="15.75" customHeight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ht="15.75" customHeight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ht="15.75" customHeight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ht="15.75" customHeight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ht="15.75" customHeigh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ht="15.75" customHeight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ht="15.75" customHeight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ht="15.75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ht="15.75" customHeight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ht="15.75" customHeight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ht="15.75" customHeight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ht="15.75" customHeight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ht="15.75" customHeight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ht="15.75" customHeight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ht="15.75" customHeight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ht="15.75" customHeight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ht="15.75" customHeight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ht="15.75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ht="15.75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ht="15.75" customHeight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ht="15.75" customHeight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ht="15.75" customHeight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ht="15.75" customHeight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ht="15.75" customHeight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ht="15.75" customHeight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ht="15.75" customHeight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ht="15.75" customHeight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ht="15.75" customHeight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ht="15.75" customHeight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ht="15.75" customHeight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ht="15.75" customHeight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ht="15.75" customHeigh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ht="15.75" customHeight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ht="15.75" customHeight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ht="15.75" customHeight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ht="15.75" customHeight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ht="15.75" customHeight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ht="15.75" customHeight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ht="15.75" customHeight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ht="15.75" customHeight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ht="15.75" customHeight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ht="15.75" customHeight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ht="15.75" customHeight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ht="15.75" customHeight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ht="15.75" customHeight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ht="15.75" customHeight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ht="15.75" customHeight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ht="15.75" customHeight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ht="15.75" customHeight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ht="15.75" customHeight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ht="15.75" customHeight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ht="15.75" customHeight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ht="15.75" customHeight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ht="15.75" customHeight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ht="15.75" customHeight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ht="15.75" customHeight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ht="15.75" customHeight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ht="15.75" customHeight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ht="15.75" customHeight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ht="15.75" customHeight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ht="15.75" customHeight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ht="15.75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ht="15.75" customHeight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ht="15.75" customHeight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ht="15.75" customHeight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ht="15.75" customHeight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ht="15.75" customHeight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ht="15.75" customHeight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ht="15.75" customHeight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ht="15.75" customHeight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ht="15.75" customHeight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ht="15.75" customHeight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ht="15.75" customHeight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ht="15.75" customHeight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ht="15.75" customHeight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ht="15.75" customHeight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ht="15.75" customHeight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ht="15.75" customHeight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ht="15.75" customHeight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ht="15.75" customHeight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ht="15.75" customHeight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ht="15.75" customHeight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ht="15.75" customHeight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ht="15.75" customHeight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ht="15.75" customHeight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ht="15.75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ht="15.75" customHeight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ht="15.75" customHeight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ht="15.75" customHeight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ht="15.75" customHeight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ht="15.75" customHeight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ht="15.75" customHeight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ht="15.75" customHeight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ht="15.75" customHeight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ht="15.75" customHeight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ht="15.75" customHeight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ht="15.75" customHeight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ht="15.75" customHeight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ht="15.75" customHeight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ht="15.75" customHeight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ht="15.75" customHeight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ht="15.75" customHeight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ht="15.75" customHeight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ht="15.75" customHeight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ht="15.75" customHeight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ht="15.75" customHeight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ht="15.75" customHeight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ht="15.75" customHeight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ht="15.75" customHeight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ht="15.75" customHeight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ht="15.75" customHeight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ht="15.75" customHeight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ht="15.75" customHeight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ht="15.75" customHeight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ht="15.75" customHeight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ht="15.75" customHeight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ht="15.75" customHeight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ht="15.75" customHeight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ht="15.75" customHeight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ht="15.75" customHeight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ht="15.75" customHeight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ht="15.75" customHeight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ht="15.75" customHeight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ht="15.75" customHeight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ht="15.75" customHeight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ht="15.75" customHeight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ht="15.75" customHeight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ht="15.75" customHeight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ht="15.75" customHeight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ht="15.75" customHeight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ht="15.75" customHeight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ht="15.75" customHeight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ht="15.75" customHeight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ht="15.7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ht="15.75" customHeight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ht="15.75" customHeight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ht="15.75" customHeight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ht="15.75" customHeight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ht="15.75" customHeight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ht="15.75" customHeight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ht="15.75" customHeight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ht="15.75" customHeight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ht="15.75" customHeight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ht="15.75" customHeight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ht="15.75" customHeight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ht="15.75" customHeight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ht="15.75" customHeight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ht="15.75" customHeight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ht="15.75" customHeight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ht="15.75" customHeight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ht="15.75" customHeight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ht="15.75" customHeight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ht="15.75" customHeight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ht="15.75" customHeight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ht="15.75" customHeight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ht="15.75" customHeight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ht="15.75" customHeight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ht="15.75" customHeight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ht="15.75" customHeight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ht="15.75" customHeight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ht="15.75" customHeight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ht="15.75" customHeight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ht="15.75" customHeight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ht="15.75" customHeight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ht="15.75" customHeight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ht="15.75" customHeight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ht="15.75" customHeight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ht="15.75" customHeight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ht="15.75" customHeight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ht="15.75" customHeight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ht="15.75" customHeight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ht="15.75" customHeight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ht="15.75" customHeight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ht="15.75" customHeight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ht="15.75" customHeight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ht="15.75" customHeight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ht="15.75" customHeight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ht="15.75" customHeight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ht="15.75" customHeight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ht="15.75" customHeight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ht="15.75" customHeight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ht="15.75" customHeight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ht="15.75" customHeight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ht="15.75" customHeight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ht="15.75" customHeight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ht="15.75" customHeight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ht="15.75" customHeight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ht="15.75" customHeight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ht="15.75" customHeight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ht="15.75" customHeight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ht="15.75" customHeight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ht="15.75" customHeight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ht="15.75" customHeight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ht="15.75" customHeight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ht="15.75" customHeight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ht="15.75" customHeight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ht="15.75" customHeight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ht="15.75" customHeight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ht="15.75" customHeight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ht="15.75" customHeight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ht="15.75" customHeight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ht="15.75" customHeight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ht="15.75" customHeight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ht="15.75" customHeight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ht="15.75" customHeight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ht="15.75" customHeight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ht="15.75" customHeight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ht="15.75" customHeight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ht="15.75" customHeight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ht="15.75" customHeight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ht="15.75" customHeight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ht="15.75" customHeight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ht="15.75" customHeight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ht="15.75" customHeight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ht="15.75" customHeight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ht="15.75" customHeight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ht="15.75" customHeight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ht="15.75" customHeight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ht="15.75" customHeight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ht="15.75" customHeight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ht="15.75" customHeight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ht="15.75" customHeight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ht="15.75" customHeight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ht="15.75" customHeight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ht="15.75" customHeight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ht="15.75" customHeight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ht="15.75" customHeight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ht="15.75" customHeight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ht="15.75" customHeight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ht="15.75" customHeight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ht="15.75" customHeight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ht="15.75" customHeight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ht="15.75" customHeight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ht="15.75" customHeight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ht="15.75" customHeight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ht="15.75" customHeight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ht="15.75" customHeight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ht="15.75" customHeight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ht="15.75" customHeight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ht="15.75" customHeight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ht="15.75" customHeight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ht="15.75" customHeight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ht="15.75" customHeight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ht="15.75" customHeight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ht="15.75" customHeight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ht="15.75" customHeight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ht="15.75" customHeight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ht="15.75" customHeight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ht="15.75" customHeight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ht="15.75" customHeight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ht="15.75" customHeight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ht="15.75" customHeight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ht="15.75" customHeight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ht="15.75" customHeight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ht="15.75" customHeight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ht="15.75" customHeight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ht="15.75" customHeight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ht="15.75" customHeight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ht="15.75" customHeight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ht="15.75" customHeight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ht="15.75" customHeight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ht="15.75" customHeight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ht="15.75" customHeight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ht="15.75" customHeight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ht="15.75" customHeight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ht="15.75" customHeight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ht="15.75" customHeight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ht="15.75" customHeight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ht="15.75" customHeight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ht="15.75" customHeight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ht="15.75" customHeight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ht="15.75" customHeight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ht="15.75" customHeight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ht="15.75" customHeight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ht="15.75" customHeight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ht="15.75" customHeight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ht="15.75" customHeight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ht="15.75" customHeight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ht="15.75" customHeight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ht="15.75" customHeight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ht="15.75" customHeight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ht="15.75" customHeight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ht="15.75" customHeight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ht="15.75" customHeight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ht="15.75" customHeight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ht="15.75" customHeight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ht="15.75" customHeight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ht="15.75" customHeight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ht="15.75" customHeight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ht="15.75" customHeight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ht="15.75" customHeight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ht="15.75" customHeight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ht="15.75" customHeight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ht="15.75" customHeight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ht="15.75" customHeight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ht="15.75" customHeight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ht="15.75" customHeight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ht="15.75" customHeight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ht="15.75" customHeight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ht="15.75" customHeight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ht="15.75" customHeight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ht="15.75" customHeight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ht="15.75" customHeight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ht="15.75" customHeight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ht="15.75" customHeight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ht="15.75" customHeight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ht="15.75" customHeight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ht="15.75" customHeight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ht="15.75" customHeight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ht="15.75" customHeight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ht="15.75" customHeight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ht="15.75" customHeight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ht="15.75" customHeight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ht="15.75" customHeight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ht="15.75" customHeight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ht="15.75" customHeight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ht="15.75" customHeight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ht="15.75" customHeight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ht="15.75" customHeight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ht="15.75" customHeight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ht="15.75" customHeight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ht="15.75" customHeight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ht="15.75" customHeight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ht="15.75" customHeight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ht="15.75" customHeight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ht="15.75" customHeight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ht="15.75" customHeight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ht="15.75" customHeight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ht="15.75" customHeight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ht="15.75" customHeight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ht="15.75" customHeight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ht="15.75" customHeight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ht="15.75" customHeight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ht="15.75" customHeight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ht="15.75" customHeight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ht="15.75" customHeight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ht="15.75" customHeight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ht="15.75" customHeight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ht="15.75" customHeight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ht="15.75" customHeight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ht="15.75" customHeight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ht="15.75" customHeight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ht="15.75" customHeight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ht="15.75" customHeight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ht="15.75" customHeight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ht="15.75" customHeight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ht="15.75" customHeight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ht="15.75" customHeight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ht="15.75" customHeight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ht="15.75" customHeight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ht="15.75" customHeight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ht="15.75" customHeight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ht="15.75" customHeight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ht="15.75" customHeight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ht="15.75" customHeight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ht="15.75" customHeight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ht="15.75" customHeight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ht="15.75" customHeight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ht="15.75" customHeight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ht="15.75" customHeight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ht="15.75" customHeight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ht="15.75" customHeight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ht="15.75" customHeight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ht="15.75" customHeight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ht="15.75" customHeight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ht="15.75" customHeight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ht="15.75" customHeight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ht="15.75" customHeight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ht="15.75" customHeight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ht="15.75" customHeight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ht="15.75" customHeight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ht="15.75" customHeight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ht="15.75" customHeight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ht="15.75" customHeight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ht="15.75" customHeight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ht="15.75" customHeight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ht="15.75" customHeight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ht="15.75" customHeight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ht="15.75" customHeight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ht="15.75" customHeight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ht="15.75" customHeight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ht="15.75" customHeight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ht="15.75" customHeight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ht="15.75" customHeight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ht="15.75" customHeight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ht="15.75" customHeight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ht="15.75" customHeight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ht="15.75" customHeight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ht="15.75" customHeight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ht="15.75" customHeight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ht="15.75" customHeight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ht="15.75" customHeight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ht="15.75" customHeight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ht="15.75" customHeight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ht="15.75" customHeight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ht="15.75" customHeight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ht="15.75" customHeight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ht="15.75" customHeight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ht="15.75" customHeight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ht="15.75" customHeight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ht="15.75" customHeight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ht="15.75" customHeight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ht="15.75" customHeight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ht="15.75" customHeight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ht="15.75" customHeight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ht="15.75" customHeight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ht="15.75" customHeight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ht="15.75" customHeight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ht="15.75" customHeight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ht="15.75" customHeight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ht="15.75" customHeight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ht="15.75" customHeight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ht="15.75" customHeight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ht="15.75" customHeight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ht="15.75" customHeight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ht="15.75" customHeight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ht="15.75" customHeight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ht="15.75" customHeight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ht="15.75" customHeight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ht="15.75" customHeight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ht="15.75" customHeight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ht="15.75" customHeight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ht="15.75" customHeight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ht="15.75" customHeight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ht="15.75" customHeight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ht="15.75" customHeight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ht="15.75" customHeight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ht="15.75" customHeight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ht="15.75" customHeight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ht="15.75" customHeight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ht="15.75" customHeight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ht="15.75" customHeight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ht="15.75" customHeight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ht="15.75" customHeight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ht="15.75" customHeight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ht="15.75" customHeight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ht="15.75" customHeight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ht="15.75" customHeight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ht="15.75" customHeight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ht="15.75" customHeight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ht="15.75" customHeight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ht="15.75" customHeight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ht="15.75" customHeight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ht="15.75" customHeight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ht="15.75" customHeight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ht="15.75" customHeight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ht="15.75" customHeight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ht="15.75" customHeight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ht="15.75" customHeight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ht="15.75" customHeight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ht="15.75" customHeight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ht="15.75" customHeight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ht="15.75" customHeight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ht="15.75" customHeight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ht="15.75" customHeight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ht="15.75" customHeight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ht="15.75" customHeight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ht="15.75" customHeight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ht="15.75" customHeight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ht="15.75" customHeight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ht="15.75" customHeight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ht="15.75" customHeight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ht="15.75" customHeight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ht="15.75" customHeight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ht="15.75" customHeight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ht="15.75" customHeight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ht="15.75" customHeight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ht="15.75" customHeight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ht="15.75" customHeight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ht="15.75" customHeight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ht="15.75" customHeight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ht="15.75" customHeight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ht="15.75" customHeight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ht="15.75" customHeight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ht="15.75" customHeight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ht="15.75" customHeight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ht="15.75" customHeight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ht="15.75" customHeight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ht="15.75" customHeight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ht="15.75" customHeight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ht="15.75" customHeight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ht="15.75" customHeight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ht="15.75" customHeight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ht="15.75" customHeight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ht="15.75" customHeight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ht="15.75" customHeight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ht="15.75" customHeight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ht="15.75" customHeight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ht="15.75" customHeight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ht="15.75" customHeight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ht="15.75" customHeight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ht="15.75" customHeight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ht="15.75" customHeight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ht="15.75" customHeight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ht="15.75" customHeight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ht="15.75" customHeight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ht="15.75" customHeight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ht="15.75" customHeight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ht="15.75" customHeight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ht="15.75" customHeight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ht="15.75" customHeight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ht="15.75" customHeight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ht="15.75" customHeight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ht="15.75" customHeight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ht="15.75" customHeight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ht="15.75" customHeight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ht="15.75" customHeight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ht="15.75" customHeight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ht="15.75" customHeight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ht="15.75" customHeight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ht="15.75" customHeight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ht="15.75" customHeight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ht="15.75" customHeight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ht="15.75" customHeight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ht="15.75" customHeight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ht="15.75" customHeight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ht="15.75" customHeight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ht="15.75" customHeight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ht="15.75" customHeight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ht="15.75" customHeight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ht="15.75" customHeight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ht="15.75" customHeight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ht="15.75" customHeight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ht="15.75" customHeight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ht="15.75" customHeight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ht="15.75" customHeight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ht="15.75" customHeight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ht="15.75" customHeight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ht="15.75" customHeight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ht="15.75" customHeight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ht="15.75" customHeight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ht="15.75" customHeight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ht="15.75" customHeight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ht="15.75" customHeight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ht="15.75" customHeight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ht="15.75" customHeight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ht="15.75" customHeight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ht="15.75" customHeight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ht="15.75" customHeight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ht="15.75" customHeight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ht="15.75" customHeight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ht="15.75" customHeight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ht="15.75" customHeight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ht="15.75" customHeight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ht="15.75" customHeight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ht="15.75" customHeight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ht="15.75" customHeight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ht="15.75" customHeight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ht="15.75" customHeight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ht="15.75" customHeight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ht="15.75" customHeight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ht="15.75" customHeight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ht="15.75" customHeight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ht="15.75" customHeight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ht="15.75" customHeight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ht="15.75" customHeight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ht="15.75" customHeight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ht="15.75" customHeight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ht="15.75" customHeight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ht="15.75" customHeight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ht="15.75" customHeight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ht="15.75" customHeight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ht="15.75" customHeight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ht="15.75" customHeight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ht="15.75" customHeight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ht="15.75" customHeight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ht="15.75" customHeight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ht="15.75" customHeight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ht="15.75" customHeight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ht="15.75" customHeight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ht="15.75" customHeight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ht="15.75" customHeight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ht="15.75" customHeight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ht="15.75" customHeight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ht="15.75" customHeight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ht="15.75" customHeight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ht="15.75" customHeight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ht="15.75" customHeight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ht="15.75" customHeight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ht="15.75" customHeight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ht="15.75" customHeight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ht="15.75" customHeight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ht="15.75" customHeight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ht="15.75" customHeight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ht="15.75" customHeight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ht="15.75" customHeight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ht="15.75" customHeight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ht="15.75" customHeight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ht="15.75" customHeight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ht="15.75" customHeight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ht="15.75" customHeight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ht="15.75" customHeight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ht="15.75" customHeight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ht="15.75" customHeight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ht="15.75" customHeight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ht="15.75" customHeight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ht="15.75" customHeight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ht="15.75" customHeight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ht="15.75" customHeight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ht="15.75" customHeight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ht="15.75" customHeight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ht="15.75" customHeight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ht="15.75" customHeight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ht="15.75" customHeight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ht="15.75" customHeight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ht="15.75" customHeight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ht="15.75" customHeight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ht="15.75" customHeight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ht="15.75" customHeight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ht="15.75" customHeight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ht="15.75" customHeight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ht="15.75" customHeight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ht="15.75" customHeight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ht="15.75" customHeight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ht="15.75" customHeight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ht="15.75" customHeight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ht="15.75" customHeight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ht="15.75" customHeight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ht="15.75" customHeight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ht="15.75" customHeight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ht="15.75" customHeight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ht="15.75" customHeight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ht="15.75" customHeight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ht="15.75" customHeight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ht="15.75" customHeight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ht="15.75" customHeight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ht="15.75" customHeight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ht="15.75" customHeight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ht="15.75" customHeight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ht="15.75" customHeight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ht="15.75" customHeight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ht="15.75" customHeight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ht="15.75" customHeight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ht="15.75" customHeight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ht="15.75" customHeight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ht="15.75" customHeight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ht="15.75" customHeight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ht="15.75" customHeight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ht="15.75" customHeight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ht="15.75" customHeight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ht="15.75" customHeight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ht="15.75" customHeight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ht="15.75" customHeight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ht="15.75" customHeight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ht="15.75" customHeight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ht="15.75" customHeight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ht="15.75" customHeight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ht="15.75" customHeight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ht="15.75" customHeight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ht="15.75" customHeight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ht="15.75" customHeight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ht="15.75" customHeight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ht="15.75" customHeight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ht="15.75" customHeight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ht="15.75" customHeight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ht="15.75" customHeight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ht="15.75" customHeight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ht="15.75" customHeight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ht="15.75" customHeight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ht="15.75" customHeight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ht="15.75" customHeight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ht="15.75" customHeight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ht="15.75" customHeight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ht="15.75" customHeight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ht="15.75" customHeight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ht="15.75" customHeight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ht="15.75" customHeight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ht="15.75" customHeight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ht="15.75" customHeight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ht="15.75" customHeight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ht="15.75" customHeight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ht="15.75" customHeight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ht="15.75" customHeight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ht="15.75" customHeight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ht="15.75" customHeight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ht="15.75" customHeight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ht="15.75" customHeight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ht="15.75" customHeight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ht="15.75" customHeight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ht="15.75" customHeight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ht="15.75" customHeight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ht="15.75" customHeight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ht="15.75" customHeight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ht="15.75" customHeight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ht="15.75" customHeight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ht="15.75" customHeight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ht="15.75" customHeight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ht="15.75" customHeight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ht="15.75" customHeight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ht="15.75" customHeight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ht="15.75" customHeight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ht="15.75" customHeight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ht="15.75" customHeight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ht="15.75" customHeight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ht="15.75" customHeight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ht="15.75" customHeight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ht="15.75" customHeight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ht="15.75" customHeight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ht="15.75" customHeight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ht="15.75" customHeight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ht="15.75" customHeight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ht="15.75" customHeight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ht="15.75" customHeight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ht="15.75" customHeight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ht="15.75" customHeight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ht="15.75" customHeight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ht="15.75" customHeight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ht="15.75" customHeight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ht="15.75" customHeight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ht="15.75" customHeight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ht="15.75" customHeight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ht="15.75" customHeight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ht="15.75" customHeight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ht="15.75" customHeight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ht="15.75" customHeight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ht="15.75" customHeight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ht="15.75" customHeight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ht="15.75" customHeight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ht="15.75" customHeight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ht="15.75" customHeight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ht="15.75" customHeight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ht="15.75" customHeight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ht="15.75" customHeight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ht="15.75" customHeight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ht="15.75" customHeight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ht="15.75" customHeight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ht="15.75" customHeight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ht="15.75" customHeight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ht="15.75" customHeight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ht="15.75" customHeight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ht="15.75" customHeight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ht="15.75" customHeight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ht="15.75" customHeight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ht="15.75" customHeight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ht="15.75" customHeight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ht="15.75" customHeight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ht="15.75" customHeight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ht="15.75" customHeight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ht="15.75" customHeight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ht="15.75" customHeight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ht="15.75" customHeight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ht="15.75" customHeight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ht="15.75" customHeight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ht="15.75" customHeight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ht="15.75" customHeight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ht="15.75" customHeight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ht="15.75" customHeight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ht="15.75" customHeight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ht="15.75" customHeight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ht="15.75" customHeight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ht="15.75" customHeight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ht="15.75" customHeight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ht="15.75" customHeight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ht="15.75" customHeight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ht="15.75" customHeight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ht="15.75" customHeight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ht="15.75" customHeight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ht="15.75" customHeight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ht="15.75" customHeight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ht="15.75" customHeight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ht="15.75" customHeight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ht="15.75" customHeight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ht="15.75" customHeight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ht="15.75" customHeight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ht="15.75" customHeight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ht="15.75" customHeight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ht="15.75" customHeight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ht="15.75" customHeight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ht="15.75" customHeight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ht="15.75" customHeight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ht="15.75" customHeight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ht="15.75" customHeight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ht="15.75" customHeight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ht="15.75" customHeight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ht="15.75" customHeight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ht="15.75" customHeight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ht="15.75" customHeight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ht="15.75" customHeight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ht="15.75" customHeight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ht="15.75" customHeight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ht="15.75" customHeight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ht="15.75" customHeight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ht="15.75" customHeight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ht="15.75" customHeight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ht="15.75" customHeight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ht="15.75" customHeight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ht="15.75" customHeight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ht="15.75" customHeight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ht="15.75" customHeight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ht="15.75" customHeight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ht="15.75" customHeight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ht="15.75" customHeight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ht="15.75" customHeight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ht="15.75" customHeight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ht="15.75" customHeight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ht="15.75" customHeight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ht="15.75" customHeight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ht="15.75" customHeight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ht="15.75" customHeight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ht="15.75" customHeight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ht="15.75" customHeight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ht="15.75" customHeight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ht="15.75" customHeight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ht="15.75" customHeight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ht="15.75" customHeight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ht="15.75" customHeight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ht="15.75" customHeight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ht="15.75" customHeight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ht="15.75" customHeight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ht="15.75" customHeight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ht="15.75" customHeight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ht="15.75" customHeight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ht="15.75" customHeight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ht="15.75" customHeight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ht="15.75" customHeight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ht="15.75" customHeight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ht="15.75" customHeight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ht="15.75" customHeight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ht="15.75" customHeight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ht="15.75" customHeight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ht="15.75" customHeight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ht="15.75" customHeight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ht="15.75" customHeight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ht="15.75" customHeight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ht="15.75" customHeight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ht="15.75" customHeight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ht="15.75" customHeight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ht="15.75" customHeight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ht="15.75" customHeight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ht="15.75" customHeight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ht="15.75" customHeight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ht="15.75" customHeight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ht="15.75" customHeight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ht="15.75" customHeight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ht="15.75" customHeight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ht="15.75" customHeight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ht="15.75" customHeight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ht="15.75" customHeight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ht="15.75" customHeight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ht="15.75" customHeight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ht="15.75" customHeight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ht="15.75" customHeight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ht="15.75" customHeight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ht="15.75" customHeight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ht="15.75" customHeight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ht="15.75" customHeight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ht="15.75" customHeight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ht="15.75" customHeight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ht="15.75" customHeight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ht="15.75" customHeight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ht="15.75" customHeight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ht="15.75" customHeight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ht="15.75" customHeight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ht="15.75" customHeight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ht="15.75" customHeight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ht="15.75" customHeight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ht="15.75" customHeight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ht="15.75" customHeight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ht="15.75" customHeight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ht="15.75" customHeight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ht="15.75" customHeight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ht="15.75" customHeight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ht="15.75" customHeight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ht="15.75" customHeight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ht="15.75" customHeight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ht="15.75" customHeight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ht="15.75" customHeight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ht="15.75" customHeight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ht="15.75" customHeight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ht="15.75" customHeight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ht="15.75" customHeight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ht="15.75" customHeight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ht="15.75" customHeight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ht="15.75" customHeight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ht="15.75" customHeight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ht="15.75" customHeight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ht="15.75" customHeight="1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ht="15.75" customHeight="1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ht="15.75" customHeight="1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mergeCells count="4">
    <mergeCell ref="H1:H3"/>
    <mergeCell ref="A7:A8"/>
    <mergeCell ref="B1:C2"/>
    <mergeCell ref="G1:G3"/>
  </mergeCells>
  <printOptions horizontalCentered="1" vertic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2.57"/>
    <col customWidth="1" min="2" max="2" width="14.57"/>
    <col customWidth="1" min="3" max="3" width="16.29"/>
    <col customWidth="1" min="4" max="5" width="14.57"/>
    <col customWidth="1" min="6" max="6" width="51.57"/>
    <col customWidth="1" min="7" max="8" width="14.57"/>
  </cols>
  <sheetData>
    <row r="1">
      <c r="A1" s="199" t="s">
        <v>115</v>
      </c>
      <c r="B1" s="200"/>
      <c r="C1" s="200"/>
      <c r="D1" s="200"/>
      <c r="E1" s="201"/>
      <c r="F1" s="199" t="s">
        <v>119</v>
      </c>
      <c r="G1" s="200"/>
      <c r="H1" s="201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>
      <c r="A2" s="203"/>
      <c r="B2" s="204" t="s">
        <v>3</v>
      </c>
      <c r="C2" s="200"/>
      <c r="D2" s="201"/>
      <c r="E2" s="205" t="s">
        <v>189</v>
      </c>
      <c r="F2" s="203"/>
      <c r="G2" s="205" t="str">
        <f>B2</f>
        <v>N</v>
      </c>
      <c r="H2" s="205" t="str">
        <f>+E2</f>
        <v>N - 1</v>
      </c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>
      <c r="A3" s="207"/>
      <c r="B3" s="208" t="s">
        <v>123</v>
      </c>
      <c r="C3" s="208" t="s">
        <v>125</v>
      </c>
      <c r="D3" s="208" t="s">
        <v>126</v>
      </c>
      <c r="E3" s="208" t="s">
        <v>126</v>
      </c>
      <c r="F3" s="209"/>
      <c r="G3" s="210"/>
      <c r="H3" s="210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>
      <c r="A4" s="209"/>
      <c r="B4" s="211"/>
      <c r="C4" s="212" t="s">
        <v>128</v>
      </c>
      <c r="D4" s="211"/>
      <c r="E4" s="211"/>
      <c r="F4" s="213" t="str">
        <f>+A5</f>
        <v/>
      </c>
      <c r="G4" s="214"/>
      <c r="H4" s="214"/>
      <c r="I4" s="206"/>
      <c r="J4" s="215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>
      <c r="A5" s="216"/>
      <c r="B5" s="217"/>
      <c r="C5" s="217"/>
      <c r="D5" s="217"/>
      <c r="E5" s="217"/>
      <c r="F5" s="218" t="s">
        <v>190</v>
      </c>
      <c r="G5" s="217"/>
      <c r="H5" s="217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>
      <c r="A6" s="219" t="s">
        <v>133</v>
      </c>
      <c r="B6" s="217"/>
      <c r="C6" s="217"/>
      <c r="D6" s="217"/>
      <c r="E6" s="217"/>
      <c r="F6" s="220"/>
      <c r="G6" s="217"/>
      <c r="H6" s="217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>
      <c r="A7" s="207" t="s">
        <v>191</v>
      </c>
      <c r="B7" s="221">
        <v>101286.0</v>
      </c>
      <c r="C7" s="221">
        <v>101286.0</v>
      </c>
      <c r="D7" s="222"/>
      <c r="E7" s="222"/>
      <c r="F7" s="220" t="s">
        <v>192</v>
      </c>
      <c r="G7" s="221">
        <v>533723.0</v>
      </c>
      <c r="H7" s="221">
        <v>533723.0</v>
      </c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>
      <c r="A8" s="207" t="s">
        <v>193</v>
      </c>
      <c r="B8" s="221">
        <v>59737.0</v>
      </c>
      <c r="C8" s="221">
        <v>59737.0</v>
      </c>
      <c r="D8" s="222"/>
      <c r="E8" s="222"/>
      <c r="F8" s="220" t="s">
        <v>194</v>
      </c>
      <c r="G8" s="221">
        <v>8317715.0</v>
      </c>
      <c r="H8" s="221">
        <v>8317715.0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>
      <c r="A9" s="207" t="s">
        <v>195</v>
      </c>
      <c r="B9" s="221">
        <v>8757333.0</v>
      </c>
      <c r="C9" s="221">
        <v>593091.0</v>
      </c>
      <c r="D9" s="222">
        <f t="shared" ref="D9:D10" si="1">+B9-C9</f>
        <v>8164242</v>
      </c>
      <c r="E9" s="222">
        <v>8164242.0</v>
      </c>
      <c r="F9" s="220" t="s">
        <v>196</v>
      </c>
      <c r="G9" s="221">
        <v>85578.0</v>
      </c>
      <c r="H9" s="221">
        <v>85578.0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>
      <c r="A10" s="207" t="s">
        <v>197</v>
      </c>
      <c r="B10" s="221">
        <v>40494.0</v>
      </c>
      <c r="C10" s="221">
        <v>40494.0</v>
      </c>
      <c r="D10" s="222">
        <f t="shared" si="1"/>
        <v>0</v>
      </c>
      <c r="E10" s="222">
        <v>1750.0</v>
      </c>
      <c r="F10" s="220" t="s">
        <v>198</v>
      </c>
      <c r="G10" s="221"/>
      <c r="H10" s="221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>
      <c r="A11" s="207"/>
      <c r="B11" s="221"/>
      <c r="C11" s="221"/>
      <c r="D11" s="222"/>
      <c r="E11" s="222"/>
      <c r="F11" s="220" t="s">
        <v>199</v>
      </c>
      <c r="G11" s="221">
        <v>8000.0</v>
      </c>
      <c r="H11" s="221">
        <v>8000.0</v>
      </c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>
      <c r="A12" s="219" t="s">
        <v>200</v>
      </c>
      <c r="B12" s="221"/>
      <c r="C12" s="221"/>
      <c r="D12" s="222"/>
      <c r="E12" s="222"/>
      <c r="F12" s="220" t="s">
        <v>141</v>
      </c>
      <c r="G12" s="221">
        <v>6694396.0</v>
      </c>
      <c r="H12" s="221">
        <v>6505748.0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>
      <c r="A13" s="207" t="s">
        <v>201</v>
      </c>
      <c r="B13" s="221">
        <v>7614.0</v>
      </c>
      <c r="C13" s="221">
        <v>4025.0</v>
      </c>
      <c r="D13" s="222">
        <f t="shared" ref="D13:D14" si="2">+B13-C13</f>
        <v>3589</v>
      </c>
      <c r="E13" s="222">
        <v>4604.0</v>
      </c>
      <c r="F13" s="220"/>
      <c r="G13" s="221"/>
      <c r="H13" s="221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>
      <c r="A14" s="207" t="s">
        <v>202</v>
      </c>
      <c r="B14" s="221">
        <v>1692240.0</v>
      </c>
      <c r="C14" s="221">
        <v>1160199.0</v>
      </c>
      <c r="D14" s="222">
        <f t="shared" si="2"/>
        <v>532041</v>
      </c>
      <c r="E14" s="222">
        <v>615492.0</v>
      </c>
      <c r="F14" s="220" t="s">
        <v>203</v>
      </c>
      <c r="G14" s="221">
        <v>387884.0</v>
      </c>
      <c r="H14" s="221">
        <v>789712.0</v>
      </c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>
      <c r="A15" s="207" t="s">
        <v>204</v>
      </c>
      <c r="B15" s="221"/>
      <c r="C15" s="221"/>
      <c r="D15" s="222"/>
      <c r="E15" s="222"/>
      <c r="F15" s="211"/>
      <c r="G15" s="223"/>
      <c r="H15" s="224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>
      <c r="A16" s="207"/>
      <c r="B16" s="221"/>
      <c r="C16" s="221"/>
      <c r="D16" s="222"/>
      <c r="E16" s="222"/>
      <c r="F16" s="225" t="s">
        <v>148</v>
      </c>
      <c r="G16" s="226">
        <f>SUM(G7:G15)</f>
        <v>16027296</v>
      </c>
      <c r="H16" s="226">
        <v>1.6240476E7</v>
      </c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>
      <c r="A17" s="219" t="s">
        <v>143</v>
      </c>
      <c r="B17" s="221"/>
      <c r="C17" s="221"/>
      <c r="D17" s="222"/>
      <c r="E17" s="222"/>
      <c r="F17" s="220"/>
      <c r="G17" s="222"/>
      <c r="H17" s="222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>
      <c r="A18" s="207" t="s">
        <v>205</v>
      </c>
      <c r="B18" s="221"/>
      <c r="C18" s="221"/>
      <c r="D18" s="222"/>
      <c r="E18" s="222"/>
      <c r="F18" s="220"/>
      <c r="G18" s="221"/>
      <c r="H18" s="222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>
      <c r="A19" s="207" t="s">
        <v>206</v>
      </c>
      <c r="B19" s="221">
        <v>5401.0</v>
      </c>
      <c r="C19" s="221"/>
      <c r="D19" s="222">
        <f t="shared" ref="D19:D20" si="3">+B19-C19</f>
        <v>5401</v>
      </c>
      <c r="E19" s="222">
        <v>7236.0</v>
      </c>
      <c r="F19" s="220" t="s">
        <v>149</v>
      </c>
      <c r="G19" s="227"/>
      <c r="H19" s="227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>
      <c r="A20" s="207" t="s">
        <v>207</v>
      </c>
      <c r="B20" s="221">
        <v>1560804.0</v>
      </c>
      <c r="C20" s="221"/>
      <c r="D20" s="222">
        <f t="shared" si="3"/>
        <v>1560804</v>
      </c>
      <c r="E20" s="222">
        <v>56809.0</v>
      </c>
      <c r="F20" s="220" t="s">
        <v>150</v>
      </c>
      <c r="G20" s="221">
        <v>107499.0</v>
      </c>
      <c r="H20" s="221">
        <v>146877.0</v>
      </c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>
      <c r="A21" s="209"/>
      <c r="B21" s="223"/>
      <c r="C21" s="223"/>
      <c r="D21" s="224"/>
      <c r="E21" s="224"/>
      <c r="F21" s="220" t="s">
        <v>151</v>
      </c>
      <c r="G21" s="221"/>
      <c r="H21" s="221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>
      <c r="A22" s="228" t="s">
        <v>148</v>
      </c>
      <c r="B22" s="229">
        <f t="shared" ref="B22:D22" si="4">SUM(B7:B21)</f>
        <v>12224909</v>
      </c>
      <c r="C22" s="229">
        <f t="shared" si="4"/>
        <v>1958832</v>
      </c>
      <c r="D22" s="229">
        <f t="shared" si="4"/>
        <v>10266077</v>
      </c>
      <c r="E22" s="229">
        <v>8850133.0</v>
      </c>
      <c r="F22" s="220"/>
      <c r="G22" s="221"/>
      <c r="H22" s="222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>
      <c r="A23" s="207"/>
      <c r="B23" s="221"/>
      <c r="C23" s="221"/>
      <c r="D23" s="222"/>
      <c r="E23" s="222"/>
      <c r="F23" s="211"/>
      <c r="G23" s="223"/>
      <c r="H23" s="22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>
      <c r="A24" s="230" t="s">
        <v>208</v>
      </c>
      <c r="B24" s="221"/>
      <c r="C24" s="221"/>
      <c r="D24" s="222"/>
      <c r="E24" s="222"/>
      <c r="F24" s="225" t="s">
        <v>156</v>
      </c>
      <c r="G24" s="226">
        <f>SUM(G20:G23)</f>
        <v>107499</v>
      </c>
      <c r="H24" s="226">
        <v>146877.0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>
      <c r="A25" s="207"/>
      <c r="B25" s="221"/>
      <c r="C25" s="221"/>
      <c r="D25" s="222"/>
      <c r="E25" s="222"/>
      <c r="F25" s="220"/>
      <c r="G25" s="231"/>
      <c r="H25" s="222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>
      <c r="A26" s="207" t="s">
        <v>157</v>
      </c>
      <c r="B26" s="221">
        <v>133374.0</v>
      </c>
      <c r="C26" s="221"/>
      <c r="D26" s="222">
        <f>+B26-C26</f>
        <v>133374</v>
      </c>
      <c r="E26" s="222">
        <f>159412-2</f>
        <v>159410</v>
      </c>
      <c r="F26" s="220"/>
      <c r="G26" s="232"/>
      <c r="H26" s="222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>
      <c r="A27" s="207"/>
      <c r="B27" s="221"/>
      <c r="C27" s="221"/>
      <c r="D27" s="222"/>
      <c r="E27" s="222"/>
      <c r="F27" s="220" t="s">
        <v>158</v>
      </c>
      <c r="G27" s="232"/>
      <c r="H27" s="222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>
      <c r="A28" s="207" t="s">
        <v>159</v>
      </c>
      <c r="B28" s="221"/>
      <c r="C28" s="221"/>
      <c r="D28" s="222"/>
      <c r="E28" s="222"/>
      <c r="F28" s="220" t="s">
        <v>160</v>
      </c>
      <c r="G28" s="232"/>
      <c r="H28" s="221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  <row r="29">
      <c r="A29" s="207" t="s">
        <v>162</v>
      </c>
      <c r="B29" s="221">
        <v>9756036.0</v>
      </c>
      <c r="C29" s="221">
        <v>236668.0</v>
      </c>
      <c r="D29" s="222">
        <f t="shared" ref="D29:D30" si="5">+B29-C29</f>
        <v>9519368</v>
      </c>
      <c r="E29" s="222">
        <v>9997218.0</v>
      </c>
      <c r="F29" s="220" t="s">
        <v>164</v>
      </c>
      <c r="G29" s="232">
        <v>6634.0</v>
      </c>
      <c r="H29" s="221">
        <v>2670.0</v>
      </c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</row>
    <row r="30">
      <c r="A30" s="207" t="s">
        <v>166</v>
      </c>
      <c r="B30" s="221">
        <v>2942087.0</v>
      </c>
      <c r="C30" s="221"/>
      <c r="D30" s="222">
        <f t="shared" si="5"/>
        <v>2942087</v>
      </c>
      <c r="E30" s="222">
        <v>2279598.0</v>
      </c>
      <c r="F30" s="220" t="s">
        <v>169</v>
      </c>
      <c r="G30" s="232">
        <v>752.0</v>
      </c>
      <c r="H30" s="221">
        <v>50752.0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</row>
    <row r="31">
      <c r="A31" s="207"/>
      <c r="B31" s="221"/>
      <c r="C31" s="221"/>
      <c r="D31" s="222"/>
      <c r="E31" s="222"/>
      <c r="F31" s="220" t="s">
        <v>174</v>
      </c>
      <c r="G31" s="232">
        <v>1796744.0</v>
      </c>
      <c r="H31" s="221">
        <v>2601620.0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</row>
    <row r="32">
      <c r="A32" s="207" t="s">
        <v>172</v>
      </c>
      <c r="B32" s="221">
        <v>24651.0</v>
      </c>
      <c r="C32" s="221">
        <v>6491.0</v>
      </c>
      <c r="D32" s="222">
        <f>+B32-C32</f>
        <v>18160</v>
      </c>
      <c r="E32" s="222">
        <v>4222629.0</v>
      </c>
      <c r="F32" s="220" t="s">
        <v>176</v>
      </c>
      <c r="G32" s="232">
        <v>6787798.0</v>
      </c>
      <c r="H32" s="221">
        <v>6654817.0</v>
      </c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</row>
    <row r="33">
      <c r="A33" s="207"/>
      <c r="B33" s="221"/>
      <c r="C33" s="221"/>
      <c r="D33" s="222"/>
      <c r="E33" s="222"/>
      <c r="F33" s="233" t="s">
        <v>178</v>
      </c>
      <c r="G33" s="232"/>
      <c r="H33" s="221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</row>
    <row r="34">
      <c r="A34" s="207"/>
      <c r="B34" s="221"/>
      <c r="C34" s="221"/>
      <c r="D34" s="222"/>
      <c r="E34" s="222"/>
      <c r="F34" s="220" t="s">
        <v>182</v>
      </c>
      <c r="G34" s="232">
        <v>326458.0</v>
      </c>
      <c r="H34" s="221">
        <v>418462.0</v>
      </c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</row>
    <row r="35">
      <c r="A35" s="207" t="s">
        <v>180</v>
      </c>
      <c r="B35" s="221">
        <v>2899880.0</v>
      </c>
      <c r="C35" s="221"/>
      <c r="D35" s="222">
        <f>+B35-C35</f>
        <v>2899880</v>
      </c>
      <c r="E35" s="222">
        <v>1453848.0</v>
      </c>
      <c r="F35" s="220"/>
      <c r="G35" s="232"/>
      <c r="H35" s="221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</row>
    <row r="36">
      <c r="A36" s="207"/>
      <c r="B36" s="221"/>
      <c r="C36" s="221"/>
      <c r="D36" s="222"/>
      <c r="E36" s="222"/>
      <c r="F36" s="220" t="s">
        <v>184</v>
      </c>
      <c r="G36" s="232">
        <v>947149.0</v>
      </c>
      <c r="H36" s="221">
        <v>1046183.0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</row>
    <row r="37">
      <c r="A37" s="207" t="s">
        <v>185</v>
      </c>
      <c r="B37" s="221">
        <v>221382.0</v>
      </c>
      <c r="C37" s="221"/>
      <c r="D37" s="222">
        <f>+B37-C37</f>
        <v>221382</v>
      </c>
      <c r="E37" s="222">
        <v>199020.0</v>
      </c>
      <c r="F37" s="220"/>
      <c r="G37" s="232"/>
      <c r="H37" s="222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</row>
    <row r="38">
      <c r="A38" s="209"/>
      <c r="B38" s="224"/>
      <c r="C38" s="224"/>
      <c r="D38" s="224"/>
      <c r="E38" s="224"/>
      <c r="F38" s="211"/>
      <c r="G38" s="234"/>
      <c r="H38" s="224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</row>
    <row r="39">
      <c r="A39" s="228" t="s">
        <v>156</v>
      </c>
      <c r="B39" s="229">
        <f>SUM(B26:B38)+1</f>
        <v>15977411</v>
      </c>
      <c r="C39" s="229">
        <f>SUM(C26:C38)</f>
        <v>243159</v>
      </c>
      <c r="D39" s="229">
        <f>SUM(D26:D38)+1</f>
        <v>15734252</v>
      </c>
      <c r="E39" s="229">
        <v>1.8311726E7</v>
      </c>
      <c r="F39" s="235" t="s">
        <v>186</v>
      </c>
      <c r="G39" s="229">
        <f>SUM(G28:G36)-1</f>
        <v>9865534</v>
      </c>
      <c r="H39" s="229">
        <v>1.0774503E7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</row>
    <row r="40">
      <c r="A40" s="209"/>
      <c r="B40" s="224"/>
      <c r="C40" s="224"/>
      <c r="D40" s="224"/>
      <c r="E40" s="224"/>
      <c r="F40" s="211"/>
      <c r="G40" s="223"/>
      <c r="H40" s="224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</row>
    <row r="41">
      <c r="A41" s="228" t="s">
        <v>187</v>
      </c>
      <c r="B41" s="229">
        <f t="shared" ref="B41:D41" si="6">+B22+B39</f>
        <v>28202320</v>
      </c>
      <c r="C41" s="229">
        <f t="shared" si="6"/>
        <v>2201991</v>
      </c>
      <c r="D41" s="229">
        <f t="shared" si="6"/>
        <v>26000329</v>
      </c>
      <c r="E41" s="229">
        <v>2.7161856E7</v>
      </c>
      <c r="F41" s="235" t="s">
        <v>188</v>
      </c>
      <c r="G41" s="229">
        <f>+G16+G24+G39</f>
        <v>26000329</v>
      </c>
      <c r="H41" s="229">
        <v>2.7161856E7</v>
      </c>
      <c r="I41" s="206"/>
      <c r="J41" s="23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</row>
    <row r="42">
      <c r="A42" s="237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</row>
    <row r="43">
      <c r="A43" s="237"/>
      <c r="B43" s="206"/>
      <c r="C43" s="206"/>
      <c r="D43" s="206"/>
      <c r="E43" s="206"/>
      <c r="F43" s="23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</row>
    <row r="44">
      <c r="A44" s="238"/>
      <c r="B44" s="239"/>
      <c r="C44" s="240"/>
      <c r="D44" s="240"/>
      <c r="E44" s="240"/>
      <c r="F44" s="241"/>
      <c r="G44" s="241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</row>
    <row r="45">
      <c r="A45" s="242"/>
      <c r="B45" s="243"/>
      <c r="C45" s="243"/>
      <c r="D45" s="243"/>
      <c r="E45" s="242"/>
      <c r="F45" s="244"/>
      <c r="G45" s="244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</row>
    <row r="46">
      <c r="A46" s="237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>
      <c r="A47" s="237"/>
      <c r="B47" s="206"/>
      <c r="C47" s="245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</row>
    <row r="48">
      <c r="A48" s="237"/>
      <c r="B48" s="245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</row>
    <row r="49">
      <c r="A49" s="237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</row>
    <row r="50">
      <c r="A50" s="237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</row>
    <row r="51">
      <c r="A51" s="237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</row>
    <row r="52">
      <c r="A52" s="237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</row>
    <row r="53">
      <c r="A53" s="237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</row>
    <row r="54">
      <c r="A54" s="237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</row>
    <row r="55">
      <c r="A55" s="237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</row>
    <row r="56">
      <c r="A56" s="237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</row>
    <row r="57">
      <c r="A57" s="237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</row>
    <row r="58">
      <c r="A58" s="237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</row>
    <row r="59">
      <c r="A59" s="237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</row>
    <row r="60">
      <c r="A60" s="237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</row>
    <row r="61">
      <c r="A61" s="237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</row>
    <row r="62">
      <c r="A62" s="237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</row>
    <row r="63">
      <c r="A63" s="237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</row>
    <row r="64">
      <c r="A64" s="237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</row>
    <row r="65">
      <c r="A65" s="237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</row>
    <row r="66">
      <c r="A66" s="237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</row>
    <row r="67">
      <c r="A67" s="237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</row>
    <row r="68">
      <c r="A68" s="237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</row>
    <row r="69">
      <c r="A69" s="237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</row>
    <row r="70">
      <c r="A70" s="237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</row>
    <row r="71">
      <c r="A71" s="237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</row>
    <row r="72">
      <c r="A72" s="237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</row>
    <row r="73">
      <c r="A73" s="237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</row>
    <row r="74">
      <c r="A74" s="237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</row>
    <row r="75">
      <c r="A75" s="237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</row>
    <row r="76">
      <c r="A76" s="237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</row>
    <row r="77">
      <c r="A77" s="237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</row>
    <row r="78">
      <c r="A78" s="237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</row>
    <row r="79">
      <c r="A79" s="237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</row>
    <row r="80">
      <c r="A80" s="237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</row>
    <row r="81">
      <c r="A81" s="237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</row>
    <row r="82">
      <c r="A82" s="237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</row>
    <row r="83">
      <c r="A83" s="237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</row>
    <row r="84">
      <c r="A84" s="237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</row>
    <row r="85">
      <c r="A85" s="237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</row>
    <row r="86">
      <c r="A86" s="237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</row>
    <row r="87">
      <c r="A87" s="237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</row>
    <row r="88">
      <c r="A88" s="237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</row>
    <row r="89">
      <c r="A89" s="237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</row>
    <row r="90">
      <c r="A90" s="237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</row>
    <row r="91">
      <c r="A91" s="237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</row>
    <row r="92">
      <c r="A92" s="237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</row>
    <row r="93">
      <c r="A93" s="237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</row>
    <row r="94">
      <c r="A94" s="237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</row>
    <row r="95">
      <c r="A95" s="237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</row>
    <row r="96">
      <c r="A96" s="237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</row>
    <row r="97">
      <c r="A97" s="237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</row>
    <row r="98">
      <c r="A98" s="237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</row>
    <row r="99">
      <c r="A99" s="237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</row>
    <row r="100">
      <c r="A100" s="237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</row>
    <row r="101">
      <c r="A101" s="237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</row>
    <row r="102">
      <c r="A102" s="237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</row>
    <row r="103">
      <c r="A103" s="237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</row>
    <row r="104">
      <c r="A104" s="237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</row>
    <row r="105">
      <c r="A105" s="237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</row>
    <row r="106">
      <c r="A106" s="237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</row>
    <row r="107">
      <c r="A107" s="237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</row>
    <row r="108">
      <c r="A108" s="237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</row>
    <row r="109">
      <c r="A109" s="237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</row>
    <row r="110">
      <c r="A110" s="237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</row>
    <row r="111">
      <c r="A111" s="237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</row>
    <row r="112">
      <c r="A112" s="237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</row>
    <row r="113">
      <c r="A113" s="237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</row>
    <row r="114">
      <c r="A114" s="237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</row>
    <row r="115">
      <c r="A115" s="237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</row>
    <row r="116">
      <c r="A116" s="237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</row>
    <row r="117">
      <c r="A117" s="237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</row>
    <row r="118">
      <c r="A118" s="237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</row>
    <row r="119">
      <c r="A119" s="237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</row>
    <row r="120">
      <c r="A120" s="237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</row>
    <row r="121">
      <c r="A121" s="237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</row>
    <row r="122">
      <c r="A122" s="237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</row>
    <row r="123">
      <c r="A123" s="23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</row>
    <row r="124">
      <c r="A124" s="237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</row>
    <row r="125">
      <c r="A125" s="237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</row>
    <row r="126">
      <c r="A126" s="237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</row>
    <row r="127">
      <c r="A127" s="237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</row>
    <row r="128">
      <c r="A128" s="237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</row>
    <row r="129">
      <c r="A129" s="237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</row>
    <row r="130">
      <c r="A130" s="237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</row>
    <row r="131">
      <c r="A131" s="237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</row>
    <row r="132">
      <c r="A132" s="237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</row>
    <row r="133">
      <c r="A133" s="237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</row>
    <row r="134">
      <c r="A134" s="237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</row>
    <row r="135">
      <c r="A135" s="237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</row>
    <row r="136">
      <c r="A136" s="237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</row>
    <row r="137">
      <c r="A137" s="237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</row>
    <row r="138">
      <c r="A138" s="237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</row>
    <row r="139">
      <c r="A139" s="237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</row>
    <row r="140">
      <c r="A140" s="237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</row>
    <row r="141">
      <c r="A141" s="237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</row>
    <row r="142">
      <c r="A142" s="237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</row>
    <row r="143">
      <c r="A143" s="237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</row>
    <row r="144">
      <c r="A144" s="237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</row>
    <row r="145">
      <c r="A145" s="237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</row>
    <row r="146">
      <c r="A146" s="237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</row>
    <row r="147">
      <c r="A147" s="237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</row>
    <row r="148">
      <c r="A148" s="237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</row>
    <row r="149">
      <c r="A149" s="237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</row>
    <row r="150">
      <c r="A150" s="237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</row>
    <row r="151">
      <c r="A151" s="237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</row>
    <row r="152">
      <c r="A152" s="237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</row>
    <row r="153">
      <c r="A153" s="237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</row>
    <row r="154">
      <c r="A154" s="237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</row>
    <row r="155">
      <c r="A155" s="237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</row>
    <row r="156">
      <c r="A156" s="237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</row>
    <row r="157">
      <c r="A157" s="237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</row>
    <row r="158">
      <c r="A158" s="237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</row>
    <row r="159">
      <c r="A159" s="237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</row>
    <row r="160">
      <c r="A160" s="237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</row>
    <row r="161">
      <c r="A161" s="237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</row>
    <row r="162">
      <c r="A162" s="237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</row>
    <row r="163">
      <c r="A163" s="237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</row>
    <row r="164">
      <c r="A164" s="237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</row>
    <row r="165">
      <c r="A165" s="237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</row>
    <row r="166">
      <c r="A166" s="237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</row>
    <row r="167">
      <c r="A167" s="237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</row>
    <row r="168">
      <c r="A168" s="237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</row>
    <row r="169">
      <c r="A169" s="237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</row>
    <row r="170">
      <c r="A170" s="237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</row>
    <row r="171">
      <c r="A171" s="237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</row>
    <row r="172">
      <c r="A172" s="23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</row>
    <row r="173">
      <c r="A173" s="237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</row>
    <row r="174">
      <c r="A174" s="237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</row>
    <row r="175">
      <c r="A175" s="237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</row>
    <row r="176">
      <c r="A176" s="237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</row>
    <row r="177">
      <c r="A177" s="237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</row>
    <row r="178">
      <c r="A178" s="237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</row>
    <row r="179">
      <c r="A179" s="237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</row>
    <row r="180">
      <c r="A180" s="237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</row>
    <row r="181">
      <c r="A181" s="237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</row>
    <row r="182">
      <c r="A182" s="237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</row>
    <row r="183">
      <c r="A183" s="237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</row>
    <row r="184">
      <c r="A184" s="237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>
      <c r="A185" s="237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</row>
    <row r="186">
      <c r="A186" s="237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</row>
    <row r="187">
      <c r="A187" s="237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</row>
    <row r="188">
      <c r="A188" s="237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</row>
    <row r="189">
      <c r="A189" s="237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>
      <c r="A190" s="237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</row>
    <row r="191">
      <c r="A191" s="237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</row>
    <row r="192">
      <c r="A192" s="237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</row>
    <row r="193">
      <c r="A193" s="237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</row>
    <row r="194">
      <c r="A194" s="237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</row>
    <row r="195">
      <c r="A195" s="237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</row>
    <row r="196">
      <c r="A196" s="237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</row>
    <row r="197">
      <c r="A197" s="237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</row>
    <row r="198">
      <c r="A198" s="237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</row>
    <row r="199">
      <c r="A199" s="237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</row>
    <row r="200">
      <c r="A200" s="237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</row>
    <row r="201">
      <c r="A201" s="237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</row>
    <row r="202">
      <c r="A202" s="237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</row>
    <row r="203">
      <c r="A203" s="237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</row>
    <row r="204">
      <c r="A204" s="237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</row>
    <row r="205">
      <c r="A205" s="237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</row>
    <row r="206">
      <c r="A206" s="237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</row>
    <row r="207">
      <c r="A207" s="237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</row>
    <row r="208">
      <c r="A208" s="237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</row>
    <row r="209">
      <c r="A209" s="237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</row>
    <row r="210">
      <c r="A210" s="237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</row>
    <row r="211">
      <c r="A211" s="237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</row>
    <row r="212">
      <c r="A212" s="237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</row>
    <row r="213">
      <c r="A213" s="237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</row>
    <row r="214">
      <c r="A214" s="237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</row>
    <row r="215">
      <c r="A215" s="237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</row>
    <row r="216">
      <c r="A216" s="237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</row>
    <row r="217">
      <c r="A217" s="237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</row>
    <row r="218">
      <c r="A218" s="237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</row>
    <row r="219">
      <c r="A219" s="237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</row>
    <row r="220">
      <c r="A220" s="237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</row>
    <row r="221">
      <c r="A221" s="237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</row>
    <row r="222">
      <c r="A222" s="237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</row>
    <row r="223">
      <c r="A223" s="237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</row>
    <row r="224">
      <c r="A224" s="237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</row>
    <row r="225">
      <c r="A225" s="237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</row>
    <row r="226">
      <c r="A226" s="237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</row>
    <row r="227">
      <c r="A227" s="237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</row>
    <row r="228">
      <c r="A228" s="237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</row>
    <row r="229">
      <c r="A229" s="237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</row>
    <row r="230">
      <c r="A230" s="237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</row>
    <row r="231">
      <c r="A231" s="237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</row>
    <row r="232">
      <c r="A232" s="237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</row>
    <row r="233">
      <c r="A233" s="237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</row>
    <row r="234">
      <c r="A234" s="237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</row>
    <row r="235">
      <c r="A235" s="237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</row>
    <row r="236">
      <c r="A236" s="237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</row>
    <row r="237">
      <c r="A237" s="237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</row>
    <row r="238">
      <c r="A238" s="237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</row>
    <row r="239">
      <c r="A239" s="237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</row>
    <row r="240">
      <c r="A240" s="237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</row>
    <row r="241">
      <c r="A241" s="237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</row>
    <row r="242">
      <c r="A242" s="237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</row>
    <row r="243">
      <c r="A243" s="237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</row>
    <row r="244">
      <c r="A244" s="237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</row>
    <row r="245">
      <c r="A245" s="237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</row>
    <row r="246">
      <c r="A246" s="237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</row>
    <row r="247">
      <c r="A247" s="237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</row>
    <row r="248">
      <c r="A248" s="237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</row>
    <row r="249">
      <c r="A249" s="237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</row>
    <row r="250">
      <c r="A250" s="237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</row>
    <row r="251">
      <c r="A251" s="237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</row>
    <row r="252">
      <c r="A252" s="237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</row>
    <row r="253">
      <c r="A253" s="237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</row>
    <row r="254">
      <c r="A254" s="237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</row>
    <row r="255">
      <c r="A255" s="237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>
      <c r="A256" s="237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>
      <c r="A257" s="237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>
      <c r="A258" s="237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>
      <c r="A259" s="237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>
      <c r="A260" s="237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</row>
    <row r="261">
      <c r="A261" s="237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</row>
    <row r="262">
      <c r="A262" s="237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>
      <c r="A263" s="237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>
      <c r="A264" s="237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>
      <c r="A265" s="237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>
      <c r="A266" s="237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>
      <c r="A267" s="237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</row>
    <row r="268">
      <c r="A268" s="237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</row>
    <row r="269">
      <c r="A269" s="237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</row>
    <row r="270">
      <c r="A270" s="237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</row>
    <row r="271">
      <c r="A271" s="237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</row>
    <row r="272">
      <c r="A272" s="237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</row>
    <row r="273">
      <c r="A273" s="237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</row>
    <row r="274">
      <c r="A274" s="237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</row>
    <row r="275">
      <c r="A275" s="237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</row>
    <row r="276">
      <c r="A276" s="237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</row>
    <row r="277">
      <c r="A277" s="237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</row>
    <row r="278">
      <c r="A278" s="237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</row>
    <row r="279">
      <c r="A279" s="237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</row>
    <row r="280">
      <c r="A280" s="237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</row>
    <row r="281">
      <c r="A281" s="237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</row>
    <row r="282">
      <c r="A282" s="237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</row>
    <row r="283">
      <c r="A283" s="237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</row>
    <row r="284">
      <c r="A284" s="237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</row>
    <row r="285">
      <c r="A285" s="237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</row>
    <row r="286">
      <c r="A286" s="237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</row>
    <row r="287">
      <c r="A287" s="237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</row>
    <row r="288">
      <c r="A288" s="237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</row>
    <row r="289">
      <c r="A289" s="237"/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</row>
    <row r="290">
      <c r="A290" s="237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</row>
    <row r="291">
      <c r="A291" s="237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</row>
    <row r="292">
      <c r="A292" s="237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</row>
    <row r="293">
      <c r="A293" s="237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</row>
    <row r="294">
      <c r="A294" s="237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</row>
    <row r="295">
      <c r="A295" s="237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</row>
    <row r="296">
      <c r="A296" s="237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</row>
    <row r="297">
      <c r="A297" s="237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</row>
    <row r="298">
      <c r="A298" s="237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</row>
    <row r="299">
      <c r="A299" s="237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</row>
    <row r="300">
      <c r="A300" s="237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</row>
    <row r="301">
      <c r="A301" s="237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</row>
    <row r="302">
      <c r="A302" s="237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</row>
    <row r="303">
      <c r="A303" s="237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</row>
    <row r="304">
      <c r="A304" s="237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</row>
    <row r="305">
      <c r="A305" s="237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</row>
    <row r="306">
      <c r="A306" s="237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</row>
    <row r="307">
      <c r="A307" s="237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</row>
    <row r="308">
      <c r="A308" s="237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</row>
    <row r="309">
      <c r="A309" s="237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</row>
    <row r="310">
      <c r="A310" s="237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</row>
    <row r="311">
      <c r="A311" s="237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</row>
    <row r="312">
      <c r="A312" s="237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</row>
    <row r="313">
      <c r="A313" s="237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</row>
    <row r="314">
      <c r="A314" s="237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</row>
    <row r="315">
      <c r="A315" s="237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</row>
    <row r="316">
      <c r="A316" s="237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</row>
    <row r="317">
      <c r="A317" s="237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</row>
    <row r="318">
      <c r="A318" s="237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</row>
    <row r="319">
      <c r="A319" s="237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</row>
    <row r="320">
      <c r="A320" s="237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</row>
    <row r="321">
      <c r="A321" s="237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</row>
    <row r="322">
      <c r="A322" s="237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</row>
    <row r="323">
      <c r="A323" s="237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</row>
    <row r="324">
      <c r="A324" s="237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</row>
    <row r="325">
      <c r="A325" s="237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</row>
    <row r="326">
      <c r="A326" s="237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</row>
    <row r="327">
      <c r="A327" s="237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</row>
    <row r="328">
      <c r="A328" s="237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</row>
    <row r="329">
      <c r="A329" s="237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</row>
    <row r="330">
      <c r="A330" s="237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</row>
    <row r="331">
      <c r="A331" s="237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</row>
    <row r="332">
      <c r="A332" s="237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</row>
    <row r="333">
      <c r="A333" s="237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</row>
    <row r="334">
      <c r="A334" s="237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</row>
    <row r="335">
      <c r="A335" s="237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</row>
    <row r="336">
      <c r="A336" s="237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</row>
    <row r="337">
      <c r="A337" s="237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</row>
    <row r="338">
      <c r="A338" s="237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</row>
    <row r="339">
      <c r="A339" s="237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</row>
    <row r="340">
      <c r="A340" s="237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</row>
    <row r="341">
      <c r="A341" s="237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</row>
    <row r="342">
      <c r="A342" s="237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</row>
    <row r="343">
      <c r="A343" s="237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</row>
    <row r="344">
      <c r="A344" s="237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</row>
    <row r="345">
      <c r="A345" s="237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</row>
    <row r="346">
      <c r="A346" s="237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</row>
    <row r="347">
      <c r="A347" s="237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</row>
    <row r="348">
      <c r="A348" s="237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</row>
    <row r="349">
      <c r="A349" s="237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</row>
    <row r="350">
      <c r="A350" s="237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</row>
    <row r="351">
      <c r="A351" s="237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</row>
    <row r="352">
      <c r="A352" s="237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</row>
    <row r="353">
      <c r="A353" s="237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</row>
    <row r="354">
      <c r="A354" s="237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</row>
    <row r="355">
      <c r="A355" s="237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</row>
    <row r="356">
      <c r="A356" s="237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</row>
    <row r="357">
      <c r="A357" s="237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</row>
    <row r="358">
      <c r="A358" s="237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</row>
    <row r="359">
      <c r="A359" s="237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</row>
    <row r="360">
      <c r="A360" s="237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</row>
    <row r="361">
      <c r="A361" s="237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</row>
    <row r="362">
      <c r="A362" s="237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</row>
    <row r="363">
      <c r="A363" s="237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</row>
    <row r="364">
      <c r="A364" s="237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</row>
    <row r="365">
      <c r="A365" s="237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</row>
    <row r="366">
      <c r="A366" s="237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</row>
    <row r="367">
      <c r="A367" s="237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</row>
    <row r="368">
      <c r="A368" s="237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</row>
    <row r="369">
      <c r="A369" s="237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</row>
    <row r="370">
      <c r="A370" s="237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</row>
    <row r="371">
      <c r="A371" s="237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</row>
    <row r="372">
      <c r="A372" s="237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</row>
    <row r="373">
      <c r="A373" s="237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</row>
    <row r="374">
      <c r="A374" s="237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</row>
    <row r="375">
      <c r="A375" s="237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</row>
    <row r="376">
      <c r="A376" s="237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</row>
    <row r="377">
      <c r="A377" s="237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</row>
    <row r="378">
      <c r="A378" s="237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</row>
    <row r="379">
      <c r="A379" s="237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</row>
    <row r="380">
      <c r="A380" s="237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</row>
    <row r="381">
      <c r="A381" s="237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</row>
    <row r="382">
      <c r="A382" s="237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</row>
    <row r="383">
      <c r="A383" s="237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</row>
    <row r="384">
      <c r="A384" s="237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</row>
    <row r="385">
      <c r="A385" s="237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</row>
    <row r="386">
      <c r="A386" s="237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</row>
    <row r="387">
      <c r="A387" s="237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</row>
    <row r="388">
      <c r="A388" s="237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</row>
    <row r="389">
      <c r="A389" s="237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</row>
    <row r="390">
      <c r="A390" s="237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</row>
    <row r="391">
      <c r="A391" s="237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</row>
    <row r="392">
      <c r="A392" s="237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</row>
    <row r="393">
      <c r="A393" s="237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</row>
    <row r="394">
      <c r="A394" s="237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</row>
    <row r="395">
      <c r="A395" s="237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</row>
    <row r="396">
      <c r="A396" s="237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</row>
    <row r="397">
      <c r="A397" s="237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</row>
    <row r="398">
      <c r="A398" s="237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</row>
    <row r="399">
      <c r="A399" s="237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</row>
    <row r="400">
      <c r="A400" s="237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</row>
    <row r="401">
      <c r="A401" s="237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</row>
    <row r="402">
      <c r="A402" s="237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</row>
    <row r="403">
      <c r="A403" s="237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</row>
    <row r="404">
      <c r="A404" s="237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</row>
    <row r="405">
      <c r="A405" s="237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</row>
    <row r="406">
      <c r="A406" s="237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</row>
    <row r="407">
      <c r="A407" s="237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</row>
    <row r="408">
      <c r="A408" s="237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</row>
    <row r="409">
      <c r="A409" s="237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</row>
    <row r="410">
      <c r="A410" s="237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</row>
    <row r="411">
      <c r="A411" s="237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</row>
    <row r="412">
      <c r="A412" s="237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</row>
    <row r="413">
      <c r="A413" s="237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</row>
    <row r="414">
      <c r="A414" s="237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</row>
    <row r="415">
      <c r="A415" s="237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</row>
    <row r="416">
      <c r="A416" s="237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</row>
    <row r="417">
      <c r="A417" s="237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</row>
    <row r="418">
      <c r="A418" s="237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</row>
    <row r="419">
      <c r="A419" s="237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</row>
    <row r="420">
      <c r="A420" s="237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</row>
    <row r="421">
      <c r="A421" s="237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</row>
    <row r="422">
      <c r="A422" s="237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</row>
    <row r="423">
      <c r="A423" s="237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</row>
    <row r="424">
      <c r="A424" s="237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</row>
    <row r="425">
      <c r="A425" s="237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</row>
    <row r="426">
      <c r="A426" s="237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</row>
    <row r="427">
      <c r="A427" s="237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</row>
    <row r="428">
      <c r="A428" s="237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</row>
    <row r="429">
      <c r="A429" s="237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</row>
    <row r="430">
      <c r="A430" s="237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</row>
    <row r="431">
      <c r="A431" s="237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</row>
    <row r="432">
      <c r="A432" s="237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</row>
    <row r="433">
      <c r="A433" s="237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</row>
    <row r="434">
      <c r="A434" s="237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</row>
    <row r="435">
      <c r="A435" s="237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</row>
    <row r="436">
      <c r="A436" s="237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</row>
    <row r="437">
      <c r="A437" s="237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</row>
    <row r="438">
      <c r="A438" s="237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</row>
    <row r="439">
      <c r="A439" s="237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</row>
    <row r="440">
      <c r="A440" s="237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</row>
    <row r="441">
      <c r="A441" s="237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</row>
    <row r="442">
      <c r="A442" s="237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</row>
    <row r="443">
      <c r="A443" s="237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</row>
    <row r="444">
      <c r="A444" s="237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</row>
    <row r="445">
      <c r="A445" s="237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</row>
    <row r="446">
      <c r="A446" s="237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</row>
    <row r="447">
      <c r="A447" s="237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</row>
    <row r="448">
      <c r="A448" s="237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</row>
    <row r="449">
      <c r="A449" s="237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</row>
    <row r="450">
      <c r="A450" s="237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</row>
    <row r="451">
      <c r="A451" s="237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</row>
    <row r="452">
      <c r="A452" s="237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</row>
    <row r="453">
      <c r="A453" s="237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</row>
    <row r="454">
      <c r="A454" s="237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</row>
    <row r="455">
      <c r="A455" s="237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</row>
    <row r="456">
      <c r="A456" s="237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</row>
    <row r="457">
      <c r="A457" s="237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</row>
    <row r="458">
      <c r="A458" s="237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</row>
    <row r="459">
      <c r="A459" s="237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</row>
    <row r="460">
      <c r="A460" s="237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</row>
    <row r="461">
      <c r="A461" s="237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</row>
    <row r="462">
      <c r="A462" s="237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</row>
    <row r="463">
      <c r="A463" s="237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</row>
    <row r="464">
      <c r="A464" s="237"/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</row>
    <row r="465">
      <c r="A465" s="237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</row>
    <row r="466">
      <c r="A466" s="237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</row>
    <row r="467">
      <c r="A467" s="237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</row>
    <row r="468">
      <c r="A468" s="237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</row>
    <row r="469">
      <c r="A469" s="237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</row>
    <row r="470">
      <c r="A470" s="237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</row>
    <row r="471">
      <c r="A471" s="237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</row>
    <row r="472">
      <c r="A472" s="237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</row>
    <row r="473">
      <c r="A473" s="237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</row>
    <row r="474">
      <c r="A474" s="237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</row>
    <row r="475">
      <c r="A475" s="237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</row>
    <row r="476">
      <c r="A476" s="237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</row>
    <row r="477">
      <c r="A477" s="237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</row>
    <row r="478">
      <c r="A478" s="237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</row>
    <row r="479">
      <c r="A479" s="237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</row>
    <row r="480">
      <c r="A480" s="237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</row>
    <row r="481">
      <c r="A481" s="237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</row>
    <row r="482">
      <c r="A482" s="237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</row>
    <row r="483">
      <c r="A483" s="237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</row>
    <row r="484">
      <c r="A484" s="237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</row>
    <row r="485">
      <c r="A485" s="237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</row>
    <row r="486">
      <c r="A486" s="237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</row>
    <row r="487">
      <c r="A487" s="237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</row>
    <row r="488">
      <c r="A488" s="237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</row>
    <row r="489">
      <c r="A489" s="237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</row>
    <row r="490">
      <c r="A490" s="237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</row>
    <row r="491">
      <c r="A491" s="237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</row>
    <row r="492">
      <c r="A492" s="237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</row>
    <row r="493">
      <c r="A493" s="237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</row>
    <row r="494">
      <c r="A494" s="237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</row>
    <row r="495">
      <c r="A495" s="237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</row>
    <row r="496">
      <c r="A496" s="237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</row>
    <row r="497">
      <c r="A497" s="237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</row>
    <row r="498">
      <c r="A498" s="237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</row>
    <row r="499">
      <c r="A499" s="237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</row>
    <row r="500">
      <c r="A500" s="237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</row>
    <row r="501">
      <c r="A501" s="237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</row>
    <row r="502">
      <c r="A502" s="237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</row>
    <row r="503">
      <c r="A503" s="237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</row>
    <row r="504">
      <c r="A504" s="237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</row>
    <row r="505">
      <c r="A505" s="237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</row>
    <row r="506">
      <c r="A506" s="237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</row>
    <row r="507">
      <c r="A507" s="237"/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</row>
    <row r="508">
      <c r="A508" s="237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</row>
    <row r="509">
      <c r="A509" s="237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</row>
    <row r="510">
      <c r="A510" s="237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</row>
    <row r="511">
      <c r="A511" s="237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</row>
    <row r="512">
      <c r="A512" s="237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</row>
    <row r="513">
      <c r="A513" s="237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</row>
    <row r="514">
      <c r="A514" s="237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</row>
    <row r="515">
      <c r="A515" s="237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</row>
    <row r="516">
      <c r="A516" s="237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</row>
    <row r="517">
      <c r="A517" s="237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</row>
    <row r="518">
      <c r="A518" s="237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</row>
    <row r="519">
      <c r="A519" s="237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</row>
    <row r="520">
      <c r="A520" s="237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</row>
    <row r="521">
      <c r="A521" s="237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</row>
    <row r="522">
      <c r="A522" s="237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</row>
    <row r="523">
      <c r="A523" s="237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</row>
    <row r="524">
      <c r="A524" s="237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</row>
    <row r="525">
      <c r="A525" s="237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</row>
    <row r="526">
      <c r="A526" s="237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</row>
    <row r="527">
      <c r="A527" s="237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</row>
    <row r="528">
      <c r="A528" s="237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</row>
    <row r="529">
      <c r="A529" s="237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</row>
    <row r="530">
      <c r="A530" s="237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</row>
    <row r="531">
      <c r="A531" s="237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</row>
    <row r="532">
      <c r="A532" s="237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</row>
    <row r="533">
      <c r="A533" s="237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</row>
    <row r="534">
      <c r="A534" s="237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</row>
    <row r="535">
      <c r="A535" s="237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</row>
    <row r="536">
      <c r="A536" s="237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</row>
    <row r="537">
      <c r="A537" s="237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</row>
    <row r="538">
      <c r="A538" s="237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</row>
    <row r="539">
      <c r="A539" s="237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</row>
    <row r="540">
      <c r="A540" s="237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</row>
    <row r="541">
      <c r="A541" s="237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</row>
    <row r="542">
      <c r="A542" s="237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</row>
    <row r="543">
      <c r="A543" s="237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</row>
    <row r="544">
      <c r="A544" s="237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</row>
    <row r="545">
      <c r="A545" s="237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</row>
    <row r="546">
      <c r="A546" s="237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</row>
    <row r="547">
      <c r="A547" s="237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</row>
    <row r="548">
      <c r="A548" s="237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</row>
    <row r="549">
      <c r="A549" s="237"/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</row>
    <row r="550">
      <c r="A550" s="237"/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</row>
    <row r="551">
      <c r="A551" s="237"/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</row>
    <row r="552">
      <c r="A552" s="237"/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</row>
    <row r="553">
      <c r="A553" s="237"/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</row>
    <row r="554">
      <c r="A554" s="237"/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</row>
    <row r="555">
      <c r="A555" s="237"/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</row>
    <row r="556">
      <c r="A556" s="237"/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</row>
    <row r="557">
      <c r="A557" s="237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</row>
    <row r="558">
      <c r="A558" s="237"/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</row>
    <row r="559">
      <c r="A559" s="237"/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</row>
    <row r="560">
      <c r="A560" s="237"/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</row>
    <row r="561">
      <c r="A561" s="237"/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</row>
    <row r="562">
      <c r="A562" s="237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</row>
    <row r="563">
      <c r="A563" s="237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</row>
    <row r="564">
      <c r="A564" s="237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</row>
    <row r="565">
      <c r="A565" s="237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</row>
    <row r="566">
      <c r="A566" s="237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</row>
    <row r="567">
      <c r="A567" s="237"/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</row>
    <row r="568">
      <c r="A568" s="237"/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</row>
    <row r="569">
      <c r="A569" s="237"/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</row>
    <row r="570">
      <c r="A570" s="237"/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</row>
    <row r="571">
      <c r="A571" s="237"/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</row>
    <row r="572">
      <c r="A572" s="237"/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</row>
    <row r="573">
      <c r="A573" s="237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</row>
    <row r="574">
      <c r="A574" s="237"/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</row>
    <row r="575">
      <c r="A575" s="237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</row>
    <row r="576">
      <c r="A576" s="237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</row>
    <row r="577">
      <c r="A577" s="237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</row>
    <row r="578">
      <c r="A578" s="237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</row>
    <row r="579">
      <c r="A579" s="237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</row>
    <row r="580">
      <c r="A580" s="237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</row>
    <row r="581">
      <c r="A581" s="237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</row>
    <row r="582">
      <c r="A582" s="237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</row>
    <row r="583">
      <c r="A583" s="237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</row>
    <row r="584">
      <c r="A584" s="237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</row>
    <row r="585">
      <c r="A585" s="237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</row>
    <row r="586">
      <c r="A586" s="237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</row>
    <row r="587">
      <c r="A587" s="237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</row>
    <row r="588">
      <c r="A588" s="237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</row>
    <row r="589">
      <c r="A589" s="237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</row>
    <row r="590">
      <c r="A590" s="237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</row>
    <row r="591">
      <c r="A591" s="237"/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</row>
    <row r="592">
      <c r="A592" s="237"/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</row>
    <row r="593">
      <c r="A593" s="237"/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</row>
    <row r="594">
      <c r="A594" s="237"/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</row>
    <row r="595">
      <c r="A595" s="237"/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</row>
    <row r="596">
      <c r="A596" s="237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</row>
    <row r="597">
      <c r="A597" s="237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</row>
    <row r="598">
      <c r="A598" s="237"/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</row>
    <row r="599">
      <c r="A599" s="237"/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</row>
    <row r="600">
      <c r="A600" s="237"/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</row>
    <row r="601">
      <c r="A601" s="237"/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</row>
    <row r="602">
      <c r="A602" s="237"/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</row>
    <row r="603">
      <c r="A603" s="237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</row>
    <row r="604">
      <c r="A604" s="237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</row>
    <row r="605">
      <c r="A605" s="237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</row>
    <row r="606">
      <c r="A606" s="237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</row>
    <row r="607">
      <c r="A607" s="237"/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</row>
    <row r="608">
      <c r="A608" s="237"/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</row>
    <row r="609">
      <c r="A609" s="237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</row>
    <row r="610">
      <c r="A610" s="237"/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</row>
    <row r="611">
      <c r="A611" s="237"/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</row>
    <row r="612">
      <c r="A612" s="237"/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</row>
    <row r="613">
      <c r="A613" s="237"/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</row>
    <row r="614">
      <c r="A614" s="237"/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</row>
    <row r="615">
      <c r="A615" s="237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</row>
    <row r="616">
      <c r="A616" s="237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</row>
    <row r="617">
      <c r="A617" s="237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</row>
    <row r="618">
      <c r="A618" s="237"/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</row>
    <row r="619">
      <c r="A619" s="237"/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</row>
    <row r="620">
      <c r="A620" s="237"/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</row>
    <row r="621">
      <c r="A621" s="237"/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</row>
    <row r="622">
      <c r="A622" s="237"/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</row>
    <row r="623">
      <c r="A623" s="237"/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</row>
    <row r="624">
      <c r="A624" s="237"/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</row>
    <row r="625">
      <c r="A625" s="237"/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</row>
    <row r="626">
      <c r="A626" s="237"/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</row>
    <row r="627">
      <c r="A627" s="237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</row>
    <row r="628">
      <c r="A628" s="237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</row>
    <row r="629">
      <c r="A629" s="237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</row>
    <row r="630">
      <c r="A630" s="237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</row>
    <row r="631">
      <c r="A631" s="237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</row>
    <row r="632">
      <c r="A632" s="237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</row>
    <row r="633">
      <c r="A633" s="237"/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</row>
    <row r="634">
      <c r="A634" s="237"/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</row>
    <row r="635">
      <c r="A635" s="237"/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</row>
    <row r="636">
      <c r="A636" s="237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</row>
    <row r="637">
      <c r="A637" s="237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</row>
    <row r="638">
      <c r="A638" s="237"/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</row>
    <row r="639">
      <c r="A639" s="237"/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</row>
    <row r="640">
      <c r="A640" s="237"/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</row>
    <row r="641">
      <c r="A641" s="237"/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</row>
    <row r="642">
      <c r="A642" s="237"/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</row>
    <row r="643">
      <c r="A643" s="237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</row>
    <row r="644">
      <c r="A644" s="237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</row>
    <row r="645">
      <c r="A645" s="237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</row>
    <row r="646">
      <c r="A646" s="237"/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</row>
    <row r="647">
      <c r="A647" s="237"/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</row>
    <row r="648">
      <c r="A648" s="237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</row>
    <row r="649">
      <c r="A649" s="237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</row>
    <row r="650">
      <c r="A650" s="237"/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</row>
    <row r="651">
      <c r="A651" s="237"/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</row>
    <row r="652">
      <c r="A652" s="237"/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</row>
    <row r="653">
      <c r="A653" s="237"/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</row>
    <row r="654">
      <c r="A654" s="237"/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</row>
    <row r="655">
      <c r="A655" s="237"/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</row>
    <row r="656">
      <c r="A656" s="237"/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</row>
    <row r="657">
      <c r="A657" s="237"/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</row>
    <row r="658">
      <c r="A658" s="237"/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</row>
    <row r="659">
      <c r="A659" s="237"/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</row>
    <row r="660">
      <c r="A660" s="237"/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</row>
    <row r="661">
      <c r="A661" s="237"/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</row>
    <row r="662">
      <c r="A662" s="237"/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</row>
    <row r="663">
      <c r="A663" s="237"/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</row>
    <row r="664">
      <c r="A664" s="237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</row>
    <row r="665">
      <c r="A665" s="237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</row>
    <row r="666">
      <c r="A666" s="237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</row>
    <row r="667">
      <c r="A667" s="237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</row>
    <row r="668">
      <c r="A668" s="237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</row>
    <row r="669">
      <c r="A669" s="237"/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</row>
    <row r="670">
      <c r="A670" s="237"/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</row>
    <row r="671">
      <c r="A671" s="237"/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</row>
    <row r="672">
      <c r="A672" s="237"/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</row>
    <row r="673">
      <c r="A673" s="237"/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</row>
    <row r="674">
      <c r="A674" s="237"/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</row>
    <row r="675">
      <c r="A675" s="237"/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</row>
    <row r="676">
      <c r="A676" s="237"/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</row>
    <row r="677">
      <c r="A677" s="237"/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</row>
    <row r="678">
      <c r="A678" s="237"/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</row>
    <row r="679">
      <c r="A679" s="237"/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</row>
    <row r="680">
      <c r="A680" s="237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</row>
    <row r="681">
      <c r="A681" s="237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</row>
    <row r="682">
      <c r="A682" s="237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</row>
    <row r="683">
      <c r="A683" s="237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</row>
    <row r="684">
      <c r="A684" s="237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</row>
    <row r="685">
      <c r="A685" s="237"/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</row>
    <row r="686">
      <c r="A686" s="237"/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</row>
    <row r="687">
      <c r="A687" s="237"/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</row>
    <row r="688">
      <c r="A688" s="237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</row>
    <row r="689">
      <c r="A689" s="237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</row>
    <row r="690">
      <c r="A690" s="237"/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</row>
    <row r="691">
      <c r="A691" s="237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</row>
    <row r="692">
      <c r="A692" s="237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</row>
    <row r="693">
      <c r="A693" s="237"/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</row>
    <row r="694">
      <c r="A694" s="237"/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</row>
    <row r="695">
      <c r="A695" s="237"/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</row>
    <row r="696">
      <c r="A696" s="237"/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</row>
    <row r="697">
      <c r="A697" s="237"/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</row>
    <row r="698">
      <c r="A698" s="237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</row>
    <row r="699">
      <c r="A699" s="237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</row>
    <row r="700">
      <c r="A700" s="237"/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</row>
    <row r="701">
      <c r="A701" s="237"/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</row>
    <row r="702">
      <c r="A702" s="237"/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</row>
    <row r="703">
      <c r="A703" s="237"/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</row>
    <row r="704">
      <c r="A704" s="237"/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</row>
    <row r="705">
      <c r="A705" s="237"/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</row>
    <row r="706">
      <c r="A706" s="237"/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</row>
    <row r="707">
      <c r="A707" s="237"/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</row>
    <row r="708">
      <c r="A708" s="237"/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</row>
    <row r="709">
      <c r="A709" s="237"/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</row>
    <row r="710">
      <c r="A710" s="237"/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</row>
    <row r="711">
      <c r="A711" s="237"/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</row>
    <row r="712">
      <c r="A712" s="237"/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</row>
    <row r="713">
      <c r="A713" s="237"/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</row>
    <row r="714">
      <c r="A714" s="237"/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</row>
    <row r="715">
      <c r="A715" s="237"/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</row>
    <row r="716">
      <c r="A716" s="237"/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</row>
    <row r="717">
      <c r="A717" s="237"/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</row>
    <row r="718">
      <c r="A718" s="237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</row>
    <row r="719">
      <c r="A719" s="237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</row>
    <row r="720">
      <c r="A720" s="237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</row>
    <row r="721">
      <c r="A721" s="237"/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</row>
    <row r="722">
      <c r="A722" s="237"/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</row>
    <row r="723">
      <c r="A723" s="237"/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</row>
    <row r="724">
      <c r="A724" s="237"/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</row>
    <row r="725">
      <c r="A725" s="237"/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</row>
    <row r="726">
      <c r="A726" s="237"/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</row>
    <row r="727">
      <c r="A727" s="237"/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</row>
    <row r="728">
      <c r="A728" s="237"/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</row>
    <row r="729">
      <c r="A729" s="237"/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</row>
    <row r="730">
      <c r="A730" s="237"/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</row>
    <row r="731">
      <c r="A731" s="237"/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</row>
    <row r="732">
      <c r="A732" s="237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</row>
    <row r="733">
      <c r="A733" s="237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</row>
    <row r="734">
      <c r="A734" s="237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</row>
    <row r="735">
      <c r="A735" s="237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</row>
    <row r="736">
      <c r="A736" s="237"/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</row>
    <row r="737">
      <c r="A737" s="237"/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</row>
    <row r="738">
      <c r="A738" s="237"/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</row>
    <row r="739">
      <c r="A739" s="237"/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</row>
    <row r="740">
      <c r="A740" s="237"/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</row>
    <row r="741">
      <c r="A741" s="237"/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</row>
    <row r="742">
      <c r="A742" s="237"/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</row>
    <row r="743">
      <c r="A743" s="237"/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</row>
    <row r="744">
      <c r="A744" s="237"/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</row>
    <row r="745">
      <c r="A745" s="237"/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</row>
    <row r="746">
      <c r="A746" s="237"/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</row>
    <row r="747">
      <c r="A747" s="237"/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</row>
    <row r="748">
      <c r="A748" s="237"/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</row>
    <row r="749">
      <c r="A749" s="237"/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</row>
    <row r="750">
      <c r="A750" s="237"/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</row>
    <row r="751">
      <c r="A751" s="237"/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</row>
    <row r="752">
      <c r="A752" s="237"/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</row>
    <row r="753">
      <c r="A753" s="237"/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</row>
    <row r="754">
      <c r="A754" s="237"/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</row>
    <row r="755">
      <c r="A755" s="237"/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</row>
    <row r="756">
      <c r="A756" s="237"/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</row>
    <row r="757">
      <c r="A757" s="237"/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</row>
    <row r="758">
      <c r="A758" s="237"/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</row>
    <row r="759">
      <c r="A759" s="237"/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</row>
    <row r="760">
      <c r="A760" s="237"/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</row>
    <row r="761">
      <c r="A761" s="237"/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</row>
    <row r="762">
      <c r="A762" s="237"/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</row>
    <row r="763">
      <c r="A763" s="237"/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</row>
    <row r="764">
      <c r="A764" s="237"/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</row>
    <row r="765">
      <c r="A765" s="237"/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</row>
    <row r="766">
      <c r="A766" s="237"/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</row>
    <row r="767">
      <c r="A767" s="237"/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</row>
    <row r="768">
      <c r="A768" s="237"/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</row>
    <row r="769">
      <c r="A769" s="237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</row>
    <row r="770">
      <c r="A770" s="237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</row>
    <row r="771">
      <c r="A771" s="237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</row>
    <row r="772">
      <c r="A772" s="237"/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</row>
    <row r="773">
      <c r="A773" s="237"/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</row>
    <row r="774">
      <c r="A774" s="237"/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</row>
    <row r="775">
      <c r="A775" s="237"/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</row>
    <row r="776">
      <c r="A776" s="237"/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</row>
    <row r="777">
      <c r="A777" s="237"/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</row>
    <row r="778">
      <c r="A778" s="237"/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</row>
    <row r="779">
      <c r="A779" s="237"/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</row>
    <row r="780">
      <c r="A780" s="237"/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</row>
    <row r="781">
      <c r="A781" s="237"/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</row>
    <row r="782">
      <c r="A782" s="237"/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</row>
    <row r="783">
      <c r="A783" s="237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</row>
    <row r="784">
      <c r="A784" s="237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</row>
    <row r="785">
      <c r="A785" s="237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</row>
    <row r="786">
      <c r="A786" s="237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</row>
    <row r="787">
      <c r="A787" s="237"/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</row>
    <row r="788">
      <c r="A788" s="237"/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</row>
    <row r="789">
      <c r="A789" s="237"/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</row>
    <row r="790">
      <c r="A790" s="237"/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</row>
    <row r="791">
      <c r="A791" s="237"/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</row>
    <row r="792">
      <c r="A792" s="237"/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</row>
    <row r="793">
      <c r="A793" s="237"/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</row>
    <row r="794">
      <c r="A794" s="237"/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</row>
    <row r="795">
      <c r="A795" s="237"/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</row>
    <row r="796">
      <c r="A796" s="237"/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</row>
    <row r="797">
      <c r="A797" s="237"/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</row>
    <row r="798">
      <c r="A798" s="237"/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</row>
    <row r="799">
      <c r="A799" s="237"/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</row>
    <row r="800">
      <c r="A800" s="237"/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</row>
    <row r="801">
      <c r="A801" s="237"/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</row>
    <row r="802">
      <c r="A802" s="237"/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</row>
    <row r="803">
      <c r="A803" s="237"/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</row>
    <row r="804">
      <c r="A804" s="237"/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</row>
    <row r="805">
      <c r="A805" s="237"/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</row>
    <row r="806">
      <c r="A806" s="237"/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</row>
    <row r="807">
      <c r="A807" s="237"/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</row>
    <row r="808">
      <c r="A808" s="237"/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</row>
    <row r="809">
      <c r="A809" s="237"/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</row>
    <row r="810">
      <c r="A810" s="237"/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</row>
    <row r="811">
      <c r="A811" s="237"/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</row>
    <row r="812">
      <c r="A812" s="237"/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</row>
    <row r="813">
      <c r="A813" s="237"/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</row>
    <row r="814">
      <c r="A814" s="237"/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</row>
    <row r="815">
      <c r="A815" s="237"/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</row>
    <row r="816">
      <c r="A816" s="237"/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</row>
    <row r="817">
      <c r="A817" s="237"/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</row>
    <row r="818">
      <c r="A818" s="237"/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</row>
    <row r="819">
      <c r="A819" s="237"/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</row>
    <row r="820">
      <c r="A820" s="237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</row>
    <row r="821">
      <c r="A821" s="237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</row>
    <row r="822">
      <c r="A822" s="237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</row>
    <row r="823">
      <c r="A823" s="237"/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</row>
    <row r="824">
      <c r="A824" s="237"/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</row>
    <row r="825">
      <c r="A825" s="237"/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</row>
    <row r="826">
      <c r="A826" s="237"/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</row>
    <row r="827">
      <c r="A827" s="237"/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</row>
    <row r="828">
      <c r="A828" s="237"/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</row>
    <row r="829">
      <c r="A829" s="237"/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</row>
    <row r="830">
      <c r="A830" s="237"/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</row>
    <row r="831">
      <c r="A831" s="237"/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</row>
    <row r="832">
      <c r="A832" s="237"/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</row>
    <row r="833">
      <c r="A833" s="237"/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</row>
    <row r="834">
      <c r="A834" s="237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</row>
    <row r="835">
      <c r="A835" s="237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</row>
    <row r="836">
      <c r="A836" s="237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</row>
    <row r="837">
      <c r="A837" s="237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</row>
    <row r="838">
      <c r="A838" s="237"/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</row>
    <row r="839">
      <c r="A839" s="237"/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</row>
    <row r="840">
      <c r="A840" s="237"/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</row>
    <row r="841">
      <c r="A841" s="237"/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</row>
    <row r="842">
      <c r="A842" s="237"/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</row>
    <row r="843">
      <c r="A843" s="237"/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</row>
    <row r="844">
      <c r="A844" s="237"/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</row>
    <row r="845">
      <c r="A845" s="237"/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</row>
    <row r="846">
      <c r="A846" s="237"/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</row>
    <row r="847">
      <c r="A847" s="237"/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</row>
    <row r="848">
      <c r="A848" s="237"/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</row>
    <row r="849">
      <c r="A849" s="237"/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</row>
    <row r="850">
      <c r="A850" s="237"/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</row>
    <row r="851">
      <c r="A851" s="237"/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</row>
    <row r="852">
      <c r="A852" s="237"/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</row>
    <row r="853">
      <c r="A853" s="237"/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</row>
    <row r="854">
      <c r="A854" s="237"/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</row>
    <row r="855">
      <c r="A855" s="237"/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</row>
    <row r="856">
      <c r="A856" s="237"/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</row>
    <row r="857">
      <c r="A857" s="237"/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</row>
    <row r="858">
      <c r="A858" s="237"/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</row>
    <row r="859">
      <c r="A859" s="237"/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</row>
    <row r="860">
      <c r="A860" s="237"/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</row>
    <row r="861">
      <c r="A861" s="237"/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</row>
    <row r="862">
      <c r="A862" s="237"/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</row>
    <row r="863">
      <c r="A863" s="237"/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</row>
    <row r="864">
      <c r="A864" s="237"/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</row>
    <row r="865">
      <c r="A865" s="237"/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</row>
    <row r="866">
      <c r="A866" s="237"/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</row>
    <row r="867">
      <c r="A867" s="237"/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</row>
    <row r="868">
      <c r="A868" s="237"/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</row>
    <row r="869">
      <c r="A869" s="237"/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</row>
    <row r="870">
      <c r="A870" s="237"/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</row>
    <row r="871">
      <c r="A871" s="237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</row>
    <row r="872">
      <c r="A872" s="237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</row>
    <row r="873">
      <c r="A873" s="237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</row>
    <row r="874">
      <c r="A874" s="237"/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</row>
    <row r="875">
      <c r="A875" s="237"/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</row>
    <row r="876">
      <c r="A876" s="237"/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</row>
    <row r="877">
      <c r="A877" s="237"/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</row>
    <row r="878">
      <c r="A878" s="237"/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</row>
    <row r="879">
      <c r="A879" s="237"/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</row>
    <row r="880">
      <c r="A880" s="237"/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</row>
    <row r="881">
      <c r="A881" s="237"/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</row>
    <row r="882">
      <c r="A882" s="237"/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</row>
    <row r="883">
      <c r="A883" s="237"/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</row>
    <row r="884">
      <c r="A884" s="237"/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</row>
    <row r="885">
      <c r="A885" s="237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</row>
    <row r="886">
      <c r="A886" s="237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</row>
    <row r="887">
      <c r="A887" s="237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</row>
    <row r="888">
      <c r="A888" s="237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</row>
    <row r="889">
      <c r="A889" s="237"/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</row>
    <row r="890">
      <c r="A890" s="237"/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</row>
    <row r="891">
      <c r="A891" s="237"/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</row>
    <row r="892">
      <c r="A892" s="237"/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</row>
    <row r="893">
      <c r="A893" s="237"/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</row>
    <row r="894">
      <c r="A894" s="237"/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</row>
    <row r="895">
      <c r="A895" s="237"/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</row>
    <row r="896">
      <c r="A896" s="237"/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</row>
    <row r="897">
      <c r="A897" s="237"/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</row>
    <row r="898">
      <c r="A898" s="237"/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</row>
    <row r="899">
      <c r="A899" s="237"/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</row>
    <row r="900">
      <c r="A900" s="237"/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</row>
    <row r="901">
      <c r="A901" s="237"/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</row>
    <row r="902">
      <c r="A902" s="237"/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</row>
    <row r="903">
      <c r="A903" s="237"/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</row>
    <row r="904">
      <c r="A904" s="237"/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</row>
    <row r="905">
      <c r="A905" s="237"/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</row>
    <row r="906">
      <c r="A906" s="237"/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</row>
    <row r="907">
      <c r="A907" s="237"/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</row>
    <row r="908">
      <c r="A908" s="237"/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</row>
    <row r="909">
      <c r="A909" s="237"/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</row>
    <row r="910">
      <c r="A910" s="237"/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</row>
    <row r="911">
      <c r="A911" s="237"/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</row>
    <row r="912">
      <c r="A912" s="237"/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</row>
    <row r="913">
      <c r="A913" s="237"/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</row>
    <row r="914">
      <c r="A914" s="237"/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</row>
    <row r="915">
      <c r="A915" s="237"/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</row>
    <row r="916">
      <c r="A916" s="237"/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</row>
    <row r="917">
      <c r="A917" s="237"/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</row>
    <row r="918">
      <c r="A918" s="237"/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</row>
    <row r="919">
      <c r="A919" s="237"/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</row>
    <row r="920">
      <c r="A920" s="237"/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</row>
    <row r="921">
      <c r="A921" s="237"/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</row>
    <row r="922">
      <c r="A922" s="237"/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</row>
    <row r="923">
      <c r="A923" s="237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</row>
    <row r="924">
      <c r="A924" s="237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</row>
    <row r="925">
      <c r="A925" s="237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</row>
    <row r="926">
      <c r="A926" s="237"/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</row>
    <row r="927">
      <c r="A927" s="237"/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</row>
    <row r="928">
      <c r="A928" s="237"/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</row>
    <row r="929">
      <c r="A929" s="237"/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</row>
    <row r="930">
      <c r="A930" s="237"/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</row>
    <row r="931">
      <c r="A931" s="237"/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</row>
    <row r="932">
      <c r="A932" s="237"/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</row>
    <row r="933">
      <c r="A933" s="237"/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</row>
    <row r="934">
      <c r="A934" s="237"/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</row>
    <row r="935">
      <c r="A935" s="237"/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</row>
    <row r="936">
      <c r="A936" s="237"/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</row>
    <row r="937">
      <c r="A937" s="237"/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</row>
    <row r="938">
      <c r="A938" s="237"/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</row>
    <row r="939">
      <c r="A939" s="237"/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</row>
    <row r="940">
      <c r="A940" s="237"/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</row>
    <row r="941">
      <c r="A941" s="237"/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</row>
    <row r="942">
      <c r="A942" s="237"/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</row>
    <row r="943">
      <c r="A943" s="237"/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</row>
    <row r="944">
      <c r="A944" s="237"/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</row>
    <row r="945">
      <c r="A945" s="237"/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</row>
    <row r="946">
      <c r="A946" s="237"/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</row>
    <row r="947">
      <c r="A947" s="237"/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</row>
    <row r="948">
      <c r="A948" s="237"/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</row>
    <row r="949">
      <c r="A949" s="237"/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</row>
    <row r="950">
      <c r="A950" s="237"/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</row>
    <row r="951">
      <c r="A951" s="237"/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</row>
    <row r="952">
      <c r="A952" s="237"/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</row>
    <row r="953">
      <c r="A953" s="237"/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</row>
    <row r="954">
      <c r="A954" s="237"/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</row>
    <row r="955">
      <c r="A955" s="237"/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</row>
    <row r="956">
      <c r="A956" s="237"/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</row>
    <row r="957">
      <c r="A957" s="237"/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</row>
    <row r="958">
      <c r="A958" s="237"/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</row>
    <row r="959">
      <c r="A959" s="237"/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</row>
    <row r="960">
      <c r="A960" s="237"/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</row>
    <row r="961">
      <c r="A961" s="237"/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</row>
    <row r="962">
      <c r="A962" s="237"/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</row>
    <row r="963">
      <c r="A963" s="237"/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</row>
    <row r="964">
      <c r="A964" s="237"/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</row>
    <row r="965">
      <c r="A965" s="237"/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</row>
    <row r="966">
      <c r="A966" s="237"/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</row>
    <row r="967">
      <c r="A967" s="237"/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</row>
    <row r="968">
      <c r="A968" s="237"/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</row>
    <row r="969">
      <c r="A969" s="237"/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</row>
    <row r="970">
      <c r="A970" s="237"/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</row>
    <row r="971">
      <c r="A971" s="237"/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</row>
    <row r="972">
      <c r="A972" s="237"/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</row>
    <row r="973">
      <c r="A973" s="237"/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</row>
    <row r="974">
      <c r="A974" s="237"/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</row>
    <row r="975">
      <c r="A975" s="237"/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</row>
    <row r="976">
      <c r="A976" s="237"/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</row>
    <row r="977">
      <c r="A977" s="237"/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</row>
    <row r="978">
      <c r="A978" s="237"/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</row>
    <row r="979">
      <c r="A979" s="237"/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</row>
    <row r="980">
      <c r="A980" s="237"/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</row>
    <row r="981">
      <c r="A981" s="237"/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</row>
    <row r="982">
      <c r="A982" s="237"/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</row>
    <row r="983">
      <c r="A983" s="237"/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</row>
    <row r="984">
      <c r="A984" s="237"/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</row>
    <row r="985">
      <c r="A985" s="237"/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</row>
    <row r="986">
      <c r="A986" s="237"/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</row>
    <row r="987">
      <c r="A987" s="237"/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</row>
    <row r="988">
      <c r="A988" s="237"/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</row>
    <row r="989">
      <c r="A989" s="237"/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</row>
    <row r="990">
      <c r="A990" s="237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</row>
    <row r="991">
      <c r="A991" s="237"/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</row>
    <row r="992">
      <c r="A992" s="237"/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</row>
    <row r="993">
      <c r="A993" s="237"/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</row>
    <row r="994">
      <c r="A994" s="237"/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</row>
    <row r="995">
      <c r="A995" s="237"/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</row>
    <row r="996">
      <c r="A996" s="237"/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</row>
    <row r="997">
      <c r="A997" s="237"/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</row>
    <row r="998">
      <c r="A998" s="237"/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</row>
    <row r="999">
      <c r="A999" s="237"/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</row>
    <row r="1000">
      <c r="A1000" s="237"/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</row>
  </sheetData>
  <mergeCells count="3">
    <mergeCell ref="A1:E1"/>
    <mergeCell ref="F1:H1"/>
    <mergeCell ref="B2:D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2.57"/>
    <col customWidth="1" min="2" max="2" width="14.57"/>
    <col customWidth="1" min="3" max="3" width="16.29"/>
    <col customWidth="1" min="4" max="5" width="14.57"/>
    <col customWidth="1" min="6" max="6" width="51.57"/>
    <col customWidth="1" min="7" max="8" width="14.57"/>
    <col customWidth="1" min="10" max="10" width="33.57"/>
  </cols>
  <sheetData>
    <row r="1">
      <c r="A1" s="199" t="s">
        <v>115</v>
      </c>
      <c r="B1" s="200"/>
      <c r="C1" s="200"/>
      <c r="D1" s="200"/>
      <c r="E1" s="201"/>
      <c r="F1" s="199" t="s">
        <v>119</v>
      </c>
      <c r="G1" s="200"/>
      <c r="H1" s="201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>
      <c r="A2" s="203"/>
      <c r="B2" s="204" t="s">
        <v>3</v>
      </c>
      <c r="C2" s="200"/>
      <c r="D2" s="201"/>
      <c r="E2" s="205" t="s">
        <v>189</v>
      </c>
      <c r="F2" s="203"/>
      <c r="G2" s="205" t="str">
        <f>B2</f>
        <v>N</v>
      </c>
      <c r="H2" s="205" t="str">
        <f>+E2</f>
        <v>N - 1</v>
      </c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>
      <c r="A3" s="207"/>
      <c r="B3" s="208" t="s">
        <v>123</v>
      </c>
      <c r="C3" s="208" t="s">
        <v>125</v>
      </c>
      <c r="D3" s="208" t="s">
        <v>126</v>
      </c>
      <c r="E3" s="208" t="s">
        <v>126</v>
      </c>
      <c r="F3" s="209"/>
      <c r="G3" s="210"/>
      <c r="H3" s="210"/>
      <c r="I3" s="206"/>
      <c r="J3" s="206"/>
      <c r="K3" s="24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>
      <c r="A4" s="209"/>
      <c r="B4" s="211"/>
      <c r="C4" s="212" t="s">
        <v>128</v>
      </c>
      <c r="D4" s="211"/>
      <c r="E4" s="211"/>
      <c r="F4" s="213" t="str">
        <f>+A5</f>
        <v/>
      </c>
      <c r="G4" s="214"/>
      <c r="H4" s="214"/>
      <c r="I4" s="206"/>
      <c r="J4" s="215" t="s">
        <v>209</v>
      </c>
      <c r="K4" s="246">
        <f>G16+G24+G29+G30+C22-B22</f>
        <v>5876104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>
      <c r="A5" s="216"/>
      <c r="B5" s="217"/>
      <c r="C5" s="217"/>
      <c r="D5" s="217"/>
      <c r="E5" s="217"/>
      <c r="F5" s="218" t="s">
        <v>190</v>
      </c>
      <c r="G5" s="217"/>
      <c r="H5" s="217"/>
      <c r="I5" s="206"/>
      <c r="J5" s="206"/>
      <c r="K5" s="24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>
      <c r="A6" s="219" t="s">
        <v>133</v>
      </c>
      <c r="B6" s="217"/>
      <c r="C6" s="217"/>
      <c r="D6" s="217"/>
      <c r="E6" s="217"/>
      <c r="F6" s="220"/>
      <c r="G6" s="217"/>
      <c r="H6" s="217"/>
      <c r="I6" s="206"/>
      <c r="J6" s="215" t="s">
        <v>210</v>
      </c>
      <c r="K6" s="246">
        <f>D26+D29+D30+D32+D37-G31-G32-G34-G36</f>
        <v>2976222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>
      <c r="A7" s="207" t="s">
        <v>191</v>
      </c>
      <c r="B7" s="221">
        <v>101286.0</v>
      </c>
      <c r="C7" s="221">
        <v>101286.0</v>
      </c>
      <c r="D7" s="222"/>
      <c r="E7" s="222"/>
      <c r="F7" s="220" t="s">
        <v>192</v>
      </c>
      <c r="G7" s="221">
        <v>533723.0</v>
      </c>
      <c r="H7" s="221">
        <v>533723.0</v>
      </c>
      <c r="I7" s="206"/>
      <c r="J7" s="206"/>
      <c r="K7" s="24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>
      <c r="A8" s="207" t="s">
        <v>193</v>
      </c>
      <c r="B8" s="221">
        <v>59737.0</v>
      </c>
      <c r="C8" s="221">
        <v>59737.0</v>
      </c>
      <c r="D8" s="222"/>
      <c r="E8" s="222"/>
      <c r="F8" s="220" t="s">
        <v>194</v>
      </c>
      <c r="G8" s="221">
        <v>8317715.0</v>
      </c>
      <c r="H8" s="221">
        <v>8317715.0</v>
      </c>
      <c r="I8" s="206"/>
      <c r="J8" s="215" t="s">
        <v>211</v>
      </c>
      <c r="K8" s="246">
        <f>K4-K6</f>
        <v>2899882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>
      <c r="A9" s="207" t="s">
        <v>195</v>
      </c>
      <c r="B9" s="221">
        <v>8757333.0</v>
      </c>
      <c r="C9" s="221">
        <v>593091.0</v>
      </c>
      <c r="D9" s="222">
        <f t="shared" ref="D9:D10" si="1">+B9-C9</f>
        <v>8164242</v>
      </c>
      <c r="E9" s="222">
        <v>8164242.0</v>
      </c>
      <c r="F9" s="220" t="s">
        <v>196</v>
      </c>
      <c r="G9" s="221">
        <v>85578.0</v>
      </c>
      <c r="H9" s="221">
        <v>85578.0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>
      <c r="A10" s="207" t="s">
        <v>197</v>
      </c>
      <c r="B10" s="221">
        <v>40494.0</v>
      </c>
      <c r="C10" s="221">
        <v>40494.0</v>
      </c>
      <c r="D10" s="222">
        <f t="shared" si="1"/>
        <v>0</v>
      </c>
      <c r="E10" s="222">
        <v>1750.0</v>
      </c>
      <c r="F10" s="220" t="s">
        <v>198</v>
      </c>
      <c r="G10" s="221"/>
      <c r="H10" s="221"/>
      <c r="I10" s="206"/>
      <c r="J10" s="215" t="s">
        <v>212</v>
      </c>
      <c r="K10" s="247">
        <f>B35-K8</f>
        <v>-2</v>
      </c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>
      <c r="A11" s="207"/>
      <c r="B11" s="221"/>
      <c r="C11" s="221"/>
      <c r="D11" s="222"/>
      <c r="E11" s="222"/>
      <c r="F11" s="220" t="s">
        <v>199</v>
      </c>
      <c r="G11" s="221">
        <v>8000.0</v>
      </c>
      <c r="H11" s="221">
        <v>8000.0</v>
      </c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>
      <c r="A12" s="219" t="s">
        <v>200</v>
      </c>
      <c r="B12" s="221"/>
      <c r="C12" s="221"/>
      <c r="D12" s="222"/>
      <c r="E12" s="222"/>
      <c r="F12" s="220" t="s">
        <v>141</v>
      </c>
      <c r="G12" s="221">
        <v>6694396.0</v>
      </c>
      <c r="H12" s="221">
        <v>6505748.0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>
      <c r="A13" s="207" t="s">
        <v>201</v>
      </c>
      <c r="B13" s="221">
        <v>7614.0</v>
      </c>
      <c r="C13" s="221">
        <v>4025.0</v>
      </c>
      <c r="D13" s="222">
        <f t="shared" ref="D13:D14" si="2">+B13-C13</f>
        <v>3589</v>
      </c>
      <c r="E13" s="222">
        <v>4604.0</v>
      </c>
      <c r="F13" s="220"/>
      <c r="G13" s="221"/>
      <c r="H13" s="221"/>
      <c r="I13" s="206"/>
      <c r="J13" s="248">
        <f>G16/G41</f>
        <v>0.6164266614</v>
      </c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>
      <c r="A14" s="207" t="s">
        <v>202</v>
      </c>
      <c r="B14" s="221">
        <v>1692240.0</v>
      </c>
      <c r="C14" s="221">
        <v>1160199.0</v>
      </c>
      <c r="D14" s="222">
        <f t="shared" si="2"/>
        <v>532041</v>
      </c>
      <c r="E14" s="222">
        <v>615492.0</v>
      </c>
      <c r="F14" s="220" t="s">
        <v>203</v>
      </c>
      <c r="G14" s="221">
        <v>387884.0</v>
      </c>
      <c r="H14" s="221">
        <v>789712.0</v>
      </c>
      <c r="I14" s="206"/>
      <c r="J14" s="248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>
      <c r="A15" s="207" t="s">
        <v>204</v>
      </c>
      <c r="B15" s="221"/>
      <c r="C15" s="221"/>
      <c r="D15" s="222"/>
      <c r="E15" s="222"/>
      <c r="F15" s="211"/>
      <c r="G15" s="223"/>
      <c r="H15" s="224"/>
      <c r="I15" s="206"/>
      <c r="J15" s="248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>
      <c r="A16" s="207"/>
      <c r="B16" s="221"/>
      <c r="C16" s="221"/>
      <c r="D16" s="222"/>
      <c r="E16" s="222"/>
      <c r="F16" s="225" t="s">
        <v>148</v>
      </c>
      <c r="G16" s="226">
        <f>SUM(G7:G15)</f>
        <v>16027296</v>
      </c>
      <c r="H16" s="226">
        <v>1.6240476E7</v>
      </c>
      <c r="I16" s="206"/>
      <c r="J16" s="248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>
      <c r="A17" s="219" t="s">
        <v>143</v>
      </c>
      <c r="B17" s="221"/>
      <c r="C17" s="221"/>
      <c r="D17" s="222"/>
      <c r="E17" s="222"/>
      <c r="F17" s="220"/>
      <c r="G17" s="222"/>
      <c r="H17" s="222"/>
      <c r="I17" s="206"/>
      <c r="J17" s="24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>
      <c r="A18" s="207" t="s">
        <v>205</v>
      </c>
      <c r="B18" s="221"/>
      <c r="C18" s="221"/>
      <c r="D18" s="222"/>
      <c r="E18" s="222"/>
      <c r="F18" s="220"/>
      <c r="G18" s="221"/>
      <c r="H18" s="222"/>
      <c r="I18" s="206"/>
      <c r="J18" s="24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>
      <c r="A19" s="207" t="s">
        <v>206</v>
      </c>
      <c r="B19" s="221">
        <v>5401.0</v>
      </c>
      <c r="C19" s="221"/>
      <c r="D19" s="222">
        <f t="shared" ref="D19:D20" si="3">+B19-C19</f>
        <v>5401</v>
      </c>
      <c r="E19" s="222">
        <v>7236.0</v>
      </c>
      <c r="F19" s="220" t="s">
        <v>149</v>
      </c>
      <c r="G19" s="227"/>
      <c r="H19" s="227"/>
      <c r="I19" s="206"/>
      <c r="J19" s="24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>
      <c r="A20" s="207" t="s">
        <v>207</v>
      </c>
      <c r="B20" s="221">
        <v>1560804.0</v>
      </c>
      <c r="C20" s="221"/>
      <c r="D20" s="222">
        <f t="shared" si="3"/>
        <v>1560804</v>
      </c>
      <c r="E20" s="222">
        <v>56809.0</v>
      </c>
      <c r="F20" s="220" t="s">
        <v>150</v>
      </c>
      <c r="G20" s="221">
        <v>107499.0</v>
      </c>
      <c r="H20" s="221">
        <v>146877.0</v>
      </c>
      <c r="I20" s="206"/>
      <c r="J20" s="24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>
      <c r="A21" s="209"/>
      <c r="B21" s="223"/>
      <c r="C21" s="223"/>
      <c r="D21" s="224"/>
      <c r="E21" s="224"/>
      <c r="F21" s="220" t="s">
        <v>151</v>
      </c>
      <c r="G21" s="221"/>
      <c r="H21" s="221"/>
      <c r="I21" s="206"/>
      <c r="J21" s="248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>
      <c r="A22" s="228" t="s">
        <v>148</v>
      </c>
      <c r="B22" s="229">
        <f t="shared" ref="B22:D22" si="4">SUM(B7:B21)</f>
        <v>12224909</v>
      </c>
      <c r="C22" s="229">
        <f t="shared" si="4"/>
        <v>1958832</v>
      </c>
      <c r="D22" s="229">
        <f t="shared" si="4"/>
        <v>10266077</v>
      </c>
      <c r="E22" s="229">
        <v>8850133.0</v>
      </c>
      <c r="F22" s="220"/>
      <c r="G22" s="221"/>
      <c r="H22" s="222"/>
      <c r="I22" s="206"/>
      <c r="J22" s="248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>
      <c r="A23" s="207"/>
      <c r="B23" s="221"/>
      <c r="C23" s="221"/>
      <c r="D23" s="222"/>
      <c r="E23" s="222"/>
      <c r="F23" s="211"/>
      <c r="G23" s="223"/>
      <c r="H23" s="224"/>
      <c r="I23" s="206"/>
      <c r="J23" s="248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>
      <c r="A24" s="230" t="s">
        <v>208</v>
      </c>
      <c r="B24" s="221"/>
      <c r="C24" s="221"/>
      <c r="D24" s="222"/>
      <c r="E24" s="222"/>
      <c r="F24" s="225" t="s">
        <v>156</v>
      </c>
      <c r="G24" s="226">
        <f>SUM(G20:G23)</f>
        <v>107499</v>
      </c>
      <c r="H24" s="226">
        <v>146877.0</v>
      </c>
      <c r="I24" s="206"/>
      <c r="J24" s="248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>
      <c r="A25" s="207"/>
      <c r="B25" s="221"/>
      <c r="C25" s="221"/>
      <c r="D25" s="222"/>
      <c r="E25" s="222"/>
      <c r="F25" s="220"/>
      <c r="G25" s="231"/>
      <c r="H25" s="222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>
      <c r="A26" s="207" t="s">
        <v>157</v>
      </c>
      <c r="B26" s="221">
        <v>133374.0</v>
      </c>
      <c r="C26" s="221"/>
      <c r="D26" s="222">
        <f>+B26-C26</f>
        <v>133374</v>
      </c>
      <c r="E26" s="222">
        <f>159412-2</f>
        <v>159410</v>
      </c>
      <c r="F26" s="220"/>
      <c r="G26" s="232"/>
      <c r="H26" s="222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>
      <c r="A27" s="207"/>
      <c r="B27" s="221"/>
      <c r="C27" s="221"/>
      <c r="D27" s="222"/>
      <c r="E27" s="222"/>
      <c r="F27" s="220" t="s">
        <v>158</v>
      </c>
      <c r="G27" s="232"/>
      <c r="H27" s="222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>
      <c r="A28" s="207" t="s">
        <v>159</v>
      </c>
      <c r="B28" s="221"/>
      <c r="C28" s="221"/>
      <c r="D28" s="222"/>
      <c r="E28" s="222"/>
      <c r="F28" s="220" t="s">
        <v>160</v>
      </c>
      <c r="G28" s="232"/>
      <c r="H28" s="221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  <row r="29">
      <c r="A29" s="207" t="s">
        <v>162</v>
      </c>
      <c r="B29" s="221">
        <v>9756036.0</v>
      </c>
      <c r="C29" s="221">
        <v>236668.0</v>
      </c>
      <c r="D29" s="222">
        <f t="shared" ref="D29:D30" si="5">+B29-C29</f>
        <v>9519368</v>
      </c>
      <c r="E29" s="222">
        <v>9997218.0</v>
      </c>
      <c r="F29" s="220" t="s">
        <v>164</v>
      </c>
      <c r="G29" s="232">
        <v>6634.0</v>
      </c>
      <c r="H29" s="221">
        <v>2670.0</v>
      </c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</row>
    <row r="30">
      <c r="A30" s="207" t="s">
        <v>166</v>
      </c>
      <c r="B30" s="221">
        <v>2942087.0</v>
      </c>
      <c r="C30" s="221"/>
      <c r="D30" s="222">
        <f t="shared" si="5"/>
        <v>2942087</v>
      </c>
      <c r="E30" s="222">
        <v>2279598.0</v>
      </c>
      <c r="F30" s="220" t="s">
        <v>169</v>
      </c>
      <c r="G30" s="232">
        <v>752.0</v>
      </c>
      <c r="H30" s="221">
        <v>50752.0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</row>
    <row r="31">
      <c r="A31" s="207"/>
      <c r="B31" s="221"/>
      <c r="C31" s="221"/>
      <c r="D31" s="222"/>
      <c r="E31" s="222"/>
      <c r="F31" s="220" t="s">
        <v>174</v>
      </c>
      <c r="G31" s="232">
        <v>1796744.0</v>
      </c>
      <c r="H31" s="221">
        <v>2601620.0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</row>
    <row r="32">
      <c r="A32" s="207" t="s">
        <v>172</v>
      </c>
      <c r="B32" s="221">
        <v>24651.0</v>
      </c>
      <c r="C32" s="221">
        <v>6491.0</v>
      </c>
      <c r="D32" s="222">
        <f>+B32-C32</f>
        <v>18160</v>
      </c>
      <c r="E32" s="222">
        <v>4222629.0</v>
      </c>
      <c r="F32" s="220" t="s">
        <v>176</v>
      </c>
      <c r="G32" s="232">
        <v>6787798.0</v>
      </c>
      <c r="H32" s="221">
        <v>6654817.0</v>
      </c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</row>
    <row r="33">
      <c r="A33" s="207"/>
      <c r="B33" s="221"/>
      <c r="C33" s="221"/>
      <c r="D33" s="222"/>
      <c r="E33" s="222"/>
      <c r="F33" s="233" t="s">
        <v>178</v>
      </c>
      <c r="G33" s="232"/>
      <c r="H33" s="221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</row>
    <row r="34">
      <c r="A34" s="207"/>
      <c r="B34" s="221"/>
      <c r="C34" s="221"/>
      <c r="D34" s="222"/>
      <c r="E34" s="222"/>
      <c r="F34" s="220" t="s">
        <v>182</v>
      </c>
      <c r="G34" s="232">
        <v>326458.0</v>
      </c>
      <c r="H34" s="221">
        <v>418462.0</v>
      </c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</row>
    <row r="35">
      <c r="A35" s="207" t="s">
        <v>180</v>
      </c>
      <c r="B35" s="221">
        <v>2899880.0</v>
      </c>
      <c r="C35" s="221"/>
      <c r="D35" s="222">
        <f>+B35-C35</f>
        <v>2899880</v>
      </c>
      <c r="E35" s="222">
        <v>1453848.0</v>
      </c>
      <c r="F35" s="220"/>
      <c r="G35" s="232"/>
      <c r="H35" s="221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</row>
    <row r="36">
      <c r="A36" s="207"/>
      <c r="B36" s="221"/>
      <c r="C36" s="221"/>
      <c r="D36" s="222"/>
      <c r="E36" s="222"/>
      <c r="F36" s="220" t="s">
        <v>184</v>
      </c>
      <c r="G36" s="232">
        <v>947149.0</v>
      </c>
      <c r="H36" s="221">
        <v>1046183.0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</row>
    <row r="37">
      <c r="A37" s="207" t="s">
        <v>185</v>
      </c>
      <c r="B37" s="221">
        <v>221382.0</v>
      </c>
      <c r="C37" s="221"/>
      <c r="D37" s="222">
        <f>+B37-C37</f>
        <v>221382</v>
      </c>
      <c r="E37" s="222">
        <v>199020.0</v>
      </c>
      <c r="F37" s="220"/>
      <c r="G37" s="232"/>
      <c r="H37" s="222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</row>
    <row r="38">
      <c r="A38" s="209"/>
      <c r="B38" s="224"/>
      <c r="C38" s="224"/>
      <c r="D38" s="224"/>
      <c r="E38" s="224"/>
      <c r="F38" s="211"/>
      <c r="G38" s="234"/>
      <c r="H38" s="224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</row>
    <row r="39">
      <c r="A39" s="228" t="s">
        <v>156</v>
      </c>
      <c r="B39" s="229">
        <f>SUM(B26:B38)+1</f>
        <v>15977411</v>
      </c>
      <c r="C39" s="229">
        <f>SUM(C26:C38)</f>
        <v>243159</v>
      </c>
      <c r="D39" s="229">
        <f>SUM(D26:D38)+1</f>
        <v>15734252</v>
      </c>
      <c r="E39" s="229">
        <v>1.8311726E7</v>
      </c>
      <c r="F39" s="235" t="s">
        <v>186</v>
      </c>
      <c r="G39" s="229">
        <f>SUM(G28:G36)-1</f>
        <v>9865534</v>
      </c>
      <c r="H39" s="229">
        <v>1.0774503E7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</row>
    <row r="40">
      <c r="A40" s="209"/>
      <c r="B40" s="224"/>
      <c r="C40" s="224"/>
      <c r="D40" s="224"/>
      <c r="E40" s="224"/>
      <c r="F40" s="211"/>
      <c r="G40" s="223"/>
      <c r="H40" s="224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</row>
    <row r="41">
      <c r="A41" s="228" t="s">
        <v>187</v>
      </c>
      <c r="B41" s="229">
        <f t="shared" ref="B41:D41" si="6">+B22+B39</f>
        <v>28202320</v>
      </c>
      <c r="C41" s="229">
        <f t="shared" si="6"/>
        <v>2201991</v>
      </c>
      <c r="D41" s="229">
        <f t="shared" si="6"/>
        <v>26000329</v>
      </c>
      <c r="E41" s="229">
        <v>2.7161856E7</v>
      </c>
      <c r="F41" s="235" t="s">
        <v>188</v>
      </c>
      <c r="G41" s="229">
        <f>+G16+G24+G39</f>
        <v>26000329</v>
      </c>
      <c r="H41" s="229">
        <v>2.7161856E7</v>
      </c>
      <c r="I41" s="206"/>
      <c r="J41" s="23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</row>
    <row r="42">
      <c r="A42" s="237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</row>
    <row r="43">
      <c r="A43" s="237"/>
      <c r="B43" s="206"/>
      <c r="C43" s="206"/>
      <c r="D43" s="206"/>
      <c r="E43" s="206"/>
      <c r="F43" s="23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</row>
    <row r="44">
      <c r="A44" s="238"/>
      <c r="B44" s="239"/>
      <c r="C44" s="240"/>
      <c r="D44" s="240"/>
      <c r="E44" s="240"/>
      <c r="F44" s="241"/>
      <c r="G44" s="241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</row>
    <row r="45">
      <c r="A45" s="242"/>
      <c r="B45" s="243"/>
      <c r="C45" s="243"/>
      <c r="D45" s="243"/>
      <c r="E45" s="242"/>
      <c r="F45" s="244"/>
      <c r="G45" s="244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</row>
    <row r="46">
      <c r="A46" s="237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>
      <c r="A47" s="237"/>
      <c r="B47" s="206"/>
      <c r="C47" s="245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</row>
    <row r="48">
      <c r="A48" s="237"/>
      <c r="B48" s="245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</row>
    <row r="49">
      <c r="A49" s="237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</row>
    <row r="50">
      <c r="A50" s="237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</row>
    <row r="51">
      <c r="A51" s="237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</row>
    <row r="52">
      <c r="A52" s="237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</row>
    <row r="53">
      <c r="A53" s="237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</row>
    <row r="54">
      <c r="A54" s="237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</row>
    <row r="55">
      <c r="A55" s="237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</row>
    <row r="56">
      <c r="A56" s="237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</row>
    <row r="57">
      <c r="A57" s="237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</row>
    <row r="58">
      <c r="A58" s="237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</row>
    <row r="59">
      <c r="A59" s="237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</row>
    <row r="60">
      <c r="A60" s="237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</row>
    <row r="61">
      <c r="A61" s="237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</row>
    <row r="62">
      <c r="A62" s="237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</row>
    <row r="63">
      <c r="A63" s="237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</row>
    <row r="64">
      <c r="A64" s="237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</row>
    <row r="65">
      <c r="A65" s="237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</row>
    <row r="66">
      <c r="A66" s="237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</row>
    <row r="67">
      <c r="A67" s="237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</row>
    <row r="68">
      <c r="A68" s="237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</row>
    <row r="69">
      <c r="A69" s="237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</row>
    <row r="70">
      <c r="A70" s="237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</row>
    <row r="71">
      <c r="A71" s="237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</row>
    <row r="72">
      <c r="A72" s="237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</row>
    <row r="73">
      <c r="A73" s="237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</row>
    <row r="74">
      <c r="A74" s="237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</row>
    <row r="75">
      <c r="A75" s="237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</row>
    <row r="76">
      <c r="A76" s="237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</row>
    <row r="77">
      <c r="A77" s="237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</row>
    <row r="78">
      <c r="A78" s="237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</row>
    <row r="79">
      <c r="A79" s="237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</row>
    <row r="80">
      <c r="A80" s="237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</row>
    <row r="81">
      <c r="A81" s="237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</row>
    <row r="82">
      <c r="A82" s="237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</row>
    <row r="83">
      <c r="A83" s="237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</row>
    <row r="84">
      <c r="A84" s="237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</row>
    <row r="85">
      <c r="A85" s="237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</row>
    <row r="86">
      <c r="A86" s="237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</row>
    <row r="87">
      <c r="A87" s="237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</row>
    <row r="88">
      <c r="A88" s="237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</row>
    <row r="89">
      <c r="A89" s="237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</row>
    <row r="90">
      <c r="A90" s="237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</row>
    <row r="91">
      <c r="A91" s="237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</row>
    <row r="92">
      <c r="A92" s="237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</row>
    <row r="93">
      <c r="A93" s="237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</row>
    <row r="94">
      <c r="A94" s="237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</row>
    <row r="95">
      <c r="A95" s="237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</row>
    <row r="96">
      <c r="A96" s="237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</row>
    <row r="97">
      <c r="A97" s="237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</row>
    <row r="98">
      <c r="A98" s="237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</row>
    <row r="99">
      <c r="A99" s="237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</row>
    <row r="100">
      <c r="A100" s="237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</row>
    <row r="101">
      <c r="A101" s="237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</row>
    <row r="102">
      <c r="A102" s="237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</row>
    <row r="103">
      <c r="A103" s="237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</row>
    <row r="104">
      <c r="A104" s="237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</row>
    <row r="105">
      <c r="A105" s="237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</row>
    <row r="106">
      <c r="A106" s="237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</row>
    <row r="107">
      <c r="A107" s="237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</row>
    <row r="108">
      <c r="A108" s="237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</row>
    <row r="109">
      <c r="A109" s="237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</row>
    <row r="110">
      <c r="A110" s="237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</row>
    <row r="111">
      <c r="A111" s="237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</row>
    <row r="112">
      <c r="A112" s="237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</row>
    <row r="113">
      <c r="A113" s="237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</row>
    <row r="114">
      <c r="A114" s="237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</row>
    <row r="115">
      <c r="A115" s="237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</row>
    <row r="116">
      <c r="A116" s="237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</row>
    <row r="117">
      <c r="A117" s="237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</row>
    <row r="118">
      <c r="A118" s="237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</row>
    <row r="119">
      <c r="A119" s="237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</row>
    <row r="120">
      <c r="A120" s="237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</row>
    <row r="121">
      <c r="A121" s="237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</row>
    <row r="122">
      <c r="A122" s="237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</row>
    <row r="123">
      <c r="A123" s="23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</row>
    <row r="124">
      <c r="A124" s="237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</row>
    <row r="125">
      <c r="A125" s="237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</row>
    <row r="126">
      <c r="A126" s="237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</row>
    <row r="127">
      <c r="A127" s="237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</row>
    <row r="128">
      <c r="A128" s="237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</row>
    <row r="129">
      <c r="A129" s="237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</row>
    <row r="130">
      <c r="A130" s="237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</row>
    <row r="131">
      <c r="A131" s="237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</row>
    <row r="132">
      <c r="A132" s="237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</row>
    <row r="133">
      <c r="A133" s="237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</row>
    <row r="134">
      <c r="A134" s="237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</row>
    <row r="135">
      <c r="A135" s="237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</row>
    <row r="136">
      <c r="A136" s="237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</row>
    <row r="137">
      <c r="A137" s="237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</row>
    <row r="138">
      <c r="A138" s="237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</row>
    <row r="139">
      <c r="A139" s="237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</row>
    <row r="140">
      <c r="A140" s="237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</row>
    <row r="141">
      <c r="A141" s="237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</row>
    <row r="142">
      <c r="A142" s="237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</row>
    <row r="143">
      <c r="A143" s="237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</row>
    <row r="144">
      <c r="A144" s="237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</row>
    <row r="145">
      <c r="A145" s="237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</row>
    <row r="146">
      <c r="A146" s="237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</row>
    <row r="147">
      <c r="A147" s="237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</row>
    <row r="148">
      <c r="A148" s="237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</row>
    <row r="149">
      <c r="A149" s="237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</row>
    <row r="150">
      <c r="A150" s="237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</row>
    <row r="151">
      <c r="A151" s="237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</row>
    <row r="152">
      <c r="A152" s="237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</row>
    <row r="153">
      <c r="A153" s="237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</row>
    <row r="154">
      <c r="A154" s="237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</row>
    <row r="155">
      <c r="A155" s="237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</row>
    <row r="156">
      <c r="A156" s="237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</row>
    <row r="157">
      <c r="A157" s="237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</row>
    <row r="158">
      <c r="A158" s="237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</row>
    <row r="159">
      <c r="A159" s="237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</row>
    <row r="160">
      <c r="A160" s="237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</row>
    <row r="161">
      <c r="A161" s="237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</row>
    <row r="162">
      <c r="A162" s="237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</row>
    <row r="163">
      <c r="A163" s="237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</row>
    <row r="164">
      <c r="A164" s="237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</row>
    <row r="165">
      <c r="A165" s="237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</row>
    <row r="166">
      <c r="A166" s="237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</row>
    <row r="167">
      <c r="A167" s="237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</row>
    <row r="168">
      <c r="A168" s="237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</row>
    <row r="169">
      <c r="A169" s="237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</row>
    <row r="170">
      <c r="A170" s="237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</row>
    <row r="171">
      <c r="A171" s="237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</row>
    <row r="172">
      <c r="A172" s="23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</row>
    <row r="173">
      <c r="A173" s="237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</row>
    <row r="174">
      <c r="A174" s="237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</row>
    <row r="175">
      <c r="A175" s="237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</row>
    <row r="176">
      <c r="A176" s="237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</row>
    <row r="177">
      <c r="A177" s="237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</row>
    <row r="178">
      <c r="A178" s="237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</row>
    <row r="179">
      <c r="A179" s="237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</row>
    <row r="180">
      <c r="A180" s="237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</row>
    <row r="181">
      <c r="A181" s="237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</row>
    <row r="182">
      <c r="A182" s="237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</row>
    <row r="183">
      <c r="A183" s="237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</row>
    <row r="184">
      <c r="A184" s="237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>
      <c r="A185" s="237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</row>
    <row r="186">
      <c r="A186" s="237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</row>
    <row r="187">
      <c r="A187" s="237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</row>
    <row r="188">
      <c r="A188" s="237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</row>
    <row r="189">
      <c r="A189" s="237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>
      <c r="A190" s="237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</row>
    <row r="191">
      <c r="A191" s="237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</row>
    <row r="192">
      <c r="A192" s="237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</row>
    <row r="193">
      <c r="A193" s="237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</row>
    <row r="194">
      <c r="A194" s="237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</row>
    <row r="195">
      <c r="A195" s="237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</row>
    <row r="196">
      <c r="A196" s="237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</row>
    <row r="197">
      <c r="A197" s="237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</row>
    <row r="198">
      <c r="A198" s="237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</row>
    <row r="199">
      <c r="A199" s="237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</row>
    <row r="200">
      <c r="A200" s="237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</row>
    <row r="201">
      <c r="A201" s="237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</row>
    <row r="202">
      <c r="A202" s="237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</row>
    <row r="203">
      <c r="A203" s="237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</row>
    <row r="204">
      <c r="A204" s="237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</row>
    <row r="205">
      <c r="A205" s="237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</row>
    <row r="206">
      <c r="A206" s="237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</row>
    <row r="207">
      <c r="A207" s="237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</row>
    <row r="208">
      <c r="A208" s="237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</row>
    <row r="209">
      <c r="A209" s="237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</row>
    <row r="210">
      <c r="A210" s="237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</row>
    <row r="211">
      <c r="A211" s="237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</row>
    <row r="212">
      <c r="A212" s="237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</row>
    <row r="213">
      <c r="A213" s="237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</row>
    <row r="214">
      <c r="A214" s="237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</row>
    <row r="215">
      <c r="A215" s="237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</row>
    <row r="216">
      <c r="A216" s="237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</row>
    <row r="217">
      <c r="A217" s="237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</row>
    <row r="218">
      <c r="A218" s="237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</row>
    <row r="219">
      <c r="A219" s="237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</row>
    <row r="220">
      <c r="A220" s="237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</row>
    <row r="221">
      <c r="A221" s="237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</row>
    <row r="222">
      <c r="A222" s="237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</row>
    <row r="223">
      <c r="A223" s="237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</row>
    <row r="224">
      <c r="A224" s="237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</row>
    <row r="225">
      <c r="A225" s="237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</row>
    <row r="226">
      <c r="A226" s="237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</row>
    <row r="227">
      <c r="A227" s="237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</row>
    <row r="228">
      <c r="A228" s="237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</row>
    <row r="229">
      <c r="A229" s="237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</row>
    <row r="230">
      <c r="A230" s="237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</row>
    <row r="231">
      <c r="A231" s="237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</row>
    <row r="232">
      <c r="A232" s="237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</row>
    <row r="233">
      <c r="A233" s="237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</row>
    <row r="234">
      <c r="A234" s="237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</row>
    <row r="235">
      <c r="A235" s="237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</row>
    <row r="236">
      <c r="A236" s="237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</row>
    <row r="237">
      <c r="A237" s="237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</row>
    <row r="238">
      <c r="A238" s="237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</row>
    <row r="239">
      <c r="A239" s="237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</row>
    <row r="240">
      <c r="A240" s="237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</row>
    <row r="241">
      <c r="A241" s="237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</row>
    <row r="242">
      <c r="A242" s="237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</row>
    <row r="243">
      <c r="A243" s="237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</row>
    <row r="244">
      <c r="A244" s="237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</row>
    <row r="245">
      <c r="A245" s="237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</row>
    <row r="246">
      <c r="A246" s="237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</row>
    <row r="247">
      <c r="A247" s="237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</row>
    <row r="248">
      <c r="A248" s="237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</row>
    <row r="249">
      <c r="A249" s="237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</row>
    <row r="250">
      <c r="A250" s="237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</row>
    <row r="251">
      <c r="A251" s="237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</row>
    <row r="252">
      <c r="A252" s="237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</row>
    <row r="253">
      <c r="A253" s="237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</row>
    <row r="254">
      <c r="A254" s="237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</row>
    <row r="255">
      <c r="A255" s="237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>
      <c r="A256" s="237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>
      <c r="A257" s="237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>
      <c r="A258" s="237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>
      <c r="A259" s="237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>
      <c r="A260" s="237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</row>
    <row r="261">
      <c r="A261" s="237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</row>
    <row r="262">
      <c r="A262" s="237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>
      <c r="A263" s="237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>
      <c r="A264" s="237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>
      <c r="A265" s="237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>
      <c r="A266" s="237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>
      <c r="A267" s="237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</row>
    <row r="268">
      <c r="A268" s="237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</row>
    <row r="269">
      <c r="A269" s="237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</row>
    <row r="270">
      <c r="A270" s="237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</row>
    <row r="271">
      <c r="A271" s="237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</row>
    <row r="272">
      <c r="A272" s="237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</row>
    <row r="273">
      <c r="A273" s="237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</row>
    <row r="274">
      <c r="A274" s="237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</row>
    <row r="275">
      <c r="A275" s="237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</row>
    <row r="276">
      <c r="A276" s="237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</row>
    <row r="277">
      <c r="A277" s="237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</row>
    <row r="278">
      <c r="A278" s="237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</row>
    <row r="279">
      <c r="A279" s="237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</row>
    <row r="280">
      <c r="A280" s="237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</row>
    <row r="281">
      <c r="A281" s="237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</row>
    <row r="282">
      <c r="A282" s="237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</row>
    <row r="283">
      <c r="A283" s="237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</row>
    <row r="284">
      <c r="A284" s="237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</row>
    <row r="285">
      <c r="A285" s="237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</row>
    <row r="286">
      <c r="A286" s="237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</row>
    <row r="287">
      <c r="A287" s="237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</row>
    <row r="288">
      <c r="A288" s="237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</row>
    <row r="289">
      <c r="A289" s="237"/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</row>
    <row r="290">
      <c r="A290" s="237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</row>
    <row r="291">
      <c r="A291" s="237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</row>
    <row r="292">
      <c r="A292" s="237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</row>
    <row r="293">
      <c r="A293" s="237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</row>
    <row r="294">
      <c r="A294" s="237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</row>
    <row r="295">
      <c r="A295" s="237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</row>
    <row r="296">
      <c r="A296" s="237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</row>
    <row r="297">
      <c r="A297" s="237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</row>
    <row r="298">
      <c r="A298" s="237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</row>
    <row r="299">
      <c r="A299" s="237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</row>
    <row r="300">
      <c r="A300" s="237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</row>
    <row r="301">
      <c r="A301" s="237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</row>
    <row r="302">
      <c r="A302" s="237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</row>
    <row r="303">
      <c r="A303" s="237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</row>
    <row r="304">
      <c r="A304" s="237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</row>
    <row r="305">
      <c r="A305" s="237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</row>
    <row r="306">
      <c r="A306" s="237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</row>
    <row r="307">
      <c r="A307" s="237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</row>
    <row r="308">
      <c r="A308" s="237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</row>
    <row r="309">
      <c r="A309" s="237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</row>
    <row r="310">
      <c r="A310" s="237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</row>
    <row r="311">
      <c r="A311" s="237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</row>
    <row r="312">
      <c r="A312" s="237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</row>
    <row r="313">
      <c r="A313" s="237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</row>
    <row r="314">
      <c r="A314" s="237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</row>
    <row r="315">
      <c r="A315" s="237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</row>
    <row r="316">
      <c r="A316" s="237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</row>
    <row r="317">
      <c r="A317" s="237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</row>
    <row r="318">
      <c r="A318" s="237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</row>
    <row r="319">
      <c r="A319" s="237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</row>
    <row r="320">
      <c r="A320" s="237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</row>
    <row r="321">
      <c r="A321" s="237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</row>
    <row r="322">
      <c r="A322" s="237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</row>
    <row r="323">
      <c r="A323" s="237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</row>
    <row r="324">
      <c r="A324" s="237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</row>
    <row r="325">
      <c r="A325" s="237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</row>
    <row r="326">
      <c r="A326" s="237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</row>
    <row r="327">
      <c r="A327" s="237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</row>
    <row r="328">
      <c r="A328" s="237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</row>
    <row r="329">
      <c r="A329" s="237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</row>
    <row r="330">
      <c r="A330" s="237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</row>
    <row r="331">
      <c r="A331" s="237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</row>
    <row r="332">
      <c r="A332" s="237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</row>
    <row r="333">
      <c r="A333" s="237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</row>
    <row r="334">
      <c r="A334" s="237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</row>
    <row r="335">
      <c r="A335" s="237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</row>
    <row r="336">
      <c r="A336" s="237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</row>
    <row r="337">
      <c r="A337" s="237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</row>
    <row r="338">
      <c r="A338" s="237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</row>
    <row r="339">
      <c r="A339" s="237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</row>
    <row r="340">
      <c r="A340" s="237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</row>
    <row r="341">
      <c r="A341" s="237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</row>
    <row r="342">
      <c r="A342" s="237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</row>
    <row r="343">
      <c r="A343" s="237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</row>
    <row r="344">
      <c r="A344" s="237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</row>
    <row r="345">
      <c r="A345" s="237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</row>
    <row r="346">
      <c r="A346" s="237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</row>
    <row r="347">
      <c r="A347" s="237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</row>
    <row r="348">
      <c r="A348" s="237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</row>
    <row r="349">
      <c r="A349" s="237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</row>
    <row r="350">
      <c r="A350" s="237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</row>
    <row r="351">
      <c r="A351" s="237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</row>
    <row r="352">
      <c r="A352" s="237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</row>
    <row r="353">
      <c r="A353" s="237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</row>
    <row r="354">
      <c r="A354" s="237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</row>
    <row r="355">
      <c r="A355" s="237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</row>
    <row r="356">
      <c r="A356" s="237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</row>
    <row r="357">
      <c r="A357" s="237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</row>
    <row r="358">
      <c r="A358" s="237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</row>
    <row r="359">
      <c r="A359" s="237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</row>
    <row r="360">
      <c r="A360" s="237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</row>
    <row r="361">
      <c r="A361" s="237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</row>
    <row r="362">
      <c r="A362" s="237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</row>
    <row r="363">
      <c r="A363" s="237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</row>
    <row r="364">
      <c r="A364" s="237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</row>
    <row r="365">
      <c r="A365" s="237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</row>
    <row r="366">
      <c r="A366" s="237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</row>
    <row r="367">
      <c r="A367" s="237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</row>
    <row r="368">
      <c r="A368" s="237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</row>
    <row r="369">
      <c r="A369" s="237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</row>
    <row r="370">
      <c r="A370" s="237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</row>
    <row r="371">
      <c r="A371" s="237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</row>
    <row r="372">
      <c r="A372" s="237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</row>
    <row r="373">
      <c r="A373" s="237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</row>
    <row r="374">
      <c r="A374" s="237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</row>
    <row r="375">
      <c r="A375" s="237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</row>
    <row r="376">
      <c r="A376" s="237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</row>
    <row r="377">
      <c r="A377" s="237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</row>
    <row r="378">
      <c r="A378" s="237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</row>
    <row r="379">
      <c r="A379" s="237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</row>
    <row r="380">
      <c r="A380" s="237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</row>
    <row r="381">
      <c r="A381" s="237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</row>
    <row r="382">
      <c r="A382" s="237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</row>
    <row r="383">
      <c r="A383" s="237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</row>
    <row r="384">
      <c r="A384" s="237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</row>
    <row r="385">
      <c r="A385" s="237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</row>
    <row r="386">
      <c r="A386" s="237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</row>
    <row r="387">
      <c r="A387" s="237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</row>
    <row r="388">
      <c r="A388" s="237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</row>
    <row r="389">
      <c r="A389" s="237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</row>
    <row r="390">
      <c r="A390" s="237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</row>
    <row r="391">
      <c r="A391" s="237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</row>
    <row r="392">
      <c r="A392" s="237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</row>
    <row r="393">
      <c r="A393" s="237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</row>
    <row r="394">
      <c r="A394" s="237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</row>
    <row r="395">
      <c r="A395" s="237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</row>
    <row r="396">
      <c r="A396" s="237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</row>
    <row r="397">
      <c r="A397" s="237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</row>
    <row r="398">
      <c r="A398" s="237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</row>
    <row r="399">
      <c r="A399" s="237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</row>
    <row r="400">
      <c r="A400" s="237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</row>
    <row r="401">
      <c r="A401" s="237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</row>
    <row r="402">
      <c r="A402" s="237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</row>
    <row r="403">
      <c r="A403" s="237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</row>
    <row r="404">
      <c r="A404" s="237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</row>
    <row r="405">
      <c r="A405" s="237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</row>
    <row r="406">
      <c r="A406" s="237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</row>
    <row r="407">
      <c r="A407" s="237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</row>
    <row r="408">
      <c r="A408" s="237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</row>
    <row r="409">
      <c r="A409" s="237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</row>
    <row r="410">
      <c r="A410" s="237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</row>
    <row r="411">
      <c r="A411" s="237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</row>
    <row r="412">
      <c r="A412" s="237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</row>
    <row r="413">
      <c r="A413" s="237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</row>
    <row r="414">
      <c r="A414" s="237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</row>
    <row r="415">
      <c r="A415" s="237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</row>
    <row r="416">
      <c r="A416" s="237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</row>
    <row r="417">
      <c r="A417" s="237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</row>
    <row r="418">
      <c r="A418" s="237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</row>
    <row r="419">
      <c r="A419" s="237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</row>
    <row r="420">
      <c r="A420" s="237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</row>
    <row r="421">
      <c r="A421" s="237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</row>
    <row r="422">
      <c r="A422" s="237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</row>
    <row r="423">
      <c r="A423" s="237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</row>
    <row r="424">
      <c r="A424" s="237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</row>
    <row r="425">
      <c r="A425" s="237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</row>
    <row r="426">
      <c r="A426" s="237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</row>
    <row r="427">
      <c r="A427" s="237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</row>
    <row r="428">
      <c r="A428" s="237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</row>
    <row r="429">
      <c r="A429" s="237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</row>
    <row r="430">
      <c r="A430" s="237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</row>
    <row r="431">
      <c r="A431" s="237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</row>
    <row r="432">
      <c r="A432" s="237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</row>
    <row r="433">
      <c r="A433" s="237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</row>
    <row r="434">
      <c r="A434" s="237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</row>
    <row r="435">
      <c r="A435" s="237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</row>
    <row r="436">
      <c r="A436" s="237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</row>
    <row r="437">
      <c r="A437" s="237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</row>
    <row r="438">
      <c r="A438" s="237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</row>
    <row r="439">
      <c r="A439" s="237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</row>
    <row r="440">
      <c r="A440" s="237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</row>
    <row r="441">
      <c r="A441" s="237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</row>
    <row r="442">
      <c r="A442" s="237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</row>
    <row r="443">
      <c r="A443" s="237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</row>
    <row r="444">
      <c r="A444" s="237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</row>
    <row r="445">
      <c r="A445" s="237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</row>
    <row r="446">
      <c r="A446" s="237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</row>
    <row r="447">
      <c r="A447" s="237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</row>
    <row r="448">
      <c r="A448" s="237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</row>
    <row r="449">
      <c r="A449" s="237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</row>
    <row r="450">
      <c r="A450" s="237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</row>
    <row r="451">
      <c r="A451" s="237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</row>
    <row r="452">
      <c r="A452" s="237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</row>
    <row r="453">
      <c r="A453" s="237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</row>
    <row r="454">
      <c r="A454" s="237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</row>
    <row r="455">
      <c r="A455" s="237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</row>
    <row r="456">
      <c r="A456" s="237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</row>
    <row r="457">
      <c r="A457" s="237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</row>
    <row r="458">
      <c r="A458" s="237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</row>
    <row r="459">
      <c r="A459" s="237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</row>
    <row r="460">
      <c r="A460" s="237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</row>
    <row r="461">
      <c r="A461" s="237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</row>
    <row r="462">
      <c r="A462" s="237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</row>
    <row r="463">
      <c r="A463" s="237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</row>
    <row r="464">
      <c r="A464" s="237"/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</row>
    <row r="465">
      <c r="A465" s="237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</row>
    <row r="466">
      <c r="A466" s="237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</row>
    <row r="467">
      <c r="A467" s="237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</row>
    <row r="468">
      <c r="A468" s="237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</row>
    <row r="469">
      <c r="A469" s="237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</row>
    <row r="470">
      <c r="A470" s="237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</row>
    <row r="471">
      <c r="A471" s="237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</row>
    <row r="472">
      <c r="A472" s="237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</row>
    <row r="473">
      <c r="A473" s="237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</row>
    <row r="474">
      <c r="A474" s="237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</row>
    <row r="475">
      <c r="A475" s="237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</row>
    <row r="476">
      <c r="A476" s="237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</row>
    <row r="477">
      <c r="A477" s="237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</row>
    <row r="478">
      <c r="A478" s="237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</row>
    <row r="479">
      <c r="A479" s="237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</row>
    <row r="480">
      <c r="A480" s="237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</row>
    <row r="481">
      <c r="A481" s="237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</row>
    <row r="482">
      <c r="A482" s="237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</row>
    <row r="483">
      <c r="A483" s="237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</row>
    <row r="484">
      <c r="A484" s="237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</row>
    <row r="485">
      <c r="A485" s="237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</row>
    <row r="486">
      <c r="A486" s="237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</row>
    <row r="487">
      <c r="A487" s="237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</row>
    <row r="488">
      <c r="A488" s="237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</row>
    <row r="489">
      <c r="A489" s="237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</row>
    <row r="490">
      <c r="A490" s="237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</row>
    <row r="491">
      <c r="A491" s="237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</row>
    <row r="492">
      <c r="A492" s="237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</row>
    <row r="493">
      <c r="A493" s="237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</row>
    <row r="494">
      <c r="A494" s="237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</row>
    <row r="495">
      <c r="A495" s="237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</row>
    <row r="496">
      <c r="A496" s="237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</row>
    <row r="497">
      <c r="A497" s="237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</row>
    <row r="498">
      <c r="A498" s="237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</row>
    <row r="499">
      <c r="A499" s="237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</row>
    <row r="500">
      <c r="A500" s="237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</row>
    <row r="501">
      <c r="A501" s="237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</row>
    <row r="502">
      <c r="A502" s="237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</row>
    <row r="503">
      <c r="A503" s="237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</row>
    <row r="504">
      <c r="A504" s="237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</row>
    <row r="505">
      <c r="A505" s="237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</row>
    <row r="506">
      <c r="A506" s="237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</row>
    <row r="507">
      <c r="A507" s="237"/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</row>
    <row r="508">
      <c r="A508" s="237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</row>
    <row r="509">
      <c r="A509" s="237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</row>
    <row r="510">
      <c r="A510" s="237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</row>
    <row r="511">
      <c r="A511" s="237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</row>
    <row r="512">
      <c r="A512" s="237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</row>
    <row r="513">
      <c r="A513" s="237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</row>
    <row r="514">
      <c r="A514" s="237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</row>
    <row r="515">
      <c r="A515" s="237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</row>
    <row r="516">
      <c r="A516" s="237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</row>
    <row r="517">
      <c r="A517" s="237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</row>
    <row r="518">
      <c r="A518" s="237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</row>
    <row r="519">
      <c r="A519" s="237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</row>
    <row r="520">
      <c r="A520" s="237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</row>
    <row r="521">
      <c r="A521" s="237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</row>
    <row r="522">
      <c r="A522" s="237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</row>
    <row r="523">
      <c r="A523" s="237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</row>
    <row r="524">
      <c r="A524" s="237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</row>
    <row r="525">
      <c r="A525" s="237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</row>
    <row r="526">
      <c r="A526" s="237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</row>
    <row r="527">
      <c r="A527" s="237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</row>
    <row r="528">
      <c r="A528" s="237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</row>
    <row r="529">
      <c r="A529" s="237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</row>
    <row r="530">
      <c r="A530" s="237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</row>
    <row r="531">
      <c r="A531" s="237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</row>
    <row r="532">
      <c r="A532" s="237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</row>
    <row r="533">
      <c r="A533" s="237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</row>
    <row r="534">
      <c r="A534" s="237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</row>
    <row r="535">
      <c r="A535" s="237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</row>
    <row r="536">
      <c r="A536" s="237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</row>
    <row r="537">
      <c r="A537" s="237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</row>
    <row r="538">
      <c r="A538" s="237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</row>
    <row r="539">
      <c r="A539" s="237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</row>
    <row r="540">
      <c r="A540" s="237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</row>
    <row r="541">
      <c r="A541" s="237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</row>
    <row r="542">
      <c r="A542" s="237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</row>
    <row r="543">
      <c r="A543" s="237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</row>
    <row r="544">
      <c r="A544" s="237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</row>
    <row r="545">
      <c r="A545" s="237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</row>
    <row r="546">
      <c r="A546" s="237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</row>
    <row r="547">
      <c r="A547" s="237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</row>
    <row r="548">
      <c r="A548" s="237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</row>
    <row r="549">
      <c r="A549" s="237"/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</row>
    <row r="550">
      <c r="A550" s="237"/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</row>
    <row r="551">
      <c r="A551" s="237"/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</row>
    <row r="552">
      <c r="A552" s="237"/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</row>
    <row r="553">
      <c r="A553" s="237"/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</row>
    <row r="554">
      <c r="A554" s="237"/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</row>
    <row r="555">
      <c r="A555" s="237"/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</row>
    <row r="556">
      <c r="A556" s="237"/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</row>
    <row r="557">
      <c r="A557" s="237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</row>
    <row r="558">
      <c r="A558" s="237"/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</row>
    <row r="559">
      <c r="A559" s="237"/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</row>
    <row r="560">
      <c r="A560" s="237"/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</row>
    <row r="561">
      <c r="A561" s="237"/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</row>
    <row r="562">
      <c r="A562" s="237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</row>
    <row r="563">
      <c r="A563" s="237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</row>
    <row r="564">
      <c r="A564" s="237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</row>
    <row r="565">
      <c r="A565" s="237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</row>
    <row r="566">
      <c r="A566" s="237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</row>
    <row r="567">
      <c r="A567" s="237"/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</row>
    <row r="568">
      <c r="A568" s="237"/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</row>
    <row r="569">
      <c r="A569" s="237"/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</row>
    <row r="570">
      <c r="A570" s="237"/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</row>
    <row r="571">
      <c r="A571" s="237"/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</row>
    <row r="572">
      <c r="A572" s="237"/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</row>
    <row r="573">
      <c r="A573" s="237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</row>
    <row r="574">
      <c r="A574" s="237"/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</row>
    <row r="575">
      <c r="A575" s="237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</row>
    <row r="576">
      <c r="A576" s="237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</row>
    <row r="577">
      <c r="A577" s="237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</row>
    <row r="578">
      <c r="A578" s="237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</row>
    <row r="579">
      <c r="A579" s="237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</row>
    <row r="580">
      <c r="A580" s="237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</row>
    <row r="581">
      <c r="A581" s="237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</row>
    <row r="582">
      <c r="A582" s="237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</row>
    <row r="583">
      <c r="A583" s="237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</row>
    <row r="584">
      <c r="A584" s="237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</row>
    <row r="585">
      <c r="A585" s="237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</row>
    <row r="586">
      <c r="A586" s="237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</row>
    <row r="587">
      <c r="A587" s="237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</row>
    <row r="588">
      <c r="A588" s="237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</row>
    <row r="589">
      <c r="A589" s="237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</row>
    <row r="590">
      <c r="A590" s="237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</row>
    <row r="591">
      <c r="A591" s="237"/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</row>
    <row r="592">
      <c r="A592" s="237"/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</row>
    <row r="593">
      <c r="A593" s="237"/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</row>
    <row r="594">
      <c r="A594" s="237"/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</row>
    <row r="595">
      <c r="A595" s="237"/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</row>
    <row r="596">
      <c r="A596" s="237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</row>
    <row r="597">
      <c r="A597" s="237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</row>
    <row r="598">
      <c r="A598" s="237"/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</row>
    <row r="599">
      <c r="A599" s="237"/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</row>
    <row r="600">
      <c r="A600" s="237"/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</row>
    <row r="601">
      <c r="A601" s="237"/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</row>
    <row r="602">
      <c r="A602" s="237"/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</row>
    <row r="603">
      <c r="A603" s="237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</row>
    <row r="604">
      <c r="A604" s="237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</row>
    <row r="605">
      <c r="A605" s="237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</row>
    <row r="606">
      <c r="A606" s="237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</row>
    <row r="607">
      <c r="A607" s="237"/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</row>
    <row r="608">
      <c r="A608" s="237"/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</row>
    <row r="609">
      <c r="A609" s="237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</row>
    <row r="610">
      <c r="A610" s="237"/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</row>
    <row r="611">
      <c r="A611" s="237"/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</row>
    <row r="612">
      <c r="A612" s="237"/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</row>
    <row r="613">
      <c r="A613" s="237"/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</row>
    <row r="614">
      <c r="A614" s="237"/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</row>
    <row r="615">
      <c r="A615" s="237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</row>
    <row r="616">
      <c r="A616" s="237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</row>
    <row r="617">
      <c r="A617" s="237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</row>
    <row r="618">
      <c r="A618" s="237"/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</row>
    <row r="619">
      <c r="A619" s="237"/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</row>
    <row r="620">
      <c r="A620" s="237"/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</row>
    <row r="621">
      <c r="A621" s="237"/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</row>
    <row r="622">
      <c r="A622" s="237"/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</row>
    <row r="623">
      <c r="A623" s="237"/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</row>
    <row r="624">
      <c r="A624" s="237"/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</row>
    <row r="625">
      <c r="A625" s="237"/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</row>
    <row r="626">
      <c r="A626" s="237"/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</row>
    <row r="627">
      <c r="A627" s="237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</row>
    <row r="628">
      <c r="A628" s="237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</row>
    <row r="629">
      <c r="A629" s="237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</row>
    <row r="630">
      <c r="A630" s="237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</row>
    <row r="631">
      <c r="A631" s="237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</row>
    <row r="632">
      <c r="A632" s="237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</row>
    <row r="633">
      <c r="A633" s="237"/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</row>
    <row r="634">
      <c r="A634" s="237"/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</row>
    <row r="635">
      <c r="A635" s="237"/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</row>
    <row r="636">
      <c r="A636" s="237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</row>
    <row r="637">
      <c r="A637" s="237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</row>
    <row r="638">
      <c r="A638" s="237"/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</row>
    <row r="639">
      <c r="A639" s="237"/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</row>
    <row r="640">
      <c r="A640" s="237"/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</row>
    <row r="641">
      <c r="A641" s="237"/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</row>
    <row r="642">
      <c r="A642" s="237"/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</row>
    <row r="643">
      <c r="A643" s="237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</row>
    <row r="644">
      <c r="A644" s="237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</row>
    <row r="645">
      <c r="A645" s="237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</row>
    <row r="646">
      <c r="A646" s="237"/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</row>
    <row r="647">
      <c r="A647" s="237"/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</row>
    <row r="648">
      <c r="A648" s="237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</row>
    <row r="649">
      <c r="A649" s="237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</row>
    <row r="650">
      <c r="A650" s="237"/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</row>
    <row r="651">
      <c r="A651" s="237"/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</row>
    <row r="652">
      <c r="A652" s="237"/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</row>
    <row r="653">
      <c r="A653" s="237"/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</row>
    <row r="654">
      <c r="A654" s="237"/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</row>
    <row r="655">
      <c r="A655" s="237"/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</row>
    <row r="656">
      <c r="A656" s="237"/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</row>
    <row r="657">
      <c r="A657" s="237"/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</row>
    <row r="658">
      <c r="A658" s="237"/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</row>
    <row r="659">
      <c r="A659" s="237"/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</row>
    <row r="660">
      <c r="A660" s="237"/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</row>
    <row r="661">
      <c r="A661" s="237"/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</row>
    <row r="662">
      <c r="A662" s="237"/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</row>
    <row r="663">
      <c r="A663" s="237"/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</row>
    <row r="664">
      <c r="A664" s="237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</row>
    <row r="665">
      <c r="A665" s="237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</row>
    <row r="666">
      <c r="A666" s="237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</row>
    <row r="667">
      <c r="A667" s="237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</row>
    <row r="668">
      <c r="A668" s="237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</row>
    <row r="669">
      <c r="A669" s="237"/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</row>
    <row r="670">
      <c r="A670" s="237"/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</row>
    <row r="671">
      <c r="A671" s="237"/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</row>
    <row r="672">
      <c r="A672" s="237"/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</row>
    <row r="673">
      <c r="A673" s="237"/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</row>
    <row r="674">
      <c r="A674" s="237"/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</row>
    <row r="675">
      <c r="A675" s="237"/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</row>
    <row r="676">
      <c r="A676" s="237"/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</row>
    <row r="677">
      <c r="A677" s="237"/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</row>
    <row r="678">
      <c r="A678" s="237"/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</row>
    <row r="679">
      <c r="A679" s="237"/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</row>
    <row r="680">
      <c r="A680" s="237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</row>
    <row r="681">
      <c r="A681" s="237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</row>
    <row r="682">
      <c r="A682" s="237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</row>
    <row r="683">
      <c r="A683" s="237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</row>
    <row r="684">
      <c r="A684" s="237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</row>
    <row r="685">
      <c r="A685" s="237"/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</row>
    <row r="686">
      <c r="A686" s="237"/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</row>
    <row r="687">
      <c r="A687" s="237"/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</row>
    <row r="688">
      <c r="A688" s="237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</row>
    <row r="689">
      <c r="A689" s="237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</row>
    <row r="690">
      <c r="A690" s="237"/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</row>
    <row r="691">
      <c r="A691" s="237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</row>
    <row r="692">
      <c r="A692" s="237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</row>
    <row r="693">
      <c r="A693" s="237"/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</row>
    <row r="694">
      <c r="A694" s="237"/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</row>
    <row r="695">
      <c r="A695" s="237"/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</row>
    <row r="696">
      <c r="A696" s="237"/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</row>
    <row r="697">
      <c r="A697" s="237"/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</row>
    <row r="698">
      <c r="A698" s="237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</row>
    <row r="699">
      <c r="A699" s="237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</row>
    <row r="700">
      <c r="A700" s="237"/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</row>
    <row r="701">
      <c r="A701" s="237"/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</row>
    <row r="702">
      <c r="A702" s="237"/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</row>
    <row r="703">
      <c r="A703" s="237"/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</row>
    <row r="704">
      <c r="A704" s="237"/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</row>
    <row r="705">
      <c r="A705" s="237"/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</row>
    <row r="706">
      <c r="A706" s="237"/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</row>
    <row r="707">
      <c r="A707" s="237"/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</row>
    <row r="708">
      <c r="A708" s="237"/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</row>
    <row r="709">
      <c r="A709" s="237"/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</row>
    <row r="710">
      <c r="A710" s="237"/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</row>
    <row r="711">
      <c r="A711" s="237"/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</row>
    <row r="712">
      <c r="A712" s="237"/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</row>
    <row r="713">
      <c r="A713" s="237"/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</row>
    <row r="714">
      <c r="A714" s="237"/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</row>
    <row r="715">
      <c r="A715" s="237"/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</row>
    <row r="716">
      <c r="A716" s="237"/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</row>
    <row r="717">
      <c r="A717" s="237"/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</row>
    <row r="718">
      <c r="A718" s="237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</row>
    <row r="719">
      <c r="A719" s="237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</row>
    <row r="720">
      <c r="A720" s="237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</row>
    <row r="721">
      <c r="A721" s="237"/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</row>
    <row r="722">
      <c r="A722" s="237"/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</row>
    <row r="723">
      <c r="A723" s="237"/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</row>
    <row r="724">
      <c r="A724" s="237"/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</row>
    <row r="725">
      <c r="A725" s="237"/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</row>
    <row r="726">
      <c r="A726" s="237"/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</row>
    <row r="727">
      <c r="A727" s="237"/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</row>
    <row r="728">
      <c r="A728" s="237"/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</row>
    <row r="729">
      <c r="A729" s="237"/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</row>
    <row r="730">
      <c r="A730" s="237"/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</row>
    <row r="731">
      <c r="A731" s="237"/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</row>
    <row r="732">
      <c r="A732" s="237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</row>
    <row r="733">
      <c r="A733" s="237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</row>
    <row r="734">
      <c r="A734" s="237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</row>
    <row r="735">
      <c r="A735" s="237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</row>
    <row r="736">
      <c r="A736" s="237"/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</row>
    <row r="737">
      <c r="A737" s="237"/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</row>
    <row r="738">
      <c r="A738" s="237"/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</row>
    <row r="739">
      <c r="A739" s="237"/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</row>
    <row r="740">
      <c r="A740" s="237"/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</row>
    <row r="741">
      <c r="A741" s="237"/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</row>
    <row r="742">
      <c r="A742" s="237"/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</row>
    <row r="743">
      <c r="A743" s="237"/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</row>
    <row r="744">
      <c r="A744" s="237"/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</row>
    <row r="745">
      <c r="A745" s="237"/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</row>
    <row r="746">
      <c r="A746" s="237"/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</row>
    <row r="747">
      <c r="A747" s="237"/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</row>
    <row r="748">
      <c r="A748" s="237"/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</row>
    <row r="749">
      <c r="A749" s="237"/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</row>
    <row r="750">
      <c r="A750" s="237"/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</row>
    <row r="751">
      <c r="A751" s="237"/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</row>
    <row r="752">
      <c r="A752" s="237"/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</row>
    <row r="753">
      <c r="A753" s="237"/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</row>
    <row r="754">
      <c r="A754" s="237"/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</row>
    <row r="755">
      <c r="A755" s="237"/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</row>
    <row r="756">
      <c r="A756" s="237"/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</row>
    <row r="757">
      <c r="A757" s="237"/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</row>
    <row r="758">
      <c r="A758" s="237"/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</row>
    <row r="759">
      <c r="A759" s="237"/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</row>
    <row r="760">
      <c r="A760" s="237"/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</row>
    <row r="761">
      <c r="A761" s="237"/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</row>
    <row r="762">
      <c r="A762" s="237"/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</row>
    <row r="763">
      <c r="A763" s="237"/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</row>
    <row r="764">
      <c r="A764" s="237"/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</row>
    <row r="765">
      <c r="A765" s="237"/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</row>
    <row r="766">
      <c r="A766" s="237"/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</row>
    <row r="767">
      <c r="A767" s="237"/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</row>
    <row r="768">
      <c r="A768" s="237"/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</row>
    <row r="769">
      <c r="A769" s="237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</row>
    <row r="770">
      <c r="A770" s="237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</row>
    <row r="771">
      <c r="A771" s="237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</row>
    <row r="772">
      <c r="A772" s="237"/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</row>
    <row r="773">
      <c r="A773" s="237"/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</row>
    <row r="774">
      <c r="A774" s="237"/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</row>
    <row r="775">
      <c r="A775" s="237"/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</row>
    <row r="776">
      <c r="A776" s="237"/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</row>
    <row r="777">
      <c r="A777" s="237"/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</row>
    <row r="778">
      <c r="A778" s="237"/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</row>
    <row r="779">
      <c r="A779" s="237"/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</row>
    <row r="780">
      <c r="A780" s="237"/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</row>
    <row r="781">
      <c r="A781" s="237"/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</row>
    <row r="782">
      <c r="A782" s="237"/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</row>
    <row r="783">
      <c r="A783" s="237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</row>
    <row r="784">
      <c r="A784" s="237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</row>
    <row r="785">
      <c r="A785" s="237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</row>
    <row r="786">
      <c r="A786" s="237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</row>
    <row r="787">
      <c r="A787" s="237"/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</row>
    <row r="788">
      <c r="A788" s="237"/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</row>
    <row r="789">
      <c r="A789" s="237"/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</row>
    <row r="790">
      <c r="A790" s="237"/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</row>
    <row r="791">
      <c r="A791" s="237"/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</row>
    <row r="792">
      <c r="A792" s="237"/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</row>
    <row r="793">
      <c r="A793" s="237"/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</row>
    <row r="794">
      <c r="A794" s="237"/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</row>
    <row r="795">
      <c r="A795" s="237"/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</row>
    <row r="796">
      <c r="A796" s="237"/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</row>
    <row r="797">
      <c r="A797" s="237"/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</row>
    <row r="798">
      <c r="A798" s="237"/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</row>
    <row r="799">
      <c r="A799" s="237"/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</row>
    <row r="800">
      <c r="A800" s="237"/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</row>
    <row r="801">
      <c r="A801" s="237"/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</row>
    <row r="802">
      <c r="A802" s="237"/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</row>
    <row r="803">
      <c r="A803" s="237"/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</row>
    <row r="804">
      <c r="A804" s="237"/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</row>
    <row r="805">
      <c r="A805" s="237"/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</row>
    <row r="806">
      <c r="A806" s="237"/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</row>
    <row r="807">
      <c r="A807" s="237"/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</row>
    <row r="808">
      <c r="A808" s="237"/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</row>
    <row r="809">
      <c r="A809" s="237"/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</row>
    <row r="810">
      <c r="A810" s="237"/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</row>
    <row r="811">
      <c r="A811" s="237"/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</row>
    <row r="812">
      <c r="A812" s="237"/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</row>
    <row r="813">
      <c r="A813" s="237"/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</row>
    <row r="814">
      <c r="A814" s="237"/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</row>
    <row r="815">
      <c r="A815" s="237"/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</row>
    <row r="816">
      <c r="A816" s="237"/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</row>
    <row r="817">
      <c r="A817" s="237"/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</row>
    <row r="818">
      <c r="A818" s="237"/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</row>
    <row r="819">
      <c r="A819" s="237"/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</row>
    <row r="820">
      <c r="A820" s="237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</row>
    <row r="821">
      <c r="A821" s="237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</row>
    <row r="822">
      <c r="A822" s="237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</row>
    <row r="823">
      <c r="A823" s="237"/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</row>
    <row r="824">
      <c r="A824" s="237"/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</row>
    <row r="825">
      <c r="A825" s="237"/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</row>
    <row r="826">
      <c r="A826" s="237"/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</row>
    <row r="827">
      <c r="A827" s="237"/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</row>
    <row r="828">
      <c r="A828" s="237"/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</row>
    <row r="829">
      <c r="A829" s="237"/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</row>
    <row r="830">
      <c r="A830" s="237"/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</row>
    <row r="831">
      <c r="A831" s="237"/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</row>
    <row r="832">
      <c r="A832" s="237"/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</row>
    <row r="833">
      <c r="A833" s="237"/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</row>
    <row r="834">
      <c r="A834" s="237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</row>
    <row r="835">
      <c r="A835" s="237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</row>
    <row r="836">
      <c r="A836" s="237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</row>
    <row r="837">
      <c r="A837" s="237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</row>
    <row r="838">
      <c r="A838" s="237"/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</row>
    <row r="839">
      <c r="A839" s="237"/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</row>
    <row r="840">
      <c r="A840" s="237"/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</row>
    <row r="841">
      <c r="A841" s="237"/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</row>
    <row r="842">
      <c r="A842" s="237"/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</row>
    <row r="843">
      <c r="A843" s="237"/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</row>
    <row r="844">
      <c r="A844" s="237"/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</row>
    <row r="845">
      <c r="A845" s="237"/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</row>
    <row r="846">
      <c r="A846" s="237"/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</row>
    <row r="847">
      <c r="A847" s="237"/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</row>
    <row r="848">
      <c r="A848" s="237"/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</row>
    <row r="849">
      <c r="A849" s="237"/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</row>
    <row r="850">
      <c r="A850" s="237"/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</row>
    <row r="851">
      <c r="A851" s="237"/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</row>
    <row r="852">
      <c r="A852" s="237"/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</row>
    <row r="853">
      <c r="A853" s="237"/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</row>
    <row r="854">
      <c r="A854" s="237"/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</row>
    <row r="855">
      <c r="A855" s="237"/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</row>
    <row r="856">
      <c r="A856" s="237"/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</row>
    <row r="857">
      <c r="A857" s="237"/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</row>
    <row r="858">
      <c r="A858" s="237"/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</row>
    <row r="859">
      <c r="A859" s="237"/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</row>
    <row r="860">
      <c r="A860" s="237"/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</row>
    <row r="861">
      <c r="A861" s="237"/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</row>
    <row r="862">
      <c r="A862" s="237"/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</row>
    <row r="863">
      <c r="A863" s="237"/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</row>
    <row r="864">
      <c r="A864" s="237"/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</row>
    <row r="865">
      <c r="A865" s="237"/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</row>
    <row r="866">
      <c r="A866" s="237"/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</row>
    <row r="867">
      <c r="A867" s="237"/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</row>
    <row r="868">
      <c r="A868" s="237"/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</row>
    <row r="869">
      <c r="A869" s="237"/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</row>
    <row r="870">
      <c r="A870" s="237"/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</row>
    <row r="871">
      <c r="A871" s="237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</row>
    <row r="872">
      <c r="A872" s="237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</row>
    <row r="873">
      <c r="A873" s="237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</row>
    <row r="874">
      <c r="A874" s="237"/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</row>
    <row r="875">
      <c r="A875" s="237"/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</row>
    <row r="876">
      <c r="A876" s="237"/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</row>
    <row r="877">
      <c r="A877" s="237"/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</row>
    <row r="878">
      <c r="A878" s="237"/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</row>
    <row r="879">
      <c r="A879" s="237"/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</row>
    <row r="880">
      <c r="A880" s="237"/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</row>
    <row r="881">
      <c r="A881" s="237"/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</row>
    <row r="882">
      <c r="A882" s="237"/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</row>
    <row r="883">
      <c r="A883" s="237"/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</row>
    <row r="884">
      <c r="A884" s="237"/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</row>
    <row r="885">
      <c r="A885" s="237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</row>
    <row r="886">
      <c r="A886" s="237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</row>
    <row r="887">
      <c r="A887" s="237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</row>
    <row r="888">
      <c r="A888" s="237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</row>
    <row r="889">
      <c r="A889" s="237"/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</row>
    <row r="890">
      <c r="A890" s="237"/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</row>
    <row r="891">
      <c r="A891" s="237"/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</row>
    <row r="892">
      <c r="A892" s="237"/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</row>
    <row r="893">
      <c r="A893" s="237"/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</row>
    <row r="894">
      <c r="A894" s="237"/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</row>
    <row r="895">
      <c r="A895" s="237"/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</row>
    <row r="896">
      <c r="A896" s="237"/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</row>
    <row r="897">
      <c r="A897" s="237"/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</row>
    <row r="898">
      <c r="A898" s="237"/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</row>
    <row r="899">
      <c r="A899" s="237"/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</row>
    <row r="900">
      <c r="A900" s="237"/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</row>
    <row r="901">
      <c r="A901" s="237"/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</row>
    <row r="902">
      <c r="A902" s="237"/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</row>
    <row r="903">
      <c r="A903" s="237"/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</row>
    <row r="904">
      <c r="A904" s="237"/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</row>
    <row r="905">
      <c r="A905" s="237"/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</row>
    <row r="906">
      <c r="A906" s="237"/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</row>
    <row r="907">
      <c r="A907" s="237"/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</row>
    <row r="908">
      <c r="A908" s="237"/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</row>
    <row r="909">
      <c r="A909" s="237"/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</row>
    <row r="910">
      <c r="A910" s="237"/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</row>
    <row r="911">
      <c r="A911" s="237"/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</row>
    <row r="912">
      <c r="A912" s="237"/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</row>
    <row r="913">
      <c r="A913" s="237"/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</row>
    <row r="914">
      <c r="A914" s="237"/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</row>
    <row r="915">
      <c r="A915" s="237"/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</row>
    <row r="916">
      <c r="A916" s="237"/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</row>
    <row r="917">
      <c r="A917" s="237"/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</row>
    <row r="918">
      <c r="A918" s="237"/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</row>
    <row r="919">
      <c r="A919" s="237"/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</row>
    <row r="920">
      <c r="A920" s="237"/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</row>
    <row r="921">
      <c r="A921" s="237"/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</row>
    <row r="922">
      <c r="A922" s="237"/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</row>
    <row r="923">
      <c r="A923" s="237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</row>
    <row r="924">
      <c r="A924" s="237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</row>
    <row r="925">
      <c r="A925" s="237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</row>
    <row r="926">
      <c r="A926" s="237"/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</row>
    <row r="927">
      <c r="A927" s="237"/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</row>
    <row r="928">
      <c r="A928" s="237"/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</row>
    <row r="929">
      <c r="A929" s="237"/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</row>
    <row r="930">
      <c r="A930" s="237"/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</row>
    <row r="931">
      <c r="A931" s="237"/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</row>
    <row r="932">
      <c r="A932" s="237"/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</row>
    <row r="933">
      <c r="A933" s="237"/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</row>
    <row r="934">
      <c r="A934" s="237"/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</row>
    <row r="935">
      <c r="A935" s="237"/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</row>
    <row r="936">
      <c r="A936" s="237"/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</row>
    <row r="937">
      <c r="A937" s="237"/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</row>
    <row r="938">
      <c r="A938" s="237"/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</row>
    <row r="939">
      <c r="A939" s="237"/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</row>
    <row r="940">
      <c r="A940" s="237"/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</row>
    <row r="941">
      <c r="A941" s="237"/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</row>
    <row r="942">
      <c r="A942" s="237"/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</row>
    <row r="943">
      <c r="A943" s="237"/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</row>
    <row r="944">
      <c r="A944" s="237"/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</row>
    <row r="945">
      <c r="A945" s="237"/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</row>
    <row r="946">
      <c r="A946" s="237"/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</row>
    <row r="947">
      <c r="A947" s="237"/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</row>
    <row r="948">
      <c r="A948" s="237"/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</row>
    <row r="949">
      <c r="A949" s="237"/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</row>
    <row r="950">
      <c r="A950" s="237"/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</row>
    <row r="951">
      <c r="A951" s="237"/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</row>
    <row r="952">
      <c r="A952" s="237"/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</row>
    <row r="953">
      <c r="A953" s="237"/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</row>
    <row r="954">
      <c r="A954" s="237"/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</row>
    <row r="955">
      <c r="A955" s="237"/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</row>
    <row r="956">
      <c r="A956" s="237"/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</row>
    <row r="957">
      <c r="A957" s="237"/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</row>
    <row r="958">
      <c r="A958" s="237"/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</row>
    <row r="959">
      <c r="A959" s="237"/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</row>
    <row r="960">
      <c r="A960" s="237"/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</row>
    <row r="961">
      <c r="A961" s="237"/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</row>
    <row r="962">
      <c r="A962" s="237"/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</row>
    <row r="963">
      <c r="A963" s="237"/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</row>
    <row r="964">
      <c r="A964" s="237"/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</row>
    <row r="965">
      <c r="A965" s="237"/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</row>
    <row r="966">
      <c r="A966" s="237"/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</row>
    <row r="967">
      <c r="A967" s="237"/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</row>
    <row r="968">
      <c r="A968" s="237"/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</row>
    <row r="969">
      <c r="A969" s="237"/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</row>
    <row r="970">
      <c r="A970" s="237"/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</row>
    <row r="971">
      <c r="A971" s="237"/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</row>
    <row r="972">
      <c r="A972" s="237"/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</row>
    <row r="973">
      <c r="A973" s="237"/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</row>
    <row r="974">
      <c r="A974" s="237"/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</row>
    <row r="975">
      <c r="A975" s="237"/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</row>
    <row r="976">
      <c r="A976" s="237"/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</row>
    <row r="977">
      <c r="A977" s="237"/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</row>
    <row r="978">
      <c r="A978" s="237"/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</row>
    <row r="979">
      <c r="A979" s="237"/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</row>
    <row r="980">
      <c r="A980" s="237"/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</row>
    <row r="981">
      <c r="A981" s="237"/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</row>
    <row r="982">
      <c r="A982" s="237"/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</row>
    <row r="983">
      <c r="A983" s="237"/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</row>
    <row r="984">
      <c r="A984" s="237"/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</row>
    <row r="985">
      <c r="A985" s="237"/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</row>
    <row r="986">
      <c r="A986" s="237"/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</row>
    <row r="987">
      <c r="A987" s="237"/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</row>
    <row r="988">
      <c r="A988" s="237"/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</row>
    <row r="989">
      <c r="A989" s="237"/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</row>
    <row r="990">
      <c r="A990" s="237"/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</row>
    <row r="991">
      <c r="A991" s="237"/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</row>
    <row r="992">
      <c r="A992" s="237"/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</row>
    <row r="993">
      <c r="A993" s="237"/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</row>
    <row r="994">
      <c r="A994" s="237"/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</row>
    <row r="995">
      <c r="A995" s="237"/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</row>
    <row r="996">
      <c r="A996" s="237"/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</row>
    <row r="997">
      <c r="A997" s="237"/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</row>
    <row r="998">
      <c r="A998" s="237"/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</row>
    <row r="999">
      <c r="A999" s="237"/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</row>
    <row r="1000">
      <c r="A1000" s="237"/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</row>
  </sheetData>
  <mergeCells count="3">
    <mergeCell ref="A1:E1"/>
    <mergeCell ref="F1:H1"/>
    <mergeCell ref="B2:D2"/>
  </mergeCells>
  <drawing r:id="rId1"/>
</worksheet>
</file>