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120" yWindow="120" windowWidth="15135" windowHeight="9300"/>
  </bookViews>
  <sheets>
    <sheet name="Analy" sheetId="1" r:id="rId1"/>
  </sheets>
  <definedNames>
    <definedName name="_xlnm.Print_Area" localSheetId="0">Analy!$A$1:$L$77</definedName>
  </definedNames>
  <calcPr calcId="152511"/>
</workbook>
</file>

<file path=xl/calcChain.xml><?xml version="1.0" encoding="utf-8"?>
<calcChain xmlns="http://schemas.openxmlformats.org/spreadsheetml/2006/main">
  <c r="E12" i="1" l="1"/>
  <c r="B15" i="1"/>
  <c r="C15" i="1" s="1"/>
  <c r="D15" i="1"/>
  <c r="E15" i="1"/>
  <c r="F15" i="1" s="1"/>
  <c r="G15" i="1"/>
  <c r="H15" i="1"/>
  <c r="I15" i="1"/>
  <c r="J15" i="1" s="1"/>
  <c r="L15" i="1"/>
  <c r="A16" i="1"/>
  <c r="E16" i="1" s="1"/>
  <c r="F16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A17" i="1"/>
  <c r="K15" i="1" l="1"/>
  <c r="H16" i="1"/>
  <c r="B17" i="1"/>
  <c r="C17" i="1" s="1"/>
  <c r="E17" i="1"/>
  <c r="F17" i="1" s="1"/>
  <c r="A18" i="1"/>
  <c r="I17" i="1"/>
  <c r="J17" i="1" s="1"/>
  <c r="H17" i="1"/>
  <c r="G17" i="1"/>
  <c r="I16" i="1"/>
  <c r="J16" i="1" s="1"/>
  <c r="B16" i="1"/>
  <c r="C16" i="1" s="1"/>
  <c r="G16" i="1"/>
  <c r="A19" i="1" l="1"/>
  <c r="H18" i="1"/>
  <c r="I18" i="1"/>
  <c r="J18" i="1" s="1"/>
  <c r="G18" i="1"/>
  <c r="E18" i="1"/>
  <c r="F18" i="1" s="1"/>
  <c r="B18" i="1"/>
  <c r="C18" i="1" s="1"/>
  <c r="L17" i="1"/>
  <c r="K17" i="1"/>
  <c r="K16" i="1"/>
  <c r="L16" i="1"/>
  <c r="E19" i="1" l="1"/>
  <c r="F19" i="1" s="1"/>
  <c r="H19" i="1"/>
  <c r="B19" i="1"/>
  <c r="C19" i="1" s="1"/>
  <c r="I19" i="1"/>
  <c r="J19" i="1" s="1"/>
  <c r="G19" i="1"/>
  <c r="A20" i="1"/>
  <c r="L18" i="1"/>
  <c r="K18" i="1"/>
  <c r="K19" i="1" l="1"/>
  <c r="L19" i="1"/>
  <c r="A21" i="1"/>
  <c r="H20" i="1"/>
  <c r="E20" i="1"/>
  <c r="F20" i="1" s="1"/>
  <c r="B20" i="1"/>
  <c r="C20" i="1" s="1"/>
  <c r="G20" i="1"/>
  <c r="I20" i="1"/>
  <c r="J20" i="1" s="1"/>
  <c r="L20" i="1" l="1"/>
  <c r="K20" i="1"/>
  <c r="H21" i="1"/>
  <c r="B21" i="1"/>
  <c r="C21" i="1" s="1"/>
  <c r="G21" i="1"/>
  <c r="A22" i="1"/>
  <c r="E21" i="1"/>
  <c r="F21" i="1" s="1"/>
  <c r="I21" i="1"/>
  <c r="J21" i="1" s="1"/>
  <c r="A23" i="1" l="1"/>
  <c r="E22" i="1"/>
  <c r="F22" i="1" s="1"/>
  <c r="I22" i="1"/>
  <c r="J22" i="1" s="1"/>
  <c r="H22" i="1"/>
  <c r="G22" i="1"/>
  <c r="B22" i="1"/>
  <c r="C22" i="1" s="1"/>
  <c r="K21" i="1"/>
  <c r="L21" i="1"/>
  <c r="L22" i="1" l="1"/>
  <c r="K22" i="1"/>
  <c r="H23" i="1"/>
  <c r="B23" i="1"/>
  <c r="C23" i="1" s="1"/>
  <c r="E23" i="1"/>
  <c r="F23" i="1" s="1"/>
  <c r="I23" i="1"/>
  <c r="J23" i="1" s="1"/>
  <c r="G23" i="1"/>
  <c r="A24" i="1"/>
  <c r="I24" i="1" l="1"/>
  <c r="J24" i="1" s="1"/>
  <c r="H24" i="1"/>
  <c r="B24" i="1"/>
  <c r="C24" i="1" s="1"/>
  <c r="G24" i="1"/>
  <c r="E24" i="1"/>
  <c r="F24" i="1" s="1"/>
  <c r="A25" i="1"/>
  <c r="K23" i="1"/>
  <c r="L23" i="1"/>
  <c r="L24" i="1" l="1"/>
  <c r="K24" i="1"/>
  <c r="B25" i="1"/>
  <c r="C25" i="1" s="1"/>
  <c r="E25" i="1"/>
  <c r="F25" i="1" s="1"/>
  <c r="G25" i="1"/>
  <c r="A26" i="1"/>
  <c r="I25" i="1"/>
  <c r="J25" i="1" s="1"/>
  <c r="H25" i="1"/>
  <c r="L25" i="1" l="1"/>
  <c r="K25" i="1"/>
  <c r="A27" i="1"/>
  <c r="I26" i="1"/>
  <c r="J26" i="1" s="1"/>
  <c r="E26" i="1"/>
  <c r="F26" i="1" s="1"/>
  <c r="G26" i="1"/>
  <c r="H26" i="1"/>
  <c r="B26" i="1"/>
  <c r="C26" i="1" s="1"/>
  <c r="B27" i="1" l="1"/>
  <c r="C27" i="1" s="1"/>
  <c r="E27" i="1"/>
  <c r="F27" i="1" s="1"/>
  <c r="G27" i="1"/>
  <c r="A28" i="1"/>
  <c r="I27" i="1"/>
  <c r="J27" i="1" s="1"/>
  <c r="H27" i="1"/>
  <c r="K26" i="1"/>
  <c r="L26" i="1"/>
  <c r="K27" i="1" l="1"/>
  <c r="L27" i="1"/>
  <c r="E28" i="1"/>
  <c r="F28" i="1" s="1"/>
  <c r="I28" i="1"/>
  <c r="J28" i="1" s="1"/>
  <c r="H28" i="1"/>
  <c r="B28" i="1"/>
  <c r="C28" i="1" s="1"/>
  <c r="G28" i="1"/>
  <c r="A29" i="1"/>
  <c r="B29" i="1" l="1"/>
  <c r="C29" i="1" s="1"/>
  <c r="E29" i="1"/>
  <c r="F29" i="1" s="1"/>
  <c r="G29" i="1"/>
  <c r="A30" i="1"/>
  <c r="I29" i="1"/>
  <c r="J29" i="1" s="1"/>
  <c r="H29" i="1"/>
  <c r="K28" i="1"/>
  <c r="L28" i="1"/>
  <c r="L29" i="1" l="1"/>
  <c r="K29" i="1"/>
  <c r="E30" i="1"/>
  <c r="F30" i="1" s="1"/>
  <c r="I30" i="1"/>
  <c r="J30" i="1" s="1"/>
  <c r="H30" i="1"/>
  <c r="B30" i="1"/>
  <c r="C30" i="1" s="1"/>
  <c r="G30" i="1"/>
  <c r="A31" i="1"/>
  <c r="I31" i="1" l="1"/>
  <c r="J31" i="1" s="1"/>
  <c r="B31" i="1"/>
  <c r="C31" i="1" s="1"/>
  <c r="E31" i="1"/>
  <c r="F31" i="1" s="1"/>
  <c r="G31" i="1"/>
  <c r="A32" i="1"/>
  <c r="H31" i="1"/>
  <c r="L30" i="1"/>
  <c r="K30" i="1"/>
  <c r="K31" i="1" l="1"/>
  <c r="L31" i="1"/>
  <c r="E32" i="1"/>
  <c r="F32" i="1" s="1"/>
  <c r="I32" i="1"/>
  <c r="J32" i="1" s="1"/>
  <c r="H32" i="1"/>
  <c r="B32" i="1"/>
  <c r="C32" i="1" s="1"/>
  <c r="G32" i="1"/>
  <c r="A33" i="1"/>
  <c r="B33" i="1" l="1"/>
  <c r="C33" i="1" s="1"/>
  <c r="E33" i="1"/>
  <c r="F33" i="1" s="1"/>
  <c r="G33" i="1"/>
  <c r="I33" i="1"/>
  <c r="J33" i="1" s="1"/>
  <c r="H33" i="1"/>
  <c r="A34" i="1"/>
  <c r="K32" i="1"/>
  <c r="L32" i="1"/>
  <c r="A35" i="1" l="1"/>
  <c r="I34" i="1"/>
  <c r="J34" i="1" s="1"/>
  <c r="E34" i="1"/>
  <c r="F34" i="1" s="1"/>
  <c r="G34" i="1"/>
  <c r="B34" i="1"/>
  <c r="C34" i="1" s="1"/>
  <c r="H34" i="1"/>
  <c r="K33" i="1"/>
  <c r="L33" i="1"/>
  <c r="K34" i="1" l="1"/>
  <c r="L34" i="1"/>
  <c r="B35" i="1"/>
  <c r="C35" i="1" s="1"/>
  <c r="H35" i="1"/>
  <c r="I35" i="1"/>
  <c r="J35" i="1" s="1"/>
  <c r="A36" i="1"/>
  <c r="G35" i="1"/>
  <c r="E35" i="1"/>
  <c r="F35" i="1" s="1"/>
  <c r="K35" i="1" l="1"/>
  <c r="L35" i="1"/>
  <c r="I36" i="1"/>
  <c r="J36" i="1" s="1"/>
  <c r="E36" i="1"/>
  <c r="F36" i="1" s="1"/>
  <c r="G36" i="1"/>
  <c r="B36" i="1"/>
  <c r="C36" i="1" s="1"/>
  <c r="H36" i="1"/>
  <c r="A37" i="1"/>
  <c r="H37" i="1" l="1"/>
  <c r="B37" i="1"/>
  <c r="C37" i="1" s="1"/>
  <c r="E37" i="1"/>
  <c r="F37" i="1" s="1"/>
  <c r="I37" i="1"/>
  <c r="J37" i="1" s="1"/>
  <c r="A38" i="1"/>
  <c r="G37" i="1"/>
  <c r="L36" i="1"/>
  <c r="K36" i="1"/>
  <c r="A39" i="1" l="1"/>
  <c r="E38" i="1"/>
  <c r="F38" i="1" s="1"/>
  <c r="I38" i="1"/>
  <c r="J38" i="1" s="1"/>
  <c r="H38" i="1"/>
  <c r="B38" i="1"/>
  <c r="C38" i="1" s="1"/>
  <c r="G38" i="1"/>
  <c r="K37" i="1"/>
  <c r="L37" i="1"/>
  <c r="E39" i="1" l="1"/>
  <c r="F39" i="1" s="1"/>
  <c r="G39" i="1"/>
  <c r="I39" i="1"/>
  <c r="J39" i="1" s="1"/>
  <c r="A40" i="1"/>
  <c r="H39" i="1"/>
  <c r="B39" i="1"/>
  <c r="C39" i="1" s="1"/>
  <c r="K38" i="1"/>
  <c r="L38" i="1"/>
  <c r="L39" i="1" l="1"/>
  <c r="K39" i="1"/>
  <c r="B40" i="1"/>
  <c r="C40" i="1" s="1"/>
  <c r="G40" i="1"/>
  <c r="I40" i="1"/>
  <c r="J40" i="1" s="1"/>
  <c r="A41" i="1"/>
  <c r="E40" i="1"/>
  <c r="F40" i="1" s="1"/>
  <c r="H40" i="1"/>
  <c r="K40" i="1" l="1"/>
  <c r="L40" i="1"/>
  <c r="E41" i="1"/>
  <c r="F41" i="1" s="1"/>
  <c r="G41" i="1"/>
  <c r="I41" i="1"/>
  <c r="J41" i="1" s="1"/>
  <c r="A42" i="1"/>
  <c r="H41" i="1"/>
  <c r="B41" i="1"/>
  <c r="C41" i="1" s="1"/>
  <c r="L41" i="1" l="1"/>
  <c r="K41" i="1"/>
  <c r="E42" i="1"/>
  <c r="F42" i="1" s="1"/>
  <c r="A43" i="1"/>
  <c r="I42" i="1"/>
  <c r="J42" i="1" s="1"/>
  <c r="G42" i="1"/>
  <c r="H42" i="1"/>
  <c r="B42" i="1"/>
  <c r="C42" i="1" s="1"/>
  <c r="K42" i="1" l="1"/>
  <c r="L42" i="1"/>
  <c r="I43" i="1"/>
  <c r="J43" i="1" s="1"/>
  <c r="A44" i="1"/>
  <c r="H43" i="1"/>
  <c r="B43" i="1"/>
  <c r="C43" i="1" s="1"/>
  <c r="G43" i="1"/>
  <c r="E43" i="1"/>
  <c r="F43" i="1" s="1"/>
  <c r="K43" i="1" l="1"/>
  <c r="L43" i="1"/>
  <c r="B44" i="1"/>
  <c r="C44" i="1" s="1"/>
  <c r="H44" i="1"/>
  <c r="A45" i="1"/>
  <c r="I44" i="1"/>
  <c r="J44" i="1" s="1"/>
  <c r="G44" i="1"/>
  <c r="E44" i="1"/>
  <c r="F44" i="1" s="1"/>
  <c r="I45" i="1" l="1"/>
  <c r="J45" i="1" s="1"/>
  <c r="A46" i="1"/>
  <c r="H45" i="1"/>
  <c r="B45" i="1"/>
  <c r="C45" i="1" s="1"/>
  <c r="G45" i="1"/>
  <c r="E45" i="1"/>
  <c r="F45" i="1" s="1"/>
  <c r="K44" i="1"/>
  <c r="L44" i="1"/>
  <c r="L45" i="1" l="1"/>
  <c r="K45" i="1"/>
  <c r="A47" i="1"/>
  <c r="E46" i="1"/>
  <c r="F46" i="1" s="1"/>
  <c r="H46" i="1"/>
  <c r="G46" i="1"/>
  <c r="I46" i="1"/>
  <c r="J46" i="1" s="1"/>
  <c r="B46" i="1"/>
  <c r="C46" i="1" s="1"/>
  <c r="L46" i="1" l="1"/>
  <c r="K46" i="1"/>
  <c r="I47" i="1"/>
  <c r="J47" i="1" s="1"/>
  <c r="A48" i="1"/>
  <c r="H47" i="1"/>
  <c r="B47" i="1"/>
  <c r="C47" i="1" s="1"/>
  <c r="G47" i="1"/>
  <c r="E47" i="1"/>
  <c r="F47" i="1" s="1"/>
  <c r="K47" i="1" l="1"/>
  <c r="L47" i="1"/>
  <c r="A49" i="1"/>
  <c r="E48" i="1"/>
  <c r="F48" i="1" s="1"/>
  <c r="H48" i="1"/>
  <c r="G48" i="1"/>
  <c r="I48" i="1"/>
  <c r="J48" i="1" s="1"/>
  <c r="B48" i="1"/>
  <c r="C48" i="1" s="1"/>
  <c r="L48" i="1" l="1"/>
  <c r="K48" i="1"/>
  <c r="I49" i="1"/>
  <c r="J49" i="1" s="1"/>
  <c r="A50" i="1"/>
  <c r="H49" i="1"/>
  <c r="E49" i="1"/>
  <c r="F49" i="1" s="1"/>
  <c r="B49" i="1"/>
  <c r="C49" i="1" s="1"/>
  <c r="G49" i="1"/>
  <c r="L49" i="1" l="1"/>
  <c r="K49" i="1"/>
  <c r="A51" i="1"/>
  <c r="B50" i="1"/>
  <c r="C50" i="1" s="1"/>
  <c r="E50" i="1"/>
  <c r="F50" i="1" s="1"/>
  <c r="H50" i="1"/>
  <c r="G50" i="1"/>
  <c r="I50" i="1"/>
  <c r="J50" i="1" s="1"/>
  <c r="K50" i="1" l="1"/>
  <c r="L50" i="1"/>
  <c r="I51" i="1"/>
  <c r="J51" i="1" s="1"/>
  <c r="A52" i="1"/>
  <c r="H51" i="1"/>
  <c r="B51" i="1"/>
  <c r="C51" i="1" s="1"/>
  <c r="G51" i="1"/>
  <c r="E51" i="1"/>
  <c r="F51" i="1" s="1"/>
  <c r="K51" i="1" l="1"/>
  <c r="L51" i="1"/>
  <c r="A53" i="1"/>
  <c r="E52" i="1"/>
  <c r="F52" i="1" s="1"/>
  <c r="H52" i="1"/>
  <c r="I52" i="1"/>
  <c r="J52" i="1" s="1"/>
  <c r="B52" i="1"/>
  <c r="C52" i="1" s="1"/>
  <c r="G52" i="1"/>
  <c r="L52" i="1" l="1"/>
  <c r="K52" i="1"/>
  <c r="I53" i="1"/>
  <c r="J53" i="1" s="1"/>
  <c r="A54" i="1"/>
  <c r="H53" i="1"/>
  <c r="B53" i="1"/>
  <c r="C53" i="1" s="1"/>
  <c r="G53" i="1"/>
  <c r="E53" i="1"/>
  <c r="F53" i="1" s="1"/>
  <c r="L53" i="1" l="1"/>
  <c r="K53" i="1"/>
  <c r="A55" i="1"/>
  <c r="B54" i="1"/>
  <c r="C54" i="1" s="1"/>
  <c r="E54" i="1"/>
  <c r="F54" i="1" s="1"/>
  <c r="H54" i="1"/>
  <c r="G54" i="1"/>
  <c r="I54" i="1"/>
  <c r="J54" i="1" s="1"/>
  <c r="L54" i="1" l="1"/>
  <c r="K54" i="1"/>
  <c r="I55" i="1"/>
  <c r="J55" i="1" s="1"/>
  <c r="A56" i="1"/>
  <c r="H55" i="1"/>
  <c r="G55" i="1"/>
  <c r="E55" i="1"/>
  <c r="F55" i="1" s="1"/>
  <c r="B55" i="1"/>
  <c r="C55" i="1" s="1"/>
  <c r="K55" i="1" l="1"/>
  <c r="L55" i="1"/>
  <c r="A57" i="1"/>
  <c r="H56" i="1"/>
  <c r="I56" i="1"/>
  <c r="J56" i="1" s="1"/>
  <c r="B56" i="1"/>
  <c r="C56" i="1" s="1"/>
  <c r="E56" i="1"/>
  <c r="F56" i="1" s="1"/>
  <c r="G56" i="1"/>
  <c r="K56" i="1" l="1"/>
  <c r="L56" i="1"/>
  <c r="I57" i="1"/>
  <c r="J57" i="1" s="1"/>
  <c r="A58" i="1"/>
  <c r="H57" i="1"/>
  <c r="E57" i="1"/>
  <c r="F57" i="1" s="1"/>
  <c r="B57" i="1"/>
  <c r="C57" i="1" s="1"/>
  <c r="G57" i="1"/>
  <c r="B58" i="1" l="1"/>
  <c r="C58" i="1" s="1"/>
  <c r="H58" i="1"/>
  <c r="A59" i="1"/>
  <c r="I58" i="1"/>
  <c r="J58" i="1" s="1"/>
  <c r="G58" i="1"/>
  <c r="E58" i="1"/>
  <c r="F58" i="1" s="1"/>
  <c r="L57" i="1"/>
  <c r="K57" i="1"/>
  <c r="I59" i="1" l="1"/>
  <c r="J59" i="1" s="1"/>
  <c r="A60" i="1"/>
  <c r="H59" i="1"/>
  <c r="E59" i="1"/>
  <c r="F59" i="1" s="1"/>
  <c r="B59" i="1"/>
  <c r="C59" i="1" s="1"/>
  <c r="G59" i="1"/>
  <c r="K58" i="1"/>
  <c r="L58" i="1"/>
  <c r="K59" i="1" l="1"/>
  <c r="L59" i="1"/>
  <c r="B60" i="1"/>
  <c r="C60" i="1" s="1"/>
  <c r="G60" i="1"/>
  <c r="E60" i="1"/>
  <c r="F60" i="1" s="1"/>
  <c r="H60" i="1"/>
  <c r="A61" i="1"/>
  <c r="I60" i="1"/>
  <c r="J60" i="1" s="1"/>
  <c r="E61" i="1" l="1"/>
  <c r="F61" i="1" s="1"/>
  <c r="G61" i="1"/>
  <c r="I61" i="1"/>
  <c r="J61" i="1" s="1"/>
  <c r="A62" i="1"/>
  <c r="H61" i="1"/>
  <c r="B61" i="1"/>
  <c r="C61" i="1" s="1"/>
  <c r="L60" i="1"/>
  <c r="K60" i="1"/>
  <c r="L61" i="1" l="1"/>
  <c r="K61" i="1"/>
  <c r="G62" i="1"/>
  <c r="H62" i="1"/>
  <c r="I62" i="1"/>
  <c r="J62" i="1" s="1"/>
  <c r="A63" i="1"/>
  <c r="E62" i="1"/>
  <c r="F62" i="1" s="1"/>
  <c r="B62" i="1"/>
  <c r="C62" i="1" s="1"/>
  <c r="L62" i="1" l="1"/>
  <c r="K62" i="1"/>
  <c r="E63" i="1"/>
  <c r="F63" i="1" s="1"/>
  <c r="G63" i="1"/>
  <c r="I63" i="1"/>
  <c r="J63" i="1" s="1"/>
  <c r="A64" i="1"/>
  <c r="H63" i="1"/>
  <c r="B63" i="1"/>
  <c r="C63" i="1" s="1"/>
  <c r="K63" i="1" l="1"/>
  <c r="L63" i="1"/>
  <c r="E64" i="1"/>
  <c r="F64" i="1" s="1"/>
  <c r="H64" i="1"/>
  <c r="B64" i="1"/>
  <c r="C64" i="1" s="1"/>
  <c r="G64" i="1"/>
  <c r="A65" i="1"/>
  <c r="I64" i="1"/>
  <c r="J64" i="1" s="1"/>
  <c r="E65" i="1" l="1"/>
  <c r="F65" i="1" s="1"/>
  <c r="G65" i="1"/>
  <c r="I65" i="1"/>
  <c r="J65" i="1" s="1"/>
  <c r="A66" i="1"/>
  <c r="H65" i="1"/>
  <c r="B65" i="1"/>
  <c r="C65" i="1" s="1"/>
  <c r="K64" i="1"/>
  <c r="L64" i="1"/>
  <c r="L65" i="1" l="1"/>
  <c r="K65" i="1"/>
  <c r="I66" i="1"/>
  <c r="J66" i="1" s="1"/>
  <c r="B66" i="1"/>
  <c r="C66" i="1" s="1"/>
  <c r="G66" i="1"/>
  <c r="A67" i="1"/>
  <c r="E66" i="1"/>
  <c r="F66" i="1" s="1"/>
  <c r="H66" i="1"/>
  <c r="E67" i="1" l="1"/>
  <c r="F67" i="1" s="1"/>
  <c r="G67" i="1"/>
  <c r="I67" i="1"/>
  <c r="J67" i="1" s="1"/>
  <c r="A68" i="1"/>
  <c r="H67" i="1"/>
  <c r="B67" i="1"/>
  <c r="C67" i="1" s="1"/>
  <c r="L66" i="1"/>
  <c r="K66" i="1"/>
  <c r="L67" i="1" l="1"/>
  <c r="K67" i="1"/>
  <c r="A69" i="1"/>
  <c r="E68" i="1"/>
  <c r="F68" i="1" s="1"/>
  <c r="H68" i="1"/>
  <c r="B68" i="1"/>
  <c r="C68" i="1" s="1"/>
  <c r="G68" i="1"/>
  <c r="I68" i="1"/>
  <c r="J68" i="1" s="1"/>
  <c r="L68" i="1" l="1"/>
  <c r="K68" i="1"/>
  <c r="B69" i="1"/>
  <c r="C69" i="1" s="1"/>
  <c r="E69" i="1"/>
  <c r="F69" i="1" s="1"/>
  <c r="G69" i="1"/>
  <c r="I69" i="1"/>
  <c r="J69" i="1" s="1"/>
  <c r="A70" i="1"/>
  <c r="H69" i="1"/>
  <c r="A71" i="1" l="1"/>
  <c r="E70" i="1"/>
  <c r="F70" i="1" s="1"/>
  <c r="B70" i="1"/>
  <c r="C70" i="1" s="1"/>
  <c r="G70" i="1"/>
  <c r="I70" i="1"/>
  <c r="J70" i="1" s="1"/>
  <c r="H70" i="1"/>
  <c r="K69" i="1"/>
  <c r="L69" i="1"/>
  <c r="K70" i="1" l="1"/>
  <c r="L70" i="1"/>
  <c r="H71" i="1"/>
  <c r="E71" i="1"/>
  <c r="F71" i="1" s="1"/>
  <c r="G71" i="1"/>
  <c r="I71" i="1"/>
  <c r="J71" i="1" s="1"/>
  <c r="A72" i="1"/>
  <c r="B71" i="1"/>
  <c r="C71" i="1" s="1"/>
  <c r="E72" i="1" l="1"/>
  <c r="F72" i="1" s="1"/>
  <c r="B72" i="1"/>
  <c r="C72" i="1" s="1"/>
  <c r="A73" i="1"/>
  <c r="I72" i="1"/>
  <c r="J72" i="1" s="1"/>
  <c r="G72" i="1"/>
  <c r="H72" i="1"/>
  <c r="K71" i="1"/>
  <c r="L71" i="1"/>
  <c r="H73" i="1" l="1"/>
  <c r="B73" i="1"/>
  <c r="C73" i="1" s="1"/>
  <c r="E73" i="1"/>
  <c r="F73" i="1" s="1"/>
  <c r="G73" i="1"/>
  <c r="I73" i="1"/>
  <c r="J73" i="1" s="1"/>
  <c r="A74" i="1"/>
  <c r="L72" i="1"/>
  <c r="K72" i="1"/>
  <c r="E74" i="1" l="1"/>
  <c r="F74" i="1" s="1"/>
  <c r="H74" i="1"/>
  <c r="B74" i="1"/>
  <c r="C74" i="1" s="1"/>
  <c r="G74" i="1"/>
  <c r="A75" i="1"/>
  <c r="I74" i="1"/>
  <c r="J74" i="1" s="1"/>
  <c r="K73" i="1"/>
  <c r="L73" i="1"/>
  <c r="E75" i="1" l="1"/>
  <c r="F75" i="1" s="1"/>
  <c r="G75" i="1"/>
  <c r="I75" i="1"/>
  <c r="J75" i="1" s="1"/>
  <c r="A76" i="1"/>
  <c r="H75" i="1"/>
  <c r="B75" i="1"/>
  <c r="C75" i="1" s="1"/>
  <c r="K74" i="1"/>
  <c r="L74" i="1"/>
  <c r="K75" i="1" l="1"/>
  <c r="L75" i="1"/>
  <c r="E76" i="1"/>
  <c r="F76" i="1" s="1"/>
  <c r="I76" i="1"/>
  <c r="J76" i="1" s="1"/>
  <c r="B76" i="1"/>
  <c r="C76" i="1" s="1"/>
  <c r="G76" i="1"/>
  <c r="H76" i="1"/>
  <c r="L76" i="1" l="1"/>
  <c r="K76" i="1"/>
</calcChain>
</file>

<file path=xl/sharedStrings.xml><?xml version="1.0" encoding="utf-8"?>
<sst xmlns="http://schemas.openxmlformats.org/spreadsheetml/2006/main" count="36" uniqueCount="36">
  <si>
    <t>Input</t>
  </si>
  <si>
    <t>D =</t>
  </si>
  <si>
    <r>
      <t>cm</t>
    </r>
    <r>
      <rPr>
        <vertAlign val="superscript"/>
        <sz val="14"/>
        <rFont val="Cordia New"/>
        <family val="2"/>
      </rPr>
      <t>2</t>
    </r>
    <r>
      <rPr>
        <sz val="14"/>
        <rFont val="Cordia New"/>
        <family val="2"/>
      </rPr>
      <t>/sec</t>
    </r>
  </si>
  <si>
    <t>cm/sec</t>
  </si>
  <si>
    <t>mg/L</t>
  </si>
  <si>
    <t>x =</t>
  </si>
  <si>
    <t>cm</t>
  </si>
  <si>
    <t>t =</t>
  </si>
  <si>
    <t>Hours</t>
  </si>
  <si>
    <t>x (cm)</t>
  </si>
  <si>
    <t>x1</t>
  </si>
  <si>
    <r>
      <t>erfc(</t>
    </r>
    <r>
      <rPr>
        <sz val="14"/>
        <rFont val="Symbol"/>
        <family val="1"/>
        <charset val="2"/>
      </rPr>
      <t>x1</t>
    </r>
    <r>
      <rPr>
        <sz val="14"/>
        <rFont val="Cordia New"/>
        <family val="2"/>
      </rPr>
      <t>)</t>
    </r>
  </si>
  <si>
    <t>x2</t>
  </si>
  <si>
    <t>x3</t>
  </si>
  <si>
    <r>
      <t>exp(</t>
    </r>
    <r>
      <rPr>
        <sz val="14"/>
        <rFont val="Symbol"/>
        <family val="1"/>
        <charset val="2"/>
      </rPr>
      <t>x3</t>
    </r>
    <r>
      <rPr>
        <sz val="14"/>
        <rFont val="Cordia New"/>
        <family val="2"/>
      </rPr>
      <t>)</t>
    </r>
  </si>
  <si>
    <t>x4</t>
  </si>
  <si>
    <t>Analytical Solutions for Solute Transport</t>
  </si>
  <si>
    <r>
      <t>exp(</t>
    </r>
    <r>
      <rPr>
        <sz val="14"/>
        <rFont val="Symbol"/>
        <family val="1"/>
        <charset val="2"/>
      </rPr>
      <t>x5</t>
    </r>
    <r>
      <rPr>
        <sz val="14"/>
        <rFont val="Cordia New"/>
        <family val="2"/>
      </rPr>
      <t>)</t>
    </r>
  </si>
  <si>
    <t>x6</t>
  </si>
  <si>
    <r>
      <t>erfc(</t>
    </r>
    <r>
      <rPr>
        <sz val="14"/>
        <rFont val="Symbol"/>
        <family val="1"/>
        <charset val="2"/>
      </rPr>
      <t>x6</t>
    </r>
    <r>
      <rPr>
        <sz val="14"/>
        <rFont val="Cordia New"/>
        <family val="2"/>
      </rPr>
      <t>)</t>
    </r>
  </si>
  <si>
    <t>(using high velocities, two profiles move closer)</t>
  </si>
  <si>
    <t>Lindstrom et al.</t>
  </si>
  <si>
    <t>Lapidus &amp; Amundson</t>
  </si>
  <si>
    <r>
      <t>c</t>
    </r>
    <r>
      <rPr>
        <vertAlign val="subscript"/>
        <sz val="12"/>
        <rFont val="Cordia New"/>
        <family val="2"/>
      </rPr>
      <t>o</t>
    </r>
    <r>
      <rPr>
        <sz val="12"/>
        <rFont val="Cordia New"/>
        <family val="2"/>
      </rPr>
      <t xml:space="preserve"> =</t>
    </r>
  </si>
  <si>
    <r>
      <t>v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</si>
  <si>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2"/>
        <rFont val="Cordia New"/>
        <family val="2"/>
      </rPr>
      <t>d</t>
    </r>
    <r>
      <rPr>
        <sz val="12"/>
        <rFont val="Arial"/>
        <family val="2"/>
      </rPr>
      <t xml:space="preserve"> =</t>
    </r>
  </si>
  <si>
    <t>หมายเหตุ</t>
  </si>
  <si>
    <t>1)</t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</si>
  <si>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</si>
  <si>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</si>
  <si>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</si>
  <si>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</si>
  <si>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rFont val="Calibri"/>
        <family val="2"/>
        <scheme val="minor"/>
      </rPr>
      <t xml:space="preserve">  ของผู้เขียนเดียวกัน</t>
    </r>
  </si>
  <si>
    <t>(-)</t>
  </si>
  <si>
    <t>sec          =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</si>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</sst>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b/>
      <sz val="18"/>
      <name val="Cordia New"/>
      <family val="2"/>
    </font>
    <font>
      <sz val="16"/>
      <name val="Cordia New"/>
      <family val="2"/>
    </font>
    <font>
      <vertAlign val="superscript"/>
      <sz val="14"/>
      <name val="Cordia New"/>
      <family val="2"/>
    </font>
    <font>
      <sz val="14"/>
      <name val="Cordia New"/>
      <family val="2"/>
    </font>
    <font>
      <b/>
      <sz val="10"/>
      <name val="Arial"/>
      <family val="2"/>
    </font>
    <font>
      <sz val="14"/>
      <name val="Symbol"/>
      <family val="1"/>
      <charset val="2"/>
    </font>
    <font>
      <b/>
      <sz val="12"/>
      <color rgb="FF0033CC"/>
      <name val="Arial"/>
      <family val="2"/>
    </font>
    <font>
      <b/>
      <sz val="14"/>
      <color rgb="FF0033CC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bscript"/>
      <sz val="12"/>
      <name val="Cordia New"/>
      <family val="2"/>
    </font>
    <font>
      <sz val="12"/>
      <name val="Cordia New"/>
      <family val="2"/>
    </font>
    <font>
      <vertAlign val="subscript"/>
      <sz val="12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66FF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0" borderId="5" xfId="0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11" fontId="0" fillId="0" borderId="4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14" fillId="0" borderId="7" xfId="0" applyFont="1" applyBorder="1"/>
    <xf numFmtId="0" fontId="17" fillId="0" borderId="9" xfId="0" applyFont="1" applyBorder="1" applyAlignment="1">
      <alignment horizontal="right"/>
    </xf>
    <xf numFmtId="0" fontId="0" fillId="0" borderId="10" xfId="0" applyBorder="1"/>
    <xf numFmtId="0" fontId="1" fillId="0" borderId="0" xfId="0" applyFont="1" applyBorder="1"/>
    <xf numFmtId="0" fontId="1" fillId="0" borderId="9" xfId="0" applyFont="1" applyBorder="1"/>
    <xf numFmtId="0" fontId="2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0" fillId="0" borderId="9" xfId="0" applyBorder="1"/>
    <xf numFmtId="0" fontId="9" fillId="0" borderId="0" xfId="0" applyFont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0" xfId="0" applyFont="1" applyBorder="1"/>
    <xf numFmtId="0" fontId="0" fillId="0" borderId="0" xfId="0" applyFont="1" applyBorder="1" applyAlignment="1">
      <alignment horizontal="right"/>
    </xf>
    <xf numFmtId="0" fontId="5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9" fillId="0" borderId="0" xfId="0" quotePrefix="1" applyFont="1" applyBorder="1"/>
    <xf numFmtId="0" fontId="7" fillId="0" borderId="9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en-US"/>
              <a:t>Resident Concentration</a:t>
            </a:r>
          </a:p>
        </c:rich>
      </c:tx>
      <c:layout>
        <c:manualLayout>
          <c:xMode val="edge"/>
          <c:yMode val="edge"/>
          <c:x val="0.31695737715828309"/>
          <c:y val="1.2987012987012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042978069113"/>
          <c:y val="0.16363657117057018"/>
          <c:w val="0.81933502387627521"/>
          <c:h val="0.636364443441106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Analy!$K$14</c:f>
              <c:strCache>
                <c:ptCount val="1"/>
                <c:pt idx="0">
                  <c:v>Lindstrom et al.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Analy!$A$15:$A$74</c:f>
              <c:numCache>
                <c:formatCode>General</c:formatCode>
                <c:ptCount val="6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</c:numCache>
            </c:numRef>
          </c:xVal>
          <c:yVal>
            <c:numRef>
              <c:f>Analy!$K$15:$K$74</c:f>
              <c:numCache>
                <c:formatCode>General</c:formatCode>
                <c:ptCount val="60"/>
                <c:pt idx="0">
                  <c:v>299.99668768865121</c:v>
                </c:pt>
                <c:pt idx="1">
                  <c:v>299.98296230287156</c:v>
                </c:pt>
                <c:pt idx="2">
                  <c:v>299.93903381109368</c:v>
                </c:pt>
                <c:pt idx="3">
                  <c:v>299.8177648477905</c:v>
                </c:pt>
                <c:pt idx="4">
                  <c:v>299.51880208479179</c:v>
                </c:pt>
                <c:pt idx="5">
                  <c:v>298.84938407297886</c:v>
                </c:pt>
                <c:pt idx="6">
                  <c:v>297.47501210539838</c:v>
                </c:pt>
                <c:pt idx="7">
                  <c:v>294.87270241782119</c:v>
                </c:pt>
                <c:pt idx="8">
                  <c:v>290.31119135533203</c:v>
                </c:pt>
                <c:pt idx="9">
                  <c:v>282.88985164895382</c:v>
                </c:pt>
                <c:pt idx="10">
                  <c:v>271.66237461692543</c:v>
                </c:pt>
                <c:pt idx="11">
                  <c:v>255.84640735501816</c:v>
                </c:pt>
                <c:pt idx="12">
                  <c:v>235.07990048112228</c:v>
                </c:pt>
                <c:pt idx="13">
                  <c:v>209.64547150059428</c:v>
                </c:pt>
                <c:pt idx="14">
                  <c:v>180.5695711983204</c:v>
                </c:pt>
                <c:pt idx="15">
                  <c:v>149.53087987697114</c:v>
                </c:pt>
                <c:pt idx="16">
                  <c:v>118.57825941284466</c:v>
                </c:pt>
                <c:pt idx="17">
                  <c:v>89.734750286738006</c:v>
                </c:pt>
                <c:pt idx="18">
                  <c:v>64.612209495363487</c:v>
                </c:pt>
                <c:pt idx="19">
                  <c:v>44.155652830566908</c:v>
                </c:pt>
                <c:pt idx="20">
                  <c:v>28.580643683993557</c:v>
                </c:pt>
                <c:pt idx="21">
                  <c:v>17.491147535097817</c:v>
                </c:pt>
                <c:pt idx="22">
                  <c:v>10.106428881858221</c:v>
                </c:pt>
                <c:pt idx="23">
                  <c:v>5.506644596374743</c:v>
                </c:pt>
                <c:pt idx="24">
                  <c:v>2.8264991381407811</c:v>
                </c:pt>
                <c:pt idx="25">
                  <c:v>1.3655768742386067</c:v>
                </c:pt>
                <c:pt idx="26">
                  <c:v>0.62055415959662363</c:v>
                </c:pt>
                <c:pt idx="27">
                  <c:v>0.265080420878824</c:v>
                </c:pt>
                <c:pt idx="28">
                  <c:v>0.10638667966137663</c:v>
                </c:pt>
                <c:pt idx="29">
                  <c:v>4.0097561372466187E-2</c:v>
                </c:pt>
                <c:pt idx="30">
                  <c:v>1.4187502740774455E-2</c:v>
                </c:pt>
                <c:pt idx="31">
                  <c:v>4.7109629806354027E-3</c:v>
                </c:pt>
                <c:pt idx="32">
                  <c:v>1.4675949816950937E-3</c:v>
                </c:pt>
                <c:pt idx="33">
                  <c:v>4.2883303938914553E-4</c:v>
                </c:pt>
                <c:pt idx="34">
                  <c:v>1.1750643715562165E-4</c:v>
                </c:pt>
                <c:pt idx="35">
                  <c:v>3.0188642820645065E-5</c:v>
                </c:pt>
                <c:pt idx="36">
                  <c:v>7.270439888422238E-6</c:v>
                </c:pt>
                <c:pt idx="37">
                  <c:v>1.6411481549545604E-6</c:v>
                </c:pt>
                <c:pt idx="38">
                  <c:v>3.4717365003967456E-7</c:v>
                </c:pt>
                <c:pt idx="39">
                  <c:v>6.8818551148500627E-8</c:v>
                </c:pt>
                <c:pt idx="40">
                  <c:v>1.2781366930494392E-8</c:v>
                </c:pt>
                <c:pt idx="41">
                  <c:v>2.2239236950858348E-9</c:v>
                </c:pt>
                <c:pt idx="42">
                  <c:v>3.6248919705683349E-10</c:v>
                </c:pt>
                <c:pt idx="43">
                  <c:v>5.5343699666456624E-11</c:v>
                </c:pt>
                <c:pt idx="44">
                  <c:v>7.9142118251889662E-12</c:v>
                </c:pt>
                <c:pt idx="45">
                  <c:v>1.05994830795894E-12</c:v>
                </c:pt>
                <c:pt idx="46">
                  <c:v>1.3294525433411603E-13</c:v>
                </c:pt>
                <c:pt idx="47">
                  <c:v>1.5615212483596623E-14</c:v>
                </c:pt>
                <c:pt idx="48">
                  <c:v>1.7174636881977075E-15</c:v>
                </c:pt>
                <c:pt idx="49">
                  <c:v>1.7687696025677855E-16</c:v>
                </c:pt>
                <c:pt idx="50">
                  <c:v>1.7056110033753991E-17</c:v>
                </c:pt>
                <c:pt idx="51">
                  <c:v>1.539912751854309E-18</c:v>
                </c:pt>
                <c:pt idx="52">
                  <c:v>1.3016771749667076E-19</c:v>
                </c:pt>
                <c:pt idx="53">
                  <c:v>1.0301163942751637E-20</c:v>
                </c:pt>
                <c:pt idx="54">
                  <c:v>7.6318700638932236E-22</c:v>
                </c:pt>
                <c:pt idx="55">
                  <c:v>5.2932701812674122E-23</c:v>
                </c:pt>
                <c:pt idx="56">
                  <c:v>3.4367916721547109E-24</c:v>
                </c:pt>
                <c:pt idx="57">
                  <c:v>2.0888478797687557E-25</c:v>
                </c:pt>
                <c:pt idx="58">
                  <c:v>1.1884311019015388E-26</c:v>
                </c:pt>
                <c:pt idx="59">
                  <c:v>6.3291382147222098E-28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Analy!$L$14</c:f>
              <c:strCache>
                <c:ptCount val="1"/>
                <c:pt idx="0">
                  <c:v>Lapidus &amp; Amundson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Analy!$A$15:$A$74</c:f>
              <c:numCache>
                <c:formatCode>General</c:formatCode>
                <c:ptCount val="6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</c:numCache>
            </c:numRef>
          </c:xVal>
          <c:yVal>
            <c:numRef>
              <c:f>Analy!$L$15:$L$74</c:f>
              <c:numCache>
                <c:formatCode>General</c:formatCode>
                <c:ptCount val="60"/>
                <c:pt idx="0">
                  <c:v>300</c:v>
                </c:pt>
                <c:pt idx="1">
                  <c:v>299.9949112716219</c:v>
                </c:pt>
                <c:pt idx="2">
                  <c:v>299.97472865393638</c:v>
                </c:pt>
                <c:pt idx="3">
                  <c:v>299.91137239556775</c:v>
                </c:pt>
                <c:pt idx="4">
                  <c:v>299.73979511110679</c:v>
                </c:pt>
                <c:pt idx="5">
                  <c:v>299.32526464588557</c:v>
                </c:pt>
                <c:pt idx="6">
                  <c:v>298.41688003708305</c:v>
                </c:pt>
                <c:pt idx="7">
                  <c:v>296.59437192108533</c:v>
                </c:pt>
                <c:pt idx="8">
                  <c:v>293.22711083036853</c:v>
                </c:pt>
                <c:pt idx="9">
                  <c:v>287.47592448831352</c:v>
                </c:pt>
                <c:pt idx="10">
                  <c:v>278.37120998163846</c:v>
                </c:pt>
                <c:pt idx="11">
                  <c:v>264.98569991164425</c:v>
                </c:pt>
                <c:pt idx="12">
                  <c:v>246.68447638781544</c:v>
                </c:pt>
                <c:pt idx="13">
                  <c:v>223.38902574474767</c:v>
                </c:pt>
                <c:pt idx="14">
                  <c:v>195.75957969351413</c:v>
                </c:pt>
                <c:pt idx="15">
                  <c:v>165.20536401604406</c:v>
                </c:pt>
                <c:pt idx="16">
                  <c:v>133.68444488607778</c:v>
                </c:pt>
                <c:pt idx="17">
                  <c:v>103.33554234618332</c:v>
                </c:pt>
                <c:pt idx="18">
                  <c:v>76.054704140629951</c:v>
                </c:pt>
                <c:pt idx="19">
                  <c:v>53.152827303461891</c:v>
                </c:pt>
                <c:pt idx="20">
                  <c:v>35.193487968069114</c:v>
                </c:pt>
                <c:pt idx="21">
                  <c:v>22.034995352177958</c:v>
                </c:pt>
                <c:pt idx="22">
                  <c:v>13.025603546774414</c:v>
                </c:pt>
                <c:pt idx="23">
                  <c:v>7.2602717556005985</c:v>
                </c:pt>
                <c:pt idx="24">
                  <c:v>3.811619410104695</c:v>
                </c:pt>
                <c:pt idx="25">
                  <c:v>1.8831180681469852</c:v>
                </c:pt>
                <c:pt idx="26">
                  <c:v>0.87484393789854031</c:v>
                </c:pt>
                <c:pt idx="27">
                  <c:v>0.38193945607608626</c:v>
                </c:pt>
                <c:pt idx="28">
                  <c:v>0.15661668522868996</c:v>
                </c:pt>
                <c:pt idx="29">
                  <c:v>6.0292721386695232E-2</c:v>
                </c:pt>
                <c:pt idx="30">
                  <c:v>2.1782506297573508E-2</c:v>
                </c:pt>
                <c:pt idx="31">
                  <c:v>7.3828428108048518E-3</c:v>
                </c:pt>
                <c:pt idx="32">
                  <c:v>2.3468689306138492E-3</c:v>
                </c:pt>
                <c:pt idx="33">
                  <c:v>6.9951454604235623E-4</c:v>
                </c:pt>
                <c:pt idx="34">
                  <c:v>1.954585079458801E-4</c:v>
                </c:pt>
                <c:pt idx="35">
                  <c:v>5.1189548473378125E-5</c:v>
                </c:pt>
                <c:pt idx="36">
                  <c:v>1.2563361091974407E-5</c:v>
                </c:pt>
                <c:pt idx="37">
                  <c:v>2.8891202235526943E-6</c:v>
                </c:pt>
                <c:pt idx="38">
                  <c:v>6.2245112608685786E-7</c:v>
                </c:pt>
                <c:pt idx="39">
                  <c:v>1.256248693653779E-7</c:v>
                </c:pt>
                <c:pt idx="40">
                  <c:v>2.3748321391487145E-8</c:v>
                </c:pt>
                <c:pt idx="41">
                  <c:v>4.2047286709035255E-9</c:v>
                </c:pt>
                <c:pt idx="42">
                  <c:v>6.9719723625655706E-10</c:v>
                </c:pt>
                <c:pt idx="43">
                  <c:v>1.0825658555226092E-10</c:v>
                </c:pt>
                <c:pt idx="44">
                  <c:v>1.5740024942108263E-11</c:v>
                </c:pt>
                <c:pt idx="45">
                  <c:v>2.1428070208730369E-12</c:v>
                </c:pt>
                <c:pt idx="46">
                  <c:v>2.731264528986014E-13</c:v>
                </c:pt>
                <c:pt idx="47">
                  <c:v>3.259313487896499E-14</c:v>
                </c:pt>
                <c:pt idx="48">
                  <c:v>3.6412511668746857E-15</c:v>
                </c:pt>
                <c:pt idx="49">
                  <c:v>3.8081969248634442E-16</c:v>
                </c:pt>
                <c:pt idx="50">
                  <c:v>3.7283443728935616E-17</c:v>
                </c:pt>
                <c:pt idx="51">
                  <c:v>3.4168461609039015E-18</c:v>
                </c:pt>
                <c:pt idx="52">
                  <c:v>2.9311208550180021E-19</c:v>
                </c:pt>
                <c:pt idx="53">
                  <c:v>2.353575282583723E-20</c:v>
                </c:pt>
                <c:pt idx="54">
                  <c:v>1.7688730640795426E-21</c:v>
                </c:pt>
                <c:pt idx="55">
                  <c:v>1.2443096025563821E-22</c:v>
                </c:pt>
                <c:pt idx="56">
                  <c:v>8.1924393910206736E-24</c:v>
                </c:pt>
                <c:pt idx="57">
                  <c:v>5.0482578144797553E-25</c:v>
                </c:pt>
                <c:pt idx="58">
                  <c:v>2.9114174011218642E-26</c:v>
                </c:pt>
                <c:pt idx="59">
                  <c:v>1.5714255983125504E-27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92384"/>
        <c:axId val="163393168"/>
      </c:scatterChart>
      <c:valAx>
        <c:axId val="163392384"/>
        <c:scaling>
          <c:orientation val="minMax"/>
          <c:max val="6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en-US"/>
                  <a:t>Distance (cm)</a:t>
                </a:r>
              </a:p>
            </c:rich>
          </c:tx>
          <c:layout>
            <c:manualLayout>
              <c:xMode val="edge"/>
              <c:yMode val="edge"/>
              <c:x val="0.41891211300647635"/>
              <c:y val="0.85800974878140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3393168"/>
        <c:crosses val="autoZero"/>
        <c:crossBetween val="midCat"/>
        <c:majorUnit val="10"/>
        <c:minorUnit val="2"/>
      </c:valAx>
      <c:valAx>
        <c:axId val="16339316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C</a:t>
                </a:r>
                <a:r>
                  <a:rPr lang="en-US" sz="15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US" sz="15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(mg/L)</a:t>
                </a:r>
              </a:p>
            </c:rich>
          </c:tx>
          <c:layout>
            <c:manualLayout>
              <c:xMode val="edge"/>
              <c:yMode val="edge"/>
              <c:x val="3.8034865293185421E-2"/>
              <c:y val="0.35324729863312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33923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626040405805066"/>
          <c:y val="0.23896131165422502"/>
          <c:w val="0.38827291596474367"/>
          <c:h val="0.17662364931656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66675</xdr:rowOff>
    </xdr:from>
    <xdr:to>
      <xdr:col>1</xdr:col>
      <xdr:colOff>400050</xdr:colOff>
      <xdr:row>10</xdr:row>
      <xdr:rowOff>190500</xdr:rowOff>
    </xdr:to>
    <xdr:sp macro="" textlink="">
      <xdr:nvSpPr>
        <xdr:cNvPr id="1064" name="AutoShape 1"/>
        <xdr:cNvSpPr>
          <a:spLocks noChangeArrowheads="1"/>
        </xdr:cNvSpPr>
      </xdr:nvSpPr>
      <xdr:spPr bwMode="auto">
        <a:xfrm>
          <a:off x="1066800" y="1819275"/>
          <a:ext cx="762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20</xdr:row>
      <xdr:rowOff>28575</xdr:rowOff>
    </xdr:from>
    <xdr:to>
      <xdr:col>9</xdr:col>
      <xdr:colOff>542925</xdr:colOff>
      <xdr:row>42</xdr:row>
      <xdr:rowOff>133350</xdr:rowOff>
    </xdr:to>
    <xdr:graphicFrame macro="">
      <xdr:nvGraphicFramePr>
        <xdr:cNvPr id="10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workbookViewId="0">
      <selection activeCell="P43" sqref="P43"/>
    </sheetView>
  </sheetViews>
  <sheetFormatPr defaultRowHeight="12.75" x14ac:dyDescent="0.2"/>
  <cols>
    <col min="1" max="1" width="11.140625" customWidth="1"/>
    <col min="2" max="2" width="10" bestFit="1" customWidth="1"/>
    <col min="3" max="3" width="12.85546875" customWidth="1"/>
    <col min="4" max="4" width="11.7109375" customWidth="1"/>
    <col min="5" max="5" width="9.7109375" customWidth="1"/>
    <col min="6" max="6" width="14.7109375" customWidth="1"/>
    <col min="7" max="7" width="6.28515625" customWidth="1"/>
    <col min="8" max="8" width="10" customWidth="1"/>
    <col min="11" max="11" width="15.85546875" customWidth="1"/>
    <col min="12" max="12" width="22" customWidth="1"/>
  </cols>
  <sheetData>
    <row r="1" spans="1:17" ht="15.75" thickTop="1" x14ac:dyDescent="0.25">
      <c r="A1" s="2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3" t="s">
        <v>35</v>
      </c>
    </row>
    <row r="2" spans="1:17" ht="18.75" customHeight="1" x14ac:dyDescent="0.25">
      <c r="A2" s="24" t="s">
        <v>27</v>
      </c>
      <c r="B2" s="16" t="s">
        <v>32</v>
      </c>
      <c r="C2" s="5"/>
      <c r="D2" s="5"/>
      <c r="E2" s="5"/>
      <c r="F2" s="5"/>
      <c r="G2" s="5"/>
      <c r="H2" s="5"/>
      <c r="I2" s="5"/>
      <c r="J2" s="5"/>
      <c r="K2" s="5"/>
      <c r="L2" s="25"/>
    </row>
    <row r="3" spans="1:17" ht="16.5" customHeight="1" x14ac:dyDescent="0.25">
      <c r="A3" s="24" t="s">
        <v>28</v>
      </c>
      <c r="B3" s="16" t="s">
        <v>29</v>
      </c>
      <c r="C3" s="5"/>
      <c r="D3" s="5"/>
      <c r="E3" s="5"/>
      <c r="F3" s="5"/>
      <c r="G3" s="5"/>
      <c r="H3" s="5"/>
      <c r="I3" s="5"/>
      <c r="J3" s="5"/>
      <c r="K3" s="5"/>
      <c r="L3" s="25"/>
    </row>
    <row r="4" spans="1:17" ht="22.5" customHeight="1" x14ac:dyDescent="0.55000000000000004">
      <c r="A4" s="24" t="s">
        <v>30</v>
      </c>
      <c r="B4" s="16" t="s">
        <v>31</v>
      </c>
      <c r="C4" s="15"/>
      <c r="D4" s="5"/>
      <c r="E4" s="5"/>
      <c r="F4" s="26"/>
      <c r="G4" s="5"/>
      <c r="H4" s="5"/>
      <c r="I4" s="5"/>
      <c r="J4" s="5"/>
      <c r="K4" s="5"/>
      <c r="L4" s="25"/>
    </row>
    <row r="5" spans="1:17" ht="18" customHeight="1" x14ac:dyDescent="0.55000000000000004">
      <c r="A5" s="27"/>
      <c r="B5" s="5"/>
      <c r="C5" s="5"/>
      <c r="D5" s="5"/>
      <c r="E5" s="5"/>
      <c r="F5" s="5"/>
      <c r="G5" s="28"/>
      <c r="H5" s="5"/>
      <c r="I5" s="5"/>
      <c r="J5" s="5"/>
      <c r="K5" s="5"/>
      <c r="L5" s="25"/>
    </row>
    <row r="6" spans="1:17" ht="21.75" customHeight="1" x14ac:dyDescent="0.55000000000000004">
      <c r="A6" s="27"/>
      <c r="B6" s="5"/>
      <c r="C6" s="5"/>
      <c r="D6" s="5"/>
      <c r="E6" s="29" t="s">
        <v>16</v>
      </c>
      <c r="F6" s="5"/>
      <c r="G6" s="28"/>
      <c r="H6" s="5"/>
      <c r="I6" s="5"/>
      <c r="J6" s="5"/>
      <c r="K6" s="5"/>
      <c r="L6" s="25"/>
    </row>
    <row r="7" spans="1:17" ht="20.25" customHeight="1" x14ac:dyDescent="0.5">
      <c r="A7" s="52" t="s">
        <v>0</v>
      </c>
      <c r="B7" s="30" t="s">
        <v>1</v>
      </c>
      <c r="C7" s="56">
        <v>1.0000000000000001E-5</v>
      </c>
      <c r="D7" s="5" t="s">
        <v>2</v>
      </c>
      <c r="E7" s="5"/>
      <c r="F7" s="5"/>
      <c r="G7" s="5"/>
      <c r="H7" s="5"/>
      <c r="I7" s="5"/>
      <c r="J7" s="5"/>
      <c r="K7" s="5"/>
      <c r="L7" s="25"/>
    </row>
    <row r="8" spans="1:17" ht="18.75" customHeight="1" x14ac:dyDescent="0.35">
      <c r="A8" s="31"/>
      <c r="B8" s="30" t="s">
        <v>24</v>
      </c>
      <c r="C8" s="56">
        <v>1.0000000000000001E-5</v>
      </c>
      <c r="D8" s="5" t="s">
        <v>3</v>
      </c>
      <c r="E8" s="5" t="s">
        <v>20</v>
      </c>
      <c r="F8" s="5"/>
      <c r="G8" s="5"/>
      <c r="H8" s="5"/>
      <c r="I8" s="5"/>
      <c r="J8" s="5"/>
      <c r="K8" s="5"/>
      <c r="L8" s="25"/>
    </row>
    <row r="9" spans="1:17" ht="18" customHeight="1" x14ac:dyDescent="0.45">
      <c r="A9" s="31"/>
      <c r="B9" s="30" t="s">
        <v>25</v>
      </c>
      <c r="C9" s="57">
        <v>3</v>
      </c>
      <c r="D9" s="32" t="s">
        <v>33</v>
      </c>
      <c r="E9" s="5"/>
      <c r="F9" s="5"/>
      <c r="G9" s="5"/>
      <c r="H9" s="5"/>
      <c r="I9" s="5"/>
      <c r="J9" s="5"/>
      <c r="K9" s="5"/>
      <c r="L9" s="25"/>
    </row>
    <row r="10" spans="1:17" ht="18" customHeight="1" x14ac:dyDescent="0.45">
      <c r="A10" s="31"/>
      <c r="B10" s="13" t="s">
        <v>23</v>
      </c>
      <c r="C10" s="57">
        <v>300</v>
      </c>
      <c r="D10" s="5" t="s">
        <v>4</v>
      </c>
      <c r="E10" s="5"/>
      <c r="F10" s="5"/>
      <c r="G10" s="5"/>
      <c r="H10" s="5"/>
      <c r="I10" s="5"/>
      <c r="J10" s="5"/>
      <c r="K10" s="5"/>
      <c r="L10" s="25"/>
    </row>
    <row r="11" spans="1:17" ht="21.75" x14ac:dyDescent="0.5">
      <c r="A11" s="31"/>
      <c r="B11" s="13" t="s">
        <v>5</v>
      </c>
      <c r="C11" s="57">
        <v>2</v>
      </c>
      <c r="D11" s="5" t="s">
        <v>6</v>
      </c>
      <c r="E11" s="33"/>
      <c r="F11" s="5"/>
      <c r="G11" s="5"/>
      <c r="H11" s="5"/>
      <c r="I11" s="5"/>
      <c r="J11" s="5"/>
      <c r="K11" s="5"/>
      <c r="L11" s="25"/>
    </row>
    <row r="12" spans="1:17" ht="18.75" customHeight="1" x14ac:dyDescent="0.2">
      <c r="A12" s="31"/>
      <c r="B12" s="30" t="s">
        <v>7</v>
      </c>
      <c r="C12" s="58">
        <v>9000000</v>
      </c>
      <c r="D12" s="51" t="s">
        <v>34</v>
      </c>
      <c r="E12" s="34">
        <f>$C$12/3600</f>
        <v>2500</v>
      </c>
      <c r="F12" s="35" t="s">
        <v>8</v>
      </c>
      <c r="G12" s="5"/>
      <c r="H12" s="5"/>
      <c r="I12" s="5"/>
      <c r="J12" s="5"/>
      <c r="K12" s="5"/>
      <c r="L12" s="25"/>
    </row>
    <row r="13" spans="1:17" ht="16.5" customHeight="1" x14ac:dyDescent="0.2">
      <c r="A13" s="31"/>
      <c r="B13" s="36"/>
      <c r="C13" s="3"/>
      <c r="D13" s="5"/>
      <c r="E13" s="5"/>
      <c r="F13" s="5"/>
      <c r="G13" s="5"/>
      <c r="H13" s="5"/>
      <c r="I13" s="5"/>
      <c r="J13" s="5"/>
      <c r="K13" s="54"/>
      <c r="L13" s="55"/>
    </row>
    <row r="14" spans="1:17" ht="21.75" x14ac:dyDescent="0.5">
      <c r="A14" s="37" t="s">
        <v>9</v>
      </c>
      <c r="B14" s="8" t="s">
        <v>10</v>
      </c>
      <c r="C14" s="9" t="s">
        <v>11</v>
      </c>
      <c r="D14" s="8" t="s">
        <v>12</v>
      </c>
      <c r="E14" s="8" t="s">
        <v>13</v>
      </c>
      <c r="F14" s="10" t="s">
        <v>14</v>
      </c>
      <c r="G14" s="8" t="s">
        <v>15</v>
      </c>
      <c r="H14" s="10" t="s">
        <v>17</v>
      </c>
      <c r="I14" s="8" t="s">
        <v>18</v>
      </c>
      <c r="J14" s="9" t="s">
        <v>19</v>
      </c>
      <c r="K14" s="7" t="s">
        <v>21</v>
      </c>
      <c r="L14" s="38" t="s">
        <v>22</v>
      </c>
    </row>
    <row r="15" spans="1:17" x14ac:dyDescent="0.2">
      <c r="A15" s="39">
        <v>0</v>
      </c>
      <c r="B15" s="17">
        <f>0.5*($C$9*$A15-$C$8*$C$12)/SQRT($C$7*$C$9*$C$12)</f>
        <v>-2.7386127875258306</v>
      </c>
      <c r="C15" s="11">
        <f t="shared" ref="C15:C46" si="0">IF(B15&lt;0,1+ERF(ABS(B15)),ERFC(B15))</f>
        <v>1.9998924888232705</v>
      </c>
      <c r="D15" s="12">
        <f>SQRT($C$8^2*$C$12/(PI()*$C$7*$C$9))</f>
        <v>3.090193616185517</v>
      </c>
      <c r="E15" s="18">
        <f>-0.25*($C$9*$A15-$C$8*$C$12)^2/($C$7*$C$9*$C$12)</f>
        <v>-7.5000000000000009</v>
      </c>
      <c r="F15" s="12">
        <f>EXP($E15)</f>
        <v>5.5308437014783308E-4</v>
      </c>
      <c r="G15" s="11">
        <f>(1+($C$8*$A15/$C$7)+($C$8^2*$C$12/($C$7*$C$9)))</f>
        <v>31.000000000000004</v>
      </c>
      <c r="H15" s="11">
        <f>EXP($C$8*$A15/$C$7)</f>
        <v>1</v>
      </c>
      <c r="I15" s="17">
        <f>0.5*($C$9*$A15+$C$8*$C$12)/SQRT($C$7*$C$9*$C$12)</f>
        <v>2.7386127875258306</v>
      </c>
      <c r="J15" s="12">
        <f t="shared" ref="J15:J46" si="1">IF(I15&lt;0,1+ERF(ABS(I15)),ERFC(I15))</f>
        <v>1.075111767295006E-4</v>
      </c>
      <c r="K15" s="12">
        <f>$C$10*(0.5*$C15+$D15*$F15-0.5*$G15*$H15*$J15)</f>
        <v>299.99668768865121</v>
      </c>
      <c r="L15" s="40">
        <f>$C$10</f>
        <v>300</v>
      </c>
    </row>
    <row r="16" spans="1:17" x14ac:dyDescent="0.2">
      <c r="A16" s="41">
        <f>$A15+$C$11</f>
        <v>2</v>
      </c>
      <c r="B16" s="20">
        <f>0.5*($C$9*$A16-$C$8*$C$12)/SQRT($C$7*$C$9*$C$12)</f>
        <v>-2.556038601690775</v>
      </c>
      <c r="C16" s="19">
        <f t="shared" si="0"/>
        <v>1.9996994023925594</v>
      </c>
      <c r="D16" s="21">
        <f>SQRT($C$8^2*$C$12/(PI()*$C$7*$C$9))</f>
        <v>3.090193616185517</v>
      </c>
      <c r="E16" s="22">
        <f>-0.25*($C$9*$A16-$C$8*$C$12)^2/($C$7*$C$9*$C$12)</f>
        <v>-6.5333333333333341</v>
      </c>
      <c r="F16" s="21">
        <f>EXP($E16)</f>
        <v>1.4541505935435804E-3</v>
      </c>
      <c r="G16" s="19">
        <f>(1+($C$8*$A16/$C$7)+($C$8^2*$C$12/($C$7*$C$9)))</f>
        <v>33</v>
      </c>
      <c r="H16" s="19">
        <f>EXP($C$8*$A16/$C$7)</f>
        <v>7.3890560989306504</v>
      </c>
      <c r="I16" s="20">
        <f>0.5*($C$9*$A16+$C$8*$C$12)/SQRT($C$7*$C$9*$C$12)</f>
        <v>2.9211869733608857</v>
      </c>
      <c r="J16" s="21">
        <f t="shared" si="1"/>
        <v>3.6090232367484393E-5</v>
      </c>
      <c r="K16" s="21">
        <f>$C$10*(0.5*$C16+$D16*$F16-0.5*$G16*$H16*$J16)</f>
        <v>299.98296230287156</v>
      </c>
      <c r="L16" s="42">
        <f>$C$10*(0.5*$C16+0.5*$H16*$J16)</f>
        <v>299.9949112716219</v>
      </c>
      <c r="O16" s="5"/>
      <c r="P16" s="5"/>
      <c r="Q16" s="5"/>
    </row>
    <row r="17" spans="1:17" x14ac:dyDescent="0.2">
      <c r="A17" s="41">
        <f>$A16+$C$11</f>
        <v>4</v>
      </c>
      <c r="B17" s="20">
        <f t="shared" ref="B17:B76" si="2">0.5*($C$9*$A17-$C$8*$C$12)/SQRT($C$7*$C$9*$C$12)</f>
        <v>-2.3734644158557199</v>
      </c>
      <c r="C17" s="19">
        <f t="shared" si="0"/>
        <v>1.9992108870109844</v>
      </c>
      <c r="D17" s="21">
        <f t="shared" ref="D17:D76" si="3">SQRT($C$8^2*$C$12/(PI()*$C$7*$C$9))</f>
        <v>3.090193616185517</v>
      </c>
      <c r="E17" s="22">
        <f t="shared" ref="E17:E76" si="4">-0.25*($C$9*$A17-$C$8*$C$12)^2/($C$7*$C$9*$C$12)</f>
        <v>-5.6333333333333337</v>
      </c>
      <c r="F17" s="21">
        <f t="shared" ref="F17:F76" si="5">EXP($E17)</f>
        <v>3.5766333239705167E-3</v>
      </c>
      <c r="G17" s="19">
        <f t="shared" ref="G17:G76" si="6">(1+($C$8*$A17/$C$7)+($C$8^2*$C$12/($C$7*$C$9)))</f>
        <v>35</v>
      </c>
      <c r="H17" s="19">
        <f t="shared" ref="H17:H76" si="7">EXP($C$8*$A17/$C$7)</f>
        <v>54.598150033144236</v>
      </c>
      <c r="I17" s="20">
        <f t="shared" ref="I17:I76" si="8">0.5*($C$9*$A17+$C$8*$C$12)/SQRT($C$7*$C$9*$C$12)</f>
        <v>3.1037611591959413</v>
      </c>
      <c r="J17" s="21">
        <f t="shared" si="1"/>
        <v>1.1367369557661895E-5</v>
      </c>
      <c r="K17" s="21">
        <f t="shared" ref="K17:K76" si="9">$C$10*(0.5*$C17+$D17*$F17-0.5*$G17*$H17*$J17)</f>
        <v>299.93903381109368</v>
      </c>
      <c r="L17" s="42">
        <f t="shared" ref="L17:L76" si="10">$C$10*(0.5*$C17+0.5*$H17*$J17)</f>
        <v>299.97472865393638</v>
      </c>
      <c r="O17" s="5"/>
      <c r="P17" s="5"/>
      <c r="Q17" s="5"/>
    </row>
    <row r="18" spans="1:17" x14ac:dyDescent="0.2">
      <c r="A18" s="41">
        <f t="shared" ref="A18:A76" si="11">$A17+$C$11</f>
        <v>6</v>
      </c>
      <c r="B18" s="20">
        <f t="shared" si="2"/>
        <v>-2.1908902300206643</v>
      </c>
      <c r="C18" s="19">
        <f t="shared" si="0"/>
        <v>1.9980542263062608</v>
      </c>
      <c r="D18" s="21">
        <f t="shared" si="3"/>
        <v>3.090193616185517</v>
      </c>
      <c r="E18" s="22">
        <f t="shared" si="4"/>
        <v>-4.8000000000000007</v>
      </c>
      <c r="F18" s="21">
        <f t="shared" si="5"/>
        <v>8.2297470490200232E-3</v>
      </c>
      <c r="G18" s="19">
        <f t="shared" si="6"/>
        <v>37</v>
      </c>
      <c r="H18" s="19">
        <f t="shared" si="7"/>
        <v>403.42879349273511</v>
      </c>
      <c r="I18" s="20">
        <f t="shared" si="8"/>
        <v>3.2863353450309964</v>
      </c>
      <c r="J18" s="21">
        <f t="shared" si="1"/>
        <v>3.3585183293285556E-6</v>
      </c>
      <c r="K18" s="21">
        <f t="shared" si="9"/>
        <v>299.8177648477905</v>
      </c>
      <c r="L18" s="42">
        <f t="shared" si="10"/>
        <v>299.91137239556775</v>
      </c>
      <c r="O18" s="5"/>
      <c r="P18" s="5"/>
      <c r="Q18" s="5"/>
    </row>
    <row r="19" spans="1:17" x14ac:dyDescent="0.2">
      <c r="A19" s="41">
        <f t="shared" si="11"/>
        <v>8</v>
      </c>
      <c r="B19" s="20">
        <f t="shared" si="2"/>
        <v>-2.0083160441856092</v>
      </c>
      <c r="C19" s="19">
        <f t="shared" si="0"/>
        <v>1.9954913016350959</v>
      </c>
      <c r="D19" s="21">
        <f t="shared" si="3"/>
        <v>3.090193616185517</v>
      </c>
      <c r="E19" s="22">
        <f t="shared" si="4"/>
        <v>-4.0333333333333341</v>
      </c>
      <c r="F19" s="21">
        <f t="shared" si="5"/>
        <v>1.7715180823798041E-2</v>
      </c>
      <c r="G19" s="19">
        <f t="shared" si="6"/>
        <v>39</v>
      </c>
      <c r="H19" s="19">
        <f t="shared" si="7"/>
        <v>2980.9579870417283</v>
      </c>
      <c r="I19" s="20">
        <f t="shared" si="8"/>
        <v>3.468909530866052</v>
      </c>
      <c r="J19" s="21">
        <f t="shared" si="1"/>
        <v>9.3057302976920854E-7</v>
      </c>
      <c r="K19" s="21">
        <f t="shared" si="9"/>
        <v>299.51880208479179</v>
      </c>
      <c r="L19" s="42">
        <f t="shared" si="10"/>
        <v>299.73979511110679</v>
      </c>
      <c r="O19" s="5"/>
      <c r="P19" s="5"/>
      <c r="Q19" s="5"/>
    </row>
    <row r="20" spans="1:17" x14ac:dyDescent="0.2">
      <c r="A20" s="41">
        <f t="shared" si="11"/>
        <v>10</v>
      </c>
      <c r="B20" s="20">
        <f t="shared" si="2"/>
        <v>-1.8257418583505538</v>
      </c>
      <c r="C20" s="19">
        <f t="shared" si="0"/>
        <v>1.9901767254924807</v>
      </c>
      <c r="D20" s="21">
        <f t="shared" si="3"/>
        <v>3.090193616185517</v>
      </c>
      <c r="E20" s="22">
        <f t="shared" si="4"/>
        <v>-3.3333333333333344</v>
      </c>
      <c r="F20" s="21">
        <f t="shared" si="5"/>
        <v>3.567399334725236E-2</v>
      </c>
      <c r="G20" s="19">
        <f t="shared" si="6"/>
        <v>41</v>
      </c>
      <c r="H20" s="19">
        <f t="shared" si="7"/>
        <v>22026.465794806718</v>
      </c>
      <c r="I20" s="20">
        <f t="shared" si="8"/>
        <v>3.6514837167011072</v>
      </c>
      <c r="J20" s="21">
        <f t="shared" si="1"/>
        <v>2.4175638811190252E-7</v>
      </c>
      <c r="K20" s="21">
        <f t="shared" si="9"/>
        <v>298.84938407297886</v>
      </c>
      <c r="L20" s="42">
        <f t="shared" si="10"/>
        <v>299.32526464588557</v>
      </c>
      <c r="O20" s="5"/>
      <c r="P20" s="5"/>
      <c r="Q20" s="5"/>
    </row>
    <row r="21" spans="1:17" x14ac:dyDescent="0.2">
      <c r="A21" s="41">
        <f t="shared" si="11"/>
        <v>12</v>
      </c>
      <c r="B21" s="20">
        <f t="shared" si="2"/>
        <v>-1.6431676725154984</v>
      </c>
      <c r="C21" s="19">
        <f t="shared" si="0"/>
        <v>1.9798632484496537</v>
      </c>
      <c r="D21" s="21">
        <f t="shared" si="3"/>
        <v>3.090193616185517</v>
      </c>
      <c r="E21" s="22">
        <f t="shared" si="4"/>
        <v>-2.7000000000000006</v>
      </c>
      <c r="F21" s="21">
        <f t="shared" si="5"/>
        <v>6.7205512739749729E-2</v>
      </c>
      <c r="G21" s="19">
        <f t="shared" si="6"/>
        <v>43</v>
      </c>
      <c r="H21" s="19">
        <f t="shared" si="7"/>
        <v>162754.79141900392</v>
      </c>
      <c r="I21" s="20">
        <f t="shared" si="8"/>
        <v>3.8340579025361627</v>
      </c>
      <c r="J21" s="21">
        <f t="shared" si="1"/>
        <v>5.8877642745172866E-8</v>
      </c>
      <c r="K21" s="21">
        <f t="shared" si="9"/>
        <v>297.47501210539838</v>
      </c>
      <c r="L21" s="42">
        <f t="shared" si="10"/>
        <v>298.41688003708305</v>
      </c>
      <c r="O21" s="5"/>
      <c r="P21" s="5"/>
      <c r="Q21" s="5"/>
    </row>
    <row r="22" spans="1:17" x14ac:dyDescent="0.2">
      <c r="A22" s="41">
        <f t="shared" si="11"/>
        <v>14</v>
      </c>
      <c r="B22" s="20">
        <f t="shared" si="2"/>
        <v>-1.4605934866804431</v>
      </c>
      <c r="C22" s="19">
        <f t="shared" si="0"/>
        <v>1.9611328961875829</v>
      </c>
      <c r="D22" s="21">
        <f t="shared" si="3"/>
        <v>3.090193616185517</v>
      </c>
      <c r="E22" s="22">
        <f t="shared" si="4"/>
        <v>-2.1333333333333342</v>
      </c>
      <c r="F22" s="21">
        <f t="shared" si="5"/>
        <v>0.1184418290138036</v>
      </c>
      <c r="G22" s="19">
        <f t="shared" si="6"/>
        <v>45</v>
      </c>
      <c r="H22" s="19">
        <f t="shared" si="7"/>
        <v>1202604.2841647768</v>
      </c>
      <c r="I22" s="20">
        <f t="shared" si="8"/>
        <v>4.0166320883712174</v>
      </c>
      <c r="J22" s="21">
        <f t="shared" si="1"/>
        <v>1.3439929353717364E-8</v>
      </c>
      <c r="K22" s="21">
        <f t="shared" si="9"/>
        <v>294.87270241782119</v>
      </c>
      <c r="L22" s="42">
        <f t="shared" si="10"/>
        <v>296.59437192108533</v>
      </c>
      <c r="O22" s="5"/>
      <c r="P22" s="5"/>
      <c r="Q22" s="5"/>
    </row>
    <row r="23" spans="1:17" x14ac:dyDescent="0.2">
      <c r="A23" s="41">
        <f t="shared" si="11"/>
        <v>16</v>
      </c>
      <c r="B23" s="20">
        <f t="shared" si="2"/>
        <v>-1.2780193008453877</v>
      </c>
      <c r="C23" s="19">
        <f t="shared" si="0"/>
        <v>1.9292988551340171</v>
      </c>
      <c r="D23" s="21">
        <f t="shared" si="3"/>
        <v>3.090193616185517</v>
      </c>
      <c r="E23" s="22">
        <f t="shared" si="4"/>
        <v>-1.633333333333334</v>
      </c>
      <c r="F23" s="21">
        <f t="shared" si="5"/>
        <v>0.19527756283568562</v>
      </c>
      <c r="G23" s="19">
        <f t="shared" si="6"/>
        <v>47</v>
      </c>
      <c r="H23" s="19">
        <f t="shared" si="7"/>
        <v>8886110.5205078721</v>
      </c>
      <c r="I23" s="20">
        <f t="shared" si="8"/>
        <v>4.199206274206273</v>
      </c>
      <c r="J23" s="21">
        <f t="shared" si="1"/>
        <v>2.8751105832873457E-9</v>
      </c>
      <c r="K23" s="21">
        <f t="shared" si="9"/>
        <v>290.31119135533203</v>
      </c>
      <c r="L23" s="42">
        <f t="shared" si="10"/>
        <v>293.22711083036853</v>
      </c>
      <c r="O23" s="5"/>
      <c r="P23" s="5"/>
      <c r="Q23" s="5"/>
    </row>
    <row r="24" spans="1:17" x14ac:dyDescent="0.2">
      <c r="A24" s="41">
        <f t="shared" si="11"/>
        <v>18</v>
      </c>
      <c r="B24" s="20">
        <f t="shared" si="2"/>
        <v>-1.0954451150103324</v>
      </c>
      <c r="C24" s="19">
        <f t="shared" si="0"/>
        <v>1.8786647496415179</v>
      </c>
      <c r="D24" s="21">
        <f t="shared" si="3"/>
        <v>3.090193616185517</v>
      </c>
      <c r="E24" s="22">
        <f t="shared" si="4"/>
        <v>-1.2000000000000006</v>
      </c>
      <c r="F24" s="21">
        <f t="shared" si="5"/>
        <v>0.30119421191220191</v>
      </c>
      <c r="G24" s="19">
        <f t="shared" si="6"/>
        <v>49</v>
      </c>
      <c r="H24" s="19">
        <f t="shared" si="7"/>
        <v>65659969.13733051</v>
      </c>
      <c r="I24" s="20">
        <f t="shared" si="8"/>
        <v>4.3817804600413286</v>
      </c>
      <c r="J24" s="21">
        <f t="shared" si="1"/>
        <v>5.7632396285107908E-10</v>
      </c>
      <c r="K24" s="21">
        <f t="shared" si="9"/>
        <v>282.88985164895382</v>
      </c>
      <c r="L24" s="42">
        <f t="shared" si="10"/>
        <v>287.47592448831352</v>
      </c>
      <c r="O24" s="5"/>
      <c r="P24" s="5"/>
      <c r="Q24" s="5"/>
    </row>
    <row r="25" spans="1:17" x14ac:dyDescent="0.2">
      <c r="A25" s="41">
        <f t="shared" si="11"/>
        <v>20</v>
      </c>
      <c r="B25" s="20">
        <f t="shared" si="2"/>
        <v>-0.91287092917527712</v>
      </c>
      <c r="C25" s="19">
        <f t="shared" si="0"/>
        <v>1.8032943975410531</v>
      </c>
      <c r="D25" s="21">
        <f t="shared" si="3"/>
        <v>3.090193616185517</v>
      </c>
      <c r="E25" s="22">
        <f t="shared" si="4"/>
        <v>-0.83333333333333404</v>
      </c>
      <c r="F25" s="21">
        <f t="shared" si="5"/>
        <v>0.43459820850707792</v>
      </c>
      <c r="G25" s="19">
        <f t="shared" si="6"/>
        <v>51</v>
      </c>
      <c r="H25" s="19">
        <f t="shared" si="7"/>
        <v>485165195.40979028</v>
      </c>
      <c r="I25" s="20">
        <f t="shared" si="8"/>
        <v>4.5643546458763833</v>
      </c>
      <c r="J25" s="21">
        <f t="shared" si="1"/>
        <v>1.0823873909349127E-10</v>
      </c>
      <c r="K25" s="21">
        <f t="shared" si="9"/>
        <v>271.66237461692543</v>
      </c>
      <c r="L25" s="42">
        <f t="shared" si="10"/>
        <v>278.37120998163846</v>
      </c>
      <c r="O25" s="5"/>
      <c r="P25" s="5"/>
      <c r="Q25" s="5"/>
    </row>
    <row r="26" spans="1:17" x14ac:dyDescent="0.2">
      <c r="A26" s="41">
        <f t="shared" si="11"/>
        <v>22</v>
      </c>
      <c r="B26" s="20">
        <f t="shared" si="2"/>
        <v>-0.73029674334022177</v>
      </c>
      <c r="C26" s="19">
        <f t="shared" si="0"/>
        <v>1.6983004175216523</v>
      </c>
      <c r="D26" s="21">
        <f t="shared" si="3"/>
        <v>3.090193616185517</v>
      </c>
      <c r="E26" s="22">
        <f t="shared" si="4"/>
        <v>-0.53333333333333388</v>
      </c>
      <c r="F26" s="21">
        <f t="shared" si="5"/>
        <v>0.58664621951003149</v>
      </c>
      <c r="G26" s="19">
        <f t="shared" si="6"/>
        <v>53</v>
      </c>
      <c r="H26" s="19">
        <f t="shared" si="7"/>
        <v>3584912846.1315918</v>
      </c>
      <c r="I26" s="20">
        <f t="shared" si="8"/>
        <v>4.7469288317114389</v>
      </c>
      <c r="J26" s="21">
        <f t="shared" si="1"/>
        <v>1.9043953968452127E-11</v>
      </c>
      <c r="K26" s="21">
        <f t="shared" si="9"/>
        <v>255.84640735501816</v>
      </c>
      <c r="L26" s="42">
        <f t="shared" si="10"/>
        <v>264.98569991164425</v>
      </c>
      <c r="O26" s="5"/>
      <c r="P26" s="5"/>
      <c r="Q26" s="5"/>
    </row>
    <row r="27" spans="1:17" x14ac:dyDescent="0.2">
      <c r="A27" s="41">
        <f t="shared" si="11"/>
        <v>24</v>
      </c>
      <c r="B27" s="20">
        <f t="shared" si="2"/>
        <v>-0.54772255750516641</v>
      </c>
      <c r="C27" s="19">
        <f t="shared" si="0"/>
        <v>1.5614219739190005</v>
      </c>
      <c r="D27" s="21">
        <f t="shared" si="3"/>
        <v>3.090193616185517</v>
      </c>
      <c r="E27" s="22">
        <f t="shared" si="4"/>
        <v>-0.30000000000000043</v>
      </c>
      <c r="F27" s="21">
        <f t="shared" si="5"/>
        <v>0.74081822068171754</v>
      </c>
      <c r="G27" s="19">
        <f t="shared" si="6"/>
        <v>55</v>
      </c>
      <c r="H27" s="19">
        <f t="shared" si="7"/>
        <v>26489122129.843472</v>
      </c>
      <c r="I27" s="20">
        <f t="shared" si="8"/>
        <v>4.9295030175464944</v>
      </c>
      <c r="J27" s="21">
        <f t="shared" si="1"/>
        <v>3.1386922372221468E-12</v>
      </c>
      <c r="K27" s="21">
        <f t="shared" si="9"/>
        <v>235.07990048112228</v>
      </c>
      <c r="L27" s="42">
        <f t="shared" si="10"/>
        <v>246.68447638781544</v>
      </c>
      <c r="O27" s="5"/>
      <c r="P27" s="5"/>
      <c r="Q27" s="5"/>
    </row>
    <row r="28" spans="1:17" x14ac:dyDescent="0.2">
      <c r="A28" s="41">
        <f t="shared" si="11"/>
        <v>26</v>
      </c>
      <c r="B28" s="20">
        <f t="shared" si="2"/>
        <v>-0.3651483716701111</v>
      </c>
      <c r="C28" s="19">
        <f t="shared" si="0"/>
        <v>1.394423383664654</v>
      </c>
      <c r="D28" s="21">
        <f t="shared" si="3"/>
        <v>3.090193616185517</v>
      </c>
      <c r="E28" s="22">
        <f t="shared" si="4"/>
        <v>-0.13333333333333361</v>
      </c>
      <c r="F28" s="21">
        <f t="shared" si="5"/>
        <v>0.87517331904294726</v>
      </c>
      <c r="G28" s="19">
        <f t="shared" si="6"/>
        <v>57</v>
      </c>
      <c r="H28" s="19">
        <f t="shared" si="7"/>
        <v>195729609428.83878</v>
      </c>
      <c r="I28" s="20">
        <f t="shared" si="8"/>
        <v>5.1120772033815491</v>
      </c>
      <c r="J28" s="21">
        <f t="shared" si="1"/>
        <v>4.8452959285895313E-13</v>
      </c>
      <c r="K28" s="21">
        <f t="shared" si="9"/>
        <v>209.64547150059428</v>
      </c>
      <c r="L28" s="42">
        <f t="shared" si="10"/>
        <v>223.38902574474767</v>
      </c>
      <c r="O28" s="5"/>
      <c r="P28" s="5"/>
      <c r="Q28" s="5"/>
    </row>
    <row r="29" spans="1:17" x14ac:dyDescent="0.2">
      <c r="A29" s="41">
        <f t="shared" si="11"/>
        <v>28</v>
      </c>
      <c r="B29" s="20">
        <f t="shared" si="2"/>
        <v>-0.18257418583505577</v>
      </c>
      <c r="C29" s="19">
        <f t="shared" si="0"/>
        <v>1.2037465852623612</v>
      </c>
      <c r="D29" s="21">
        <f t="shared" si="3"/>
        <v>3.090193616185517</v>
      </c>
      <c r="E29" s="22">
        <f t="shared" si="4"/>
        <v>-3.3333333333333486E-2</v>
      </c>
      <c r="F29" s="21">
        <f t="shared" si="5"/>
        <v>0.96721610048200579</v>
      </c>
      <c r="G29" s="19">
        <f t="shared" si="6"/>
        <v>59</v>
      </c>
      <c r="H29" s="19">
        <f t="shared" si="7"/>
        <v>1446257064291.4751</v>
      </c>
      <c r="I29" s="20">
        <f t="shared" si="8"/>
        <v>5.2946513892166047</v>
      </c>
      <c r="J29" s="21">
        <f t="shared" si="1"/>
        <v>7.0054820724904738E-14</v>
      </c>
      <c r="K29" s="21">
        <f t="shared" si="9"/>
        <v>180.5695711983204</v>
      </c>
      <c r="L29" s="42">
        <f t="shared" si="10"/>
        <v>195.75957969351413</v>
      </c>
      <c r="O29" s="5"/>
      <c r="P29" s="5"/>
      <c r="Q29" s="5"/>
    </row>
    <row r="30" spans="1:17" x14ac:dyDescent="0.2">
      <c r="A30" s="41">
        <f t="shared" si="11"/>
        <v>30</v>
      </c>
      <c r="B30" s="20">
        <f t="shared" si="2"/>
        <v>-4.3242253827471049E-16</v>
      </c>
      <c r="C30" s="19">
        <f t="shared" si="0"/>
        <v>1.0000000000000004</v>
      </c>
      <c r="D30" s="21">
        <f t="shared" si="3"/>
        <v>3.090193616185517</v>
      </c>
      <c r="E30" s="22">
        <f t="shared" si="4"/>
        <v>-1.869892516079435E-31</v>
      </c>
      <c r="F30" s="21">
        <f t="shared" si="5"/>
        <v>1</v>
      </c>
      <c r="G30" s="19">
        <f t="shared" si="6"/>
        <v>61</v>
      </c>
      <c r="H30" s="19">
        <f t="shared" si="7"/>
        <v>10686474581524.463</v>
      </c>
      <c r="I30" s="20">
        <f t="shared" si="8"/>
        <v>5.4772255750516603</v>
      </c>
      <c r="J30" s="21">
        <f t="shared" si="1"/>
        <v>9.4857375710739472E-15</v>
      </c>
      <c r="K30" s="21">
        <f t="shared" si="9"/>
        <v>149.53087987697114</v>
      </c>
      <c r="L30" s="42">
        <f t="shared" si="10"/>
        <v>165.20536401604406</v>
      </c>
      <c r="O30" s="5"/>
      <c r="P30" s="5"/>
      <c r="Q30" s="5"/>
    </row>
    <row r="31" spans="1:17" x14ac:dyDescent="0.2">
      <c r="A31" s="41">
        <f t="shared" si="11"/>
        <v>32</v>
      </c>
      <c r="B31" s="20">
        <f t="shared" si="2"/>
        <v>0.18257418583505491</v>
      </c>
      <c r="C31" s="19">
        <f t="shared" si="0"/>
        <v>0.79625341473763978</v>
      </c>
      <c r="D31" s="21">
        <f t="shared" si="3"/>
        <v>3.090193616185517</v>
      </c>
      <c r="E31" s="22">
        <f t="shared" si="4"/>
        <v>-3.3333333333333166E-2</v>
      </c>
      <c r="F31" s="21">
        <f t="shared" si="5"/>
        <v>0.96721610048200601</v>
      </c>
      <c r="G31" s="19">
        <f t="shared" si="6"/>
        <v>63</v>
      </c>
      <c r="H31" s="19">
        <f t="shared" si="7"/>
        <v>78962960182680.687</v>
      </c>
      <c r="I31" s="20">
        <f t="shared" si="8"/>
        <v>5.6597997608867159</v>
      </c>
      <c r="J31" s="21">
        <f t="shared" si="1"/>
        <v>1.2027945459046218E-15</v>
      </c>
      <c r="K31" s="21">
        <f t="shared" si="9"/>
        <v>118.57825941284466</v>
      </c>
      <c r="L31" s="42">
        <f t="shared" si="10"/>
        <v>133.68444488607778</v>
      </c>
      <c r="O31" s="5"/>
      <c r="P31" s="5"/>
      <c r="Q31" s="5"/>
    </row>
    <row r="32" spans="1:17" x14ac:dyDescent="0.2">
      <c r="A32" s="41">
        <f t="shared" si="11"/>
        <v>34</v>
      </c>
      <c r="B32" s="20">
        <f t="shared" si="2"/>
        <v>0.36514837167011027</v>
      </c>
      <c r="C32" s="19">
        <f t="shared" si="0"/>
        <v>0.60557661633534665</v>
      </c>
      <c r="D32" s="21">
        <f t="shared" si="3"/>
        <v>3.090193616185517</v>
      </c>
      <c r="E32" s="22">
        <f t="shared" si="4"/>
        <v>-0.133333333333333</v>
      </c>
      <c r="F32" s="21">
        <f t="shared" si="5"/>
        <v>0.87517331904294771</v>
      </c>
      <c r="G32" s="19">
        <f t="shared" si="6"/>
        <v>65</v>
      </c>
      <c r="H32" s="19">
        <f t="shared" si="7"/>
        <v>583461742527454.87</v>
      </c>
      <c r="I32" s="20">
        <f t="shared" si="8"/>
        <v>5.8423739467217706</v>
      </c>
      <c r="J32" s="21">
        <f t="shared" si="1"/>
        <v>1.4281484668543553E-16</v>
      </c>
      <c r="K32" s="21">
        <f t="shared" si="9"/>
        <v>89.734750286738006</v>
      </c>
      <c r="L32" s="42">
        <f t="shared" si="10"/>
        <v>103.33554234618332</v>
      </c>
      <c r="O32" s="5"/>
      <c r="P32" s="5"/>
      <c r="Q32" s="5"/>
    </row>
    <row r="33" spans="1:17" x14ac:dyDescent="0.2">
      <c r="A33" s="41">
        <f t="shared" si="11"/>
        <v>36</v>
      </c>
      <c r="B33" s="20">
        <f t="shared" si="2"/>
        <v>0.54772255750516563</v>
      </c>
      <c r="C33" s="19">
        <f t="shared" si="0"/>
        <v>0.43857802608100022</v>
      </c>
      <c r="D33" s="21">
        <f t="shared" si="3"/>
        <v>3.090193616185517</v>
      </c>
      <c r="E33" s="22">
        <f t="shared" si="4"/>
        <v>-0.29999999999999949</v>
      </c>
      <c r="F33" s="21">
        <f t="shared" si="5"/>
        <v>0.74081822068171821</v>
      </c>
      <c r="G33" s="19">
        <f t="shared" si="6"/>
        <v>67</v>
      </c>
      <c r="H33" s="19">
        <f t="shared" si="7"/>
        <v>4311231547115195</v>
      </c>
      <c r="I33" s="20">
        <f t="shared" si="8"/>
        <v>6.0249481325568262</v>
      </c>
      <c r="J33" s="21">
        <f t="shared" si="1"/>
        <v>1.5877907300603567E-17</v>
      </c>
      <c r="K33" s="21">
        <f t="shared" si="9"/>
        <v>64.612209495363487</v>
      </c>
      <c r="L33" s="42">
        <f t="shared" si="10"/>
        <v>76.054704140629951</v>
      </c>
      <c r="O33" s="5"/>
      <c r="P33" s="5"/>
      <c r="Q33" s="5"/>
    </row>
    <row r="34" spans="1:17" x14ac:dyDescent="0.2">
      <c r="A34" s="41">
        <f>$A33+$C$11</f>
        <v>38</v>
      </c>
      <c r="B34" s="20">
        <f t="shared" si="2"/>
        <v>0.73029674334022088</v>
      </c>
      <c r="C34" s="19">
        <f t="shared" si="0"/>
        <v>0.30169958247834827</v>
      </c>
      <c r="D34" s="21">
        <f t="shared" si="3"/>
        <v>3.090193616185517</v>
      </c>
      <c r="E34" s="22">
        <f t="shared" si="4"/>
        <v>-0.53333333333333255</v>
      </c>
      <c r="F34" s="21">
        <f t="shared" si="5"/>
        <v>0.58664621951003226</v>
      </c>
      <c r="G34" s="19">
        <f t="shared" si="6"/>
        <v>69</v>
      </c>
      <c r="H34" s="19">
        <f t="shared" si="7"/>
        <v>3.1855931757113756E+16</v>
      </c>
      <c r="I34" s="20">
        <f t="shared" si="8"/>
        <v>6.2075223183918817</v>
      </c>
      <c r="J34" s="21">
        <f t="shared" si="1"/>
        <v>1.6528350181743831E-18</v>
      </c>
      <c r="K34" s="21">
        <f t="shared" si="9"/>
        <v>44.155652830566908</v>
      </c>
      <c r="L34" s="42">
        <f t="shared" si="10"/>
        <v>53.152827303461891</v>
      </c>
      <c r="O34" s="5"/>
      <c r="P34" s="5"/>
      <c r="Q34" s="5"/>
    </row>
    <row r="35" spans="1:17" x14ac:dyDescent="0.2">
      <c r="A35" s="41">
        <f t="shared" si="11"/>
        <v>40</v>
      </c>
      <c r="B35" s="20">
        <f t="shared" si="2"/>
        <v>0.91287092917527624</v>
      </c>
      <c r="C35" s="19">
        <f t="shared" si="0"/>
        <v>0.19670560245894719</v>
      </c>
      <c r="D35" s="21">
        <f t="shared" si="3"/>
        <v>3.090193616185517</v>
      </c>
      <c r="E35" s="22">
        <f t="shared" si="4"/>
        <v>-0.83333333333333237</v>
      </c>
      <c r="F35" s="21">
        <f t="shared" si="5"/>
        <v>0.43459820850707864</v>
      </c>
      <c r="G35" s="19">
        <f t="shared" si="6"/>
        <v>71</v>
      </c>
      <c r="H35" s="19">
        <f t="shared" si="7"/>
        <v>2.3538526683702E+17</v>
      </c>
      <c r="I35" s="20">
        <f t="shared" si="8"/>
        <v>6.3900965042269373</v>
      </c>
      <c r="J35" s="21">
        <f t="shared" si="1"/>
        <v>1.610876125385011E-19</v>
      </c>
      <c r="K35" s="21">
        <f t="shared" si="9"/>
        <v>28.580643683993557</v>
      </c>
      <c r="L35" s="42">
        <f t="shared" si="10"/>
        <v>35.193487968069114</v>
      </c>
    </row>
    <row r="36" spans="1:17" x14ac:dyDescent="0.2">
      <c r="A36" s="41">
        <f t="shared" si="11"/>
        <v>42</v>
      </c>
      <c r="B36" s="20">
        <f t="shared" si="2"/>
        <v>1.0954451150103317</v>
      </c>
      <c r="C36" s="19">
        <f t="shared" si="0"/>
        <v>0.12133525035848233</v>
      </c>
      <c r="D36" s="21">
        <f t="shared" si="3"/>
        <v>3.090193616185517</v>
      </c>
      <c r="E36" s="22">
        <f t="shared" si="4"/>
        <v>-1.1999999999999988</v>
      </c>
      <c r="F36" s="21">
        <f t="shared" si="5"/>
        <v>0.30119421191220247</v>
      </c>
      <c r="G36" s="19">
        <f t="shared" si="6"/>
        <v>73</v>
      </c>
      <c r="H36" s="19">
        <f t="shared" si="7"/>
        <v>1.739274941520501E+18</v>
      </c>
      <c r="I36" s="20">
        <f t="shared" si="8"/>
        <v>6.572670690061992</v>
      </c>
      <c r="J36" s="21">
        <f t="shared" si="1"/>
        <v>1.4698491909328783E-20</v>
      </c>
      <c r="K36" s="21">
        <f t="shared" si="9"/>
        <v>17.491147535097817</v>
      </c>
      <c r="L36" s="42">
        <f t="shared" si="10"/>
        <v>22.034995352177958</v>
      </c>
    </row>
    <row r="37" spans="1:17" x14ac:dyDescent="0.2">
      <c r="A37" s="41">
        <f t="shared" si="11"/>
        <v>44</v>
      </c>
      <c r="B37" s="20">
        <f t="shared" si="2"/>
        <v>1.2780193008453868</v>
      </c>
      <c r="C37" s="19">
        <f t="shared" si="0"/>
        <v>7.0701144865983195E-2</v>
      </c>
      <c r="D37" s="21">
        <f t="shared" si="3"/>
        <v>3.090193616185517</v>
      </c>
      <c r="E37" s="22">
        <f t="shared" si="4"/>
        <v>-1.633333333333332</v>
      </c>
      <c r="F37" s="21">
        <f t="shared" si="5"/>
        <v>0.19527756283568601</v>
      </c>
      <c r="G37" s="19">
        <f t="shared" si="6"/>
        <v>75</v>
      </c>
      <c r="H37" s="19">
        <f t="shared" si="7"/>
        <v>1.2851600114359308E+19</v>
      </c>
      <c r="I37" s="20">
        <f t="shared" si="8"/>
        <v>6.7552448758970476</v>
      </c>
      <c r="J37" s="21">
        <f t="shared" si="1"/>
        <v>1.2555800031844784E-21</v>
      </c>
      <c r="K37" s="21">
        <f t="shared" si="9"/>
        <v>10.106428881858221</v>
      </c>
      <c r="L37" s="42">
        <f t="shared" si="10"/>
        <v>13.025603546774414</v>
      </c>
    </row>
    <row r="38" spans="1:17" x14ac:dyDescent="0.2">
      <c r="A38" s="41">
        <f t="shared" si="11"/>
        <v>46</v>
      </c>
      <c r="B38" s="20">
        <f t="shared" si="2"/>
        <v>1.4605934866804422</v>
      </c>
      <c r="C38" s="19">
        <f t="shared" si="0"/>
        <v>3.8867103812417335E-2</v>
      </c>
      <c r="D38" s="21">
        <f t="shared" si="3"/>
        <v>3.090193616185517</v>
      </c>
      <c r="E38" s="22">
        <f t="shared" si="4"/>
        <v>-2.1333333333333315</v>
      </c>
      <c r="F38" s="21">
        <f t="shared" si="5"/>
        <v>0.11844182901380391</v>
      </c>
      <c r="G38" s="19">
        <f t="shared" si="6"/>
        <v>77</v>
      </c>
      <c r="H38" s="19">
        <f t="shared" si="7"/>
        <v>9.4961194206024483E+19</v>
      </c>
      <c r="I38" s="20">
        <f t="shared" si="8"/>
        <v>6.9378190617321032</v>
      </c>
      <c r="J38" s="21">
        <f t="shared" si="1"/>
        <v>1.0040636042234775E-22</v>
      </c>
      <c r="K38" s="21">
        <f t="shared" si="9"/>
        <v>5.506644596374743</v>
      </c>
      <c r="L38" s="42">
        <f t="shared" si="10"/>
        <v>7.2602717556005985</v>
      </c>
    </row>
    <row r="39" spans="1:17" x14ac:dyDescent="0.2">
      <c r="A39" s="41">
        <f t="shared" si="11"/>
        <v>48</v>
      </c>
      <c r="B39" s="20">
        <f t="shared" si="2"/>
        <v>1.6431676725154976</v>
      </c>
      <c r="C39" s="19">
        <f t="shared" si="0"/>
        <v>2.0136751550346402E-2</v>
      </c>
      <c r="D39" s="21">
        <f t="shared" si="3"/>
        <v>3.090193616185517</v>
      </c>
      <c r="E39" s="22">
        <f t="shared" si="4"/>
        <v>-2.699999999999998</v>
      </c>
      <c r="F39" s="21">
        <f t="shared" si="5"/>
        <v>6.7205512739749909E-2</v>
      </c>
      <c r="G39" s="19">
        <f t="shared" si="6"/>
        <v>79</v>
      </c>
      <c r="H39" s="19">
        <f t="shared" si="7"/>
        <v>7.0167359120976314E+20</v>
      </c>
      <c r="I39" s="20">
        <f t="shared" si="8"/>
        <v>7.1203932475671579</v>
      </c>
      <c r="J39" s="21">
        <f t="shared" si="1"/>
        <v>7.5163788164311478E-24</v>
      </c>
      <c r="K39" s="21">
        <f t="shared" si="9"/>
        <v>2.8264991381407811</v>
      </c>
      <c r="L39" s="42">
        <f t="shared" si="10"/>
        <v>3.811619410104695</v>
      </c>
    </row>
    <row r="40" spans="1:17" x14ac:dyDescent="0.2">
      <c r="A40" s="41">
        <f t="shared" si="11"/>
        <v>50</v>
      </c>
      <c r="B40" s="20">
        <f t="shared" si="2"/>
        <v>1.8257418583505529</v>
      </c>
      <c r="C40" s="19">
        <f t="shared" si="0"/>
        <v>9.82327450751928E-3</v>
      </c>
      <c r="D40" s="21">
        <f t="shared" si="3"/>
        <v>3.090193616185517</v>
      </c>
      <c r="E40" s="22">
        <f t="shared" si="4"/>
        <v>-3.3333333333333308</v>
      </c>
      <c r="F40" s="21">
        <f t="shared" si="5"/>
        <v>3.5673993347252485E-2</v>
      </c>
      <c r="G40" s="19">
        <f t="shared" si="6"/>
        <v>81</v>
      </c>
      <c r="H40" s="19">
        <f t="shared" si="7"/>
        <v>5.184705528587072E+21</v>
      </c>
      <c r="I40" s="20">
        <f t="shared" si="8"/>
        <v>7.3029674334022134</v>
      </c>
      <c r="J40" s="21">
        <f t="shared" si="1"/>
        <v>5.2671187046917226E-25</v>
      </c>
      <c r="K40" s="21">
        <f t="shared" si="9"/>
        <v>1.3655768742386067</v>
      </c>
      <c r="L40" s="42">
        <f t="shared" si="10"/>
        <v>1.8831180681469852</v>
      </c>
    </row>
    <row r="41" spans="1:17" x14ac:dyDescent="0.2">
      <c r="A41" s="41">
        <f t="shared" si="11"/>
        <v>52</v>
      </c>
      <c r="B41" s="20">
        <f t="shared" si="2"/>
        <v>2.0083160441856083</v>
      </c>
      <c r="C41" s="19">
        <f t="shared" si="0"/>
        <v>4.508698364904252E-3</v>
      </c>
      <c r="D41" s="21">
        <f t="shared" si="3"/>
        <v>3.090193616185517</v>
      </c>
      <c r="E41" s="22">
        <f t="shared" si="4"/>
        <v>-4.0333333333333306</v>
      </c>
      <c r="F41" s="21">
        <f t="shared" si="5"/>
        <v>1.7715180823798103E-2</v>
      </c>
      <c r="G41" s="19">
        <f t="shared" si="6"/>
        <v>83</v>
      </c>
      <c r="H41" s="19">
        <f t="shared" si="7"/>
        <v>3.8310080007165769E+22</v>
      </c>
      <c r="I41" s="20">
        <f t="shared" si="8"/>
        <v>7.485541619237269</v>
      </c>
      <c r="J41" s="21">
        <f t="shared" si="1"/>
        <v>3.4549511621269813E-26</v>
      </c>
      <c r="K41" s="21">
        <f t="shared" si="9"/>
        <v>0.62055415959662363</v>
      </c>
      <c r="L41" s="42">
        <f t="shared" si="10"/>
        <v>0.87484393789854031</v>
      </c>
    </row>
    <row r="42" spans="1:17" x14ac:dyDescent="0.2">
      <c r="A42" s="41">
        <f t="shared" si="11"/>
        <v>54</v>
      </c>
      <c r="B42" s="20">
        <f t="shared" si="2"/>
        <v>2.1908902300206639</v>
      </c>
      <c r="C42" s="19">
        <f t="shared" si="0"/>
        <v>1.9457736937391584E-3</v>
      </c>
      <c r="D42" s="21">
        <f t="shared" si="3"/>
        <v>3.090193616185517</v>
      </c>
      <c r="E42" s="22">
        <f t="shared" si="4"/>
        <v>-4.7999999999999972</v>
      </c>
      <c r="F42" s="21">
        <f t="shared" si="5"/>
        <v>8.2297470490200527E-3</v>
      </c>
      <c r="G42" s="19">
        <f t="shared" si="6"/>
        <v>85</v>
      </c>
      <c r="H42" s="19">
        <f t="shared" si="7"/>
        <v>2.8307533032746738E+23</v>
      </c>
      <c r="I42" s="20">
        <f t="shared" si="8"/>
        <v>7.6681158050723246</v>
      </c>
      <c r="J42" s="21">
        <f t="shared" si="1"/>
        <v>2.1213058236951439E-27</v>
      </c>
      <c r="K42" s="21">
        <f t="shared" si="9"/>
        <v>0.265080420878824</v>
      </c>
      <c r="L42" s="42">
        <f t="shared" si="10"/>
        <v>0.38193945607608626</v>
      </c>
    </row>
    <row r="43" spans="1:17" x14ac:dyDescent="0.2">
      <c r="A43" s="41">
        <f t="shared" si="11"/>
        <v>56</v>
      </c>
      <c r="B43" s="20">
        <f t="shared" si="2"/>
        <v>2.373464415855719</v>
      </c>
      <c r="C43" s="19">
        <f t="shared" si="0"/>
        <v>7.8911298901563405E-4</v>
      </c>
      <c r="D43" s="21">
        <f t="shared" si="3"/>
        <v>3.090193616185517</v>
      </c>
      <c r="E43" s="22">
        <f t="shared" si="4"/>
        <v>-5.6333333333333302</v>
      </c>
      <c r="F43" s="21">
        <f t="shared" si="5"/>
        <v>3.5766333239705293E-3</v>
      </c>
      <c r="G43" s="19">
        <f t="shared" si="6"/>
        <v>87</v>
      </c>
      <c r="H43" s="19">
        <f t="shared" si="7"/>
        <v>2.0916594960129961E+24</v>
      </c>
      <c r="I43" s="20">
        <f t="shared" si="8"/>
        <v>7.8506899909073793</v>
      </c>
      <c r="J43" s="21">
        <f t="shared" si="1"/>
        <v>1.2191192989507252E-28</v>
      </c>
      <c r="K43" s="21">
        <f t="shared" si="9"/>
        <v>0.10638667966137663</v>
      </c>
      <c r="L43" s="42">
        <f t="shared" si="10"/>
        <v>0.15661668522868996</v>
      </c>
    </row>
    <row r="44" spans="1:17" x14ac:dyDescent="0.2">
      <c r="A44" s="41">
        <f t="shared" si="11"/>
        <v>58</v>
      </c>
      <c r="B44" s="20">
        <f t="shared" si="2"/>
        <v>2.5560386016907741</v>
      </c>
      <c r="C44" s="19">
        <f t="shared" si="0"/>
        <v>3.0059760744045259E-4</v>
      </c>
      <c r="D44" s="21">
        <f t="shared" si="3"/>
        <v>3.090193616185517</v>
      </c>
      <c r="E44" s="22">
        <f t="shared" si="4"/>
        <v>-6.5333333333333297</v>
      </c>
      <c r="F44" s="21">
        <f t="shared" si="5"/>
        <v>1.4541505935435869E-3</v>
      </c>
      <c r="G44" s="19">
        <f t="shared" si="6"/>
        <v>89</v>
      </c>
      <c r="H44" s="19">
        <f t="shared" si="7"/>
        <v>1.545538935590093E+25</v>
      </c>
      <c r="I44" s="20">
        <f t="shared" si="8"/>
        <v>8.0332641767424349</v>
      </c>
      <c r="J44" s="21">
        <f t="shared" si="1"/>
        <v>6.5578333962936776E-30</v>
      </c>
      <c r="K44" s="21">
        <f t="shared" si="9"/>
        <v>4.0097561372466187E-2</v>
      </c>
      <c r="L44" s="42">
        <f t="shared" si="10"/>
        <v>6.0292721386695232E-2</v>
      </c>
    </row>
    <row r="45" spans="1:17" x14ac:dyDescent="0.2">
      <c r="A45" s="41">
        <f t="shared" si="11"/>
        <v>60</v>
      </c>
      <c r="B45" s="20">
        <f t="shared" si="2"/>
        <v>2.7386127875258297</v>
      </c>
      <c r="C45" s="19">
        <f t="shared" si="0"/>
        <v>1.0751117672950106E-4</v>
      </c>
      <c r="D45" s="21">
        <f t="shared" si="3"/>
        <v>3.090193616185517</v>
      </c>
      <c r="E45" s="22">
        <f t="shared" si="4"/>
        <v>-7.4999999999999956</v>
      </c>
      <c r="F45" s="21">
        <f t="shared" si="5"/>
        <v>5.5308437014783601E-4</v>
      </c>
      <c r="G45" s="19">
        <f t="shared" si="6"/>
        <v>91</v>
      </c>
      <c r="H45" s="19">
        <f t="shared" si="7"/>
        <v>1.1420073898156842E+26</v>
      </c>
      <c r="I45" s="20">
        <f t="shared" si="8"/>
        <v>8.2158383625774896</v>
      </c>
      <c r="J45" s="21">
        <f t="shared" si="1"/>
        <v>3.3016889607933734E-31</v>
      </c>
      <c r="K45" s="21">
        <f t="shared" si="9"/>
        <v>1.4187502740774455E-2</v>
      </c>
      <c r="L45" s="42">
        <f t="shared" si="10"/>
        <v>2.1782506297573508E-2</v>
      </c>
    </row>
    <row r="46" spans="1:17" x14ac:dyDescent="0.2">
      <c r="A46" s="41">
        <f t="shared" si="11"/>
        <v>62</v>
      </c>
      <c r="B46" s="20">
        <f t="shared" si="2"/>
        <v>2.9211869733608848</v>
      </c>
      <c r="C46" s="19">
        <f t="shared" si="0"/>
        <v>3.6090232367484597E-5</v>
      </c>
      <c r="D46" s="21">
        <f t="shared" si="3"/>
        <v>3.090193616185517</v>
      </c>
      <c r="E46" s="22">
        <f t="shared" si="4"/>
        <v>-8.5333333333333279</v>
      </c>
      <c r="F46" s="21">
        <f t="shared" si="5"/>
        <v>1.9679788244591015E-4</v>
      </c>
      <c r="G46" s="19">
        <f t="shared" si="6"/>
        <v>93</v>
      </c>
      <c r="H46" s="19">
        <f t="shared" si="7"/>
        <v>8.4383566687413947E+26</v>
      </c>
      <c r="I46" s="20">
        <f t="shared" si="8"/>
        <v>8.398412548412546</v>
      </c>
      <c r="J46" s="21">
        <f t="shared" si="1"/>
        <v>1.5558384434235978E-32</v>
      </c>
      <c r="K46" s="21">
        <f t="shared" si="9"/>
        <v>4.7109629806354027E-3</v>
      </c>
      <c r="L46" s="42">
        <f t="shared" si="10"/>
        <v>7.3828428108048518E-3</v>
      </c>
    </row>
    <row r="47" spans="1:17" x14ac:dyDescent="0.2">
      <c r="A47" s="41">
        <f t="shared" si="11"/>
        <v>64</v>
      </c>
      <c r="B47" s="20">
        <f t="shared" si="2"/>
        <v>3.1037611591959404</v>
      </c>
      <c r="C47" s="19">
        <f t="shared" ref="C47:C76" si="12">IF(B47&lt;0,1+ERF(ABS(B47)),ERFC(B47))</f>
        <v>1.1367369557661958E-5</v>
      </c>
      <c r="D47" s="21">
        <f t="shared" si="3"/>
        <v>3.090193616185517</v>
      </c>
      <c r="E47" s="22">
        <f t="shared" si="4"/>
        <v>-9.6333333333333275</v>
      </c>
      <c r="F47" s="21">
        <f t="shared" si="5"/>
        <v>6.5508324399257399E-5</v>
      </c>
      <c r="G47" s="19">
        <f t="shared" si="6"/>
        <v>95</v>
      </c>
      <c r="H47" s="19">
        <f t="shared" si="7"/>
        <v>6.2351490808116167E+27</v>
      </c>
      <c r="I47" s="20">
        <f t="shared" si="8"/>
        <v>8.5809867342476007</v>
      </c>
      <c r="J47" s="21">
        <f t="shared" ref="J47:J76" si="13">IF(I47&lt;0,1+ERF(ABS(I47)),ERFC(I47))</f>
        <v>6.8617819039222098E-34</v>
      </c>
      <c r="K47" s="21">
        <f t="shared" si="9"/>
        <v>1.4675949816950937E-3</v>
      </c>
      <c r="L47" s="42">
        <f t="shared" si="10"/>
        <v>2.3468689306138492E-3</v>
      </c>
    </row>
    <row r="48" spans="1:17" x14ac:dyDescent="0.2">
      <c r="A48" s="41">
        <f t="shared" si="11"/>
        <v>66</v>
      </c>
      <c r="B48" s="20">
        <f t="shared" si="2"/>
        <v>3.2863353450309956</v>
      </c>
      <c r="C48" s="19">
        <f t="shared" si="12"/>
        <v>3.3585183293285793E-6</v>
      </c>
      <c r="D48" s="21">
        <f t="shared" si="3"/>
        <v>3.090193616185517</v>
      </c>
      <c r="E48" s="22">
        <f t="shared" si="4"/>
        <v>-10.799999999999994</v>
      </c>
      <c r="F48" s="21">
        <f t="shared" si="5"/>
        <v>2.0399503411172068E-5</v>
      </c>
      <c r="G48" s="19">
        <f t="shared" si="6"/>
        <v>97</v>
      </c>
      <c r="H48" s="19">
        <f t="shared" si="7"/>
        <v>4.6071866343312918E+28</v>
      </c>
      <c r="I48" s="20">
        <f t="shared" si="8"/>
        <v>8.7635609200826572</v>
      </c>
      <c r="J48" s="21">
        <f t="shared" si="13"/>
        <v>2.8323401702389748E-35</v>
      </c>
      <c r="K48" s="21">
        <f t="shared" si="9"/>
        <v>4.2883303938914553E-4</v>
      </c>
      <c r="L48" s="42">
        <f t="shared" si="10"/>
        <v>6.9951454604235623E-4</v>
      </c>
    </row>
    <row r="49" spans="1:12" x14ac:dyDescent="0.2">
      <c r="A49" s="41">
        <f t="shared" si="11"/>
        <v>68</v>
      </c>
      <c r="B49" s="20">
        <f t="shared" si="2"/>
        <v>3.4689095308660511</v>
      </c>
      <c r="C49" s="19">
        <f t="shared" si="12"/>
        <v>9.3057302976921521E-7</v>
      </c>
      <c r="D49" s="21">
        <f t="shared" si="3"/>
        <v>3.090193616185517</v>
      </c>
      <c r="E49" s="22">
        <f t="shared" si="4"/>
        <v>-12.033333333333328</v>
      </c>
      <c r="F49" s="21">
        <f t="shared" si="5"/>
        <v>5.942781112919512E-6</v>
      </c>
      <c r="G49" s="19">
        <f t="shared" si="6"/>
        <v>99</v>
      </c>
      <c r="H49" s="19">
        <f t="shared" si="7"/>
        <v>3.4042760499317408E+29</v>
      </c>
      <c r="I49" s="20">
        <f t="shared" si="8"/>
        <v>8.9461351059177119</v>
      </c>
      <c r="J49" s="21">
        <f t="shared" si="13"/>
        <v>1.0941641758971164E-36</v>
      </c>
      <c r="K49" s="21">
        <f t="shared" si="9"/>
        <v>1.1750643715562165E-4</v>
      </c>
      <c r="L49" s="42">
        <f t="shared" si="10"/>
        <v>1.954585079458801E-4</v>
      </c>
    </row>
    <row r="50" spans="1:12" x14ac:dyDescent="0.2">
      <c r="A50" s="41">
        <f t="shared" si="11"/>
        <v>70</v>
      </c>
      <c r="B50" s="20">
        <f t="shared" si="2"/>
        <v>3.6514837167011063</v>
      </c>
      <c r="C50" s="19">
        <f t="shared" si="12"/>
        <v>2.4175638811190426E-7</v>
      </c>
      <c r="D50" s="21">
        <f t="shared" si="3"/>
        <v>3.090193616185517</v>
      </c>
      <c r="E50" s="22">
        <f t="shared" si="4"/>
        <v>-13.333333333333327</v>
      </c>
      <c r="F50" s="21">
        <f t="shared" si="5"/>
        <v>1.6195967923126214E-6</v>
      </c>
      <c r="G50" s="19">
        <f t="shared" si="6"/>
        <v>101</v>
      </c>
      <c r="H50" s="19">
        <f t="shared" si="7"/>
        <v>2.5154386709191669E+30</v>
      </c>
      <c r="I50" s="20">
        <f t="shared" si="8"/>
        <v>9.1287092917527666</v>
      </c>
      <c r="J50" s="21">
        <f t="shared" si="13"/>
        <v>3.9558614379146163E-38</v>
      </c>
      <c r="K50" s="21">
        <f t="shared" si="9"/>
        <v>3.0188642820645065E-5</v>
      </c>
      <c r="L50" s="42">
        <f t="shared" si="10"/>
        <v>5.1189548473378125E-5</v>
      </c>
    </row>
    <row r="51" spans="1:12" x14ac:dyDescent="0.2">
      <c r="A51" s="41">
        <f>$A50+$C$11</f>
        <v>72</v>
      </c>
      <c r="B51" s="20">
        <f t="shared" si="2"/>
        <v>3.8340579025361619</v>
      </c>
      <c r="C51" s="19">
        <f t="shared" si="12"/>
        <v>5.8877642745173283E-8</v>
      </c>
      <c r="D51" s="21">
        <f t="shared" si="3"/>
        <v>3.090193616185517</v>
      </c>
      <c r="E51" s="22">
        <f t="shared" si="4"/>
        <v>-14.699999999999994</v>
      </c>
      <c r="F51" s="21">
        <f t="shared" si="5"/>
        <v>4.1292494158732936E-7</v>
      </c>
      <c r="G51" s="19">
        <f t="shared" si="6"/>
        <v>103</v>
      </c>
      <c r="H51" s="19">
        <f t="shared" si="7"/>
        <v>1.8586717452841279E+31</v>
      </c>
      <c r="I51" s="20">
        <f t="shared" si="8"/>
        <v>9.311283477587823</v>
      </c>
      <c r="J51" s="21">
        <f t="shared" si="13"/>
        <v>1.3384879783700809E-39</v>
      </c>
      <c r="K51" s="21">
        <f t="shared" si="9"/>
        <v>7.270439888422238E-6</v>
      </c>
      <c r="L51" s="42">
        <f t="shared" si="10"/>
        <v>1.2563361091974407E-5</v>
      </c>
    </row>
    <row r="52" spans="1:12" x14ac:dyDescent="0.2">
      <c r="A52" s="41">
        <f t="shared" si="11"/>
        <v>74</v>
      </c>
      <c r="B52" s="20">
        <f t="shared" si="2"/>
        <v>4.0166320883712174</v>
      </c>
      <c r="C52" s="19">
        <f t="shared" si="12"/>
        <v>1.3439929353717364E-8</v>
      </c>
      <c r="D52" s="21">
        <f t="shared" si="3"/>
        <v>3.090193616185517</v>
      </c>
      <c r="E52" s="22">
        <f t="shared" si="4"/>
        <v>-16.133333333333329</v>
      </c>
      <c r="F52" s="21">
        <f t="shared" si="5"/>
        <v>9.8487782368132382E-8</v>
      </c>
      <c r="G52" s="19">
        <f t="shared" si="6"/>
        <v>105</v>
      </c>
      <c r="H52" s="19">
        <f t="shared" si="7"/>
        <v>1.3733829795401761E+32</v>
      </c>
      <c r="I52" s="20">
        <f t="shared" si="8"/>
        <v>9.4938576634228777</v>
      </c>
      <c r="J52" s="21">
        <f t="shared" si="13"/>
        <v>4.2383459117738766E-41</v>
      </c>
      <c r="K52" s="21">
        <f t="shared" si="9"/>
        <v>1.6411481549545604E-6</v>
      </c>
      <c r="L52" s="42">
        <f t="shared" si="10"/>
        <v>2.8891202235526943E-6</v>
      </c>
    </row>
    <row r="53" spans="1:12" x14ac:dyDescent="0.2">
      <c r="A53" s="41">
        <f t="shared" si="11"/>
        <v>76</v>
      </c>
      <c r="B53" s="20">
        <f t="shared" si="2"/>
        <v>4.199206274206273</v>
      </c>
      <c r="C53" s="19">
        <f t="shared" si="12"/>
        <v>2.8751105832873457E-9</v>
      </c>
      <c r="D53" s="21">
        <f t="shared" si="3"/>
        <v>3.090193616185517</v>
      </c>
      <c r="E53" s="22">
        <f t="shared" si="4"/>
        <v>-17.633333333333329</v>
      </c>
      <c r="F53" s="21">
        <f t="shared" si="5"/>
        <v>2.1975594652465083E-8</v>
      </c>
      <c r="G53" s="19">
        <f t="shared" si="6"/>
        <v>107</v>
      </c>
      <c r="H53" s="19">
        <f t="shared" si="7"/>
        <v>1.0148003881138887E+33</v>
      </c>
      <c r="I53" s="20">
        <f t="shared" si="8"/>
        <v>9.6764318492579324</v>
      </c>
      <c r="J53" s="21">
        <f t="shared" si="13"/>
        <v>1.2559746779304524E-42</v>
      </c>
      <c r="K53" s="21">
        <f t="shared" si="9"/>
        <v>3.4717365003967456E-7</v>
      </c>
      <c r="L53" s="42">
        <f t="shared" si="10"/>
        <v>6.2245112608685786E-7</v>
      </c>
    </row>
    <row r="54" spans="1:12" x14ac:dyDescent="0.2">
      <c r="A54" s="41">
        <f t="shared" si="11"/>
        <v>78</v>
      </c>
      <c r="B54" s="20">
        <f t="shared" si="2"/>
        <v>4.3817804600413286</v>
      </c>
      <c r="C54" s="19">
        <f t="shared" si="12"/>
        <v>5.7632396285107908E-10</v>
      </c>
      <c r="D54" s="21">
        <f t="shared" si="3"/>
        <v>3.090193616185517</v>
      </c>
      <c r="E54" s="22">
        <f t="shared" si="4"/>
        <v>-19.199999999999996</v>
      </c>
      <c r="F54" s="21">
        <f t="shared" si="5"/>
        <v>4.5871817466475404E-9</v>
      </c>
      <c r="G54" s="19">
        <f t="shared" si="6"/>
        <v>109</v>
      </c>
      <c r="H54" s="19">
        <f t="shared" si="7"/>
        <v>7.4984169969901209E+33</v>
      </c>
      <c r="I54" s="20">
        <f t="shared" si="8"/>
        <v>9.8590060350929889</v>
      </c>
      <c r="J54" s="21">
        <f t="shared" si="13"/>
        <v>3.4830707115418696E-44</v>
      </c>
      <c r="K54" s="21">
        <f t="shared" si="9"/>
        <v>6.8818551148500627E-8</v>
      </c>
      <c r="L54" s="42">
        <f t="shared" si="10"/>
        <v>1.256248693653779E-7</v>
      </c>
    </row>
    <row r="55" spans="1:12" x14ac:dyDescent="0.2">
      <c r="A55" s="41">
        <f t="shared" si="11"/>
        <v>80</v>
      </c>
      <c r="B55" s="20">
        <f t="shared" si="2"/>
        <v>4.5643546458763833</v>
      </c>
      <c r="C55" s="19">
        <f t="shared" si="12"/>
        <v>1.0823873909349127E-10</v>
      </c>
      <c r="D55" s="21">
        <f t="shared" si="3"/>
        <v>3.090193616185517</v>
      </c>
      <c r="E55" s="22">
        <f t="shared" si="4"/>
        <v>-20.833333333333329</v>
      </c>
      <c r="F55" s="21">
        <f t="shared" si="5"/>
        <v>8.9577367176967621E-10</v>
      </c>
      <c r="G55" s="19">
        <f t="shared" si="6"/>
        <v>111</v>
      </c>
      <c r="H55" s="19">
        <f t="shared" si="7"/>
        <v>5.5406223843935098E+34</v>
      </c>
      <c r="I55" s="20">
        <f t="shared" si="8"/>
        <v>10.041580220928044</v>
      </c>
      <c r="J55" s="21">
        <f t="shared" si="13"/>
        <v>9.0393100344638064E-46</v>
      </c>
      <c r="K55" s="21">
        <f t="shared" si="9"/>
        <v>1.2781366930494392E-8</v>
      </c>
      <c r="L55" s="42">
        <f t="shared" si="10"/>
        <v>2.3748321391487145E-8</v>
      </c>
    </row>
    <row r="56" spans="1:12" x14ac:dyDescent="0.2">
      <c r="A56" s="41">
        <f t="shared" si="11"/>
        <v>82</v>
      </c>
      <c r="B56" s="20">
        <f t="shared" si="2"/>
        <v>4.7469288317114389</v>
      </c>
      <c r="C56" s="19">
        <f t="shared" si="12"/>
        <v>1.9043953968452127E-11</v>
      </c>
      <c r="D56" s="21">
        <f t="shared" si="3"/>
        <v>3.090193616185517</v>
      </c>
      <c r="E56" s="22">
        <f t="shared" si="4"/>
        <v>-22.533333333333328</v>
      </c>
      <c r="F56" s="21">
        <f t="shared" si="5"/>
        <v>1.6364309111254218E-10</v>
      </c>
      <c r="G56" s="19">
        <f t="shared" si="6"/>
        <v>113</v>
      </c>
      <c r="H56" s="19">
        <f t="shared" si="7"/>
        <v>4.0939969621274545E+35</v>
      </c>
      <c r="I56" s="20">
        <f t="shared" si="8"/>
        <v>10.224154406763098</v>
      </c>
      <c r="J56" s="21">
        <f t="shared" si="13"/>
        <v>2.1953046344146848E-47</v>
      </c>
      <c r="K56" s="21">
        <f t="shared" si="9"/>
        <v>2.2239236950858348E-9</v>
      </c>
      <c r="L56" s="42">
        <f t="shared" si="10"/>
        <v>4.2047286709035255E-9</v>
      </c>
    </row>
    <row r="57" spans="1:12" x14ac:dyDescent="0.2">
      <c r="A57" s="41">
        <f t="shared" si="11"/>
        <v>84</v>
      </c>
      <c r="B57" s="20">
        <f t="shared" si="2"/>
        <v>4.9295030175464944</v>
      </c>
      <c r="C57" s="19">
        <f t="shared" si="12"/>
        <v>3.1386922372221468E-12</v>
      </c>
      <c r="D57" s="21">
        <f t="shared" si="3"/>
        <v>3.090193616185517</v>
      </c>
      <c r="E57" s="22">
        <f t="shared" si="4"/>
        <v>-24.299999999999994</v>
      </c>
      <c r="F57" s="21">
        <f t="shared" si="5"/>
        <v>2.7966884559269468E-11</v>
      </c>
      <c r="G57" s="19">
        <f t="shared" si="6"/>
        <v>115</v>
      </c>
      <c r="H57" s="19">
        <f t="shared" si="7"/>
        <v>3.0250773222011426E+36</v>
      </c>
      <c r="I57" s="20">
        <f t="shared" si="8"/>
        <v>10.406728592598155</v>
      </c>
      <c r="J57" s="21">
        <f t="shared" si="13"/>
        <v>4.9892587100000477E-49</v>
      </c>
      <c r="K57" s="21">
        <f t="shared" si="9"/>
        <v>3.6248919705683349E-10</v>
      </c>
      <c r="L57" s="42">
        <f t="shared" si="10"/>
        <v>6.9719723625655706E-10</v>
      </c>
    </row>
    <row r="58" spans="1:12" x14ac:dyDescent="0.2">
      <c r="A58" s="41">
        <f t="shared" si="11"/>
        <v>86</v>
      </c>
      <c r="B58" s="20">
        <f t="shared" si="2"/>
        <v>5.1120772033815491</v>
      </c>
      <c r="C58" s="19">
        <f t="shared" si="12"/>
        <v>4.8452959285895313E-13</v>
      </c>
      <c r="D58" s="21">
        <f t="shared" si="3"/>
        <v>3.090193616185517</v>
      </c>
      <c r="E58" s="22">
        <f t="shared" si="4"/>
        <v>-26.133333333333329</v>
      </c>
      <c r="F58" s="21">
        <f t="shared" si="5"/>
        <v>4.4713384019761043E-12</v>
      </c>
      <c r="G58" s="19">
        <f t="shared" si="6"/>
        <v>117</v>
      </c>
      <c r="H58" s="19">
        <f t="shared" si="7"/>
        <v>2.235246603734715E+37</v>
      </c>
      <c r="I58" s="20">
        <f t="shared" si="8"/>
        <v>10.589302778433209</v>
      </c>
      <c r="J58" s="21">
        <f t="shared" si="13"/>
        <v>1.0610953489121248E-50</v>
      </c>
      <c r="K58" s="21">
        <f t="shared" si="9"/>
        <v>5.5343699666456624E-11</v>
      </c>
      <c r="L58" s="42">
        <f t="shared" si="10"/>
        <v>1.0825658555226092E-10</v>
      </c>
    </row>
    <row r="59" spans="1:12" x14ac:dyDescent="0.2">
      <c r="A59" s="41">
        <f t="shared" si="11"/>
        <v>88</v>
      </c>
      <c r="B59" s="20">
        <f t="shared" si="2"/>
        <v>5.2946513892166047</v>
      </c>
      <c r="C59" s="19">
        <f t="shared" si="12"/>
        <v>7.0054820724904738E-14</v>
      </c>
      <c r="D59" s="21">
        <f t="shared" si="3"/>
        <v>3.090193616185517</v>
      </c>
      <c r="E59" s="22">
        <f t="shared" si="4"/>
        <v>-28.033333333333328</v>
      </c>
      <c r="F59" s="21">
        <f t="shared" si="5"/>
        <v>6.6877191086071047E-13</v>
      </c>
      <c r="G59" s="19">
        <f t="shared" si="6"/>
        <v>119</v>
      </c>
      <c r="H59" s="19">
        <f t="shared" si="7"/>
        <v>1.6516362549940018E+38</v>
      </c>
      <c r="I59" s="20">
        <f t="shared" si="8"/>
        <v>10.771876964268266</v>
      </c>
      <c r="J59" s="21">
        <f t="shared" si="13"/>
        <v>2.1117651531133908E-52</v>
      </c>
      <c r="K59" s="21">
        <f t="shared" si="9"/>
        <v>7.9142118251889662E-12</v>
      </c>
      <c r="L59" s="42">
        <f t="shared" si="10"/>
        <v>1.5740024942108263E-11</v>
      </c>
    </row>
    <row r="60" spans="1:12" x14ac:dyDescent="0.2">
      <c r="A60" s="41">
        <f t="shared" si="11"/>
        <v>90</v>
      </c>
      <c r="B60" s="20">
        <f t="shared" si="2"/>
        <v>5.4772255750516603</v>
      </c>
      <c r="C60" s="19">
        <f t="shared" si="12"/>
        <v>9.4857375710739472E-15</v>
      </c>
      <c r="D60" s="21">
        <f t="shared" si="3"/>
        <v>3.090193616185517</v>
      </c>
      <c r="E60" s="22">
        <f t="shared" si="4"/>
        <v>-29.999999999999993</v>
      </c>
      <c r="F60" s="21">
        <f t="shared" si="5"/>
        <v>9.3576229688402404E-14</v>
      </c>
      <c r="G60" s="19">
        <f t="shared" si="6"/>
        <v>121</v>
      </c>
      <c r="H60" s="19">
        <f t="shared" si="7"/>
        <v>1.2204032943178408E+39</v>
      </c>
      <c r="I60" s="20">
        <f t="shared" si="8"/>
        <v>10.954451150103321</v>
      </c>
      <c r="J60" s="21">
        <f t="shared" si="13"/>
        <v>3.9328331793486785E-54</v>
      </c>
      <c r="K60" s="21">
        <f t="shared" si="9"/>
        <v>1.05994830795894E-12</v>
      </c>
      <c r="L60" s="42">
        <f t="shared" si="10"/>
        <v>2.1428070208730369E-12</v>
      </c>
    </row>
    <row r="61" spans="1:12" x14ac:dyDescent="0.2">
      <c r="A61" s="41">
        <f t="shared" si="11"/>
        <v>92</v>
      </c>
      <c r="B61" s="20">
        <f t="shared" si="2"/>
        <v>5.6597997608867159</v>
      </c>
      <c r="C61" s="19">
        <f t="shared" si="12"/>
        <v>1.2027945459046218E-15</v>
      </c>
      <c r="D61" s="21">
        <f t="shared" si="3"/>
        <v>3.090193616185517</v>
      </c>
      <c r="E61" s="22">
        <f t="shared" si="4"/>
        <v>-32.033333333333324</v>
      </c>
      <c r="F61" s="21">
        <f t="shared" si="5"/>
        <v>1.224898481825354E-14</v>
      </c>
      <c r="G61" s="19">
        <f t="shared" si="6"/>
        <v>123</v>
      </c>
      <c r="H61" s="19">
        <f t="shared" si="7"/>
        <v>9.0176284050342985E+39</v>
      </c>
      <c r="I61" s="20">
        <f t="shared" si="8"/>
        <v>11.137025335938375</v>
      </c>
      <c r="J61" s="21">
        <f t="shared" si="13"/>
        <v>6.8537806800105857E-56</v>
      </c>
      <c r="K61" s="21">
        <f t="shared" si="9"/>
        <v>1.3294525433411603E-13</v>
      </c>
      <c r="L61" s="42">
        <f t="shared" si="10"/>
        <v>2.731264528986014E-13</v>
      </c>
    </row>
    <row r="62" spans="1:12" x14ac:dyDescent="0.2">
      <c r="A62" s="41">
        <f t="shared" si="11"/>
        <v>94</v>
      </c>
      <c r="B62" s="20">
        <f t="shared" si="2"/>
        <v>5.8423739467217706</v>
      </c>
      <c r="C62" s="19">
        <f t="shared" si="12"/>
        <v>1.4281484668543553E-16</v>
      </c>
      <c r="D62" s="21">
        <f t="shared" si="3"/>
        <v>3.090193616185517</v>
      </c>
      <c r="E62" s="22">
        <f t="shared" si="4"/>
        <v>-34.133333333333326</v>
      </c>
      <c r="F62" s="21">
        <f t="shared" si="5"/>
        <v>1.4999669305683271E-15</v>
      </c>
      <c r="G62" s="19">
        <f t="shared" si="6"/>
        <v>125</v>
      </c>
      <c r="H62" s="19">
        <f t="shared" si="7"/>
        <v>6.6631762164108962E+40</v>
      </c>
      <c r="I62" s="20">
        <f t="shared" si="8"/>
        <v>11.319599521773432</v>
      </c>
      <c r="J62" s="21">
        <f t="shared" si="13"/>
        <v>1.1176759664694206E-57</v>
      </c>
      <c r="K62" s="21">
        <f t="shared" si="9"/>
        <v>1.5615212483596623E-14</v>
      </c>
      <c r="L62" s="42">
        <f t="shared" si="10"/>
        <v>3.259313487896499E-14</v>
      </c>
    </row>
    <row r="63" spans="1:12" x14ac:dyDescent="0.2">
      <c r="A63" s="41">
        <f t="shared" si="11"/>
        <v>96</v>
      </c>
      <c r="B63" s="20">
        <f t="shared" si="2"/>
        <v>6.0249481325568262</v>
      </c>
      <c r="C63" s="19">
        <f t="shared" si="12"/>
        <v>1.5877907300603567E-17</v>
      </c>
      <c r="D63" s="21">
        <f t="shared" si="3"/>
        <v>3.090193616185517</v>
      </c>
      <c r="E63" s="22">
        <f t="shared" si="4"/>
        <v>-36.29999999999999</v>
      </c>
      <c r="F63" s="21">
        <f t="shared" si="5"/>
        <v>1.7183447759316805E-16</v>
      </c>
      <c r="G63" s="19">
        <f t="shared" si="6"/>
        <v>127</v>
      </c>
      <c r="H63" s="19">
        <f t="shared" si="7"/>
        <v>4.9234582860120583E+41</v>
      </c>
      <c r="I63" s="20">
        <f t="shared" si="8"/>
        <v>11.502173707608486</v>
      </c>
      <c r="J63" s="21">
        <f t="shared" si="13"/>
        <v>1.7055289170252228E-59</v>
      </c>
      <c r="K63" s="21">
        <f t="shared" si="9"/>
        <v>1.7174636881977075E-15</v>
      </c>
      <c r="L63" s="42">
        <f t="shared" si="10"/>
        <v>3.6412511668746857E-15</v>
      </c>
    </row>
    <row r="64" spans="1:12" x14ac:dyDescent="0.2">
      <c r="A64" s="41">
        <f t="shared" si="11"/>
        <v>98</v>
      </c>
      <c r="B64" s="20">
        <f t="shared" si="2"/>
        <v>6.2075223183918817</v>
      </c>
      <c r="C64" s="19">
        <f t="shared" si="12"/>
        <v>1.6528350181743831E-18</v>
      </c>
      <c r="D64" s="21">
        <f t="shared" si="3"/>
        <v>3.090193616185517</v>
      </c>
      <c r="E64" s="22">
        <f t="shared" si="4"/>
        <v>-38.533333333333324</v>
      </c>
      <c r="F64" s="21">
        <f t="shared" si="5"/>
        <v>1.841560384994964E-17</v>
      </c>
      <c r="G64" s="19">
        <f t="shared" si="6"/>
        <v>129.00000000000003</v>
      </c>
      <c r="H64" s="19">
        <f t="shared" si="7"/>
        <v>3.6379709476088561E+42</v>
      </c>
      <c r="I64" s="20">
        <f t="shared" si="8"/>
        <v>11.684747893443541</v>
      </c>
      <c r="J64" s="21">
        <f t="shared" si="13"/>
        <v>2.4353216243161594E-61</v>
      </c>
      <c r="K64" s="21">
        <f t="shared" si="9"/>
        <v>1.7687696025677855E-16</v>
      </c>
      <c r="L64" s="42">
        <f t="shared" si="10"/>
        <v>3.8081969248634442E-16</v>
      </c>
    </row>
    <row r="65" spans="1:12" x14ac:dyDescent="0.2">
      <c r="A65" s="41">
        <f t="shared" si="11"/>
        <v>100</v>
      </c>
      <c r="B65" s="20">
        <f t="shared" si="2"/>
        <v>6.3900965042269373</v>
      </c>
      <c r="C65" s="19">
        <f t="shared" si="12"/>
        <v>1.610876125385011E-19</v>
      </c>
      <c r="D65" s="21">
        <f t="shared" si="3"/>
        <v>3.090193616185517</v>
      </c>
      <c r="E65" s="22">
        <f t="shared" si="4"/>
        <v>-40.833333333333321</v>
      </c>
      <c r="F65" s="21">
        <f t="shared" si="5"/>
        <v>1.8463271484531691E-18</v>
      </c>
      <c r="G65" s="19">
        <f t="shared" si="6"/>
        <v>131</v>
      </c>
      <c r="H65" s="19">
        <f t="shared" si="7"/>
        <v>2.6881171418161356E+43</v>
      </c>
      <c r="I65" s="20">
        <f t="shared" si="8"/>
        <v>11.867322079278598</v>
      </c>
      <c r="J65" s="21">
        <f t="shared" si="13"/>
        <v>3.2539013135655641E-63</v>
      </c>
      <c r="K65" s="21">
        <f t="shared" si="9"/>
        <v>1.7056110033753991E-17</v>
      </c>
      <c r="L65" s="42">
        <f t="shared" si="10"/>
        <v>3.7283443728935616E-17</v>
      </c>
    </row>
    <row r="66" spans="1:12" x14ac:dyDescent="0.2">
      <c r="A66" s="41">
        <f t="shared" si="11"/>
        <v>102</v>
      </c>
      <c r="B66" s="20">
        <f t="shared" si="2"/>
        <v>6.572670690061992</v>
      </c>
      <c r="C66" s="19">
        <f t="shared" si="12"/>
        <v>1.4698491909328783E-20</v>
      </c>
      <c r="D66" s="21">
        <f t="shared" si="3"/>
        <v>3.090193616185517</v>
      </c>
      <c r="E66" s="22">
        <f t="shared" si="4"/>
        <v>-43.199999999999989</v>
      </c>
      <c r="F66" s="21">
        <f t="shared" si="5"/>
        <v>1.7317228272655781E-19</v>
      </c>
      <c r="G66" s="19">
        <f t="shared" si="6"/>
        <v>133</v>
      </c>
      <c r="H66" s="19">
        <f t="shared" si="7"/>
        <v>1.9862648361376543E+44</v>
      </c>
      <c r="I66" s="20">
        <f t="shared" si="8"/>
        <v>12.049896265113652</v>
      </c>
      <c r="J66" s="21">
        <f t="shared" si="13"/>
        <v>4.0681798064803609E-65</v>
      </c>
      <c r="K66" s="21">
        <f t="shared" si="9"/>
        <v>1.539912751854309E-18</v>
      </c>
      <c r="L66" s="42">
        <f t="shared" si="10"/>
        <v>3.4168461609039015E-18</v>
      </c>
    </row>
    <row r="67" spans="1:12" x14ac:dyDescent="0.2">
      <c r="A67" s="41">
        <f t="shared" si="11"/>
        <v>104</v>
      </c>
      <c r="B67" s="20">
        <f t="shared" si="2"/>
        <v>6.7552448758970476</v>
      </c>
      <c r="C67" s="19">
        <f t="shared" si="12"/>
        <v>1.2555800031844784E-21</v>
      </c>
      <c r="D67" s="21">
        <f t="shared" si="3"/>
        <v>3.090193616185517</v>
      </c>
      <c r="E67" s="22">
        <f t="shared" si="4"/>
        <v>-45.633333333333326</v>
      </c>
      <c r="F67" s="21">
        <f t="shared" si="5"/>
        <v>1.5194805401507966E-20</v>
      </c>
      <c r="G67" s="19">
        <f t="shared" si="6"/>
        <v>135</v>
      </c>
      <c r="H67" s="19">
        <f t="shared" si="7"/>
        <v>1.4676622301554424E+45</v>
      </c>
      <c r="I67" s="20">
        <f t="shared" si="8"/>
        <v>12.232470450948707</v>
      </c>
      <c r="J67" s="21">
        <f t="shared" si="13"/>
        <v>4.7592733019609264E-67</v>
      </c>
      <c r="K67" s="21">
        <f t="shared" si="9"/>
        <v>1.3016771749667076E-19</v>
      </c>
      <c r="L67" s="42">
        <f t="shared" si="10"/>
        <v>2.9311208550180021E-19</v>
      </c>
    </row>
    <row r="68" spans="1:12" x14ac:dyDescent="0.2">
      <c r="A68" s="41">
        <f>$A67+$C$11</f>
        <v>106</v>
      </c>
      <c r="B68" s="20">
        <f t="shared" si="2"/>
        <v>6.9378190617321032</v>
      </c>
      <c r="C68" s="19">
        <f t="shared" si="12"/>
        <v>1.0040636042234775E-22</v>
      </c>
      <c r="D68" s="21">
        <f t="shared" si="3"/>
        <v>3.090193616185517</v>
      </c>
      <c r="E68" s="22">
        <f t="shared" si="4"/>
        <v>-48.133333333333326</v>
      </c>
      <c r="F68" s="21">
        <f t="shared" si="5"/>
        <v>1.2472655804731915E-21</v>
      </c>
      <c r="G68" s="19">
        <f t="shared" si="6"/>
        <v>137.00000000000003</v>
      </c>
      <c r="H68" s="19">
        <f t="shared" si="7"/>
        <v>1.0844638552900385E+46</v>
      </c>
      <c r="I68" s="20">
        <f t="shared" si="8"/>
        <v>12.415044636783763</v>
      </c>
      <c r="J68" s="21">
        <f t="shared" si="13"/>
        <v>5.2098240195803132E-69</v>
      </c>
      <c r="K68" s="21">
        <f t="shared" si="9"/>
        <v>1.0301163942751637E-20</v>
      </c>
      <c r="L68" s="42">
        <f t="shared" si="10"/>
        <v>2.353575282583723E-20</v>
      </c>
    </row>
    <row r="69" spans="1:12" x14ac:dyDescent="0.2">
      <c r="A69" s="41">
        <f t="shared" si="11"/>
        <v>108</v>
      </c>
      <c r="B69" s="20">
        <f t="shared" si="2"/>
        <v>7.1203932475671579</v>
      </c>
      <c r="C69" s="19">
        <f t="shared" si="12"/>
        <v>7.5163788164311478E-24</v>
      </c>
      <c r="D69" s="21">
        <f t="shared" si="3"/>
        <v>3.090193616185517</v>
      </c>
      <c r="E69" s="22">
        <f t="shared" si="4"/>
        <v>-50.699999999999989</v>
      </c>
      <c r="F69" s="21">
        <f t="shared" si="5"/>
        <v>9.5778882918880794E-23</v>
      </c>
      <c r="G69" s="19">
        <f t="shared" si="6"/>
        <v>139</v>
      </c>
      <c r="H69" s="19">
        <f t="shared" si="7"/>
        <v>8.0131642640004771E+46</v>
      </c>
      <c r="I69" s="20">
        <f t="shared" si="8"/>
        <v>12.597618822618818</v>
      </c>
      <c r="J69" s="21">
        <f t="shared" si="13"/>
        <v>5.3363541998547193E-71</v>
      </c>
      <c r="K69" s="21">
        <f t="shared" si="9"/>
        <v>7.6318700638932236E-22</v>
      </c>
      <c r="L69" s="42">
        <f t="shared" si="10"/>
        <v>1.7688730640795426E-21</v>
      </c>
    </row>
    <row r="70" spans="1:12" x14ac:dyDescent="0.2">
      <c r="A70" s="41">
        <f t="shared" si="11"/>
        <v>110</v>
      </c>
      <c r="B70" s="20">
        <f t="shared" si="2"/>
        <v>7.3029674334022134</v>
      </c>
      <c r="C70" s="19">
        <f t="shared" si="12"/>
        <v>5.2671187046917226E-25</v>
      </c>
      <c r="D70" s="21">
        <f t="shared" si="3"/>
        <v>3.090193616185517</v>
      </c>
      <c r="E70" s="22">
        <f t="shared" si="4"/>
        <v>-53.333333333333321</v>
      </c>
      <c r="F70" s="21">
        <f t="shared" si="5"/>
        <v>6.8806209244779688E-24</v>
      </c>
      <c r="G70" s="19">
        <f t="shared" si="6"/>
        <v>141</v>
      </c>
      <c r="H70" s="19">
        <f t="shared" si="7"/>
        <v>5.9209720276646699E+47</v>
      </c>
      <c r="I70" s="20">
        <f t="shared" si="8"/>
        <v>12.780193008453875</v>
      </c>
      <c r="J70" s="21">
        <f t="shared" si="13"/>
        <v>5.1144957813262321E-73</v>
      </c>
      <c r="K70" s="21">
        <f t="shared" si="9"/>
        <v>5.2932701812674122E-23</v>
      </c>
      <c r="L70" s="42">
        <f t="shared" si="10"/>
        <v>1.2443096025563821E-22</v>
      </c>
    </row>
    <row r="71" spans="1:12" x14ac:dyDescent="0.2">
      <c r="A71" s="41">
        <f t="shared" si="11"/>
        <v>112</v>
      </c>
      <c r="B71" s="20">
        <f t="shared" si="2"/>
        <v>7.485541619237269</v>
      </c>
      <c r="C71" s="19">
        <f t="shared" si="12"/>
        <v>3.4549511621269813E-26</v>
      </c>
      <c r="D71" s="21">
        <f t="shared" si="3"/>
        <v>3.090193616185517</v>
      </c>
      <c r="E71" s="22">
        <f t="shared" si="4"/>
        <v>-56.033333333333324</v>
      </c>
      <c r="F71" s="21">
        <f t="shared" si="5"/>
        <v>4.6241565719739163E-25</v>
      </c>
      <c r="G71" s="19">
        <f t="shared" si="6"/>
        <v>143</v>
      </c>
      <c r="H71" s="19">
        <f t="shared" si="7"/>
        <v>4.375039447261341E+48</v>
      </c>
      <c r="I71" s="20">
        <f t="shared" si="8"/>
        <v>12.962767194288929</v>
      </c>
      <c r="J71" s="21">
        <f t="shared" si="13"/>
        <v>4.5866445839924779E-75</v>
      </c>
      <c r="K71" s="21">
        <f t="shared" si="9"/>
        <v>3.4367916721547109E-24</v>
      </c>
      <c r="L71" s="42">
        <f t="shared" si="10"/>
        <v>8.1924393910206736E-24</v>
      </c>
    </row>
    <row r="72" spans="1:12" x14ac:dyDescent="0.2">
      <c r="A72" s="41">
        <f t="shared" si="11"/>
        <v>114</v>
      </c>
      <c r="B72" s="20">
        <f t="shared" si="2"/>
        <v>7.6681158050723246</v>
      </c>
      <c r="C72" s="19">
        <f t="shared" si="12"/>
        <v>2.1213058236951439E-27</v>
      </c>
      <c r="D72" s="21">
        <f t="shared" si="3"/>
        <v>3.090193616185517</v>
      </c>
      <c r="E72" s="22">
        <f t="shared" si="4"/>
        <v>-58.79999999999999</v>
      </c>
      <c r="F72" s="21">
        <f t="shared" si="5"/>
        <v>2.9072639567353717E-26</v>
      </c>
      <c r="G72" s="19">
        <f t="shared" si="6"/>
        <v>145.00000000000003</v>
      </c>
      <c r="H72" s="19">
        <f t="shared" si="7"/>
        <v>3.2327411910849052E+49</v>
      </c>
      <c r="I72" s="20">
        <f t="shared" si="8"/>
        <v>13.145341380123984</v>
      </c>
      <c r="J72" s="21">
        <f t="shared" si="13"/>
        <v>3.8487441846233102E-77</v>
      </c>
      <c r="K72" s="21">
        <f t="shared" si="9"/>
        <v>2.0888478797687557E-25</v>
      </c>
      <c r="L72" s="42">
        <f t="shared" si="10"/>
        <v>5.0482578144797553E-25</v>
      </c>
    </row>
    <row r="73" spans="1:12" x14ac:dyDescent="0.2">
      <c r="A73" s="41">
        <f t="shared" si="11"/>
        <v>116</v>
      </c>
      <c r="B73" s="20">
        <f t="shared" si="2"/>
        <v>7.8506899909073793</v>
      </c>
      <c r="C73" s="19">
        <f t="shared" si="12"/>
        <v>1.2191192989507252E-28</v>
      </c>
      <c r="D73" s="21">
        <f t="shared" si="3"/>
        <v>3.090193616185517</v>
      </c>
      <c r="E73" s="22">
        <f t="shared" si="4"/>
        <v>-61.633333333333319</v>
      </c>
      <c r="F73" s="21">
        <f t="shared" si="5"/>
        <v>1.7099500806838534E-27</v>
      </c>
      <c r="G73" s="19">
        <f t="shared" si="6"/>
        <v>147</v>
      </c>
      <c r="H73" s="19">
        <f t="shared" si="7"/>
        <v>2.3886906014249576E+50</v>
      </c>
      <c r="I73" s="20">
        <f t="shared" si="8"/>
        <v>13.32791556595904</v>
      </c>
      <c r="J73" s="21">
        <f t="shared" si="13"/>
        <v>3.0218465074544079E-79</v>
      </c>
      <c r="K73" s="21">
        <f t="shared" si="9"/>
        <v>1.1884311019015388E-26</v>
      </c>
      <c r="L73" s="42">
        <f t="shared" si="10"/>
        <v>2.9114174011218642E-26</v>
      </c>
    </row>
    <row r="74" spans="1:12" x14ac:dyDescent="0.2">
      <c r="A74" s="41">
        <f t="shared" si="11"/>
        <v>118</v>
      </c>
      <c r="B74" s="20">
        <f t="shared" si="2"/>
        <v>8.0332641767424349</v>
      </c>
      <c r="C74" s="19">
        <f t="shared" si="12"/>
        <v>6.5578333962936776E-30</v>
      </c>
      <c r="D74" s="21">
        <f t="shared" si="3"/>
        <v>3.090193616185517</v>
      </c>
      <c r="E74" s="22">
        <f t="shared" si="4"/>
        <v>-64.533333333333317</v>
      </c>
      <c r="F74" s="21">
        <f t="shared" si="5"/>
        <v>9.408695957493909E-29</v>
      </c>
      <c r="G74" s="19">
        <f t="shared" si="6"/>
        <v>149</v>
      </c>
      <c r="H74" s="19">
        <f t="shared" si="7"/>
        <v>1.7650168856917655E+51</v>
      </c>
      <c r="I74" s="20">
        <f t="shared" si="8"/>
        <v>13.510489751794095</v>
      </c>
      <c r="J74" s="21">
        <f t="shared" si="13"/>
        <v>2.2199998713256533E-81</v>
      </c>
      <c r="K74" s="21">
        <f t="shared" si="9"/>
        <v>6.3291382147222098E-28</v>
      </c>
      <c r="L74" s="42">
        <f t="shared" si="10"/>
        <v>1.5714255983125504E-27</v>
      </c>
    </row>
    <row r="75" spans="1:12" x14ac:dyDescent="0.2">
      <c r="A75" s="41">
        <f t="shared" si="11"/>
        <v>120</v>
      </c>
      <c r="B75" s="20">
        <f t="shared" si="2"/>
        <v>8.2158383625774896</v>
      </c>
      <c r="C75" s="19">
        <f t="shared" si="12"/>
        <v>3.3016889607933734E-31</v>
      </c>
      <c r="D75" s="21">
        <f t="shared" si="3"/>
        <v>3.090193616185517</v>
      </c>
      <c r="E75" s="22">
        <f t="shared" si="4"/>
        <v>-67.499999999999986</v>
      </c>
      <c r="F75" s="21">
        <f t="shared" si="5"/>
        <v>4.8430892398787997E-30</v>
      </c>
      <c r="G75" s="19">
        <f t="shared" si="6"/>
        <v>151</v>
      </c>
      <c r="H75" s="19">
        <f t="shared" si="7"/>
        <v>1.3041808783936323E+52</v>
      </c>
      <c r="I75" s="20">
        <f t="shared" si="8"/>
        <v>13.69306393762915</v>
      </c>
      <c r="J75" s="21">
        <f t="shared" si="13"/>
        <v>1.5260141943137161E-83</v>
      </c>
      <c r="K75" s="21">
        <f t="shared" si="9"/>
        <v>3.155069407552314E-29</v>
      </c>
      <c r="L75" s="42">
        <f t="shared" si="10"/>
        <v>7.9378312397618798E-29</v>
      </c>
    </row>
    <row r="76" spans="1:12" x14ac:dyDescent="0.2">
      <c r="A76" s="41">
        <f t="shared" si="11"/>
        <v>122</v>
      </c>
      <c r="B76" s="20">
        <f t="shared" si="2"/>
        <v>8.398412548412546</v>
      </c>
      <c r="C76" s="19">
        <f t="shared" si="12"/>
        <v>1.5558384434235978E-32</v>
      </c>
      <c r="D76" s="21">
        <f t="shared" si="3"/>
        <v>3.090193616185517</v>
      </c>
      <c r="E76" s="22">
        <f t="shared" si="4"/>
        <v>-70.533333333333317</v>
      </c>
      <c r="F76" s="21">
        <f t="shared" si="5"/>
        <v>2.3321825584229992E-31</v>
      </c>
      <c r="G76" s="19">
        <f t="shared" si="6"/>
        <v>153</v>
      </c>
      <c r="H76" s="19">
        <f t="shared" si="7"/>
        <v>9.6366656736032017E+52</v>
      </c>
      <c r="I76" s="20">
        <f t="shared" si="8"/>
        <v>13.875638123464206</v>
      </c>
      <c r="J76" s="21">
        <f t="shared" si="13"/>
        <v>9.8149307010401627E-86</v>
      </c>
      <c r="K76" s="21">
        <f t="shared" si="9"/>
        <v>1.472170024883403E-30</v>
      </c>
      <c r="L76" s="42">
        <f t="shared" si="10"/>
        <v>3.7525057517680165E-30</v>
      </c>
    </row>
    <row r="77" spans="1:12" ht="13.5" thickBot="1" x14ac:dyDescent="0.25">
      <c r="A77" s="43"/>
      <c r="B77" s="44"/>
      <c r="C77" s="45"/>
      <c r="D77" s="46"/>
      <c r="E77" s="47"/>
      <c r="F77" s="48"/>
      <c r="G77" s="48"/>
      <c r="H77" s="48"/>
      <c r="I77" s="48"/>
      <c r="J77" s="49"/>
      <c r="K77" s="49"/>
      <c r="L77" s="50"/>
    </row>
    <row r="78" spans="1:12" ht="13.5" thickTop="1" x14ac:dyDescent="0.2">
      <c r="A78" s="1"/>
      <c r="B78" s="2"/>
      <c r="C78" s="1"/>
      <c r="D78" s="3"/>
      <c r="E78" s="6"/>
      <c r="J78" s="4"/>
      <c r="K78" s="4"/>
      <c r="L78" s="4"/>
    </row>
    <row r="79" spans="1:12" x14ac:dyDescent="0.2">
      <c r="A79" s="1"/>
      <c r="B79" s="2"/>
      <c r="C79" s="1"/>
      <c r="D79" s="3"/>
      <c r="E79" s="6"/>
      <c r="J79" s="4"/>
      <c r="K79" s="4"/>
      <c r="L79" s="4"/>
    </row>
    <row r="80" spans="1:12" x14ac:dyDescent="0.2">
      <c r="A80" s="1"/>
      <c r="B80" s="2"/>
      <c r="C80" s="1"/>
      <c r="D80" s="3"/>
      <c r="E80" s="6"/>
      <c r="J80" s="4"/>
      <c r="K80" s="4"/>
      <c r="L80" s="4"/>
    </row>
    <row r="81" spans="1:12" x14ac:dyDescent="0.2">
      <c r="A81" s="1"/>
      <c r="B81" s="2"/>
      <c r="C81" s="1"/>
      <c r="D81" s="3"/>
      <c r="E81" s="6"/>
      <c r="J81" s="4"/>
      <c r="K81" s="4"/>
      <c r="L81" s="4"/>
    </row>
    <row r="82" spans="1:12" x14ac:dyDescent="0.2">
      <c r="A82" s="1"/>
      <c r="B82" s="2"/>
      <c r="C82" s="1"/>
      <c r="D82" s="3"/>
      <c r="E82" s="6"/>
      <c r="J82" s="4"/>
      <c r="K82" s="4"/>
      <c r="L82" s="4"/>
    </row>
    <row r="83" spans="1:12" x14ac:dyDescent="0.2">
      <c r="A83" s="1"/>
      <c r="B83" s="2"/>
      <c r="C83" s="1"/>
      <c r="D83" s="3"/>
      <c r="E83" s="6"/>
      <c r="J83" s="4"/>
      <c r="K83" s="4"/>
      <c r="L83" s="4"/>
    </row>
    <row r="84" spans="1:12" x14ac:dyDescent="0.2">
      <c r="A84" s="1"/>
      <c r="B84" s="2"/>
      <c r="C84" s="1"/>
      <c r="D84" s="3"/>
      <c r="E84" s="6"/>
      <c r="J84" s="4"/>
      <c r="K84" s="4"/>
      <c r="L84" s="4"/>
    </row>
    <row r="85" spans="1:12" x14ac:dyDescent="0.2">
      <c r="A85" s="1"/>
      <c r="B85" s="2"/>
      <c r="C85" s="1"/>
      <c r="D85" s="3"/>
      <c r="E85" s="6"/>
      <c r="J85" s="4"/>
      <c r="K85" s="4"/>
      <c r="L85" s="4"/>
    </row>
    <row r="86" spans="1:12" x14ac:dyDescent="0.2">
      <c r="A86" s="1"/>
      <c r="B86" s="2"/>
      <c r="C86" s="1"/>
      <c r="D86" s="3"/>
      <c r="E86" s="6"/>
      <c r="J86" s="4"/>
      <c r="K86" s="4"/>
      <c r="L86" s="4"/>
    </row>
    <row r="87" spans="1:12" x14ac:dyDescent="0.2">
      <c r="A87" s="1"/>
      <c r="B87" s="2"/>
      <c r="C87" s="1"/>
      <c r="D87" s="3"/>
      <c r="E87" s="6"/>
      <c r="J87" s="4"/>
      <c r="K87" s="4"/>
      <c r="L87" s="4"/>
    </row>
    <row r="88" spans="1:12" x14ac:dyDescent="0.2">
      <c r="A88" s="1"/>
      <c r="B88" s="2"/>
      <c r="C88" s="1"/>
      <c r="D88" s="3"/>
      <c r="E88" s="6"/>
      <c r="J88" s="4"/>
      <c r="K88" s="4"/>
      <c r="L88" s="4"/>
    </row>
    <row r="89" spans="1:12" x14ac:dyDescent="0.2">
      <c r="A89" s="1"/>
      <c r="B89" s="2"/>
      <c r="C89" s="1"/>
      <c r="D89" s="3"/>
      <c r="E89" s="6"/>
      <c r="J89" s="4"/>
      <c r="K89" s="4"/>
      <c r="L89" s="4"/>
    </row>
    <row r="90" spans="1:12" x14ac:dyDescent="0.2">
      <c r="A90" s="1"/>
      <c r="B90" s="2"/>
      <c r="C90" s="1"/>
      <c r="D90" s="3"/>
      <c r="E90" s="6"/>
      <c r="J90" s="4"/>
      <c r="K90" s="4"/>
      <c r="L90" s="4"/>
    </row>
    <row r="91" spans="1:12" x14ac:dyDescent="0.2">
      <c r="A91" s="1"/>
      <c r="B91" s="2"/>
      <c r="C91" s="1"/>
      <c r="D91" s="3"/>
      <c r="E91" s="6"/>
      <c r="J91" s="4"/>
      <c r="K91" s="4"/>
      <c r="L91" s="4"/>
    </row>
    <row r="92" spans="1:12" x14ac:dyDescent="0.2">
      <c r="A92" s="1"/>
      <c r="B92" s="2"/>
      <c r="C92" s="1"/>
      <c r="D92" s="3"/>
      <c r="E92" s="6"/>
      <c r="J92" s="4"/>
      <c r="K92" s="4"/>
      <c r="L92" s="4"/>
    </row>
    <row r="93" spans="1:12" x14ac:dyDescent="0.2">
      <c r="A93" s="1"/>
      <c r="B93" s="2"/>
      <c r="C93" s="1"/>
      <c r="D93" s="3"/>
      <c r="E93" s="6"/>
      <c r="J93" s="4"/>
      <c r="K93" s="4"/>
      <c r="L93" s="4"/>
    </row>
    <row r="94" spans="1:12" x14ac:dyDescent="0.2">
      <c r="A94" s="1"/>
      <c r="B94" s="2"/>
      <c r="C94" s="1"/>
      <c r="D94" s="3"/>
      <c r="E94" s="6"/>
      <c r="J94" s="4"/>
      <c r="K94" s="4"/>
      <c r="L94" s="4"/>
    </row>
    <row r="95" spans="1:12" x14ac:dyDescent="0.2">
      <c r="A95" s="1"/>
      <c r="B95" s="2"/>
      <c r="C95" s="1"/>
      <c r="D95" s="3"/>
      <c r="E95" s="6"/>
      <c r="J95" s="4"/>
      <c r="K95" s="4"/>
      <c r="L95" s="4"/>
    </row>
    <row r="96" spans="1:12" x14ac:dyDescent="0.2">
      <c r="A96" s="1"/>
      <c r="B96" s="2"/>
      <c r="C96" s="1"/>
      <c r="D96" s="3"/>
      <c r="E96" s="6"/>
      <c r="J96" s="4"/>
      <c r="K96" s="4"/>
      <c r="L96" s="4"/>
    </row>
    <row r="97" spans="1:12" x14ac:dyDescent="0.2">
      <c r="A97" s="1"/>
      <c r="B97" s="2"/>
      <c r="C97" s="1"/>
      <c r="D97" s="3"/>
      <c r="E97" s="6"/>
      <c r="J97" s="4"/>
      <c r="K97" s="4"/>
      <c r="L97" s="4"/>
    </row>
    <row r="98" spans="1:12" x14ac:dyDescent="0.2">
      <c r="A98" s="1"/>
      <c r="B98" s="2"/>
      <c r="C98" s="1"/>
      <c r="D98" s="3"/>
      <c r="E98" s="6"/>
      <c r="J98" s="4"/>
      <c r="K98" s="4"/>
      <c r="L98" s="4"/>
    </row>
    <row r="99" spans="1:12" x14ac:dyDescent="0.2">
      <c r="A99" s="1"/>
      <c r="B99" s="2"/>
      <c r="C99" s="1"/>
      <c r="D99" s="3"/>
      <c r="E99" s="6"/>
      <c r="J99" s="4"/>
      <c r="K99" s="4"/>
      <c r="L99" s="4"/>
    </row>
    <row r="100" spans="1:12" x14ac:dyDescent="0.2">
      <c r="A100" s="1"/>
      <c r="B100" s="2"/>
      <c r="C100" s="1"/>
      <c r="D100" s="3"/>
      <c r="E100" s="6"/>
      <c r="J100" s="4"/>
      <c r="K100" s="4"/>
      <c r="L100" s="4"/>
    </row>
    <row r="101" spans="1:12" x14ac:dyDescent="0.2">
      <c r="A101" s="1"/>
      <c r="B101" s="2"/>
      <c r="C101" s="1"/>
      <c r="D101" s="3"/>
      <c r="E101" s="6"/>
      <c r="J101" s="4"/>
      <c r="K101" s="4"/>
      <c r="L101" s="4"/>
    </row>
    <row r="102" spans="1:12" x14ac:dyDescent="0.2">
      <c r="A102" s="1"/>
      <c r="B102" s="2"/>
      <c r="C102" s="1"/>
      <c r="D102" s="3"/>
      <c r="E102" s="6"/>
      <c r="J102" s="4"/>
      <c r="K102" s="4"/>
      <c r="L102" s="4"/>
    </row>
    <row r="103" spans="1:12" x14ac:dyDescent="0.2">
      <c r="A103" s="1"/>
      <c r="B103" s="2"/>
      <c r="C103" s="1"/>
      <c r="D103" s="3"/>
      <c r="E103" s="6"/>
      <c r="J103" s="4"/>
      <c r="K103" s="4"/>
      <c r="L103" s="4"/>
    </row>
    <row r="104" spans="1:12" x14ac:dyDescent="0.2">
      <c r="J104" s="4"/>
      <c r="K104" s="4"/>
      <c r="L104" s="4"/>
    </row>
  </sheetData>
  <sheetProtection algorithmName="SHA-512" hashValue="FQkqA5Mh6nWveGDIArSotAsW+uu1e5Xa4Kgl7lXEVoNjP401MFRfz1J9UVT9dLlOIingorXbJFJzStyy4EKwRg==" saltValue="NuPMjOJngfPTuCEw2IlOXw==" spinCount="100000" sheet="1" scenarios="1"/>
  <mergeCells count="1">
    <mergeCell ref="K13:L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</vt:lpstr>
      <vt:lpstr>Analy!Print_Area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punlop</cp:lastModifiedBy>
  <cp:lastPrinted>2014-02-27T12:01:02Z</cp:lastPrinted>
  <dcterms:created xsi:type="dcterms:W3CDTF">1996-10-14T23:33:28Z</dcterms:created>
  <dcterms:modified xsi:type="dcterms:W3CDTF">2014-07-18T06:50:15Z</dcterms:modified>
</cp:coreProperties>
</file>