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819" activeTab="0"/>
  </bookViews>
  <sheets>
    <sheet name="Hinge BASE PLATE" sheetId="1" r:id="rId1"/>
  </sheets>
  <definedNames>
    <definedName name="_xlnm.Print_Area" localSheetId="0">'Hinge BASE PLATE'!$A$1:$J$108</definedName>
    <definedName name="_xlnm.Print_Titles" localSheetId="0">'Hinge BASE PLATE'!$1:$4</definedName>
    <definedName name="Z_B381FCE2_D8C1_4124_915B_856606DE7547_.wvu.PrintArea" localSheetId="0" hidden="1">'Hinge BASE PLATE'!$A$1:$J$85</definedName>
    <definedName name="Z_B381FCE2_D8C1_4124_915B_856606DE7547_.wvu.PrintTitles" localSheetId="0" hidden="1">'Hinge BASE PLATE'!$1:$4</definedName>
  </definedNames>
  <calcPr fullCalcOnLoad="1"/>
</workbook>
</file>

<file path=xl/sharedStrings.xml><?xml version="1.0" encoding="utf-8"?>
<sst xmlns="http://schemas.openxmlformats.org/spreadsheetml/2006/main" count="187" uniqueCount="99">
  <si>
    <t>m</t>
  </si>
  <si>
    <t>N</t>
  </si>
  <si>
    <t>=</t>
  </si>
  <si>
    <t>t</t>
  </si>
  <si>
    <t>mm</t>
  </si>
  <si>
    <t>1)- APPLIED FORCES :-</t>
  </si>
  <si>
    <t>Q</t>
  </si>
  <si>
    <t>cm</t>
  </si>
  <si>
    <r>
      <t>cm</t>
    </r>
    <r>
      <rPr>
        <vertAlign val="superscript"/>
        <sz val="11"/>
        <rFont val="Times New Roman"/>
        <family val="1"/>
      </rPr>
      <t>2</t>
    </r>
  </si>
  <si>
    <r>
      <t>t/cm</t>
    </r>
    <r>
      <rPr>
        <vertAlign val="superscript"/>
        <sz val="11"/>
        <rFont val="Times New Roman"/>
        <family val="1"/>
      </rPr>
      <t>2</t>
    </r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</si>
  <si>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</si>
  <si>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</si>
  <si>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</si>
  <si>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</si>
  <si>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</si>
  <si>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</si>
  <si>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</si>
  <si>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</si>
  <si>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</si>
  <si>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</si>
  <si>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</si>
  <si>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M.Nour</t>
  </si>
  <si>
    <t>DESIGN CASE :-</t>
  </si>
  <si>
    <r>
      <t>b</t>
    </r>
    <r>
      <rPr>
        <vertAlign val="subscript"/>
        <sz val="11"/>
        <rFont val="Times New Roman"/>
        <family val="1"/>
      </rPr>
      <t>FL.U</t>
    </r>
  </si>
  <si>
    <r>
      <t>t</t>
    </r>
    <r>
      <rPr>
        <vertAlign val="subscript"/>
        <sz val="11"/>
        <rFont val="Times New Roman"/>
        <family val="1"/>
      </rPr>
      <t>FL.U</t>
    </r>
  </si>
  <si>
    <r>
      <t>h</t>
    </r>
    <r>
      <rPr>
        <vertAlign val="subscript"/>
        <sz val="11"/>
        <rFont val="Times New Roman"/>
        <family val="1"/>
      </rPr>
      <t>WEB</t>
    </r>
  </si>
  <si>
    <r>
      <t>t</t>
    </r>
    <r>
      <rPr>
        <vertAlign val="subscript"/>
        <sz val="11"/>
        <rFont val="Times New Roman"/>
        <family val="1"/>
      </rPr>
      <t>WEB</t>
    </r>
  </si>
  <si>
    <r>
      <t>b</t>
    </r>
    <r>
      <rPr>
        <vertAlign val="subscript"/>
        <sz val="11"/>
        <rFont val="Times New Roman"/>
        <family val="1"/>
      </rPr>
      <t>FL.L</t>
    </r>
  </si>
  <si>
    <r>
      <t>t</t>
    </r>
    <r>
      <rPr>
        <vertAlign val="subscript"/>
        <sz val="11"/>
        <rFont val="Times New Roman"/>
        <family val="1"/>
      </rPr>
      <t>FL.L</t>
    </r>
  </si>
  <si>
    <t>B</t>
  </si>
  <si>
    <t>BASE PLATE ID :-</t>
  </si>
  <si>
    <t>(B-1)</t>
  </si>
  <si>
    <t>T</t>
  </si>
  <si>
    <t>2)-DIM. OF STEEL SECTION :-</t>
  </si>
  <si>
    <t>The section is :</t>
  </si>
  <si>
    <t>BUS</t>
  </si>
  <si>
    <t>3)-DIM. OF BASE PLATE :-</t>
  </si>
  <si>
    <t>L</t>
  </si>
  <si>
    <t>4)-DIM. OF HORIZONTAL WELD :-</t>
  </si>
  <si>
    <t>5)-STRESSES ON R.C :-</t>
  </si>
  <si>
    <t>Wb</t>
  </si>
  <si>
    <t>6)-CHECK STRESSES ON HORIZONTAL WELD :-</t>
  </si>
  <si>
    <t>7)-THICKNESS OF BASE PLATE :-</t>
  </si>
  <si>
    <t>Take strip 1 cm through the base plate</t>
  </si>
  <si>
    <t>to calculate max bending moment in it then</t>
  </si>
  <si>
    <t>calculate base plate thickness.</t>
  </si>
  <si>
    <t>Where :</t>
  </si>
  <si>
    <t>n</t>
  </si>
  <si>
    <t>W x m2 or n2 / 2  =</t>
  </si>
  <si>
    <t>cm.t</t>
  </si>
  <si>
    <t>tp</t>
  </si>
  <si>
    <t>8)-DESIGN OF ANCHOR BOLTS :-</t>
  </si>
  <si>
    <t>AΦ</t>
  </si>
  <si>
    <t>Φ</t>
  </si>
  <si>
    <r>
      <t>L</t>
    </r>
    <r>
      <rPr>
        <vertAlign val="subscript"/>
        <sz val="11"/>
        <rFont val="Times New Roman"/>
        <family val="1"/>
      </rPr>
      <t>1</t>
    </r>
  </si>
  <si>
    <r>
      <t>S</t>
    </r>
    <r>
      <rPr>
        <vertAlign val="subscript"/>
        <sz val="11"/>
        <rFont val="Times New Roman"/>
        <family val="1"/>
      </rPr>
      <t>1</t>
    </r>
  </si>
  <si>
    <r>
      <t>L</t>
    </r>
    <r>
      <rPr>
        <vertAlign val="subscript"/>
        <sz val="11"/>
        <rFont val="Times New Roman"/>
        <family val="1"/>
      </rPr>
      <t>2</t>
    </r>
  </si>
  <si>
    <r>
      <t>S</t>
    </r>
    <r>
      <rPr>
        <vertAlign val="subscript"/>
        <sz val="11"/>
        <rFont val="Times New Roman"/>
        <family val="1"/>
      </rPr>
      <t>2</t>
    </r>
  </si>
  <si>
    <r>
      <t>L</t>
    </r>
    <r>
      <rPr>
        <vertAlign val="subscript"/>
        <sz val="11"/>
        <rFont val="Times New Roman"/>
        <family val="1"/>
      </rPr>
      <t>3</t>
    </r>
  </si>
  <si>
    <r>
      <t>S</t>
    </r>
    <r>
      <rPr>
        <vertAlign val="subscript"/>
        <sz val="11"/>
        <rFont val="Times New Roman"/>
        <family val="1"/>
      </rPr>
      <t>3</t>
    </r>
  </si>
  <si>
    <r>
      <t>Kg/cm</t>
    </r>
    <r>
      <rPr>
        <vertAlign val="superscript"/>
        <sz val="11"/>
        <rFont val="Times New Roman"/>
        <family val="1"/>
      </rPr>
      <t>2</t>
    </r>
  </si>
  <si>
    <r>
      <t>A</t>
    </r>
    <r>
      <rPr>
        <vertAlign val="subscript"/>
        <sz val="11"/>
        <rFont val="Times New Roman"/>
        <family val="1"/>
      </rPr>
      <t>hz</t>
    </r>
  </si>
  <si>
    <r>
      <t>A</t>
    </r>
    <r>
      <rPr>
        <vertAlign val="subscript"/>
        <sz val="11"/>
        <rFont val="Times New Roman"/>
        <family val="1"/>
      </rPr>
      <t>vl</t>
    </r>
  </si>
  <si>
    <r>
      <t>A</t>
    </r>
    <r>
      <rPr>
        <vertAlign val="subscript"/>
        <sz val="11"/>
        <rFont val="Times New Roman"/>
        <family val="1"/>
      </rPr>
      <t>tot</t>
    </r>
  </si>
  <si>
    <r>
      <t>f</t>
    </r>
    <r>
      <rPr>
        <vertAlign val="subscript"/>
        <sz val="11"/>
        <rFont val="Times New Roman"/>
        <family val="1"/>
      </rPr>
      <t>1</t>
    </r>
  </si>
  <si>
    <r>
      <t>q</t>
    </r>
    <r>
      <rPr>
        <vertAlign val="subscript"/>
        <sz val="11"/>
        <rFont val="Times New Roman"/>
        <family val="1"/>
      </rPr>
      <t>1</t>
    </r>
  </si>
  <si>
    <r>
      <t>f</t>
    </r>
    <r>
      <rPr>
        <vertAlign val="subscript"/>
        <sz val="11"/>
        <rFont val="Times New Roman"/>
        <family val="1"/>
      </rPr>
      <t>eq1</t>
    </r>
  </si>
  <si>
    <r>
      <t>M</t>
    </r>
    <r>
      <rPr>
        <vertAlign val="subscript"/>
        <sz val="11"/>
        <rFont val="Times New Roman"/>
        <family val="1"/>
      </rPr>
      <t>des</t>
    </r>
  </si>
  <si>
    <r>
      <t>mm</t>
    </r>
    <r>
      <rPr>
        <vertAlign val="superscript"/>
        <sz val="11"/>
        <rFont val="Times New Roman"/>
        <family val="1"/>
      </rPr>
      <t>2</t>
    </r>
  </si>
  <si>
    <t>CHECKING AND PACKING HALL</t>
  </si>
  <si>
    <t>(D.L+L.L)</t>
  </si>
  <si>
    <t>No of bolts</t>
  </si>
  <si>
    <r>
      <t>F</t>
    </r>
    <r>
      <rPr>
        <vertAlign val="subscript"/>
        <sz val="11"/>
        <rFont val="Times New Roman"/>
        <family val="1"/>
      </rPr>
      <t>b</t>
    </r>
  </si>
  <si>
    <t>Length of Bolts  =</t>
  </si>
  <si>
    <t>If the length of Bolts is too big so use a Bearing Washer Plate</t>
  </si>
  <si>
    <r>
      <t>L</t>
    </r>
    <r>
      <rPr>
        <vertAlign val="subscript"/>
        <sz val="11"/>
        <rFont val="Times New Roman"/>
        <family val="1"/>
      </rPr>
      <t>b</t>
    </r>
  </si>
  <si>
    <r>
      <t>T</t>
    </r>
    <r>
      <rPr>
        <vertAlign val="subscript"/>
        <sz val="11"/>
        <rFont val="Times New Roman"/>
        <family val="1"/>
      </rPr>
      <t>wp</t>
    </r>
  </si>
  <si>
    <t>C</t>
  </si>
  <si>
    <t>C = 2.5-3 d</t>
  </si>
  <si>
    <r>
      <t>f</t>
    </r>
    <r>
      <rPr>
        <vertAlign val="subscript"/>
        <sz val="11"/>
        <rFont val="Times New Roman"/>
        <family val="1"/>
      </rPr>
      <t>wp</t>
    </r>
  </si>
  <si>
    <r>
      <t>t</t>
    </r>
    <r>
      <rPr>
        <vertAlign val="subscript"/>
        <sz val="11"/>
        <rFont val="Times New Roman"/>
        <family val="1"/>
      </rPr>
      <t>wp</t>
    </r>
  </si>
  <si>
    <t>case</t>
  </si>
  <si>
    <t>a</t>
  </si>
  <si>
    <t>b</t>
  </si>
  <si>
    <t>(D+L+W.L)</t>
  </si>
  <si>
    <t>St.37</t>
  </si>
  <si>
    <t>St.44</t>
  </si>
  <si>
    <t>St.52</t>
  </si>
  <si>
    <t>Steel grade</t>
  </si>
  <si>
    <r>
      <t>F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</si>
  <si>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u</t>
    </r>
  </si>
  <si>
    <r>
      <t>f</t>
    </r>
    <r>
      <rPr>
        <vertAlign val="subscript"/>
        <sz val="11"/>
        <rFont val="Times New Roman"/>
        <family val="1"/>
      </rPr>
      <t>cu</t>
    </r>
  </si>
  <si>
    <r>
      <t>f</t>
    </r>
    <r>
      <rPr>
        <vertAlign val="subscript"/>
        <sz val="11"/>
        <rFont val="Times New Roman"/>
        <family val="1"/>
      </rPr>
      <t>bearing</t>
    </r>
    <r>
      <rPr>
        <sz val="11"/>
        <rFont val="Times New Roman"/>
        <family val="1"/>
      </rPr>
      <t xml:space="preserve"> = </t>
    </r>
  </si>
  <si>
    <r>
      <t>6 M</t>
    </r>
    <r>
      <rPr>
        <vertAlign val="subscript"/>
        <sz val="11"/>
        <rFont val="Times New Roman"/>
        <family val="1"/>
      </rPr>
      <t>des</t>
    </r>
    <r>
      <rPr>
        <sz val="11"/>
        <rFont val="Times New Roman"/>
        <family val="1"/>
      </rPr>
      <t xml:space="preserve"> / 0.58Fy  =</t>
    </r>
  </si>
  <si>
    <t>Refrences</t>
  </si>
  <si>
    <t>ECP</t>
  </si>
  <si>
    <t>Eqn.5.3</t>
  </si>
  <si>
    <t>P.84</t>
  </si>
  <si>
    <t>ANCHOR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</si>
</sst>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GreekC"/>
      <family val="0"/>
    </font>
    <font>
      <u val="single"/>
      <sz val="11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0"/>
    </font>
    <font>
      <vertAlign val="subscript"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u val="single"/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u val="double"/>
      <sz val="10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6">
    <xf numFmtId="201" fontId="0" fillId="0" borderId="0" xfId="0" applyAlignment="1">
      <alignment/>
    </xf>
    <xf numFmtId="201" fontId="6" fillId="0" borderId="0" xfId="0" applyFont="1" applyAlignment="1">
      <alignment/>
    </xf>
    <xf numFmtId="201" fontId="31" fillId="0" borderId="10" xfId="0" applyFont="1" applyFill="1" applyBorder="1" applyAlignment="1" applyProtection="1">
      <alignment horizontal="left"/>
      <protection hidden="1"/>
    </xf>
    <xf numFmtId="201" fontId="32" fillId="0" borderId="11" xfId="0" applyFont="1" applyFill="1" applyBorder="1" applyAlignment="1" applyProtection="1">
      <alignment horizontal="left"/>
      <protection hidden="1"/>
    </xf>
    <xf numFmtId="201" fontId="32" fillId="0" borderId="12" xfId="0" applyFont="1" applyFill="1" applyBorder="1" applyAlignment="1" applyProtection="1">
      <alignment horizontal="left"/>
      <protection hidden="1"/>
    </xf>
    <xf numFmtId="201" fontId="0" fillId="0" borderId="13" xfId="0" applyFont="1" applyFill="1" applyBorder="1" applyAlignment="1" applyProtection="1">
      <alignment horizontal="center" vertical="center"/>
      <protection hidden="1"/>
    </xf>
    <xf numFmtId="201" fontId="0" fillId="0" borderId="14" xfId="0" applyFont="1" applyFill="1" applyBorder="1" applyAlignment="1" applyProtection="1">
      <alignment horizontal="center" vertical="center"/>
      <protection hidden="1"/>
    </xf>
    <xf numFmtId="193" fontId="0" fillId="0" borderId="0" xfId="44" applyAlignment="1">
      <alignment/>
    </xf>
    <xf numFmtId="201" fontId="1" fillId="0" borderId="11" xfId="0" applyFont="1" applyFill="1" applyBorder="1" applyAlignment="1" applyProtection="1">
      <alignment horizontal="left"/>
      <protection hidden="1"/>
    </xf>
    <xf numFmtId="201" fontId="6" fillId="0" borderId="14" xfId="0" applyFont="1" applyBorder="1" applyAlignment="1" applyProtection="1">
      <alignment horizontal="center" vertical="center"/>
      <protection locked="0"/>
    </xf>
    <xf numFmtId="201" fontId="0" fillId="0" borderId="15" xfId="0" applyBorder="1" applyAlignment="1" applyProtection="1">
      <alignment/>
      <protection locked="0"/>
    </xf>
    <xf numFmtId="201" fontId="6" fillId="0" borderId="16" xfId="0" applyFont="1" applyBorder="1" applyAlignment="1" applyProtection="1">
      <alignment horizontal="center" vertical="center"/>
      <protection locked="0"/>
    </xf>
    <xf numFmtId="201" fontId="0" fillId="0" borderId="17" xfId="0" applyBorder="1" applyAlignment="1" applyProtection="1">
      <alignment/>
      <protection locked="0"/>
    </xf>
    <xf numFmtId="201" fontId="0" fillId="0" borderId="18" xfId="0" applyBorder="1" applyAlignment="1" applyProtection="1">
      <alignment/>
      <protection locked="0"/>
    </xf>
    <xf numFmtId="201" fontId="0" fillId="0" borderId="19" xfId="0" applyFont="1" applyFill="1" applyBorder="1" applyAlignment="1" applyProtection="1">
      <alignment horizontal="left" vertical="center"/>
      <protection locked="0"/>
    </xf>
    <xf numFmtId="201" fontId="0" fillId="0" borderId="20" xfId="0" applyBorder="1" applyAlignment="1" applyProtection="1">
      <alignment/>
      <protection hidden="1"/>
    </xf>
    <xf numFmtId="201" fontId="0" fillId="0" borderId="0" xfId="0" applyBorder="1" applyAlignment="1" applyProtection="1">
      <alignment/>
      <protection hidden="1"/>
    </xf>
    <xf numFmtId="201" fontId="5" fillId="0" borderId="13" xfId="0" applyFont="1" applyBorder="1" applyAlignment="1" applyProtection="1">
      <alignment horizontal="center" vertical="center"/>
      <protection hidden="1"/>
    </xf>
    <xf numFmtId="201" fontId="5" fillId="0" borderId="21" xfId="0" applyFont="1" applyBorder="1" applyAlignment="1" applyProtection="1">
      <alignment horizontal="center" vertical="center"/>
      <protection hidden="1"/>
    </xf>
    <xf numFmtId="201" fontId="34" fillId="0" borderId="21" xfId="0" applyFont="1" applyBorder="1" applyAlignment="1" applyProtection="1">
      <alignment horizontal="center" vertical="center"/>
      <protection hidden="1"/>
    </xf>
    <xf numFmtId="201" fontId="5" fillId="0" borderId="22" xfId="0" applyFont="1" applyBorder="1" applyAlignment="1" applyProtection="1">
      <alignment horizontal="center" vertical="center"/>
      <protection hidden="1"/>
    </xf>
    <xf numFmtId="201" fontId="0" fillId="0" borderId="23" xfId="0" applyBorder="1" applyAlignment="1" applyProtection="1">
      <alignment/>
      <protection hidden="1"/>
    </xf>
    <xf numFmtId="201" fontId="6" fillId="0" borderId="11" xfId="0" applyFont="1" applyBorder="1" applyAlignment="1" applyProtection="1">
      <alignment/>
      <protection hidden="1"/>
    </xf>
    <xf numFmtId="201" fontId="6" fillId="0" borderId="0" xfId="0" applyFont="1" applyBorder="1" applyAlignment="1" applyProtection="1">
      <alignment/>
      <protection hidden="1"/>
    </xf>
    <xf numFmtId="201" fontId="0" fillId="0" borderId="24" xfId="0" applyBorder="1" applyAlignment="1" applyProtection="1">
      <alignment/>
      <protection hidden="1"/>
    </xf>
    <xf numFmtId="201" fontId="6" fillId="0" borderId="0" xfId="0" applyFont="1" applyBorder="1" applyAlignment="1" applyProtection="1">
      <alignment horizontal="center" vertical="center"/>
      <protection hidden="1"/>
    </xf>
    <xf numFmtId="193" fontId="6" fillId="0" borderId="11" xfId="44" applyFont="1" applyBorder="1" applyAlignment="1" applyProtection="1">
      <alignment horizontal="center" vertical="center"/>
      <protection hidden="1"/>
    </xf>
    <xf numFmtId="201" fontId="0" fillId="0" borderId="25" xfId="0" applyBorder="1" applyAlignment="1" applyProtection="1">
      <alignment/>
      <protection locked="0"/>
    </xf>
    <xf numFmtId="201" fontId="0" fillId="0" borderId="26" xfId="0" applyBorder="1" applyAlignment="1" applyProtection="1">
      <alignment/>
      <protection locked="0"/>
    </xf>
    <xf numFmtId="201" fontId="0" fillId="0" borderId="27" xfId="0" applyBorder="1" applyAlignment="1" applyProtection="1">
      <alignment/>
      <protection locked="0"/>
    </xf>
    <xf numFmtId="193" fontId="6" fillId="0" borderId="11" xfId="44" applyFont="1" applyBorder="1" applyAlignment="1" applyProtection="1">
      <alignment horizontal="left" vertical="center"/>
      <protection hidden="1"/>
    </xf>
    <xf numFmtId="201" fontId="4" fillId="0" borderId="10" xfId="0" applyFont="1" applyBorder="1" applyAlignment="1" applyProtection="1">
      <alignment vertical="center"/>
      <protection hidden="1"/>
    </xf>
    <xf numFmtId="201" fontId="6" fillId="0" borderId="20" xfId="0" applyFont="1" applyBorder="1" applyAlignment="1" applyProtection="1">
      <alignment vertical="center"/>
      <protection hidden="1"/>
    </xf>
    <xf numFmtId="201" fontId="6" fillId="0" borderId="20" xfId="0" applyFont="1" applyBorder="1" applyAlignment="1" applyProtection="1">
      <alignment horizontal="center" vertical="center"/>
      <protection hidden="1"/>
    </xf>
    <xf numFmtId="201" fontId="6" fillId="0" borderId="0" xfId="0" applyFont="1" applyBorder="1" applyAlignment="1" applyProtection="1">
      <alignment horizontal="right" vertical="center"/>
      <protection hidden="1"/>
    </xf>
    <xf numFmtId="201" fontId="6" fillId="0" borderId="11" xfId="0" applyFont="1" applyBorder="1" applyAlignment="1" applyProtection="1">
      <alignment vertical="center"/>
      <protection hidden="1"/>
    </xf>
    <xf numFmtId="201" fontId="6" fillId="0" borderId="0" xfId="0" applyFont="1" applyBorder="1" applyAlignment="1" applyProtection="1">
      <alignment vertical="center"/>
      <protection hidden="1"/>
    </xf>
    <xf numFmtId="201" fontId="0" fillId="0" borderId="0" xfId="0" applyFont="1" applyBorder="1" applyAlignment="1" applyProtection="1">
      <alignment horizontal="center" vertical="center"/>
      <protection hidden="1"/>
    </xf>
    <xf numFmtId="2" fontId="6" fillId="0" borderId="0" xfId="0" applyNumberFormat="1" applyFont="1" applyBorder="1" applyAlignment="1" applyProtection="1">
      <alignment horizontal="center" vertical="center"/>
      <protection hidden="1"/>
    </xf>
    <xf numFmtId="201" fontId="0" fillId="0" borderId="24" xfId="0" applyBorder="1" applyAlignment="1" applyProtection="1">
      <alignment vertical="center"/>
      <protection hidden="1"/>
    </xf>
    <xf numFmtId="201" fontId="4" fillId="0" borderId="11" xfId="0" applyFont="1" applyBorder="1" applyAlignment="1" applyProtection="1">
      <alignment vertical="center"/>
      <protection hidden="1"/>
    </xf>
    <xf numFmtId="201" fontId="4" fillId="0" borderId="11" xfId="0" applyFont="1" applyFill="1" applyBorder="1" applyAlignment="1" applyProtection="1">
      <alignment vertical="center"/>
      <protection hidden="1"/>
    </xf>
    <xf numFmtId="201" fontId="6" fillId="0" borderId="0" xfId="0" applyFont="1" applyFill="1" applyBorder="1" applyAlignment="1" applyProtection="1">
      <alignment vertical="center"/>
      <protection hidden="1"/>
    </xf>
    <xf numFmtId="201" fontId="6" fillId="0" borderId="11" xfId="0" applyFont="1" applyFill="1" applyBorder="1" applyAlignment="1" applyProtection="1">
      <alignment horizontal="center" vertical="center"/>
      <protection hidden="1"/>
    </xf>
    <xf numFmtId="201" fontId="6" fillId="0" borderId="0" xfId="0" applyFont="1" applyFill="1" applyBorder="1" applyAlignment="1" applyProtection="1">
      <alignment horizontal="center" vertical="center"/>
      <protection hidden="1"/>
    </xf>
    <xf numFmtId="2" fontId="6" fillId="0" borderId="0" xfId="0" applyNumberFormat="1" applyFont="1" applyBorder="1" applyAlignment="1" applyProtection="1">
      <alignment vertical="center"/>
      <protection hidden="1"/>
    </xf>
    <xf numFmtId="201" fontId="0" fillId="0" borderId="11" xfId="0" applyBorder="1" applyAlignment="1" applyProtection="1">
      <alignment vertical="center"/>
      <protection hidden="1"/>
    </xf>
    <xf numFmtId="201" fontId="0" fillId="0" borderId="0" xfId="0" applyBorder="1" applyAlignment="1" applyProtection="1">
      <alignment vertical="center"/>
      <protection hidden="1"/>
    </xf>
    <xf numFmtId="201" fontId="4" fillId="0" borderId="11" xfId="0" applyFont="1" applyBorder="1" applyAlignment="1" applyProtection="1">
      <alignment horizontal="left" vertical="center"/>
      <protection hidden="1"/>
    </xf>
    <xf numFmtId="201" fontId="9" fillId="0" borderId="11" xfId="0" applyFont="1" applyBorder="1" applyAlignment="1" applyProtection="1">
      <alignment horizontal="left" vertical="center"/>
      <protection hidden="1"/>
    </xf>
    <xf numFmtId="201" fontId="6" fillId="0" borderId="11" xfId="0" applyFont="1" applyBorder="1" applyAlignment="1" applyProtection="1">
      <alignment horizontal="center" vertical="center"/>
      <protection hidden="1"/>
    </xf>
    <xf numFmtId="2" fontId="6" fillId="0" borderId="0" xfId="0" applyNumberFormat="1" applyFont="1" applyBorder="1" applyAlignment="1" applyProtection="1">
      <alignment horizontal="center" vertical="center"/>
      <protection hidden="1"/>
    </xf>
    <xf numFmtId="1" fontId="6" fillId="0" borderId="0" xfId="0" applyNumberFormat="1" applyFont="1" applyBorder="1" applyAlignment="1" applyProtection="1">
      <alignment horizontal="center" vertical="center"/>
      <protection hidden="1"/>
    </xf>
    <xf numFmtId="201" fontId="39" fillId="0" borderId="0" xfId="0" applyFont="1" applyBorder="1" applyAlignment="1" applyProtection="1">
      <alignment horizontal="left" vertical="center"/>
      <protection hidden="1"/>
    </xf>
    <xf numFmtId="201" fontId="6" fillId="0" borderId="0" xfId="0" applyFont="1" applyBorder="1" applyAlignment="1" applyProtection="1">
      <alignment horizontal="left" vertical="center"/>
      <protection hidden="1"/>
    </xf>
    <xf numFmtId="201" fontId="6" fillId="0" borderId="0" xfId="0" applyFont="1" applyBorder="1" applyAlignment="1" applyProtection="1">
      <alignment horizontal="center" vertical="center"/>
      <protection hidden="1"/>
    </xf>
    <xf numFmtId="201" fontId="0" fillId="0" borderId="0" xfId="0" applyAlignment="1" applyProtection="1">
      <alignment vertical="center"/>
      <protection hidden="1"/>
    </xf>
    <xf numFmtId="201" fontId="39" fillId="0" borderId="0" xfId="0" applyFont="1" applyBorder="1" applyAlignment="1" applyProtection="1">
      <alignment vertical="center"/>
      <protection hidden="1"/>
    </xf>
    <xf numFmtId="201" fontId="6" fillId="0" borderId="12" xfId="0" applyFont="1" applyBorder="1" applyAlignment="1" applyProtection="1">
      <alignment vertical="center"/>
      <protection hidden="1"/>
    </xf>
    <xf numFmtId="201" fontId="6" fillId="0" borderId="23" xfId="0" applyFont="1" applyBorder="1" applyAlignment="1" applyProtection="1">
      <alignment vertical="center"/>
      <protection hidden="1"/>
    </xf>
    <xf numFmtId="201" fontId="0" fillId="0" borderId="28" xfId="0" applyBorder="1" applyAlignment="1" applyProtection="1">
      <alignment vertical="center"/>
      <protection hidden="1"/>
    </xf>
    <xf numFmtId="2" fontId="6" fillId="0" borderId="24" xfId="0" applyNumberFormat="1" applyFont="1" applyBorder="1" applyAlignment="1" applyProtection="1">
      <alignment vertical="center"/>
      <protection hidden="1"/>
    </xf>
    <xf numFmtId="201" fontId="6" fillId="0" borderId="24" xfId="0" applyFont="1" applyBorder="1" applyAlignment="1" applyProtection="1">
      <alignment vertical="center"/>
      <protection hidden="1"/>
    </xf>
    <xf numFmtId="201" fontId="9" fillId="0" borderId="11" xfId="0" applyFont="1" applyBorder="1" applyAlignment="1" applyProtection="1">
      <alignment vertical="center"/>
      <protection hidden="1"/>
    </xf>
    <xf numFmtId="204" fontId="6" fillId="0" borderId="0" xfId="0" applyNumberFormat="1" applyFont="1" applyBorder="1" applyAlignment="1" applyProtection="1">
      <alignment horizontal="center" vertical="center"/>
      <protection hidden="1"/>
    </xf>
    <xf numFmtId="201" fontId="6" fillId="5" borderId="29" xfId="0" applyFont="1" applyFill="1" applyBorder="1" applyAlignment="1" applyProtection="1">
      <alignment horizontal="center" vertical="center"/>
      <protection hidden="1"/>
    </xf>
    <xf numFmtId="201" fontId="6" fillId="5" borderId="30" xfId="0" applyFont="1" applyFill="1" applyBorder="1" applyAlignment="1" applyProtection="1">
      <alignment horizontal="center" vertical="center"/>
      <protection hidden="1"/>
    </xf>
    <xf numFmtId="1" fontId="5" fillId="5" borderId="30" xfId="0" applyNumberFormat="1" applyFont="1" applyFill="1" applyBorder="1" applyAlignment="1" applyProtection="1">
      <alignment horizontal="center" vertical="center"/>
      <protection hidden="1"/>
    </xf>
    <xf numFmtId="201" fontId="6" fillId="5" borderId="31" xfId="0" applyFont="1" applyFill="1" applyBorder="1" applyAlignment="1" applyProtection="1">
      <alignment vertical="center"/>
      <protection hidden="1"/>
    </xf>
    <xf numFmtId="201" fontId="41" fillId="0" borderId="11" xfId="0" applyFont="1" applyBorder="1" applyAlignment="1" applyProtection="1">
      <alignment vertical="center"/>
      <protection hidden="1"/>
    </xf>
    <xf numFmtId="201" fontId="11" fillId="0" borderId="11" xfId="0" applyFont="1" applyFill="1" applyBorder="1" applyAlignment="1" applyProtection="1">
      <alignment horizontal="center" vertical="center"/>
      <protection hidden="1"/>
    </xf>
    <xf numFmtId="201" fontId="11" fillId="5" borderId="29" xfId="0" applyFont="1" applyFill="1" applyBorder="1" applyAlignment="1" applyProtection="1">
      <alignment horizontal="center" vertical="center"/>
      <protection hidden="1"/>
    </xf>
    <xf numFmtId="1" fontId="5" fillId="0" borderId="20" xfId="0" applyNumberFormat="1" applyFont="1" applyFill="1" applyBorder="1" applyAlignment="1" applyProtection="1">
      <alignment horizontal="center" vertical="center"/>
      <protection hidden="1"/>
    </xf>
    <xf numFmtId="201" fontId="6" fillId="0" borderId="20" xfId="0" applyFont="1" applyFill="1" applyBorder="1" applyAlignment="1" applyProtection="1">
      <alignment vertical="center"/>
      <protection hidden="1"/>
    </xf>
    <xf numFmtId="201" fontId="7" fillId="0" borderId="20" xfId="0" applyFont="1" applyBorder="1" applyAlignment="1" applyProtection="1">
      <alignment vertical="center"/>
      <protection locked="0"/>
    </xf>
    <xf numFmtId="201" fontId="5" fillId="0" borderId="20" xfId="0" applyFont="1" applyBorder="1" applyAlignment="1" applyProtection="1">
      <alignment horizontal="center" vertical="center"/>
      <protection locked="0"/>
    </xf>
    <xf numFmtId="201" fontId="40" fillId="0" borderId="0" xfId="0" applyFont="1" applyBorder="1" applyAlignment="1" applyProtection="1">
      <alignment horizontal="left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01" fontId="12" fillId="0" borderId="0" xfId="0" applyFont="1" applyBorder="1" applyAlignment="1" applyProtection="1">
      <alignment horizontal="center" vertical="center"/>
      <protection locked="0"/>
    </xf>
    <xf numFmtId="204" fontId="7" fillId="0" borderId="0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201" fontId="6" fillId="0" borderId="11" xfId="0" applyFont="1" applyBorder="1" applyAlignment="1">
      <alignment/>
    </xf>
    <xf numFmtId="201" fontId="6" fillId="0" borderId="0" xfId="0" applyFont="1" applyBorder="1" applyAlignment="1">
      <alignment/>
    </xf>
    <xf numFmtId="201" fontId="6" fillId="0" borderId="12" xfId="0" applyFont="1" applyBorder="1" applyAlignment="1">
      <alignment/>
    </xf>
    <xf numFmtId="201" fontId="6" fillId="0" borderId="23" xfId="0" applyFont="1" applyBorder="1" applyAlignment="1">
      <alignment/>
    </xf>
    <xf numFmtId="201" fontId="0" fillId="0" borderId="24" xfId="0" applyBorder="1" applyAlignment="1">
      <alignment/>
    </xf>
    <xf numFmtId="201" fontId="0" fillId="0" borderId="28" xfId="0" applyBorder="1" applyAlignment="1">
      <alignment/>
    </xf>
    <xf numFmtId="201" fontId="6" fillId="0" borderId="20" xfId="0" applyFont="1" applyBorder="1" applyAlignment="1">
      <alignment/>
    </xf>
    <xf numFmtId="201" fontId="0" fillId="0" borderId="20" xfId="0" applyBorder="1" applyAlignment="1">
      <alignment/>
    </xf>
    <xf numFmtId="201" fontId="0" fillId="0" borderId="0" xfId="0" applyBorder="1" applyAlignment="1">
      <alignment/>
    </xf>
    <xf numFmtId="201" fontId="42" fillId="0" borderId="32" xfId="0" applyFont="1" applyFill="1" applyBorder="1" applyAlignment="1" applyProtection="1">
      <alignment horizontal="left" vertical="center"/>
      <protection hidden="1"/>
    </xf>
    <xf numFmtId="201" fontId="9" fillId="0" borderId="24" xfId="0" applyFont="1" applyBorder="1" applyAlignment="1" applyProtection="1">
      <alignment horizontal="center"/>
      <protection hidden="1"/>
    </xf>
    <xf numFmtId="1" fontId="6" fillId="0" borderId="11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 horizontal="center"/>
    </xf>
    <xf numFmtId="1" fontId="6" fillId="0" borderId="0" xfId="0" applyNumberFormat="1" applyFont="1" applyBorder="1" applyAlignment="1" applyProtection="1">
      <alignment horizontal="center" vertical="center"/>
      <protection hidden="1"/>
    </xf>
    <xf numFmtId="201" fontId="4" fillId="0" borderId="10" xfId="0" applyFont="1" applyBorder="1" applyAlignment="1" applyProtection="1">
      <alignment horizontal="center"/>
      <protection locked="0"/>
    </xf>
    <xf numFmtId="201" fontId="5" fillId="0" borderId="20" xfId="0" applyFont="1" applyBorder="1" applyAlignment="1" applyProtection="1">
      <alignment horizontal="center"/>
      <protection locked="0"/>
    </xf>
    <xf numFmtId="201" fontId="5" fillId="0" borderId="25" xfId="0" applyFont="1" applyBorder="1" applyAlignment="1" applyProtection="1">
      <alignment horizontal="center"/>
      <protection locked="0"/>
    </xf>
    <xf numFmtId="201" fontId="33" fillId="0" borderId="10" xfId="0" applyFont="1" applyBorder="1" applyAlignment="1" applyProtection="1">
      <alignment horizontal="center" vertical="center"/>
      <protection hidden="1"/>
    </xf>
    <xf numFmtId="201" fontId="33" fillId="0" borderId="25" xfId="0" applyFont="1" applyBorder="1" applyAlignment="1" applyProtection="1">
      <alignment horizontal="center" vertical="center"/>
      <protection hidden="1"/>
    </xf>
    <xf numFmtId="201" fontId="33" fillId="0" borderId="12" xfId="0" applyFont="1" applyBorder="1" applyAlignment="1" applyProtection="1">
      <alignment horizontal="center" vertical="center"/>
      <protection hidden="1"/>
    </xf>
    <xf numFmtId="201" fontId="33" fillId="0" borderId="27" xfId="0" applyFont="1" applyBorder="1" applyAlignment="1" applyProtection="1">
      <alignment horizontal="center" vertical="center"/>
      <protection hidden="1"/>
    </xf>
    <xf numFmtId="0" fontId="38" fillId="0" borderId="12" xfId="57" applyFont="1" applyBorder="1" applyAlignment="1" applyProtection="1">
      <alignment horizontal="center"/>
      <protection locked="0"/>
    </xf>
    <xf numFmtId="0" fontId="34" fillId="0" borderId="23" xfId="57" applyFont="1" applyBorder="1" applyAlignment="1" applyProtection="1">
      <alignment horizontal="center"/>
      <protection locked="0"/>
    </xf>
    <xf numFmtId="0" fontId="34" fillId="0" borderId="27" xfId="57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loa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339933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9525</xdr:rowOff>
    </xdr:from>
    <xdr:to>
      <xdr:col>8</xdr:col>
      <xdr:colOff>257175</xdr:colOff>
      <xdr:row>15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438525" y="1809750"/>
          <a:ext cx="2105025" cy="11906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9</xdr:row>
      <xdr:rowOff>123825</xdr:rowOff>
    </xdr:from>
    <xdr:to>
      <xdr:col>5</xdr:col>
      <xdr:colOff>228600</xdr:colOff>
      <xdr:row>14</xdr:row>
      <xdr:rowOff>104775</xdr:rowOff>
    </xdr:to>
    <xdr:sp>
      <xdr:nvSpPr>
        <xdr:cNvPr id="2" name="Rectangle 3"/>
        <xdr:cNvSpPr>
          <a:spLocks/>
        </xdr:cNvSpPr>
      </xdr:nvSpPr>
      <xdr:spPr>
        <a:xfrm>
          <a:off x="3590925" y="1924050"/>
          <a:ext cx="76200" cy="981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114300</xdr:rowOff>
    </xdr:from>
    <xdr:to>
      <xdr:col>8</xdr:col>
      <xdr:colOff>76200</xdr:colOff>
      <xdr:row>14</xdr:row>
      <xdr:rowOff>95250</xdr:rowOff>
    </xdr:to>
    <xdr:sp>
      <xdr:nvSpPr>
        <xdr:cNvPr id="3" name="Rectangle 4"/>
        <xdr:cNvSpPr>
          <a:spLocks/>
        </xdr:cNvSpPr>
      </xdr:nvSpPr>
      <xdr:spPr>
        <a:xfrm>
          <a:off x="5286375" y="1914525"/>
          <a:ext cx="76200" cy="981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180975</xdr:rowOff>
    </xdr:from>
    <xdr:to>
      <xdr:col>6</xdr:col>
      <xdr:colOff>419100</xdr:colOff>
      <xdr:row>14</xdr:row>
      <xdr:rowOff>9525</xdr:rowOff>
    </xdr:to>
    <xdr:sp>
      <xdr:nvSpPr>
        <xdr:cNvPr id="4" name="Line 6"/>
        <xdr:cNvSpPr>
          <a:spLocks/>
        </xdr:cNvSpPr>
      </xdr:nvSpPr>
      <xdr:spPr>
        <a:xfrm flipV="1">
          <a:off x="4486275" y="1381125"/>
          <a:ext cx="0" cy="14287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5</xdr:row>
      <xdr:rowOff>47625</xdr:rowOff>
    </xdr:from>
    <xdr:to>
      <xdr:col>6</xdr:col>
      <xdr:colOff>409575</xdr:colOff>
      <xdr:row>11</xdr:row>
      <xdr:rowOff>161925</xdr:rowOff>
    </xdr:to>
    <xdr:sp>
      <xdr:nvSpPr>
        <xdr:cNvPr id="5" name="Line 7"/>
        <xdr:cNvSpPr>
          <a:spLocks/>
        </xdr:cNvSpPr>
      </xdr:nvSpPr>
      <xdr:spPr>
        <a:xfrm flipV="1">
          <a:off x="4476750" y="1047750"/>
          <a:ext cx="0" cy="1314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6</xdr:row>
      <xdr:rowOff>85725</xdr:rowOff>
    </xdr:from>
    <xdr:to>
      <xdr:col>6</xdr:col>
      <xdr:colOff>352425</xdr:colOff>
      <xdr:row>20</xdr:row>
      <xdr:rowOff>123825</xdr:rowOff>
    </xdr:to>
    <xdr:sp>
      <xdr:nvSpPr>
        <xdr:cNvPr id="6" name="Line 8"/>
        <xdr:cNvSpPr>
          <a:spLocks/>
        </xdr:cNvSpPr>
      </xdr:nvSpPr>
      <xdr:spPr>
        <a:xfrm flipV="1">
          <a:off x="4419600" y="1285875"/>
          <a:ext cx="0" cy="283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6</xdr:row>
      <xdr:rowOff>114300</xdr:rowOff>
    </xdr:from>
    <xdr:to>
      <xdr:col>4</xdr:col>
      <xdr:colOff>247650</xdr:colOff>
      <xdr:row>20</xdr:row>
      <xdr:rowOff>180975</xdr:rowOff>
    </xdr:to>
    <xdr:sp>
      <xdr:nvSpPr>
        <xdr:cNvPr id="7" name="Line 9"/>
        <xdr:cNvSpPr>
          <a:spLocks/>
        </xdr:cNvSpPr>
      </xdr:nvSpPr>
      <xdr:spPr>
        <a:xfrm flipV="1">
          <a:off x="2971800" y="1314450"/>
          <a:ext cx="0" cy="28670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5</xdr:row>
      <xdr:rowOff>47625</xdr:rowOff>
    </xdr:from>
    <xdr:to>
      <xdr:col>6</xdr:col>
      <xdr:colOff>457200</xdr:colOff>
      <xdr:row>20</xdr:row>
      <xdr:rowOff>171450</xdr:rowOff>
    </xdr:to>
    <xdr:sp>
      <xdr:nvSpPr>
        <xdr:cNvPr id="8" name="Line 10"/>
        <xdr:cNvSpPr>
          <a:spLocks/>
        </xdr:cNvSpPr>
      </xdr:nvSpPr>
      <xdr:spPr>
        <a:xfrm flipV="1">
          <a:off x="4524375" y="1047750"/>
          <a:ext cx="0" cy="3124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6</xdr:row>
      <xdr:rowOff>152400</xdr:rowOff>
    </xdr:from>
    <xdr:to>
      <xdr:col>6</xdr:col>
      <xdr:colOff>352425</xdr:colOff>
      <xdr:row>6</xdr:row>
      <xdr:rowOff>152400</xdr:rowOff>
    </xdr:to>
    <xdr:sp>
      <xdr:nvSpPr>
        <xdr:cNvPr id="9" name="Line 11"/>
        <xdr:cNvSpPr>
          <a:spLocks/>
        </xdr:cNvSpPr>
      </xdr:nvSpPr>
      <xdr:spPr>
        <a:xfrm flipV="1">
          <a:off x="4419600" y="1352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47625</xdr:rowOff>
    </xdr:from>
    <xdr:to>
      <xdr:col>6</xdr:col>
      <xdr:colOff>47625</xdr:colOff>
      <xdr:row>20</xdr:row>
      <xdr:rowOff>171450</xdr:rowOff>
    </xdr:to>
    <xdr:sp>
      <xdr:nvSpPr>
        <xdr:cNvPr id="10" name="Line 12"/>
        <xdr:cNvSpPr>
          <a:spLocks/>
        </xdr:cNvSpPr>
      </xdr:nvSpPr>
      <xdr:spPr>
        <a:xfrm flipV="1">
          <a:off x="4114800" y="1047750"/>
          <a:ext cx="0" cy="3124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5</xdr:row>
      <xdr:rowOff>123825</xdr:rowOff>
    </xdr:from>
    <xdr:to>
      <xdr:col>6</xdr:col>
      <xdr:colOff>504825</xdr:colOff>
      <xdr:row>20</xdr:row>
      <xdr:rowOff>190500</xdr:rowOff>
    </xdr:to>
    <xdr:sp>
      <xdr:nvSpPr>
        <xdr:cNvPr id="11" name="Line 13"/>
        <xdr:cNvSpPr>
          <a:spLocks/>
        </xdr:cNvSpPr>
      </xdr:nvSpPr>
      <xdr:spPr>
        <a:xfrm flipV="1">
          <a:off x="4572000" y="1123950"/>
          <a:ext cx="0" cy="3067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4</xdr:row>
      <xdr:rowOff>19050</xdr:rowOff>
    </xdr:from>
    <xdr:to>
      <xdr:col>6</xdr:col>
      <xdr:colOff>123825</xdr:colOff>
      <xdr:row>20</xdr:row>
      <xdr:rowOff>19050</xdr:rowOff>
    </xdr:to>
    <xdr:sp>
      <xdr:nvSpPr>
        <xdr:cNvPr id="12" name="Line 14"/>
        <xdr:cNvSpPr>
          <a:spLocks/>
        </xdr:cNvSpPr>
      </xdr:nvSpPr>
      <xdr:spPr>
        <a:xfrm flipV="1">
          <a:off x="4191000" y="819150"/>
          <a:ext cx="0" cy="3200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</xdr:row>
      <xdr:rowOff>114300</xdr:rowOff>
    </xdr:from>
    <xdr:to>
      <xdr:col>4</xdr:col>
      <xdr:colOff>285750</xdr:colOff>
      <xdr:row>20</xdr:row>
      <xdr:rowOff>38100</xdr:rowOff>
    </xdr:to>
    <xdr:sp>
      <xdr:nvSpPr>
        <xdr:cNvPr id="13" name="Line 15"/>
        <xdr:cNvSpPr>
          <a:spLocks/>
        </xdr:cNvSpPr>
      </xdr:nvSpPr>
      <xdr:spPr>
        <a:xfrm flipV="1">
          <a:off x="3009900" y="914400"/>
          <a:ext cx="0" cy="3124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5</xdr:row>
      <xdr:rowOff>66675</xdr:rowOff>
    </xdr:from>
    <xdr:to>
      <xdr:col>4</xdr:col>
      <xdr:colOff>266700</xdr:colOff>
      <xdr:row>18</xdr:row>
      <xdr:rowOff>200025</xdr:rowOff>
    </xdr:to>
    <xdr:sp>
      <xdr:nvSpPr>
        <xdr:cNvPr id="14" name="Line 16"/>
        <xdr:cNvSpPr>
          <a:spLocks/>
        </xdr:cNvSpPr>
      </xdr:nvSpPr>
      <xdr:spPr>
        <a:xfrm flipV="1">
          <a:off x="2990850" y="1066800"/>
          <a:ext cx="0" cy="2733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9</xdr:row>
      <xdr:rowOff>47625</xdr:rowOff>
    </xdr:from>
    <xdr:to>
      <xdr:col>4</xdr:col>
      <xdr:colOff>285750</xdr:colOff>
      <xdr:row>17</xdr:row>
      <xdr:rowOff>9525</xdr:rowOff>
    </xdr:to>
    <xdr:sp>
      <xdr:nvSpPr>
        <xdr:cNvPr id="15" name="Line 17"/>
        <xdr:cNvSpPr>
          <a:spLocks/>
        </xdr:cNvSpPr>
      </xdr:nvSpPr>
      <xdr:spPr>
        <a:xfrm flipH="1">
          <a:off x="3009900" y="1847850"/>
          <a:ext cx="0" cy="15621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10</xdr:row>
      <xdr:rowOff>57150</xdr:rowOff>
    </xdr:from>
    <xdr:to>
      <xdr:col>6</xdr:col>
      <xdr:colOff>485775</xdr:colOff>
      <xdr:row>11</xdr:row>
      <xdr:rowOff>0</xdr:rowOff>
    </xdr:to>
    <xdr:sp>
      <xdr:nvSpPr>
        <xdr:cNvPr id="16" name="Oval 19"/>
        <xdr:cNvSpPr>
          <a:spLocks/>
        </xdr:cNvSpPr>
      </xdr:nvSpPr>
      <xdr:spPr>
        <a:xfrm>
          <a:off x="4419600" y="2057400"/>
          <a:ext cx="1333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10</xdr:row>
      <xdr:rowOff>123825</xdr:rowOff>
    </xdr:from>
    <xdr:to>
      <xdr:col>7</xdr:col>
      <xdr:colOff>0</xdr:colOff>
      <xdr:row>10</xdr:row>
      <xdr:rowOff>123825</xdr:rowOff>
    </xdr:to>
    <xdr:sp>
      <xdr:nvSpPr>
        <xdr:cNvPr id="17" name="Line 20"/>
        <xdr:cNvSpPr>
          <a:spLocks/>
        </xdr:cNvSpPr>
      </xdr:nvSpPr>
      <xdr:spPr>
        <a:xfrm>
          <a:off x="4314825" y="2124075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123825</xdr:rowOff>
    </xdr:from>
    <xdr:to>
      <xdr:col>6</xdr:col>
      <xdr:colOff>552450</xdr:colOff>
      <xdr:row>10</xdr:row>
      <xdr:rowOff>123825</xdr:rowOff>
    </xdr:to>
    <xdr:sp>
      <xdr:nvSpPr>
        <xdr:cNvPr id="18" name="Line 21"/>
        <xdr:cNvSpPr>
          <a:spLocks/>
        </xdr:cNvSpPr>
      </xdr:nvSpPr>
      <xdr:spPr>
        <a:xfrm>
          <a:off x="4333875" y="21240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9</xdr:row>
      <xdr:rowOff>180975</xdr:rowOff>
    </xdr:from>
    <xdr:to>
      <xdr:col>6</xdr:col>
      <xdr:colOff>419100</xdr:colOff>
      <xdr:row>11</xdr:row>
      <xdr:rowOff>47625</xdr:rowOff>
    </xdr:to>
    <xdr:sp>
      <xdr:nvSpPr>
        <xdr:cNvPr id="19" name="Line 22"/>
        <xdr:cNvSpPr>
          <a:spLocks noChangeAspect="1"/>
        </xdr:cNvSpPr>
      </xdr:nvSpPr>
      <xdr:spPr>
        <a:xfrm>
          <a:off x="4486275" y="1981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409575</xdr:colOff>
      <xdr:row>10</xdr:row>
      <xdr:rowOff>57150</xdr:rowOff>
    </xdr:from>
    <xdr:to>
      <xdr:col>6</xdr:col>
      <xdr:colOff>409575</xdr:colOff>
      <xdr:row>10</xdr:row>
      <xdr:rowOff>123825</xdr:rowOff>
    </xdr:to>
    <xdr:sp>
      <xdr:nvSpPr>
        <xdr:cNvPr id="20" name="Line 23"/>
        <xdr:cNvSpPr>
          <a:spLocks/>
        </xdr:cNvSpPr>
      </xdr:nvSpPr>
      <xdr:spPr>
        <a:xfrm>
          <a:off x="4476750" y="2057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66675</xdr:rowOff>
    </xdr:from>
    <xdr:to>
      <xdr:col>6</xdr:col>
      <xdr:colOff>400050</xdr:colOff>
      <xdr:row>10</xdr:row>
      <xdr:rowOff>123825</xdr:rowOff>
    </xdr:to>
    <xdr:sp>
      <xdr:nvSpPr>
        <xdr:cNvPr id="21" name="Line 24"/>
        <xdr:cNvSpPr>
          <a:spLocks/>
        </xdr:cNvSpPr>
      </xdr:nvSpPr>
      <xdr:spPr>
        <a:xfrm>
          <a:off x="4467225" y="20669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10</xdr:row>
      <xdr:rowOff>66675</xdr:rowOff>
    </xdr:from>
    <xdr:to>
      <xdr:col>6</xdr:col>
      <xdr:colOff>390525</xdr:colOff>
      <xdr:row>10</xdr:row>
      <xdr:rowOff>123825</xdr:rowOff>
    </xdr:to>
    <xdr:sp>
      <xdr:nvSpPr>
        <xdr:cNvPr id="22" name="Line 25"/>
        <xdr:cNvSpPr>
          <a:spLocks/>
        </xdr:cNvSpPr>
      </xdr:nvSpPr>
      <xdr:spPr>
        <a:xfrm>
          <a:off x="4457700" y="20669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10</xdr:row>
      <xdr:rowOff>76200</xdr:rowOff>
    </xdr:from>
    <xdr:to>
      <xdr:col>6</xdr:col>
      <xdr:colOff>381000</xdr:colOff>
      <xdr:row>10</xdr:row>
      <xdr:rowOff>123825</xdr:rowOff>
    </xdr:to>
    <xdr:sp>
      <xdr:nvSpPr>
        <xdr:cNvPr id="23" name="Line 26"/>
        <xdr:cNvSpPr>
          <a:spLocks/>
        </xdr:cNvSpPr>
      </xdr:nvSpPr>
      <xdr:spPr>
        <a:xfrm>
          <a:off x="4448175" y="20764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10</xdr:row>
      <xdr:rowOff>85725</xdr:rowOff>
    </xdr:from>
    <xdr:to>
      <xdr:col>6</xdr:col>
      <xdr:colOff>371475</xdr:colOff>
      <xdr:row>10</xdr:row>
      <xdr:rowOff>114300</xdr:rowOff>
    </xdr:to>
    <xdr:sp>
      <xdr:nvSpPr>
        <xdr:cNvPr id="24" name="Line 27"/>
        <xdr:cNvSpPr>
          <a:spLocks/>
        </xdr:cNvSpPr>
      </xdr:nvSpPr>
      <xdr:spPr>
        <a:xfrm>
          <a:off x="4438650" y="20859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10</xdr:row>
      <xdr:rowOff>95250</xdr:rowOff>
    </xdr:from>
    <xdr:to>
      <xdr:col>6</xdr:col>
      <xdr:colOff>361950</xdr:colOff>
      <xdr:row>10</xdr:row>
      <xdr:rowOff>123825</xdr:rowOff>
    </xdr:to>
    <xdr:sp>
      <xdr:nvSpPr>
        <xdr:cNvPr id="25" name="Line 28"/>
        <xdr:cNvSpPr>
          <a:spLocks/>
        </xdr:cNvSpPr>
      </xdr:nvSpPr>
      <xdr:spPr>
        <a:xfrm>
          <a:off x="4429125" y="20955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10</xdr:row>
      <xdr:rowOff>123825</xdr:rowOff>
    </xdr:from>
    <xdr:to>
      <xdr:col>6</xdr:col>
      <xdr:colOff>476250</xdr:colOff>
      <xdr:row>10</xdr:row>
      <xdr:rowOff>161925</xdr:rowOff>
    </xdr:to>
    <xdr:sp>
      <xdr:nvSpPr>
        <xdr:cNvPr id="26" name="Line 29"/>
        <xdr:cNvSpPr>
          <a:spLocks/>
        </xdr:cNvSpPr>
      </xdr:nvSpPr>
      <xdr:spPr>
        <a:xfrm>
          <a:off x="4543425" y="21240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10</xdr:row>
      <xdr:rowOff>123825</xdr:rowOff>
    </xdr:from>
    <xdr:to>
      <xdr:col>6</xdr:col>
      <xdr:colOff>466725</xdr:colOff>
      <xdr:row>10</xdr:row>
      <xdr:rowOff>171450</xdr:rowOff>
    </xdr:to>
    <xdr:sp>
      <xdr:nvSpPr>
        <xdr:cNvPr id="27" name="Line 30"/>
        <xdr:cNvSpPr>
          <a:spLocks/>
        </xdr:cNvSpPr>
      </xdr:nvSpPr>
      <xdr:spPr>
        <a:xfrm>
          <a:off x="4533900" y="2124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10</xdr:row>
      <xdr:rowOff>123825</xdr:rowOff>
    </xdr:from>
    <xdr:to>
      <xdr:col>6</xdr:col>
      <xdr:colOff>457200</xdr:colOff>
      <xdr:row>10</xdr:row>
      <xdr:rowOff>171450</xdr:rowOff>
    </xdr:to>
    <xdr:sp>
      <xdr:nvSpPr>
        <xdr:cNvPr id="28" name="Line 31"/>
        <xdr:cNvSpPr>
          <a:spLocks/>
        </xdr:cNvSpPr>
      </xdr:nvSpPr>
      <xdr:spPr>
        <a:xfrm>
          <a:off x="4524375" y="2124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10</xdr:row>
      <xdr:rowOff>123825</xdr:rowOff>
    </xdr:from>
    <xdr:to>
      <xdr:col>6</xdr:col>
      <xdr:colOff>447675</xdr:colOff>
      <xdr:row>10</xdr:row>
      <xdr:rowOff>180975</xdr:rowOff>
    </xdr:to>
    <xdr:sp>
      <xdr:nvSpPr>
        <xdr:cNvPr id="29" name="Line 32"/>
        <xdr:cNvSpPr>
          <a:spLocks/>
        </xdr:cNvSpPr>
      </xdr:nvSpPr>
      <xdr:spPr>
        <a:xfrm>
          <a:off x="4514850" y="2124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10</xdr:row>
      <xdr:rowOff>123825</xdr:rowOff>
    </xdr:from>
    <xdr:to>
      <xdr:col>6</xdr:col>
      <xdr:colOff>438150</xdr:colOff>
      <xdr:row>11</xdr:row>
      <xdr:rowOff>0</xdr:rowOff>
    </xdr:to>
    <xdr:sp>
      <xdr:nvSpPr>
        <xdr:cNvPr id="30" name="Line 33"/>
        <xdr:cNvSpPr>
          <a:spLocks/>
        </xdr:cNvSpPr>
      </xdr:nvSpPr>
      <xdr:spPr>
        <a:xfrm>
          <a:off x="4505325" y="21240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10</xdr:row>
      <xdr:rowOff>123825</xdr:rowOff>
    </xdr:from>
    <xdr:to>
      <xdr:col>6</xdr:col>
      <xdr:colOff>428625</xdr:colOff>
      <xdr:row>11</xdr:row>
      <xdr:rowOff>0</xdr:rowOff>
    </xdr:to>
    <xdr:sp>
      <xdr:nvSpPr>
        <xdr:cNvPr id="31" name="Line 34"/>
        <xdr:cNvSpPr>
          <a:spLocks/>
        </xdr:cNvSpPr>
      </xdr:nvSpPr>
      <xdr:spPr>
        <a:xfrm>
          <a:off x="4495800" y="21240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13</xdr:row>
      <xdr:rowOff>57150</xdr:rowOff>
    </xdr:from>
    <xdr:to>
      <xdr:col>6</xdr:col>
      <xdr:colOff>485775</xdr:colOff>
      <xdr:row>13</xdr:row>
      <xdr:rowOff>190500</xdr:rowOff>
    </xdr:to>
    <xdr:sp>
      <xdr:nvSpPr>
        <xdr:cNvPr id="32" name="Oval 35"/>
        <xdr:cNvSpPr>
          <a:spLocks/>
        </xdr:cNvSpPr>
      </xdr:nvSpPr>
      <xdr:spPr>
        <a:xfrm>
          <a:off x="4419600" y="2657475"/>
          <a:ext cx="1333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13</xdr:row>
      <xdr:rowOff>123825</xdr:rowOff>
    </xdr:from>
    <xdr:to>
      <xdr:col>7</xdr:col>
      <xdr:colOff>0</xdr:colOff>
      <xdr:row>13</xdr:row>
      <xdr:rowOff>123825</xdr:rowOff>
    </xdr:to>
    <xdr:sp>
      <xdr:nvSpPr>
        <xdr:cNvPr id="33" name="Line 36"/>
        <xdr:cNvSpPr>
          <a:spLocks/>
        </xdr:cNvSpPr>
      </xdr:nvSpPr>
      <xdr:spPr>
        <a:xfrm>
          <a:off x="4314825" y="272415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123825</xdr:rowOff>
    </xdr:from>
    <xdr:to>
      <xdr:col>6</xdr:col>
      <xdr:colOff>552450</xdr:colOff>
      <xdr:row>13</xdr:row>
      <xdr:rowOff>123825</xdr:rowOff>
    </xdr:to>
    <xdr:sp>
      <xdr:nvSpPr>
        <xdr:cNvPr id="34" name="Line 37"/>
        <xdr:cNvSpPr>
          <a:spLocks/>
        </xdr:cNvSpPr>
      </xdr:nvSpPr>
      <xdr:spPr>
        <a:xfrm>
          <a:off x="4333875" y="27241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12</xdr:row>
      <xdr:rowOff>180975</xdr:rowOff>
    </xdr:from>
    <xdr:to>
      <xdr:col>6</xdr:col>
      <xdr:colOff>419100</xdr:colOff>
      <xdr:row>14</xdr:row>
      <xdr:rowOff>47625</xdr:rowOff>
    </xdr:to>
    <xdr:sp>
      <xdr:nvSpPr>
        <xdr:cNvPr id="35" name="Line 38"/>
        <xdr:cNvSpPr>
          <a:spLocks noChangeAspect="1"/>
        </xdr:cNvSpPr>
      </xdr:nvSpPr>
      <xdr:spPr>
        <a:xfrm>
          <a:off x="4486275" y="25812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409575</xdr:colOff>
      <xdr:row>13</xdr:row>
      <xdr:rowOff>57150</xdr:rowOff>
    </xdr:from>
    <xdr:to>
      <xdr:col>6</xdr:col>
      <xdr:colOff>409575</xdr:colOff>
      <xdr:row>13</xdr:row>
      <xdr:rowOff>123825</xdr:rowOff>
    </xdr:to>
    <xdr:sp>
      <xdr:nvSpPr>
        <xdr:cNvPr id="36" name="Line 39"/>
        <xdr:cNvSpPr>
          <a:spLocks/>
        </xdr:cNvSpPr>
      </xdr:nvSpPr>
      <xdr:spPr>
        <a:xfrm>
          <a:off x="4476750" y="26574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13</xdr:row>
      <xdr:rowOff>66675</xdr:rowOff>
    </xdr:from>
    <xdr:to>
      <xdr:col>6</xdr:col>
      <xdr:colOff>400050</xdr:colOff>
      <xdr:row>13</xdr:row>
      <xdr:rowOff>123825</xdr:rowOff>
    </xdr:to>
    <xdr:sp>
      <xdr:nvSpPr>
        <xdr:cNvPr id="37" name="Line 40"/>
        <xdr:cNvSpPr>
          <a:spLocks/>
        </xdr:cNvSpPr>
      </xdr:nvSpPr>
      <xdr:spPr>
        <a:xfrm>
          <a:off x="4467225" y="26670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66675</xdr:rowOff>
    </xdr:from>
    <xdr:to>
      <xdr:col>6</xdr:col>
      <xdr:colOff>390525</xdr:colOff>
      <xdr:row>13</xdr:row>
      <xdr:rowOff>123825</xdr:rowOff>
    </xdr:to>
    <xdr:sp>
      <xdr:nvSpPr>
        <xdr:cNvPr id="38" name="Line 41"/>
        <xdr:cNvSpPr>
          <a:spLocks/>
        </xdr:cNvSpPr>
      </xdr:nvSpPr>
      <xdr:spPr>
        <a:xfrm>
          <a:off x="4457700" y="26670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13</xdr:row>
      <xdr:rowOff>76200</xdr:rowOff>
    </xdr:from>
    <xdr:to>
      <xdr:col>6</xdr:col>
      <xdr:colOff>381000</xdr:colOff>
      <xdr:row>13</xdr:row>
      <xdr:rowOff>123825</xdr:rowOff>
    </xdr:to>
    <xdr:sp>
      <xdr:nvSpPr>
        <xdr:cNvPr id="39" name="Line 42"/>
        <xdr:cNvSpPr>
          <a:spLocks/>
        </xdr:cNvSpPr>
      </xdr:nvSpPr>
      <xdr:spPr>
        <a:xfrm>
          <a:off x="4448175" y="26765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13</xdr:row>
      <xdr:rowOff>85725</xdr:rowOff>
    </xdr:from>
    <xdr:to>
      <xdr:col>6</xdr:col>
      <xdr:colOff>371475</xdr:colOff>
      <xdr:row>13</xdr:row>
      <xdr:rowOff>114300</xdr:rowOff>
    </xdr:to>
    <xdr:sp>
      <xdr:nvSpPr>
        <xdr:cNvPr id="40" name="Line 43"/>
        <xdr:cNvSpPr>
          <a:spLocks/>
        </xdr:cNvSpPr>
      </xdr:nvSpPr>
      <xdr:spPr>
        <a:xfrm>
          <a:off x="443865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13</xdr:row>
      <xdr:rowOff>95250</xdr:rowOff>
    </xdr:from>
    <xdr:to>
      <xdr:col>6</xdr:col>
      <xdr:colOff>361950</xdr:colOff>
      <xdr:row>13</xdr:row>
      <xdr:rowOff>123825</xdr:rowOff>
    </xdr:to>
    <xdr:sp>
      <xdr:nvSpPr>
        <xdr:cNvPr id="41" name="Line 44"/>
        <xdr:cNvSpPr>
          <a:spLocks/>
        </xdr:cNvSpPr>
      </xdr:nvSpPr>
      <xdr:spPr>
        <a:xfrm>
          <a:off x="4429125" y="26955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13</xdr:row>
      <xdr:rowOff>123825</xdr:rowOff>
    </xdr:from>
    <xdr:to>
      <xdr:col>6</xdr:col>
      <xdr:colOff>476250</xdr:colOff>
      <xdr:row>13</xdr:row>
      <xdr:rowOff>161925</xdr:rowOff>
    </xdr:to>
    <xdr:sp>
      <xdr:nvSpPr>
        <xdr:cNvPr id="42" name="Line 45"/>
        <xdr:cNvSpPr>
          <a:spLocks/>
        </xdr:cNvSpPr>
      </xdr:nvSpPr>
      <xdr:spPr>
        <a:xfrm>
          <a:off x="4543425" y="27241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13</xdr:row>
      <xdr:rowOff>123825</xdr:rowOff>
    </xdr:from>
    <xdr:to>
      <xdr:col>6</xdr:col>
      <xdr:colOff>466725</xdr:colOff>
      <xdr:row>13</xdr:row>
      <xdr:rowOff>171450</xdr:rowOff>
    </xdr:to>
    <xdr:sp>
      <xdr:nvSpPr>
        <xdr:cNvPr id="43" name="Line 46"/>
        <xdr:cNvSpPr>
          <a:spLocks/>
        </xdr:cNvSpPr>
      </xdr:nvSpPr>
      <xdr:spPr>
        <a:xfrm>
          <a:off x="4533900" y="27241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13</xdr:row>
      <xdr:rowOff>123825</xdr:rowOff>
    </xdr:from>
    <xdr:to>
      <xdr:col>6</xdr:col>
      <xdr:colOff>457200</xdr:colOff>
      <xdr:row>13</xdr:row>
      <xdr:rowOff>171450</xdr:rowOff>
    </xdr:to>
    <xdr:sp>
      <xdr:nvSpPr>
        <xdr:cNvPr id="44" name="Line 47"/>
        <xdr:cNvSpPr>
          <a:spLocks/>
        </xdr:cNvSpPr>
      </xdr:nvSpPr>
      <xdr:spPr>
        <a:xfrm>
          <a:off x="4524375" y="27241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13</xdr:row>
      <xdr:rowOff>123825</xdr:rowOff>
    </xdr:from>
    <xdr:to>
      <xdr:col>6</xdr:col>
      <xdr:colOff>447675</xdr:colOff>
      <xdr:row>13</xdr:row>
      <xdr:rowOff>180975</xdr:rowOff>
    </xdr:to>
    <xdr:sp>
      <xdr:nvSpPr>
        <xdr:cNvPr id="45" name="Line 48"/>
        <xdr:cNvSpPr>
          <a:spLocks/>
        </xdr:cNvSpPr>
      </xdr:nvSpPr>
      <xdr:spPr>
        <a:xfrm>
          <a:off x="4514850" y="27241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13</xdr:row>
      <xdr:rowOff>123825</xdr:rowOff>
    </xdr:from>
    <xdr:to>
      <xdr:col>6</xdr:col>
      <xdr:colOff>438150</xdr:colOff>
      <xdr:row>13</xdr:row>
      <xdr:rowOff>190500</xdr:rowOff>
    </xdr:to>
    <xdr:sp>
      <xdr:nvSpPr>
        <xdr:cNvPr id="46" name="Line 49"/>
        <xdr:cNvSpPr>
          <a:spLocks/>
        </xdr:cNvSpPr>
      </xdr:nvSpPr>
      <xdr:spPr>
        <a:xfrm>
          <a:off x="4505325" y="27241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13</xdr:row>
      <xdr:rowOff>123825</xdr:rowOff>
    </xdr:from>
    <xdr:to>
      <xdr:col>6</xdr:col>
      <xdr:colOff>428625</xdr:colOff>
      <xdr:row>13</xdr:row>
      <xdr:rowOff>180975</xdr:rowOff>
    </xdr:to>
    <xdr:sp>
      <xdr:nvSpPr>
        <xdr:cNvPr id="47" name="Line 50"/>
        <xdr:cNvSpPr>
          <a:spLocks/>
        </xdr:cNvSpPr>
      </xdr:nvSpPr>
      <xdr:spPr>
        <a:xfrm>
          <a:off x="4495800" y="27241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6</xdr:row>
      <xdr:rowOff>123825</xdr:rowOff>
    </xdr:from>
    <xdr:to>
      <xdr:col>9</xdr:col>
      <xdr:colOff>0</xdr:colOff>
      <xdr:row>6</xdr:row>
      <xdr:rowOff>123825</xdr:rowOff>
    </xdr:to>
    <xdr:sp>
      <xdr:nvSpPr>
        <xdr:cNvPr id="48" name="Line 52"/>
        <xdr:cNvSpPr>
          <a:spLocks/>
        </xdr:cNvSpPr>
      </xdr:nvSpPr>
      <xdr:spPr>
        <a:xfrm>
          <a:off x="5534025" y="1323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12</xdr:row>
      <xdr:rowOff>9525</xdr:rowOff>
    </xdr:from>
    <xdr:to>
      <xdr:col>8</xdr:col>
      <xdr:colOff>552450</xdr:colOff>
      <xdr:row>12</xdr:row>
      <xdr:rowOff>9525</xdr:rowOff>
    </xdr:to>
    <xdr:sp>
      <xdr:nvSpPr>
        <xdr:cNvPr id="49" name="Line 68"/>
        <xdr:cNvSpPr>
          <a:spLocks/>
        </xdr:cNvSpPr>
      </xdr:nvSpPr>
      <xdr:spPr>
        <a:xfrm>
          <a:off x="2924175" y="2409825"/>
          <a:ext cx="291465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152400</xdr:rowOff>
    </xdr:from>
    <xdr:to>
      <xdr:col>5</xdr:col>
      <xdr:colOff>0</xdr:colOff>
      <xdr:row>16</xdr:row>
      <xdr:rowOff>114300</xdr:rowOff>
    </xdr:to>
    <xdr:sp>
      <xdr:nvSpPr>
        <xdr:cNvPr id="50" name="Line 69"/>
        <xdr:cNvSpPr>
          <a:spLocks/>
        </xdr:cNvSpPr>
      </xdr:nvSpPr>
      <xdr:spPr>
        <a:xfrm>
          <a:off x="3438525" y="3152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15</xdr:row>
      <xdr:rowOff>152400</xdr:rowOff>
    </xdr:from>
    <xdr:to>
      <xdr:col>8</xdr:col>
      <xdr:colOff>247650</xdr:colOff>
      <xdr:row>16</xdr:row>
      <xdr:rowOff>114300</xdr:rowOff>
    </xdr:to>
    <xdr:sp>
      <xdr:nvSpPr>
        <xdr:cNvPr id="51" name="Line 70"/>
        <xdr:cNvSpPr>
          <a:spLocks/>
        </xdr:cNvSpPr>
      </xdr:nvSpPr>
      <xdr:spPr>
        <a:xfrm>
          <a:off x="5534025" y="3152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8</xdr:col>
      <xdr:colOff>247650</xdr:colOff>
      <xdr:row>16</xdr:row>
      <xdr:rowOff>9525</xdr:rowOff>
    </xdr:to>
    <xdr:sp>
      <xdr:nvSpPr>
        <xdr:cNvPr id="52" name="Line 71"/>
        <xdr:cNvSpPr>
          <a:spLocks/>
        </xdr:cNvSpPr>
      </xdr:nvSpPr>
      <xdr:spPr>
        <a:xfrm>
          <a:off x="3438525" y="32099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114300</xdr:colOff>
      <xdr:row>16</xdr:row>
      <xdr:rowOff>19050</xdr:rowOff>
    </xdr:from>
    <xdr:ext cx="247650" cy="238125"/>
    <xdr:sp>
      <xdr:nvSpPr>
        <xdr:cNvPr id="53" name="Text Box 72"/>
        <xdr:cNvSpPr txBox="1">
          <a:spLocks noChangeArrowheads="1"/>
        </xdr:cNvSpPr>
      </xdr:nvSpPr>
      <xdr:spPr>
        <a:xfrm>
          <a:off x="4181475" y="32194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oneCellAnchor>
  <xdr:twoCellAnchor>
    <xdr:from>
      <xdr:col>4</xdr:col>
      <xdr:colOff>314325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4" name="Line 73"/>
        <xdr:cNvSpPr>
          <a:spLocks/>
        </xdr:cNvSpPr>
      </xdr:nvSpPr>
      <xdr:spPr>
        <a:xfrm flipH="1">
          <a:off x="3038475" y="1800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14</xdr:row>
      <xdr:rowOff>200025</xdr:rowOff>
    </xdr:from>
    <xdr:to>
      <xdr:col>4</xdr:col>
      <xdr:colOff>523875</xdr:colOff>
      <xdr:row>14</xdr:row>
      <xdr:rowOff>200025</xdr:rowOff>
    </xdr:to>
    <xdr:sp>
      <xdr:nvSpPr>
        <xdr:cNvPr id="55" name="Line 74"/>
        <xdr:cNvSpPr>
          <a:spLocks/>
        </xdr:cNvSpPr>
      </xdr:nvSpPr>
      <xdr:spPr>
        <a:xfrm flipH="1">
          <a:off x="3057525" y="3000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180975</xdr:rowOff>
    </xdr:from>
    <xdr:to>
      <xdr:col>4</xdr:col>
      <xdr:colOff>409575</xdr:colOff>
      <xdr:row>15</xdr:row>
      <xdr:rowOff>0</xdr:rowOff>
    </xdr:to>
    <xdr:sp>
      <xdr:nvSpPr>
        <xdr:cNvPr id="56" name="Line 75"/>
        <xdr:cNvSpPr>
          <a:spLocks/>
        </xdr:cNvSpPr>
      </xdr:nvSpPr>
      <xdr:spPr>
        <a:xfrm flipV="1">
          <a:off x="3133725" y="178117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257175</xdr:colOff>
      <xdr:row>11</xdr:row>
      <xdr:rowOff>0</xdr:rowOff>
    </xdr:from>
    <xdr:ext cx="247650" cy="238125"/>
    <xdr:sp>
      <xdr:nvSpPr>
        <xdr:cNvPr id="57" name="Text Box 76"/>
        <xdr:cNvSpPr txBox="1">
          <a:spLocks noChangeArrowheads="1"/>
        </xdr:cNvSpPr>
      </xdr:nvSpPr>
      <xdr:spPr>
        <a:xfrm>
          <a:off x="2981325" y="220027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oneCellAnchor>
  <xdr:twoCellAnchor>
    <xdr:from>
      <xdr:col>5</xdr:col>
      <xdr:colOff>57150</xdr:colOff>
      <xdr:row>18</xdr:row>
      <xdr:rowOff>190500</xdr:rowOff>
    </xdr:from>
    <xdr:to>
      <xdr:col>5</xdr:col>
      <xdr:colOff>57150</xdr:colOff>
      <xdr:row>23</xdr:row>
      <xdr:rowOff>171450</xdr:rowOff>
    </xdr:to>
    <xdr:sp>
      <xdr:nvSpPr>
        <xdr:cNvPr id="58" name="Line 80"/>
        <xdr:cNvSpPr>
          <a:spLocks/>
        </xdr:cNvSpPr>
      </xdr:nvSpPr>
      <xdr:spPr>
        <a:xfrm>
          <a:off x="3495675" y="379095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18</xdr:row>
      <xdr:rowOff>190500</xdr:rowOff>
    </xdr:from>
    <xdr:to>
      <xdr:col>5</xdr:col>
      <xdr:colOff>142875</xdr:colOff>
      <xdr:row>20</xdr:row>
      <xdr:rowOff>171450</xdr:rowOff>
    </xdr:to>
    <xdr:sp>
      <xdr:nvSpPr>
        <xdr:cNvPr id="59" name="Line 81"/>
        <xdr:cNvSpPr>
          <a:spLocks/>
        </xdr:cNvSpPr>
      </xdr:nvSpPr>
      <xdr:spPr>
        <a:xfrm>
          <a:off x="3581400" y="3790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22</xdr:row>
      <xdr:rowOff>0</xdr:rowOff>
    </xdr:from>
    <xdr:to>
      <xdr:col>5</xdr:col>
      <xdr:colOff>133350</xdr:colOff>
      <xdr:row>23</xdr:row>
      <xdr:rowOff>171450</xdr:rowOff>
    </xdr:to>
    <xdr:sp>
      <xdr:nvSpPr>
        <xdr:cNvPr id="60" name="Line 82"/>
        <xdr:cNvSpPr>
          <a:spLocks/>
        </xdr:cNvSpPr>
      </xdr:nvSpPr>
      <xdr:spPr>
        <a:xfrm>
          <a:off x="3571875" y="44005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21</xdr:row>
      <xdr:rowOff>38100</xdr:rowOff>
    </xdr:from>
    <xdr:to>
      <xdr:col>7</xdr:col>
      <xdr:colOff>457200</xdr:colOff>
      <xdr:row>21</xdr:row>
      <xdr:rowOff>38100</xdr:rowOff>
    </xdr:to>
    <xdr:sp>
      <xdr:nvSpPr>
        <xdr:cNvPr id="61" name="Line 83"/>
        <xdr:cNvSpPr>
          <a:spLocks/>
        </xdr:cNvSpPr>
      </xdr:nvSpPr>
      <xdr:spPr>
        <a:xfrm>
          <a:off x="3676650" y="42386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21</xdr:row>
      <xdr:rowOff>123825</xdr:rowOff>
    </xdr:from>
    <xdr:to>
      <xdr:col>7</xdr:col>
      <xdr:colOff>457200</xdr:colOff>
      <xdr:row>21</xdr:row>
      <xdr:rowOff>123825</xdr:rowOff>
    </xdr:to>
    <xdr:sp>
      <xdr:nvSpPr>
        <xdr:cNvPr id="62" name="Line 84"/>
        <xdr:cNvSpPr>
          <a:spLocks/>
        </xdr:cNvSpPr>
      </xdr:nvSpPr>
      <xdr:spPr>
        <a:xfrm>
          <a:off x="3676650" y="43243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419100</xdr:colOff>
      <xdr:row>20</xdr:row>
      <xdr:rowOff>161925</xdr:rowOff>
    </xdr:from>
    <xdr:ext cx="247650" cy="285750"/>
    <xdr:sp>
      <xdr:nvSpPr>
        <xdr:cNvPr id="63" name="Text Box 85"/>
        <xdr:cNvSpPr txBox="1">
          <a:spLocks noChangeArrowheads="1"/>
        </xdr:cNvSpPr>
      </xdr:nvSpPr>
      <xdr:spPr>
        <a:xfrm>
          <a:off x="3143250" y="416242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oneCellAnchor>
  <xdr:twoCellAnchor>
    <xdr:from>
      <xdr:col>8</xdr:col>
      <xdr:colOff>19050</xdr:colOff>
      <xdr:row>18</xdr:row>
      <xdr:rowOff>190500</xdr:rowOff>
    </xdr:from>
    <xdr:to>
      <xdr:col>8</xdr:col>
      <xdr:colOff>19050</xdr:colOff>
      <xdr:row>23</xdr:row>
      <xdr:rowOff>171450</xdr:rowOff>
    </xdr:to>
    <xdr:sp>
      <xdr:nvSpPr>
        <xdr:cNvPr id="64" name="Line 86"/>
        <xdr:cNvSpPr>
          <a:spLocks/>
        </xdr:cNvSpPr>
      </xdr:nvSpPr>
      <xdr:spPr>
        <a:xfrm>
          <a:off x="5305425" y="379095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18</xdr:row>
      <xdr:rowOff>190500</xdr:rowOff>
    </xdr:from>
    <xdr:to>
      <xdr:col>7</xdr:col>
      <xdr:colOff>542925</xdr:colOff>
      <xdr:row>20</xdr:row>
      <xdr:rowOff>171450</xdr:rowOff>
    </xdr:to>
    <xdr:sp>
      <xdr:nvSpPr>
        <xdr:cNvPr id="65" name="Line 87"/>
        <xdr:cNvSpPr>
          <a:spLocks/>
        </xdr:cNvSpPr>
      </xdr:nvSpPr>
      <xdr:spPr>
        <a:xfrm>
          <a:off x="5219700" y="3790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22</xdr:row>
      <xdr:rowOff>0</xdr:rowOff>
    </xdr:from>
    <xdr:to>
      <xdr:col>7</xdr:col>
      <xdr:colOff>533400</xdr:colOff>
      <xdr:row>23</xdr:row>
      <xdr:rowOff>171450</xdr:rowOff>
    </xdr:to>
    <xdr:sp>
      <xdr:nvSpPr>
        <xdr:cNvPr id="66" name="Line 88"/>
        <xdr:cNvSpPr>
          <a:spLocks/>
        </xdr:cNvSpPr>
      </xdr:nvSpPr>
      <xdr:spPr>
        <a:xfrm>
          <a:off x="5210175" y="44005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133350</xdr:colOff>
      <xdr:row>19</xdr:row>
      <xdr:rowOff>95250</xdr:rowOff>
    </xdr:from>
    <xdr:ext cx="247650" cy="285750"/>
    <xdr:sp>
      <xdr:nvSpPr>
        <xdr:cNvPr id="67" name="Text Box 89"/>
        <xdr:cNvSpPr txBox="1">
          <a:spLocks noChangeArrowheads="1"/>
        </xdr:cNvSpPr>
      </xdr:nvSpPr>
      <xdr:spPr>
        <a:xfrm>
          <a:off x="3571875" y="389572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oneCellAnchor>
  <xdr:oneCellAnchor>
    <xdr:from>
      <xdr:col>5</xdr:col>
      <xdr:colOff>114300</xdr:colOff>
      <xdr:row>22</xdr:row>
      <xdr:rowOff>95250</xdr:rowOff>
    </xdr:from>
    <xdr:ext cx="247650" cy="285750"/>
    <xdr:sp>
      <xdr:nvSpPr>
        <xdr:cNvPr id="68" name="Text Box 90"/>
        <xdr:cNvSpPr txBox="1">
          <a:spLocks noChangeArrowheads="1"/>
        </xdr:cNvSpPr>
      </xdr:nvSpPr>
      <xdr:spPr>
        <a:xfrm>
          <a:off x="3552825" y="4495800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oneCellAnchor>
  <xdr:oneCellAnchor>
    <xdr:from>
      <xdr:col>6</xdr:col>
      <xdr:colOff>247650</xdr:colOff>
      <xdr:row>19</xdr:row>
      <xdr:rowOff>161925</xdr:rowOff>
    </xdr:from>
    <xdr:ext cx="247650" cy="285750"/>
    <xdr:sp>
      <xdr:nvSpPr>
        <xdr:cNvPr id="69" name="Text Box 91"/>
        <xdr:cNvSpPr txBox="1">
          <a:spLocks noChangeArrowheads="1"/>
        </xdr:cNvSpPr>
      </xdr:nvSpPr>
      <xdr:spPr>
        <a:xfrm>
          <a:off x="4314825" y="3962400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oneCellAnchor>
  <xdr:oneCellAnchor>
    <xdr:from>
      <xdr:col>8</xdr:col>
      <xdr:colOff>9525</xdr:colOff>
      <xdr:row>20</xdr:row>
      <xdr:rowOff>152400</xdr:rowOff>
    </xdr:from>
    <xdr:ext cx="247650" cy="285750"/>
    <xdr:sp>
      <xdr:nvSpPr>
        <xdr:cNvPr id="70" name="Text Box 92"/>
        <xdr:cNvSpPr txBox="1">
          <a:spLocks noChangeArrowheads="1"/>
        </xdr:cNvSpPr>
      </xdr:nvSpPr>
      <xdr:spPr>
        <a:xfrm>
          <a:off x="5295900" y="4152900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oneCellAnchor>
  <xdr:oneCellAnchor>
    <xdr:from>
      <xdr:col>7</xdr:col>
      <xdr:colOff>314325</xdr:colOff>
      <xdr:row>19</xdr:row>
      <xdr:rowOff>9525</xdr:rowOff>
    </xdr:from>
    <xdr:ext cx="247650" cy="285750"/>
    <xdr:sp>
      <xdr:nvSpPr>
        <xdr:cNvPr id="71" name="Text Box 93"/>
        <xdr:cNvSpPr txBox="1">
          <a:spLocks noChangeArrowheads="1"/>
        </xdr:cNvSpPr>
      </xdr:nvSpPr>
      <xdr:spPr>
        <a:xfrm>
          <a:off x="4991100" y="3810000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oneCellAnchor>
  <xdr:oneCellAnchor>
    <xdr:from>
      <xdr:col>7</xdr:col>
      <xdr:colOff>295275</xdr:colOff>
      <xdr:row>22</xdr:row>
      <xdr:rowOff>161925</xdr:rowOff>
    </xdr:from>
    <xdr:ext cx="247650" cy="285750"/>
    <xdr:sp>
      <xdr:nvSpPr>
        <xdr:cNvPr id="72" name="Text Box 94"/>
        <xdr:cNvSpPr txBox="1">
          <a:spLocks noChangeArrowheads="1"/>
        </xdr:cNvSpPr>
      </xdr:nvSpPr>
      <xdr:spPr>
        <a:xfrm>
          <a:off x="4972050" y="45624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oneCellAnchor>
  <xdr:twoCellAnchor>
    <xdr:from>
      <xdr:col>5</xdr:col>
      <xdr:colOff>200025</xdr:colOff>
      <xdr:row>11</xdr:row>
      <xdr:rowOff>161925</xdr:rowOff>
    </xdr:from>
    <xdr:to>
      <xdr:col>8</xdr:col>
      <xdr:colOff>28575</xdr:colOff>
      <xdr:row>12</xdr:row>
      <xdr:rowOff>47625</xdr:rowOff>
    </xdr:to>
    <xdr:sp>
      <xdr:nvSpPr>
        <xdr:cNvPr id="73" name="Rectangle 95"/>
        <xdr:cNvSpPr>
          <a:spLocks/>
        </xdr:cNvSpPr>
      </xdr:nvSpPr>
      <xdr:spPr>
        <a:xfrm>
          <a:off x="3638550" y="2362200"/>
          <a:ext cx="1676400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21</xdr:row>
      <xdr:rowOff>104775</xdr:rowOff>
    </xdr:from>
    <xdr:to>
      <xdr:col>7</xdr:col>
      <xdr:colOff>476250</xdr:colOff>
      <xdr:row>21</xdr:row>
      <xdr:rowOff>152400</xdr:rowOff>
    </xdr:to>
    <xdr:sp>
      <xdr:nvSpPr>
        <xdr:cNvPr id="74" name="Oval 97"/>
        <xdr:cNvSpPr>
          <a:spLocks/>
        </xdr:cNvSpPr>
      </xdr:nvSpPr>
      <xdr:spPr>
        <a:xfrm>
          <a:off x="5105400" y="430530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390525</xdr:colOff>
      <xdr:row>21</xdr:row>
      <xdr:rowOff>142875</xdr:rowOff>
    </xdr:from>
    <xdr:ext cx="161925" cy="209550"/>
    <xdr:sp>
      <xdr:nvSpPr>
        <xdr:cNvPr id="75" name="Text Box 98"/>
        <xdr:cNvSpPr txBox="1">
          <a:spLocks noChangeArrowheads="1"/>
        </xdr:cNvSpPr>
      </xdr:nvSpPr>
      <xdr:spPr>
        <a:xfrm>
          <a:off x="5067300" y="43434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5</xdr:col>
      <xdr:colOff>0</xdr:colOff>
      <xdr:row>44</xdr:row>
      <xdr:rowOff>9525</xdr:rowOff>
    </xdr:from>
    <xdr:to>
      <xdr:col>8</xdr:col>
      <xdr:colOff>257175</xdr:colOff>
      <xdr:row>50</xdr:row>
      <xdr:rowOff>0</xdr:rowOff>
    </xdr:to>
    <xdr:sp>
      <xdr:nvSpPr>
        <xdr:cNvPr id="76" name="Rectangle 102"/>
        <xdr:cNvSpPr>
          <a:spLocks/>
        </xdr:cNvSpPr>
      </xdr:nvSpPr>
      <xdr:spPr>
        <a:xfrm>
          <a:off x="3438525" y="8810625"/>
          <a:ext cx="2105025" cy="11906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44</xdr:row>
      <xdr:rowOff>123825</xdr:rowOff>
    </xdr:from>
    <xdr:to>
      <xdr:col>5</xdr:col>
      <xdr:colOff>228600</xdr:colOff>
      <xdr:row>49</xdr:row>
      <xdr:rowOff>104775</xdr:rowOff>
    </xdr:to>
    <xdr:sp>
      <xdr:nvSpPr>
        <xdr:cNvPr id="77" name="Rectangle 103"/>
        <xdr:cNvSpPr>
          <a:spLocks/>
        </xdr:cNvSpPr>
      </xdr:nvSpPr>
      <xdr:spPr>
        <a:xfrm>
          <a:off x="3590925" y="8924925"/>
          <a:ext cx="76200" cy="981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114300</xdr:rowOff>
    </xdr:from>
    <xdr:to>
      <xdr:col>8</xdr:col>
      <xdr:colOff>76200</xdr:colOff>
      <xdr:row>49</xdr:row>
      <xdr:rowOff>95250</xdr:rowOff>
    </xdr:to>
    <xdr:sp>
      <xdr:nvSpPr>
        <xdr:cNvPr id="78" name="Rectangle 104"/>
        <xdr:cNvSpPr>
          <a:spLocks/>
        </xdr:cNvSpPr>
      </xdr:nvSpPr>
      <xdr:spPr>
        <a:xfrm>
          <a:off x="5286375" y="8915400"/>
          <a:ext cx="76200" cy="981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41</xdr:row>
      <xdr:rowOff>180975</xdr:rowOff>
    </xdr:from>
    <xdr:to>
      <xdr:col>7</xdr:col>
      <xdr:colOff>419100</xdr:colOff>
      <xdr:row>49</xdr:row>
      <xdr:rowOff>9525</xdr:rowOff>
    </xdr:to>
    <xdr:sp>
      <xdr:nvSpPr>
        <xdr:cNvPr id="79" name="Line 105"/>
        <xdr:cNvSpPr>
          <a:spLocks/>
        </xdr:cNvSpPr>
      </xdr:nvSpPr>
      <xdr:spPr>
        <a:xfrm flipV="1">
          <a:off x="5095875" y="8382000"/>
          <a:ext cx="0" cy="14287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42</xdr:row>
      <xdr:rowOff>47625</xdr:rowOff>
    </xdr:from>
    <xdr:to>
      <xdr:col>7</xdr:col>
      <xdr:colOff>409575</xdr:colOff>
      <xdr:row>48</xdr:row>
      <xdr:rowOff>161925</xdr:rowOff>
    </xdr:to>
    <xdr:sp>
      <xdr:nvSpPr>
        <xdr:cNvPr id="80" name="Line 106"/>
        <xdr:cNvSpPr>
          <a:spLocks/>
        </xdr:cNvSpPr>
      </xdr:nvSpPr>
      <xdr:spPr>
        <a:xfrm flipV="1">
          <a:off x="5086350" y="8448675"/>
          <a:ext cx="0" cy="1314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43</xdr:row>
      <xdr:rowOff>152400</xdr:rowOff>
    </xdr:from>
    <xdr:to>
      <xdr:col>7</xdr:col>
      <xdr:colOff>352425</xdr:colOff>
      <xdr:row>43</xdr:row>
      <xdr:rowOff>152400</xdr:rowOff>
    </xdr:to>
    <xdr:sp>
      <xdr:nvSpPr>
        <xdr:cNvPr id="81" name="Line 107"/>
        <xdr:cNvSpPr>
          <a:spLocks/>
        </xdr:cNvSpPr>
      </xdr:nvSpPr>
      <xdr:spPr>
        <a:xfrm flipV="1">
          <a:off x="5029200" y="87534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42</xdr:row>
      <xdr:rowOff>66675</xdr:rowOff>
    </xdr:from>
    <xdr:to>
      <xdr:col>5</xdr:col>
      <xdr:colOff>266700</xdr:colOff>
      <xdr:row>51</xdr:row>
      <xdr:rowOff>200025</xdr:rowOff>
    </xdr:to>
    <xdr:sp>
      <xdr:nvSpPr>
        <xdr:cNvPr id="82" name="Line 108"/>
        <xdr:cNvSpPr>
          <a:spLocks/>
        </xdr:cNvSpPr>
      </xdr:nvSpPr>
      <xdr:spPr>
        <a:xfrm flipV="1">
          <a:off x="3705225" y="8467725"/>
          <a:ext cx="0" cy="1933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42</xdr:row>
      <xdr:rowOff>47625</xdr:rowOff>
    </xdr:from>
    <xdr:to>
      <xdr:col>4</xdr:col>
      <xdr:colOff>285750</xdr:colOff>
      <xdr:row>50</xdr:row>
      <xdr:rowOff>9525</xdr:rowOff>
    </xdr:to>
    <xdr:sp>
      <xdr:nvSpPr>
        <xdr:cNvPr id="83" name="Line 109"/>
        <xdr:cNvSpPr>
          <a:spLocks/>
        </xdr:cNvSpPr>
      </xdr:nvSpPr>
      <xdr:spPr>
        <a:xfrm flipH="1">
          <a:off x="3009900" y="8448675"/>
          <a:ext cx="0" cy="15621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45</xdr:row>
      <xdr:rowOff>123825</xdr:rowOff>
    </xdr:from>
    <xdr:to>
      <xdr:col>7</xdr:col>
      <xdr:colOff>0</xdr:colOff>
      <xdr:row>45</xdr:row>
      <xdr:rowOff>123825</xdr:rowOff>
    </xdr:to>
    <xdr:sp>
      <xdr:nvSpPr>
        <xdr:cNvPr id="84" name="Line 111"/>
        <xdr:cNvSpPr>
          <a:spLocks/>
        </xdr:cNvSpPr>
      </xdr:nvSpPr>
      <xdr:spPr>
        <a:xfrm>
          <a:off x="4314825" y="912495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48</xdr:row>
      <xdr:rowOff>123825</xdr:rowOff>
    </xdr:from>
    <xdr:to>
      <xdr:col>7</xdr:col>
      <xdr:colOff>0</xdr:colOff>
      <xdr:row>48</xdr:row>
      <xdr:rowOff>123825</xdr:rowOff>
    </xdr:to>
    <xdr:sp>
      <xdr:nvSpPr>
        <xdr:cNvPr id="85" name="Line 127"/>
        <xdr:cNvSpPr>
          <a:spLocks/>
        </xdr:cNvSpPr>
      </xdr:nvSpPr>
      <xdr:spPr>
        <a:xfrm>
          <a:off x="4314825" y="9725025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43</xdr:row>
      <xdr:rowOff>123825</xdr:rowOff>
    </xdr:from>
    <xdr:to>
      <xdr:col>10</xdr:col>
      <xdr:colOff>0</xdr:colOff>
      <xdr:row>43</xdr:row>
      <xdr:rowOff>123825</xdr:rowOff>
    </xdr:to>
    <xdr:sp>
      <xdr:nvSpPr>
        <xdr:cNvPr id="86" name="Line 142"/>
        <xdr:cNvSpPr>
          <a:spLocks/>
        </xdr:cNvSpPr>
      </xdr:nvSpPr>
      <xdr:spPr>
        <a:xfrm>
          <a:off x="6248400" y="872490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50</xdr:row>
      <xdr:rowOff>0</xdr:rowOff>
    </xdr:from>
    <xdr:to>
      <xdr:col>7</xdr:col>
      <xdr:colOff>504825</xdr:colOff>
      <xdr:row>50</xdr:row>
      <xdr:rowOff>152400</xdr:rowOff>
    </xdr:to>
    <xdr:sp>
      <xdr:nvSpPr>
        <xdr:cNvPr id="87" name="Line 144"/>
        <xdr:cNvSpPr>
          <a:spLocks/>
        </xdr:cNvSpPr>
      </xdr:nvSpPr>
      <xdr:spPr>
        <a:xfrm>
          <a:off x="5181600" y="10001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50</xdr:row>
      <xdr:rowOff>9525</xdr:rowOff>
    </xdr:from>
    <xdr:to>
      <xdr:col>8</xdr:col>
      <xdr:colOff>247650</xdr:colOff>
      <xdr:row>50</xdr:row>
      <xdr:rowOff>161925</xdr:rowOff>
    </xdr:to>
    <xdr:sp>
      <xdr:nvSpPr>
        <xdr:cNvPr id="88" name="Line 145"/>
        <xdr:cNvSpPr>
          <a:spLocks/>
        </xdr:cNvSpPr>
      </xdr:nvSpPr>
      <xdr:spPr>
        <a:xfrm>
          <a:off x="5534025" y="10010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50</xdr:row>
      <xdr:rowOff>76200</xdr:rowOff>
    </xdr:from>
    <xdr:to>
      <xdr:col>8</xdr:col>
      <xdr:colOff>247650</xdr:colOff>
      <xdr:row>50</xdr:row>
      <xdr:rowOff>76200</xdr:rowOff>
    </xdr:to>
    <xdr:sp>
      <xdr:nvSpPr>
        <xdr:cNvPr id="89" name="Line 146"/>
        <xdr:cNvSpPr>
          <a:spLocks/>
        </xdr:cNvSpPr>
      </xdr:nvSpPr>
      <xdr:spPr>
        <a:xfrm>
          <a:off x="5181600" y="10077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44</xdr:row>
      <xdr:rowOff>9525</xdr:rowOff>
    </xdr:from>
    <xdr:to>
      <xdr:col>4</xdr:col>
      <xdr:colOff>552450</xdr:colOff>
      <xdr:row>44</xdr:row>
      <xdr:rowOff>9525</xdr:rowOff>
    </xdr:to>
    <xdr:sp>
      <xdr:nvSpPr>
        <xdr:cNvPr id="90" name="Line 148"/>
        <xdr:cNvSpPr>
          <a:spLocks/>
        </xdr:cNvSpPr>
      </xdr:nvSpPr>
      <xdr:spPr>
        <a:xfrm flipH="1">
          <a:off x="3086100" y="88106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45</xdr:row>
      <xdr:rowOff>76200</xdr:rowOff>
    </xdr:from>
    <xdr:to>
      <xdr:col>4</xdr:col>
      <xdr:colOff>552450</xdr:colOff>
      <xdr:row>45</xdr:row>
      <xdr:rowOff>76200</xdr:rowOff>
    </xdr:to>
    <xdr:sp>
      <xdr:nvSpPr>
        <xdr:cNvPr id="91" name="Line 149"/>
        <xdr:cNvSpPr>
          <a:spLocks/>
        </xdr:cNvSpPr>
      </xdr:nvSpPr>
      <xdr:spPr>
        <a:xfrm flipH="1">
          <a:off x="3086100" y="9077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44</xdr:row>
      <xdr:rowOff>0</xdr:rowOff>
    </xdr:from>
    <xdr:to>
      <xdr:col>4</xdr:col>
      <xdr:colOff>485775</xdr:colOff>
      <xdr:row>45</xdr:row>
      <xdr:rowOff>76200</xdr:rowOff>
    </xdr:to>
    <xdr:sp>
      <xdr:nvSpPr>
        <xdr:cNvPr id="92" name="Line 150"/>
        <xdr:cNvSpPr>
          <a:spLocks/>
        </xdr:cNvSpPr>
      </xdr:nvSpPr>
      <xdr:spPr>
        <a:xfrm flipV="1">
          <a:off x="3209925" y="880110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304800</xdr:colOff>
      <xdr:row>44</xdr:row>
      <xdr:rowOff>0</xdr:rowOff>
    </xdr:from>
    <xdr:ext cx="247650" cy="238125"/>
    <xdr:sp>
      <xdr:nvSpPr>
        <xdr:cNvPr id="93" name="Text Box 151"/>
        <xdr:cNvSpPr txBox="1">
          <a:spLocks noChangeArrowheads="1"/>
        </xdr:cNvSpPr>
      </xdr:nvSpPr>
      <xdr:spPr>
        <a:xfrm>
          <a:off x="3028950" y="880110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</a:t>
          </a:r>
        </a:p>
      </xdr:txBody>
    </xdr:sp>
    <xdr:clientData/>
  </xdr:oneCellAnchor>
  <xdr:twoCellAnchor>
    <xdr:from>
      <xdr:col>5</xdr:col>
      <xdr:colOff>200025</xdr:colOff>
      <xdr:row>46</xdr:row>
      <xdr:rowOff>161925</xdr:rowOff>
    </xdr:from>
    <xdr:to>
      <xdr:col>8</xdr:col>
      <xdr:colOff>28575</xdr:colOff>
      <xdr:row>47</xdr:row>
      <xdr:rowOff>47625</xdr:rowOff>
    </xdr:to>
    <xdr:sp>
      <xdr:nvSpPr>
        <xdr:cNvPr id="94" name="Rectangle 154"/>
        <xdr:cNvSpPr>
          <a:spLocks/>
        </xdr:cNvSpPr>
      </xdr:nvSpPr>
      <xdr:spPr>
        <a:xfrm>
          <a:off x="3638550" y="9363075"/>
          <a:ext cx="1676400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44</xdr:row>
      <xdr:rowOff>104775</xdr:rowOff>
    </xdr:from>
    <xdr:to>
      <xdr:col>5</xdr:col>
      <xdr:colOff>238125</xdr:colOff>
      <xdr:row>44</xdr:row>
      <xdr:rowOff>133350</xdr:rowOff>
    </xdr:to>
    <xdr:sp>
      <xdr:nvSpPr>
        <xdr:cNvPr id="95" name="Line 157"/>
        <xdr:cNvSpPr>
          <a:spLocks/>
        </xdr:cNvSpPr>
      </xdr:nvSpPr>
      <xdr:spPr>
        <a:xfrm flipV="1">
          <a:off x="3676650" y="8905875"/>
          <a:ext cx="0" cy="28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180975</xdr:rowOff>
    </xdr:from>
    <xdr:to>
      <xdr:col>8</xdr:col>
      <xdr:colOff>28575</xdr:colOff>
      <xdr:row>46</xdr:row>
      <xdr:rowOff>180975</xdr:rowOff>
    </xdr:to>
    <xdr:sp>
      <xdr:nvSpPr>
        <xdr:cNvPr id="96" name="Line 182"/>
        <xdr:cNvSpPr>
          <a:spLocks/>
        </xdr:cNvSpPr>
      </xdr:nvSpPr>
      <xdr:spPr>
        <a:xfrm flipH="1">
          <a:off x="531495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0</xdr:colOff>
      <xdr:row>50</xdr:row>
      <xdr:rowOff>0</xdr:rowOff>
    </xdr:from>
    <xdr:ext cx="247650" cy="238125"/>
    <xdr:sp>
      <xdr:nvSpPr>
        <xdr:cNvPr id="97" name="Text Box 183"/>
        <xdr:cNvSpPr txBox="1">
          <a:spLocks noChangeArrowheads="1"/>
        </xdr:cNvSpPr>
      </xdr:nvSpPr>
      <xdr:spPr>
        <a:xfrm>
          <a:off x="5286375" y="100012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oneCellAnchor>
  <xdr:twoCellAnchor>
    <xdr:from>
      <xdr:col>5</xdr:col>
      <xdr:colOff>0</xdr:colOff>
      <xdr:row>9</xdr:row>
      <xdr:rowOff>9525</xdr:rowOff>
    </xdr:from>
    <xdr:to>
      <xdr:col>8</xdr:col>
      <xdr:colOff>257175</xdr:colOff>
      <xdr:row>15</xdr:row>
      <xdr:rowOff>0</xdr:rowOff>
    </xdr:to>
    <xdr:sp>
      <xdr:nvSpPr>
        <xdr:cNvPr id="98" name="Rectangle 192"/>
        <xdr:cNvSpPr>
          <a:spLocks/>
        </xdr:cNvSpPr>
      </xdr:nvSpPr>
      <xdr:spPr>
        <a:xfrm>
          <a:off x="3438525" y="1809750"/>
          <a:ext cx="2105025" cy="11906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9</xdr:row>
      <xdr:rowOff>123825</xdr:rowOff>
    </xdr:from>
    <xdr:to>
      <xdr:col>5</xdr:col>
      <xdr:colOff>228600</xdr:colOff>
      <xdr:row>14</xdr:row>
      <xdr:rowOff>104775</xdr:rowOff>
    </xdr:to>
    <xdr:sp>
      <xdr:nvSpPr>
        <xdr:cNvPr id="99" name="Rectangle 193"/>
        <xdr:cNvSpPr>
          <a:spLocks/>
        </xdr:cNvSpPr>
      </xdr:nvSpPr>
      <xdr:spPr>
        <a:xfrm>
          <a:off x="3590925" y="1924050"/>
          <a:ext cx="76200" cy="981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114300</xdr:rowOff>
    </xdr:from>
    <xdr:to>
      <xdr:col>8</xdr:col>
      <xdr:colOff>76200</xdr:colOff>
      <xdr:row>14</xdr:row>
      <xdr:rowOff>95250</xdr:rowOff>
    </xdr:to>
    <xdr:sp>
      <xdr:nvSpPr>
        <xdr:cNvPr id="100" name="Rectangle 194"/>
        <xdr:cNvSpPr>
          <a:spLocks/>
        </xdr:cNvSpPr>
      </xdr:nvSpPr>
      <xdr:spPr>
        <a:xfrm>
          <a:off x="5286375" y="1914525"/>
          <a:ext cx="76200" cy="981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180975</xdr:rowOff>
    </xdr:from>
    <xdr:to>
      <xdr:col>6</xdr:col>
      <xdr:colOff>419100</xdr:colOff>
      <xdr:row>14</xdr:row>
      <xdr:rowOff>9525</xdr:rowOff>
    </xdr:to>
    <xdr:sp>
      <xdr:nvSpPr>
        <xdr:cNvPr id="101" name="Line 195"/>
        <xdr:cNvSpPr>
          <a:spLocks/>
        </xdr:cNvSpPr>
      </xdr:nvSpPr>
      <xdr:spPr>
        <a:xfrm flipV="1">
          <a:off x="4486275" y="1381125"/>
          <a:ext cx="0" cy="14287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5</xdr:row>
      <xdr:rowOff>47625</xdr:rowOff>
    </xdr:from>
    <xdr:to>
      <xdr:col>6</xdr:col>
      <xdr:colOff>409575</xdr:colOff>
      <xdr:row>11</xdr:row>
      <xdr:rowOff>161925</xdr:rowOff>
    </xdr:to>
    <xdr:sp>
      <xdr:nvSpPr>
        <xdr:cNvPr id="102" name="Line 196"/>
        <xdr:cNvSpPr>
          <a:spLocks/>
        </xdr:cNvSpPr>
      </xdr:nvSpPr>
      <xdr:spPr>
        <a:xfrm flipV="1">
          <a:off x="4476750" y="1047750"/>
          <a:ext cx="0" cy="1314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6</xdr:row>
      <xdr:rowOff>85725</xdr:rowOff>
    </xdr:from>
    <xdr:to>
      <xdr:col>6</xdr:col>
      <xdr:colOff>352425</xdr:colOff>
      <xdr:row>20</xdr:row>
      <xdr:rowOff>123825</xdr:rowOff>
    </xdr:to>
    <xdr:sp>
      <xdr:nvSpPr>
        <xdr:cNvPr id="103" name="Line 197"/>
        <xdr:cNvSpPr>
          <a:spLocks/>
        </xdr:cNvSpPr>
      </xdr:nvSpPr>
      <xdr:spPr>
        <a:xfrm flipV="1">
          <a:off x="4419600" y="1285875"/>
          <a:ext cx="0" cy="283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6</xdr:row>
      <xdr:rowOff>114300</xdr:rowOff>
    </xdr:from>
    <xdr:to>
      <xdr:col>4</xdr:col>
      <xdr:colOff>247650</xdr:colOff>
      <xdr:row>20</xdr:row>
      <xdr:rowOff>180975</xdr:rowOff>
    </xdr:to>
    <xdr:sp>
      <xdr:nvSpPr>
        <xdr:cNvPr id="104" name="Line 198"/>
        <xdr:cNvSpPr>
          <a:spLocks/>
        </xdr:cNvSpPr>
      </xdr:nvSpPr>
      <xdr:spPr>
        <a:xfrm flipV="1">
          <a:off x="2971800" y="1314450"/>
          <a:ext cx="0" cy="28670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5</xdr:row>
      <xdr:rowOff>47625</xdr:rowOff>
    </xdr:from>
    <xdr:to>
      <xdr:col>6</xdr:col>
      <xdr:colOff>457200</xdr:colOff>
      <xdr:row>20</xdr:row>
      <xdr:rowOff>171450</xdr:rowOff>
    </xdr:to>
    <xdr:sp>
      <xdr:nvSpPr>
        <xdr:cNvPr id="105" name="Line 199"/>
        <xdr:cNvSpPr>
          <a:spLocks/>
        </xdr:cNvSpPr>
      </xdr:nvSpPr>
      <xdr:spPr>
        <a:xfrm flipV="1">
          <a:off x="4524375" y="1047750"/>
          <a:ext cx="0" cy="3124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6</xdr:row>
      <xdr:rowOff>152400</xdr:rowOff>
    </xdr:from>
    <xdr:to>
      <xdr:col>6</xdr:col>
      <xdr:colOff>352425</xdr:colOff>
      <xdr:row>6</xdr:row>
      <xdr:rowOff>152400</xdr:rowOff>
    </xdr:to>
    <xdr:sp>
      <xdr:nvSpPr>
        <xdr:cNvPr id="106" name="Line 200"/>
        <xdr:cNvSpPr>
          <a:spLocks/>
        </xdr:cNvSpPr>
      </xdr:nvSpPr>
      <xdr:spPr>
        <a:xfrm flipV="1">
          <a:off x="4419600" y="1352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47625</xdr:rowOff>
    </xdr:from>
    <xdr:to>
      <xdr:col>6</xdr:col>
      <xdr:colOff>47625</xdr:colOff>
      <xdr:row>20</xdr:row>
      <xdr:rowOff>171450</xdr:rowOff>
    </xdr:to>
    <xdr:sp>
      <xdr:nvSpPr>
        <xdr:cNvPr id="107" name="Line 201"/>
        <xdr:cNvSpPr>
          <a:spLocks/>
        </xdr:cNvSpPr>
      </xdr:nvSpPr>
      <xdr:spPr>
        <a:xfrm flipV="1">
          <a:off x="4114800" y="1047750"/>
          <a:ext cx="0" cy="3124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5</xdr:row>
      <xdr:rowOff>123825</xdr:rowOff>
    </xdr:from>
    <xdr:to>
      <xdr:col>6</xdr:col>
      <xdr:colOff>504825</xdr:colOff>
      <xdr:row>20</xdr:row>
      <xdr:rowOff>190500</xdr:rowOff>
    </xdr:to>
    <xdr:sp>
      <xdr:nvSpPr>
        <xdr:cNvPr id="108" name="Line 202"/>
        <xdr:cNvSpPr>
          <a:spLocks/>
        </xdr:cNvSpPr>
      </xdr:nvSpPr>
      <xdr:spPr>
        <a:xfrm flipV="1">
          <a:off x="4572000" y="1123950"/>
          <a:ext cx="0" cy="3067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5</xdr:row>
      <xdr:rowOff>66675</xdr:rowOff>
    </xdr:from>
    <xdr:to>
      <xdr:col>4</xdr:col>
      <xdr:colOff>266700</xdr:colOff>
      <xdr:row>18</xdr:row>
      <xdr:rowOff>200025</xdr:rowOff>
    </xdr:to>
    <xdr:sp>
      <xdr:nvSpPr>
        <xdr:cNvPr id="109" name="Line 203"/>
        <xdr:cNvSpPr>
          <a:spLocks/>
        </xdr:cNvSpPr>
      </xdr:nvSpPr>
      <xdr:spPr>
        <a:xfrm flipV="1">
          <a:off x="2990850" y="1066800"/>
          <a:ext cx="0" cy="2733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9</xdr:row>
      <xdr:rowOff>47625</xdr:rowOff>
    </xdr:from>
    <xdr:to>
      <xdr:col>4</xdr:col>
      <xdr:colOff>285750</xdr:colOff>
      <xdr:row>17</xdr:row>
      <xdr:rowOff>9525</xdr:rowOff>
    </xdr:to>
    <xdr:sp>
      <xdr:nvSpPr>
        <xdr:cNvPr id="110" name="Line 204"/>
        <xdr:cNvSpPr>
          <a:spLocks/>
        </xdr:cNvSpPr>
      </xdr:nvSpPr>
      <xdr:spPr>
        <a:xfrm flipH="1">
          <a:off x="3009900" y="1847850"/>
          <a:ext cx="0" cy="15621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10</xdr:row>
      <xdr:rowOff>57150</xdr:rowOff>
    </xdr:from>
    <xdr:to>
      <xdr:col>6</xdr:col>
      <xdr:colOff>485775</xdr:colOff>
      <xdr:row>11</xdr:row>
      <xdr:rowOff>0</xdr:rowOff>
    </xdr:to>
    <xdr:sp>
      <xdr:nvSpPr>
        <xdr:cNvPr id="111" name="Oval 205"/>
        <xdr:cNvSpPr>
          <a:spLocks/>
        </xdr:cNvSpPr>
      </xdr:nvSpPr>
      <xdr:spPr>
        <a:xfrm>
          <a:off x="4419600" y="2057400"/>
          <a:ext cx="1333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10</xdr:row>
      <xdr:rowOff>123825</xdr:rowOff>
    </xdr:from>
    <xdr:to>
      <xdr:col>7</xdr:col>
      <xdr:colOff>0</xdr:colOff>
      <xdr:row>10</xdr:row>
      <xdr:rowOff>123825</xdr:rowOff>
    </xdr:to>
    <xdr:sp>
      <xdr:nvSpPr>
        <xdr:cNvPr id="112" name="Line 206"/>
        <xdr:cNvSpPr>
          <a:spLocks/>
        </xdr:cNvSpPr>
      </xdr:nvSpPr>
      <xdr:spPr>
        <a:xfrm>
          <a:off x="4314825" y="2124075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123825</xdr:rowOff>
    </xdr:from>
    <xdr:to>
      <xdr:col>6</xdr:col>
      <xdr:colOff>552450</xdr:colOff>
      <xdr:row>10</xdr:row>
      <xdr:rowOff>123825</xdr:rowOff>
    </xdr:to>
    <xdr:sp>
      <xdr:nvSpPr>
        <xdr:cNvPr id="113" name="Line 207"/>
        <xdr:cNvSpPr>
          <a:spLocks/>
        </xdr:cNvSpPr>
      </xdr:nvSpPr>
      <xdr:spPr>
        <a:xfrm>
          <a:off x="4333875" y="21240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9</xdr:row>
      <xdr:rowOff>180975</xdr:rowOff>
    </xdr:from>
    <xdr:to>
      <xdr:col>6</xdr:col>
      <xdr:colOff>419100</xdr:colOff>
      <xdr:row>11</xdr:row>
      <xdr:rowOff>47625</xdr:rowOff>
    </xdr:to>
    <xdr:sp>
      <xdr:nvSpPr>
        <xdr:cNvPr id="114" name="Line 208"/>
        <xdr:cNvSpPr>
          <a:spLocks noChangeAspect="1"/>
        </xdr:cNvSpPr>
      </xdr:nvSpPr>
      <xdr:spPr>
        <a:xfrm>
          <a:off x="4486275" y="1981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409575</xdr:colOff>
      <xdr:row>10</xdr:row>
      <xdr:rowOff>57150</xdr:rowOff>
    </xdr:from>
    <xdr:to>
      <xdr:col>6</xdr:col>
      <xdr:colOff>409575</xdr:colOff>
      <xdr:row>10</xdr:row>
      <xdr:rowOff>123825</xdr:rowOff>
    </xdr:to>
    <xdr:sp>
      <xdr:nvSpPr>
        <xdr:cNvPr id="115" name="Line 209"/>
        <xdr:cNvSpPr>
          <a:spLocks/>
        </xdr:cNvSpPr>
      </xdr:nvSpPr>
      <xdr:spPr>
        <a:xfrm>
          <a:off x="4476750" y="2057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66675</xdr:rowOff>
    </xdr:from>
    <xdr:to>
      <xdr:col>6</xdr:col>
      <xdr:colOff>400050</xdr:colOff>
      <xdr:row>10</xdr:row>
      <xdr:rowOff>123825</xdr:rowOff>
    </xdr:to>
    <xdr:sp>
      <xdr:nvSpPr>
        <xdr:cNvPr id="116" name="Line 210"/>
        <xdr:cNvSpPr>
          <a:spLocks/>
        </xdr:cNvSpPr>
      </xdr:nvSpPr>
      <xdr:spPr>
        <a:xfrm>
          <a:off x="4467225" y="20669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10</xdr:row>
      <xdr:rowOff>66675</xdr:rowOff>
    </xdr:from>
    <xdr:to>
      <xdr:col>6</xdr:col>
      <xdr:colOff>390525</xdr:colOff>
      <xdr:row>10</xdr:row>
      <xdr:rowOff>123825</xdr:rowOff>
    </xdr:to>
    <xdr:sp>
      <xdr:nvSpPr>
        <xdr:cNvPr id="117" name="Line 211"/>
        <xdr:cNvSpPr>
          <a:spLocks/>
        </xdr:cNvSpPr>
      </xdr:nvSpPr>
      <xdr:spPr>
        <a:xfrm>
          <a:off x="4457700" y="20669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10</xdr:row>
      <xdr:rowOff>76200</xdr:rowOff>
    </xdr:from>
    <xdr:to>
      <xdr:col>6</xdr:col>
      <xdr:colOff>381000</xdr:colOff>
      <xdr:row>10</xdr:row>
      <xdr:rowOff>123825</xdr:rowOff>
    </xdr:to>
    <xdr:sp>
      <xdr:nvSpPr>
        <xdr:cNvPr id="118" name="Line 212"/>
        <xdr:cNvSpPr>
          <a:spLocks/>
        </xdr:cNvSpPr>
      </xdr:nvSpPr>
      <xdr:spPr>
        <a:xfrm>
          <a:off x="4448175" y="20764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10</xdr:row>
      <xdr:rowOff>85725</xdr:rowOff>
    </xdr:from>
    <xdr:to>
      <xdr:col>6</xdr:col>
      <xdr:colOff>371475</xdr:colOff>
      <xdr:row>10</xdr:row>
      <xdr:rowOff>114300</xdr:rowOff>
    </xdr:to>
    <xdr:sp>
      <xdr:nvSpPr>
        <xdr:cNvPr id="119" name="Line 213"/>
        <xdr:cNvSpPr>
          <a:spLocks/>
        </xdr:cNvSpPr>
      </xdr:nvSpPr>
      <xdr:spPr>
        <a:xfrm>
          <a:off x="4438650" y="20859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10</xdr:row>
      <xdr:rowOff>95250</xdr:rowOff>
    </xdr:from>
    <xdr:to>
      <xdr:col>6</xdr:col>
      <xdr:colOff>361950</xdr:colOff>
      <xdr:row>10</xdr:row>
      <xdr:rowOff>123825</xdr:rowOff>
    </xdr:to>
    <xdr:sp>
      <xdr:nvSpPr>
        <xdr:cNvPr id="120" name="Line 214"/>
        <xdr:cNvSpPr>
          <a:spLocks/>
        </xdr:cNvSpPr>
      </xdr:nvSpPr>
      <xdr:spPr>
        <a:xfrm>
          <a:off x="4429125" y="20955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10</xdr:row>
      <xdr:rowOff>123825</xdr:rowOff>
    </xdr:from>
    <xdr:to>
      <xdr:col>6</xdr:col>
      <xdr:colOff>476250</xdr:colOff>
      <xdr:row>10</xdr:row>
      <xdr:rowOff>161925</xdr:rowOff>
    </xdr:to>
    <xdr:sp>
      <xdr:nvSpPr>
        <xdr:cNvPr id="121" name="Line 215"/>
        <xdr:cNvSpPr>
          <a:spLocks/>
        </xdr:cNvSpPr>
      </xdr:nvSpPr>
      <xdr:spPr>
        <a:xfrm>
          <a:off x="4543425" y="21240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10</xdr:row>
      <xdr:rowOff>123825</xdr:rowOff>
    </xdr:from>
    <xdr:to>
      <xdr:col>6</xdr:col>
      <xdr:colOff>466725</xdr:colOff>
      <xdr:row>10</xdr:row>
      <xdr:rowOff>171450</xdr:rowOff>
    </xdr:to>
    <xdr:sp>
      <xdr:nvSpPr>
        <xdr:cNvPr id="122" name="Line 216"/>
        <xdr:cNvSpPr>
          <a:spLocks/>
        </xdr:cNvSpPr>
      </xdr:nvSpPr>
      <xdr:spPr>
        <a:xfrm>
          <a:off x="4533900" y="2124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10</xdr:row>
      <xdr:rowOff>123825</xdr:rowOff>
    </xdr:from>
    <xdr:to>
      <xdr:col>6</xdr:col>
      <xdr:colOff>457200</xdr:colOff>
      <xdr:row>10</xdr:row>
      <xdr:rowOff>171450</xdr:rowOff>
    </xdr:to>
    <xdr:sp>
      <xdr:nvSpPr>
        <xdr:cNvPr id="123" name="Line 217"/>
        <xdr:cNvSpPr>
          <a:spLocks/>
        </xdr:cNvSpPr>
      </xdr:nvSpPr>
      <xdr:spPr>
        <a:xfrm>
          <a:off x="4524375" y="2124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10</xdr:row>
      <xdr:rowOff>123825</xdr:rowOff>
    </xdr:from>
    <xdr:to>
      <xdr:col>6</xdr:col>
      <xdr:colOff>447675</xdr:colOff>
      <xdr:row>10</xdr:row>
      <xdr:rowOff>180975</xdr:rowOff>
    </xdr:to>
    <xdr:sp>
      <xdr:nvSpPr>
        <xdr:cNvPr id="124" name="Line 218"/>
        <xdr:cNvSpPr>
          <a:spLocks/>
        </xdr:cNvSpPr>
      </xdr:nvSpPr>
      <xdr:spPr>
        <a:xfrm>
          <a:off x="4514850" y="2124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10</xdr:row>
      <xdr:rowOff>123825</xdr:rowOff>
    </xdr:from>
    <xdr:to>
      <xdr:col>6</xdr:col>
      <xdr:colOff>438150</xdr:colOff>
      <xdr:row>11</xdr:row>
      <xdr:rowOff>0</xdr:rowOff>
    </xdr:to>
    <xdr:sp>
      <xdr:nvSpPr>
        <xdr:cNvPr id="125" name="Line 219"/>
        <xdr:cNvSpPr>
          <a:spLocks/>
        </xdr:cNvSpPr>
      </xdr:nvSpPr>
      <xdr:spPr>
        <a:xfrm>
          <a:off x="4505325" y="21240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10</xdr:row>
      <xdr:rowOff>123825</xdr:rowOff>
    </xdr:from>
    <xdr:to>
      <xdr:col>6</xdr:col>
      <xdr:colOff>428625</xdr:colOff>
      <xdr:row>11</xdr:row>
      <xdr:rowOff>0</xdr:rowOff>
    </xdr:to>
    <xdr:sp>
      <xdr:nvSpPr>
        <xdr:cNvPr id="126" name="Line 220"/>
        <xdr:cNvSpPr>
          <a:spLocks/>
        </xdr:cNvSpPr>
      </xdr:nvSpPr>
      <xdr:spPr>
        <a:xfrm>
          <a:off x="4495800" y="21240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13</xdr:row>
      <xdr:rowOff>57150</xdr:rowOff>
    </xdr:from>
    <xdr:to>
      <xdr:col>6</xdr:col>
      <xdr:colOff>485775</xdr:colOff>
      <xdr:row>13</xdr:row>
      <xdr:rowOff>190500</xdr:rowOff>
    </xdr:to>
    <xdr:sp>
      <xdr:nvSpPr>
        <xdr:cNvPr id="127" name="Oval 221"/>
        <xdr:cNvSpPr>
          <a:spLocks/>
        </xdr:cNvSpPr>
      </xdr:nvSpPr>
      <xdr:spPr>
        <a:xfrm>
          <a:off x="4419600" y="2657475"/>
          <a:ext cx="1333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13</xdr:row>
      <xdr:rowOff>123825</xdr:rowOff>
    </xdr:from>
    <xdr:to>
      <xdr:col>7</xdr:col>
      <xdr:colOff>0</xdr:colOff>
      <xdr:row>13</xdr:row>
      <xdr:rowOff>123825</xdr:rowOff>
    </xdr:to>
    <xdr:sp>
      <xdr:nvSpPr>
        <xdr:cNvPr id="128" name="Line 222"/>
        <xdr:cNvSpPr>
          <a:spLocks/>
        </xdr:cNvSpPr>
      </xdr:nvSpPr>
      <xdr:spPr>
        <a:xfrm>
          <a:off x="4314825" y="272415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123825</xdr:rowOff>
    </xdr:from>
    <xdr:to>
      <xdr:col>6</xdr:col>
      <xdr:colOff>552450</xdr:colOff>
      <xdr:row>13</xdr:row>
      <xdr:rowOff>123825</xdr:rowOff>
    </xdr:to>
    <xdr:sp>
      <xdr:nvSpPr>
        <xdr:cNvPr id="129" name="Line 223"/>
        <xdr:cNvSpPr>
          <a:spLocks/>
        </xdr:cNvSpPr>
      </xdr:nvSpPr>
      <xdr:spPr>
        <a:xfrm>
          <a:off x="4333875" y="27241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12</xdr:row>
      <xdr:rowOff>180975</xdr:rowOff>
    </xdr:from>
    <xdr:to>
      <xdr:col>6</xdr:col>
      <xdr:colOff>419100</xdr:colOff>
      <xdr:row>14</xdr:row>
      <xdr:rowOff>47625</xdr:rowOff>
    </xdr:to>
    <xdr:sp>
      <xdr:nvSpPr>
        <xdr:cNvPr id="130" name="Line 224"/>
        <xdr:cNvSpPr>
          <a:spLocks noChangeAspect="1"/>
        </xdr:cNvSpPr>
      </xdr:nvSpPr>
      <xdr:spPr>
        <a:xfrm>
          <a:off x="4486275" y="25812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409575</xdr:colOff>
      <xdr:row>13</xdr:row>
      <xdr:rowOff>57150</xdr:rowOff>
    </xdr:from>
    <xdr:to>
      <xdr:col>6</xdr:col>
      <xdr:colOff>409575</xdr:colOff>
      <xdr:row>13</xdr:row>
      <xdr:rowOff>123825</xdr:rowOff>
    </xdr:to>
    <xdr:sp>
      <xdr:nvSpPr>
        <xdr:cNvPr id="131" name="Line 225"/>
        <xdr:cNvSpPr>
          <a:spLocks/>
        </xdr:cNvSpPr>
      </xdr:nvSpPr>
      <xdr:spPr>
        <a:xfrm>
          <a:off x="4476750" y="26574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13</xdr:row>
      <xdr:rowOff>66675</xdr:rowOff>
    </xdr:from>
    <xdr:to>
      <xdr:col>6</xdr:col>
      <xdr:colOff>400050</xdr:colOff>
      <xdr:row>13</xdr:row>
      <xdr:rowOff>123825</xdr:rowOff>
    </xdr:to>
    <xdr:sp>
      <xdr:nvSpPr>
        <xdr:cNvPr id="132" name="Line 226"/>
        <xdr:cNvSpPr>
          <a:spLocks/>
        </xdr:cNvSpPr>
      </xdr:nvSpPr>
      <xdr:spPr>
        <a:xfrm>
          <a:off x="4467225" y="26670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66675</xdr:rowOff>
    </xdr:from>
    <xdr:to>
      <xdr:col>6</xdr:col>
      <xdr:colOff>390525</xdr:colOff>
      <xdr:row>13</xdr:row>
      <xdr:rowOff>123825</xdr:rowOff>
    </xdr:to>
    <xdr:sp>
      <xdr:nvSpPr>
        <xdr:cNvPr id="133" name="Line 227"/>
        <xdr:cNvSpPr>
          <a:spLocks/>
        </xdr:cNvSpPr>
      </xdr:nvSpPr>
      <xdr:spPr>
        <a:xfrm>
          <a:off x="4457700" y="26670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13</xdr:row>
      <xdr:rowOff>76200</xdr:rowOff>
    </xdr:from>
    <xdr:to>
      <xdr:col>6</xdr:col>
      <xdr:colOff>381000</xdr:colOff>
      <xdr:row>13</xdr:row>
      <xdr:rowOff>123825</xdr:rowOff>
    </xdr:to>
    <xdr:sp>
      <xdr:nvSpPr>
        <xdr:cNvPr id="134" name="Line 228"/>
        <xdr:cNvSpPr>
          <a:spLocks/>
        </xdr:cNvSpPr>
      </xdr:nvSpPr>
      <xdr:spPr>
        <a:xfrm>
          <a:off x="4448175" y="26765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13</xdr:row>
      <xdr:rowOff>85725</xdr:rowOff>
    </xdr:from>
    <xdr:to>
      <xdr:col>6</xdr:col>
      <xdr:colOff>371475</xdr:colOff>
      <xdr:row>13</xdr:row>
      <xdr:rowOff>114300</xdr:rowOff>
    </xdr:to>
    <xdr:sp>
      <xdr:nvSpPr>
        <xdr:cNvPr id="135" name="Line 229"/>
        <xdr:cNvSpPr>
          <a:spLocks/>
        </xdr:cNvSpPr>
      </xdr:nvSpPr>
      <xdr:spPr>
        <a:xfrm>
          <a:off x="443865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13</xdr:row>
      <xdr:rowOff>95250</xdr:rowOff>
    </xdr:from>
    <xdr:to>
      <xdr:col>6</xdr:col>
      <xdr:colOff>361950</xdr:colOff>
      <xdr:row>13</xdr:row>
      <xdr:rowOff>123825</xdr:rowOff>
    </xdr:to>
    <xdr:sp>
      <xdr:nvSpPr>
        <xdr:cNvPr id="136" name="Line 230"/>
        <xdr:cNvSpPr>
          <a:spLocks/>
        </xdr:cNvSpPr>
      </xdr:nvSpPr>
      <xdr:spPr>
        <a:xfrm>
          <a:off x="4429125" y="26955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13</xdr:row>
      <xdr:rowOff>123825</xdr:rowOff>
    </xdr:from>
    <xdr:to>
      <xdr:col>6</xdr:col>
      <xdr:colOff>476250</xdr:colOff>
      <xdr:row>13</xdr:row>
      <xdr:rowOff>161925</xdr:rowOff>
    </xdr:to>
    <xdr:sp>
      <xdr:nvSpPr>
        <xdr:cNvPr id="137" name="Line 231"/>
        <xdr:cNvSpPr>
          <a:spLocks/>
        </xdr:cNvSpPr>
      </xdr:nvSpPr>
      <xdr:spPr>
        <a:xfrm>
          <a:off x="4543425" y="27241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13</xdr:row>
      <xdr:rowOff>123825</xdr:rowOff>
    </xdr:from>
    <xdr:to>
      <xdr:col>6</xdr:col>
      <xdr:colOff>466725</xdr:colOff>
      <xdr:row>13</xdr:row>
      <xdr:rowOff>171450</xdr:rowOff>
    </xdr:to>
    <xdr:sp>
      <xdr:nvSpPr>
        <xdr:cNvPr id="138" name="Line 232"/>
        <xdr:cNvSpPr>
          <a:spLocks/>
        </xdr:cNvSpPr>
      </xdr:nvSpPr>
      <xdr:spPr>
        <a:xfrm>
          <a:off x="4533900" y="27241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13</xdr:row>
      <xdr:rowOff>123825</xdr:rowOff>
    </xdr:from>
    <xdr:to>
      <xdr:col>6</xdr:col>
      <xdr:colOff>457200</xdr:colOff>
      <xdr:row>13</xdr:row>
      <xdr:rowOff>171450</xdr:rowOff>
    </xdr:to>
    <xdr:sp>
      <xdr:nvSpPr>
        <xdr:cNvPr id="139" name="Line 233"/>
        <xdr:cNvSpPr>
          <a:spLocks/>
        </xdr:cNvSpPr>
      </xdr:nvSpPr>
      <xdr:spPr>
        <a:xfrm>
          <a:off x="4524375" y="27241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13</xdr:row>
      <xdr:rowOff>123825</xdr:rowOff>
    </xdr:from>
    <xdr:to>
      <xdr:col>6</xdr:col>
      <xdr:colOff>447675</xdr:colOff>
      <xdr:row>13</xdr:row>
      <xdr:rowOff>180975</xdr:rowOff>
    </xdr:to>
    <xdr:sp>
      <xdr:nvSpPr>
        <xdr:cNvPr id="140" name="Line 234"/>
        <xdr:cNvSpPr>
          <a:spLocks/>
        </xdr:cNvSpPr>
      </xdr:nvSpPr>
      <xdr:spPr>
        <a:xfrm>
          <a:off x="4514850" y="27241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13</xdr:row>
      <xdr:rowOff>123825</xdr:rowOff>
    </xdr:from>
    <xdr:to>
      <xdr:col>6</xdr:col>
      <xdr:colOff>438150</xdr:colOff>
      <xdr:row>13</xdr:row>
      <xdr:rowOff>190500</xdr:rowOff>
    </xdr:to>
    <xdr:sp>
      <xdr:nvSpPr>
        <xdr:cNvPr id="141" name="Line 235"/>
        <xdr:cNvSpPr>
          <a:spLocks/>
        </xdr:cNvSpPr>
      </xdr:nvSpPr>
      <xdr:spPr>
        <a:xfrm>
          <a:off x="4505325" y="27241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13</xdr:row>
      <xdr:rowOff>123825</xdr:rowOff>
    </xdr:from>
    <xdr:to>
      <xdr:col>6</xdr:col>
      <xdr:colOff>428625</xdr:colOff>
      <xdr:row>13</xdr:row>
      <xdr:rowOff>180975</xdr:rowOff>
    </xdr:to>
    <xdr:sp>
      <xdr:nvSpPr>
        <xdr:cNvPr id="142" name="Line 236"/>
        <xdr:cNvSpPr>
          <a:spLocks/>
        </xdr:cNvSpPr>
      </xdr:nvSpPr>
      <xdr:spPr>
        <a:xfrm>
          <a:off x="4495800" y="27241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6</xdr:row>
      <xdr:rowOff>123825</xdr:rowOff>
    </xdr:from>
    <xdr:to>
      <xdr:col>9</xdr:col>
      <xdr:colOff>0</xdr:colOff>
      <xdr:row>6</xdr:row>
      <xdr:rowOff>123825</xdr:rowOff>
    </xdr:to>
    <xdr:sp>
      <xdr:nvSpPr>
        <xdr:cNvPr id="143" name="Line 237"/>
        <xdr:cNvSpPr>
          <a:spLocks/>
        </xdr:cNvSpPr>
      </xdr:nvSpPr>
      <xdr:spPr>
        <a:xfrm>
          <a:off x="5534025" y="1323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12</xdr:row>
      <xdr:rowOff>9525</xdr:rowOff>
    </xdr:from>
    <xdr:to>
      <xdr:col>8</xdr:col>
      <xdr:colOff>552450</xdr:colOff>
      <xdr:row>12</xdr:row>
      <xdr:rowOff>9525</xdr:rowOff>
    </xdr:to>
    <xdr:sp>
      <xdr:nvSpPr>
        <xdr:cNvPr id="144" name="Line 238"/>
        <xdr:cNvSpPr>
          <a:spLocks/>
        </xdr:cNvSpPr>
      </xdr:nvSpPr>
      <xdr:spPr>
        <a:xfrm>
          <a:off x="2924175" y="2409825"/>
          <a:ext cx="291465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152400</xdr:rowOff>
    </xdr:from>
    <xdr:to>
      <xdr:col>5</xdr:col>
      <xdr:colOff>0</xdr:colOff>
      <xdr:row>16</xdr:row>
      <xdr:rowOff>114300</xdr:rowOff>
    </xdr:to>
    <xdr:sp>
      <xdr:nvSpPr>
        <xdr:cNvPr id="145" name="Line 239"/>
        <xdr:cNvSpPr>
          <a:spLocks/>
        </xdr:cNvSpPr>
      </xdr:nvSpPr>
      <xdr:spPr>
        <a:xfrm>
          <a:off x="3438525" y="3152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15</xdr:row>
      <xdr:rowOff>152400</xdr:rowOff>
    </xdr:from>
    <xdr:to>
      <xdr:col>8</xdr:col>
      <xdr:colOff>247650</xdr:colOff>
      <xdr:row>16</xdr:row>
      <xdr:rowOff>114300</xdr:rowOff>
    </xdr:to>
    <xdr:sp>
      <xdr:nvSpPr>
        <xdr:cNvPr id="146" name="Line 240"/>
        <xdr:cNvSpPr>
          <a:spLocks/>
        </xdr:cNvSpPr>
      </xdr:nvSpPr>
      <xdr:spPr>
        <a:xfrm>
          <a:off x="5534025" y="3152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8</xdr:col>
      <xdr:colOff>247650</xdr:colOff>
      <xdr:row>16</xdr:row>
      <xdr:rowOff>9525</xdr:rowOff>
    </xdr:to>
    <xdr:sp>
      <xdr:nvSpPr>
        <xdr:cNvPr id="147" name="Line 241"/>
        <xdr:cNvSpPr>
          <a:spLocks/>
        </xdr:cNvSpPr>
      </xdr:nvSpPr>
      <xdr:spPr>
        <a:xfrm>
          <a:off x="3438525" y="32099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48" name="Line 243"/>
        <xdr:cNvSpPr>
          <a:spLocks/>
        </xdr:cNvSpPr>
      </xdr:nvSpPr>
      <xdr:spPr>
        <a:xfrm flipH="1">
          <a:off x="3038475" y="1800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14</xdr:row>
      <xdr:rowOff>200025</xdr:rowOff>
    </xdr:from>
    <xdr:to>
      <xdr:col>4</xdr:col>
      <xdr:colOff>523875</xdr:colOff>
      <xdr:row>14</xdr:row>
      <xdr:rowOff>200025</xdr:rowOff>
    </xdr:to>
    <xdr:sp>
      <xdr:nvSpPr>
        <xdr:cNvPr id="149" name="Line 244"/>
        <xdr:cNvSpPr>
          <a:spLocks/>
        </xdr:cNvSpPr>
      </xdr:nvSpPr>
      <xdr:spPr>
        <a:xfrm flipH="1">
          <a:off x="3057525" y="3000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180975</xdr:rowOff>
    </xdr:from>
    <xdr:to>
      <xdr:col>4</xdr:col>
      <xdr:colOff>409575</xdr:colOff>
      <xdr:row>15</xdr:row>
      <xdr:rowOff>0</xdr:rowOff>
    </xdr:to>
    <xdr:sp>
      <xdr:nvSpPr>
        <xdr:cNvPr id="150" name="Line 245"/>
        <xdr:cNvSpPr>
          <a:spLocks/>
        </xdr:cNvSpPr>
      </xdr:nvSpPr>
      <xdr:spPr>
        <a:xfrm flipV="1">
          <a:off x="3133725" y="178117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257175</xdr:colOff>
      <xdr:row>11</xdr:row>
      <xdr:rowOff>0</xdr:rowOff>
    </xdr:from>
    <xdr:ext cx="247650" cy="238125"/>
    <xdr:sp>
      <xdr:nvSpPr>
        <xdr:cNvPr id="151" name="Text Box 246"/>
        <xdr:cNvSpPr txBox="1">
          <a:spLocks noChangeArrowheads="1"/>
        </xdr:cNvSpPr>
      </xdr:nvSpPr>
      <xdr:spPr>
        <a:xfrm>
          <a:off x="2981325" y="220027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oneCellAnchor>
  <xdr:oneCellAnchor>
    <xdr:from>
      <xdr:col>6</xdr:col>
      <xdr:colOff>514350</xdr:colOff>
      <xdr:row>7</xdr:row>
      <xdr:rowOff>114300</xdr:rowOff>
    </xdr:from>
    <xdr:ext cx="247650" cy="238125"/>
    <xdr:sp>
      <xdr:nvSpPr>
        <xdr:cNvPr id="152" name="Text Box 247"/>
        <xdr:cNvSpPr txBox="1">
          <a:spLocks noChangeArrowheads="1"/>
        </xdr:cNvSpPr>
      </xdr:nvSpPr>
      <xdr:spPr>
        <a:xfrm>
          <a:off x="4581525" y="151447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oneCellAnchor>
  <xdr:oneCellAnchor>
    <xdr:from>
      <xdr:col>6</xdr:col>
      <xdr:colOff>542925</xdr:colOff>
      <xdr:row>16</xdr:row>
      <xdr:rowOff>76200</xdr:rowOff>
    </xdr:from>
    <xdr:ext cx="247650" cy="238125"/>
    <xdr:sp>
      <xdr:nvSpPr>
        <xdr:cNvPr id="153" name="Text Box 248"/>
        <xdr:cNvSpPr txBox="1">
          <a:spLocks noChangeArrowheads="1"/>
        </xdr:cNvSpPr>
      </xdr:nvSpPr>
      <xdr:spPr>
        <a:xfrm>
          <a:off x="4610100" y="327660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oneCellAnchor>
  <xdr:twoCellAnchor>
    <xdr:from>
      <xdr:col>5</xdr:col>
      <xdr:colOff>57150</xdr:colOff>
      <xdr:row>18</xdr:row>
      <xdr:rowOff>190500</xdr:rowOff>
    </xdr:from>
    <xdr:to>
      <xdr:col>5</xdr:col>
      <xdr:colOff>57150</xdr:colOff>
      <xdr:row>23</xdr:row>
      <xdr:rowOff>171450</xdr:rowOff>
    </xdr:to>
    <xdr:sp>
      <xdr:nvSpPr>
        <xdr:cNvPr id="154" name="Line 249"/>
        <xdr:cNvSpPr>
          <a:spLocks/>
        </xdr:cNvSpPr>
      </xdr:nvSpPr>
      <xdr:spPr>
        <a:xfrm>
          <a:off x="3495675" y="3790950"/>
          <a:ext cx="0" cy="981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18</xdr:row>
      <xdr:rowOff>190500</xdr:rowOff>
    </xdr:from>
    <xdr:to>
      <xdr:col>5</xdr:col>
      <xdr:colOff>142875</xdr:colOff>
      <xdr:row>20</xdr:row>
      <xdr:rowOff>171450</xdr:rowOff>
    </xdr:to>
    <xdr:sp>
      <xdr:nvSpPr>
        <xdr:cNvPr id="155" name="Line 250"/>
        <xdr:cNvSpPr>
          <a:spLocks/>
        </xdr:cNvSpPr>
      </xdr:nvSpPr>
      <xdr:spPr>
        <a:xfrm>
          <a:off x="3581400" y="3790950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22</xdr:row>
      <xdr:rowOff>0</xdr:rowOff>
    </xdr:from>
    <xdr:to>
      <xdr:col>5</xdr:col>
      <xdr:colOff>133350</xdr:colOff>
      <xdr:row>23</xdr:row>
      <xdr:rowOff>171450</xdr:rowOff>
    </xdr:to>
    <xdr:sp>
      <xdr:nvSpPr>
        <xdr:cNvPr id="156" name="Line 251"/>
        <xdr:cNvSpPr>
          <a:spLocks/>
        </xdr:cNvSpPr>
      </xdr:nvSpPr>
      <xdr:spPr>
        <a:xfrm>
          <a:off x="3571875" y="4400550"/>
          <a:ext cx="0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21</xdr:row>
      <xdr:rowOff>38100</xdr:rowOff>
    </xdr:from>
    <xdr:to>
      <xdr:col>7</xdr:col>
      <xdr:colOff>457200</xdr:colOff>
      <xdr:row>21</xdr:row>
      <xdr:rowOff>38100</xdr:rowOff>
    </xdr:to>
    <xdr:sp>
      <xdr:nvSpPr>
        <xdr:cNvPr id="157" name="Line 252"/>
        <xdr:cNvSpPr>
          <a:spLocks/>
        </xdr:cNvSpPr>
      </xdr:nvSpPr>
      <xdr:spPr>
        <a:xfrm>
          <a:off x="3676650" y="4238625"/>
          <a:ext cx="145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21</xdr:row>
      <xdr:rowOff>123825</xdr:rowOff>
    </xdr:from>
    <xdr:to>
      <xdr:col>7</xdr:col>
      <xdr:colOff>457200</xdr:colOff>
      <xdr:row>21</xdr:row>
      <xdr:rowOff>123825</xdr:rowOff>
    </xdr:to>
    <xdr:sp>
      <xdr:nvSpPr>
        <xdr:cNvPr id="158" name="Line 253"/>
        <xdr:cNvSpPr>
          <a:spLocks/>
        </xdr:cNvSpPr>
      </xdr:nvSpPr>
      <xdr:spPr>
        <a:xfrm>
          <a:off x="3676650" y="4324350"/>
          <a:ext cx="145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419100</xdr:colOff>
      <xdr:row>20</xdr:row>
      <xdr:rowOff>161925</xdr:rowOff>
    </xdr:from>
    <xdr:ext cx="247650" cy="285750"/>
    <xdr:sp>
      <xdr:nvSpPr>
        <xdr:cNvPr id="159" name="Text Box 254"/>
        <xdr:cNvSpPr txBox="1">
          <a:spLocks noChangeArrowheads="1"/>
        </xdr:cNvSpPr>
      </xdr:nvSpPr>
      <xdr:spPr>
        <a:xfrm>
          <a:off x="3143250" y="416242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oneCellAnchor>
  <xdr:twoCellAnchor>
    <xdr:from>
      <xdr:col>8</xdr:col>
      <xdr:colOff>19050</xdr:colOff>
      <xdr:row>18</xdr:row>
      <xdr:rowOff>190500</xdr:rowOff>
    </xdr:from>
    <xdr:to>
      <xdr:col>8</xdr:col>
      <xdr:colOff>19050</xdr:colOff>
      <xdr:row>23</xdr:row>
      <xdr:rowOff>171450</xdr:rowOff>
    </xdr:to>
    <xdr:sp>
      <xdr:nvSpPr>
        <xdr:cNvPr id="160" name="Line 255"/>
        <xdr:cNvSpPr>
          <a:spLocks/>
        </xdr:cNvSpPr>
      </xdr:nvSpPr>
      <xdr:spPr>
        <a:xfrm>
          <a:off x="5305425" y="3790950"/>
          <a:ext cx="0" cy="981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18</xdr:row>
      <xdr:rowOff>190500</xdr:rowOff>
    </xdr:from>
    <xdr:to>
      <xdr:col>7</xdr:col>
      <xdr:colOff>542925</xdr:colOff>
      <xdr:row>20</xdr:row>
      <xdr:rowOff>171450</xdr:rowOff>
    </xdr:to>
    <xdr:sp>
      <xdr:nvSpPr>
        <xdr:cNvPr id="161" name="Line 256"/>
        <xdr:cNvSpPr>
          <a:spLocks/>
        </xdr:cNvSpPr>
      </xdr:nvSpPr>
      <xdr:spPr>
        <a:xfrm>
          <a:off x="5219700" y="3790950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22</xdr:row>
      <xdr:rowOff>0</xdr:rowOff>
    </xdr:from>
    <xdr:to>
      <xdr:col>7</xdr:col>
      <xdr:colOff>533400</xdr:colOff>
      <xdr:row>23</xdr:row>
      <xdr:rowOff>171450</xdr:rowOff>
    </xdr:to>
    <xdr:sp>
      <xdr:nvSpPr>
        <xdr:cNvPr id="162" name="Line 257"/>
        <xdr:cNvSpPr>
          <a:spLocks/>
        </xdr:cNvSpPr>
      </xdr:nvSpPr>
      <xdr:spPr>
        <a:xfrm>
          <a:off x="5210175" y="4400550"/>
          <a:ext cx="0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133350</xdr:colOff>
      <xdr:row>19</xdr:row>
      <xdr:rowOff>95250</xdr:rowOff>
    </xdr:from>
    <xdr:ext cx="247650" cy="285750"/>
    <xdr:sp>
      <xdr:nvSpPr>
        <xdr:cNvPr id="163" name="Text Box 258"/>
        <xdr:cNvSpPr txBox="1">
          <a:spLocks noChangeArrowheads="1"/>
        </xdr:cNvSpPr>
      </xdr:nvSpPr>
      <xdr:spPr>
        <a:xfrm>
          <a:off x="3571875" y="389572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oneCellAnchor>
  <xdr:oneCellAnchor>
    <xdr:from>
      <xdr:col>5</xdr:col>
      <xdr:colOff>114300</xdr:colOff>
      <xdr:row>22</xdr:row>
      <xdr:rowOff>95250</xdr:rowOff>
    </xdr:from>
    <xdr:ext cx="247650" cy="285750"/>
    <xdr:sp>
      <xdr:nvSpPr>
        <xdr:cNvPr id="164" name="Text Box 259"/>
        <xdr:cNvSpPr txBox="1">
          <a:spLocks noChangeArrowheads="1"/>
        </xdr:cNvSpPr>
      </xdr:nvSpPr>
      <xdr:spPr>
        <a:xfrm>
          <a:off x="3552825" y="4495800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oneCellAnchor>
  <xdr:oneCellAnchor>
    <xdr:from>
      <xdr:col>6</xdr:col>
      <xdr:colOff>247650</xdr:colOff>
      <xdr:row>19</xdr:row>
      <xdr:rowOff>161925</xdr:rowOff>
    </xdr:from>
    <xdr:ext cx="247650" cy="285750"/>
    <xdr:sp>
      <xdr:nvSpPr>
        <xdr:cNvPr id="165" name="Text Box 260"/>
        <xdr:cNvSpPr txBox="1">
          <a:spLocks noChangeArrowheads="1"/>
        </xdr:cNvSpPr>
      </xdr:nvSpPr>
      <xdr:spPr>
        <a:xfrm>
          <a:off x="4314825" y="3962400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oneCellAnchor>
  <xdr:oneCellAnchor>
    <xdr:from>
      <xdr:col>8</xdr:col>
      <xdr:colOff>9525</xdr:colOff>
      <xdr:row>20</xdr:row>
      <xdr:rowOff>152400</xdr:rowOff>
    </xdr:from>
    <xdr:ext cx="247650" cy="285750"/>
    <xdr:sp>
      <xdr:nvSpPr>
        <xdr:cNvPr id="166" name="Text Box 261"/>
        <xdr:cNvSpPr txBox="1">
          <a:spLocks noChangeArrowheads="1"/>
        </xdr:cNvSpPr>
      </xdr:nvSpPr>
      <xdr:spPr>
        <a:xfrm>
          <a:off x="5295900" y="4152900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oneCellAnchor>
  <xdr:oneCellAnchor>
    <xdr:from>
      <xdr:col>7</xdr:col>
      <xdr:colOff>314325</xdr:colOff>
      <xdr:row>19</xdr:row>
      <xdr:rowOff>9525</xdr:rowOff>
    </xdr:from>
    <xdr:ext cx="247650" cy="285750"/>
    <xdr:sp>
      <xdr:nvSpPr>
        <xdr:cNvPr id="167" name="Text Box 262"/>
        <xdr:cNvSpPr txBox="1">
          <a:spLocks noChangeArrowheads="1"/>
        </xdr:cNvSpPr>
      </xdr:nvSpPr>
      <xdr:spPr>
        <a:xfrm>
          <a:off x="4991100" y="3810000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oneCellAnchor>
  <xdr:oneCellAnchor>
    <xdr:from>
      <xdr:col>7</xdr:col>
      <xdr:colOff>295275</xdr:colOff>
      <xdr:row>22</xdr:row>
      <xdr:rowOff>161925</xdr:rowOff>
    </xdr:from>
    <xdr:ext cx="247650" cy="285750"/>
    <xdr:sp>
      <xdr:nvSpPr>
        <xdr:cNvPr id="168" name="Text Box 263"/>
        <xdr:cNvSpPr txBox="1">
          <a:spLocks noChangeArrowheads="1"/>
        </xdr:cNvSpPr>
      </xdr:nvSpPr>
      <xdr:spPr>
        <a:xfrm>
          <a:off x="4972050" y="45624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oneCellAnchor>
  <xdr:twoCellAnchor>
    <xdr:from>
      <xdr:col>5</xdr:col>
      <xdr:colOff>200025</xdr:colOff>
      <xdr:row>11</xdr:row>
      <xdr:rowOff>161925</xdr:rowOff>
    </xdr:from>
    <xdr:to>
      <xdr:col>8</xdr:col>
      <xdr:colOff>28575</xdr:colOff>
      <xdr:row>12</xdr:row>
      <xdr:rowOff>47625</xdr:rowOff>
    </xdr:to>
    <xdr:sp>
      <xdr:nvSpPr>
        <xdr:cNvPr id="169" name="Rectangle 264"/>
        <xdr:cNvSpPr>
          <a:spLocks/>
        </xdr:cNvSpPr>
      </xdr:nvSpPr>
      <xdr:spPr>
        <a:xfrm>
          <a:off x="3638550" y="2362200"/>
          <a:ext cx="1676400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161925</xdr:rowOff>
    </xdr:from>
    <xdr:to>
      <xdr:col>6</xdr:col>
      <xdr:colOff>419100</xdr:colOff>
      <xdr:row>17</xdr:row>
      <xdr:rowOff>28575</xdr:rowOff>
    </xdr:to>
    <xdr:sp>
      <xdr:nvSpPr>
        <xdr:cNvPr id="170" name="Line 265"/>
        <xdr:cNvSpPr>
          <a:spLocks/>
        </xdr:cNvSpPr>
      </xdr:nvSpPr>
      <xdr:spPr>
        <a:xfrm flipV="1">
          <a:off x="4486275" y="1562100"/>
          <a:ext cx="0" cy="186690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21</xdr:row>
      <xdr:rowOff>104775</xdr:rowOff>
    </xdr:from>
    <xdr:to>
      <xdr:col>7</xdr:col>
      <xdr:colOff>476250</xdr:colOff>
      <xdr:row>21</xdr:row>
      <xdr:rowOff>152400</xdr:rowOff>
    </xdr:to>
    <xdr:sp>
      <xdr:nvSpPr>
        <xdr:cNvPr id="171" name="Oval 266"/>
        <xdr:cNvSpPr>
          <a:spLocks/>
        </xdr:cNvSpPr>
      </xdr:nvSpPr>
      <xdr:spPr>
        <a:xfrm>
          <a:off x="5105400" y="430530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390525</xdr:colOff>
      <xdr:row>21</xdr:row>
      <xdr:rowOff>142875</xdr:rowOff>
    </xdr:from>
    <xdr:ext cx="161925" cy="209550"/>
    <xdr:sp>
      <xdr:nvSpPr>
        <xdr:cNvPr id="172" name="Text Box 267"/>
        <xdr:cNvSpPr txBox="1">
          <a:spLocks noChangeArrowheads="1"/>
        </xdr:cNvSpPr>
      </xdr:nvSpPr>
      <xdr:spPr>
        <a:xfrm>
          <a:off x="5067300" y="43434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7</xdr:col>
      <xdr:colOff>419100</xdr:colOff>
      <xdr:row>42</xdr:row>
      <xdr:rowOff>180975</xdr:rowOff>
    </xdr:from>
    <xdr:to>
      <xdr:col>7</xdr:col>
      <xdr:colOff>419100</xdr:colOff>
      <xdr:row>50</xdr:row>
      <xdr:rowOff>9525</xdr:rowOff>
    </xdr:to>
    <xdr:sp>
      <xdr:nvSpPr>
        <xdr:cNvPr id="173" name="Line 274"/>
        <xdr:cNvSpPr>
          <a:spLocks/>
        </xdr:cNvSpPr>
      </xdr:nvSpPr>
      <xdr:spPr>
        <a:xfrm flipV="1">
          <a:off x="5095875" y="8582025"/>
          <a:ext cx="0" cy="14287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43</xdr:row>
      <xdr:rowOff>47625</xdr:rowOff>
    </xdr:from>
    <xdr:to>
      <xdr:col>7</xdr:col>
      <xdr:colOff>409575</xdr:colOff>
      <xdr:row>49</xdr:row>
      <xdr:rowOff>161925</xdr:rowOff>
    </xdr:to>
    <xdr:sp>
      <xdr:nvSpPr>
        <xdr:cNvPr id="174" name="Line 275"/>
        <xdr:cNvSpPr>
          <a:spLocks/>
        </xdr:cNvSpPr>
      </xdr:nvSpPr>
      <xdr:spPr>
        <a:xfrm flipV="1">
          <a:off x="5086350" y="8648700"/>
          <a:ext cx="0" cy="1314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44</xdr:row>
      <xdr:rowOff>152400</xdr:rowOff>
    </xdr:from>
    <xdr:to>
      <xdr:col>7</xdr:col>
      <xdr:colOff>352425</xdr:colOff>
      <xdr:row>44</xdr:row>
      <xdr:rowOff>152400</xdr:rowOff>
    </xdr:to>
    <xdr:sp>
      <xdr:nvSpPr>
        <xdr:cNvPr id="175" name="Line 276"/>
        <xdr:cNvSpPr>
          <a:spLocks/>
        </xdr:cNvSpPr>
      </xdr:nvSpPr>
      <xdr:spPr>
        <a:xfrm flipV="1">
          <a:off x="5029200" y="8953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43</xdr:row>
      <xdr:rowOff>66675</xdr:rowOff>
    </xdr:from>
    <xdr:to>
      <xdr:col>5</xdr:col>
      <xdr:colOff>266700</xdr:colOff>
      <xdr:row>52</xdr:row>
      <xdr:rowOff>200025</xdr:rowOff>
    </xdr:to>
    <xdr:sp>
      <xdr:nvSpPr>
        <xdr:cNvPr id="176" name="Line 277"/>
        <xdr:cNvSpPr>
          <a:spLocks/>
        </xdr:cNvSpPr>
      </xdr:nvSpPr>
      <xdr:spPr>
        <a:xfrm flipV="1">
          <a:off x="3705225" y="8667750"/>
          <a:ext cx="0" cy="1933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43</xdr:row>
      <xdr:rowOff>47625</xdr:rowOff>
    </xdr:from>
    <xdr:to>
      <xdr:col>4</xdr:col>
      <xdr:colOff>285750</xdr:colOff>
      <xdr:row>51</xdr:row>
      <xdr:rowOff>0</xdr:rowOff>
    </xdr:to>
    <xdr:sp>
      <xdr:nvSpPr>
        <xdr:cNvPr id="177" name="Line 278"/>
        <xdr:cNvSpPr>
          <a:spLocks/>
        </xdr:cNvSpPr>
      </xdr:nvSpPr>
      <xdr:spPr>
        <a:xfrm flipH="1">
          <a:off x="3009900" y="8648700"/>
          <a:ext cx="0" cy="1552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46</xdr:row>
      <xdr:rowOff>123825</xdr:rowOff>
    </xdr:from>
    <xdr:to>
      <xdr:col>7</xdr:col>
      <xdr:colOff>0</xdr:colOff>
      <xdr:row>46</xdr:row>
      <xdr:rowOff>123825</xdr:rowOff>
    </xdr:to>
    <xdr:sp>
      <xdr:nvSpPr>
        <xdr:cNvPr id="178" name="Line 279"/>
        <xdr:cNvSpPr>
          <a:spLocks/>
        </xdr:cNvSpPr>
      </xdr:nvSpPr>
      <xdr:spPr>
        <a:xfrm>
          <a:off x="4314825" y="9324975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49</xdr:row>
      <xdr:rowOff>123825</xdr:rowOff>
    </xdr:from>
    <xdr:to>
      <xdr:col>7</xdr:col>
      <xdr:colOff>0</xdr:colOff>
      <xdr:row>49</xdr:row>
      <xdr:rowOff>123825</xdr:rowOff>
    </xdr:to>
    <xdr:sp>
      <xdr:nvSpPr>
        <xdr:cNvPr id="179" name="Line 280"/>
        <xdr:cNvSpPr>
          <a:spLocks/>
        </xdr:cNvSpPr>
      </xdr:nvSpPr>
      <xdr:spPr>
        <a:xfrm>
          <a:off x="4314825" y="992505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43</xdr:row>
      <xdr:rowOff>123825</xdr:rowOff>
    </xdr:from>
    <xdr:to>
      <xdr:col>10</xdr:col>
      <xdr:colOff>0</xdr:colOff>
      <xdr:row>43</xdr:row>
      <xdr:rowOff>123825</xdr:rowOff>
    </xdr:to>
    <xdr:sp>
      <xdr:nvSpPr>
        <xdr:cNvPr id="180" name="Line 281"/>
        <xdr:cNvSpPr>
          <a:spLocks/>
        </xdr:cNvSpPr>
      </xdr:nvSpPr>
      <xdr:spPr>
        <a:xfrm>
          <a:off x="6248400" y="872490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45</xdr:row>
      <xdr:rowOff>104775</xdr:rowOff>
    </xdr:from>
    <xdr:to>
      <xdr:col>5</xdr:col>
      <xdr:colOff>238125</xdr:colOff>
      <xdr:row>45</xdr:row>
      <xdr:rowOff>133350</xdr:rowOff>
    </xdr:to>
    <xdr:sp>
      <xdr:nvSpPr>
        <xdr:cNvPr id="181" name="Line 291"/>
        <xdr:cNvSpPr>
          <a:spLocks/>
        </xdr:cNvSpPr>
      </xdr:nvSpPr>
      <xdr:spPr>
        <a:xfrm flipV="1">
          <a:off x="3676650" y="9105900"/>
          <a:ext cx="0" cy="28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47</xdr:row>
      <xdr:rowOff>180975</xdr:rowOff>
    </xdr:from>
    <xdr:to>
      <xdr:col>8</xdr:col>
      <xdr:colOff>28575</xdr:colOff>
      <xdr:row>47</xdr:row>
      <xdr:rowOff>180975</xdr:rowOff>
    </xdr:to>
    <xdr:sp>
      <xdr:nvSpPr>
        <xdr:cNvPr id="182" name="Line 316"/>
        <xdr:cNvSpPr>
          <a:spLocks/>
        </xdr:cNvSpPr>
      </xdr:nvSpPr>
      <xdr:spPr>
        <a:xfrm flipH="1">
          <a:off x="53149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9525</xdr:rowOff>
    </xdr:from>
    <xdr:to>
      <xdr:col>2</xdr:col>
      <xdr:colOff>0</xdr:colOff>
      <xdr:row>53</xdr:row>
      <xdr:rowOff>9525</xdr:rowOff>
    </xdr:to>
    <xdr:sp>
      <xdr:nvSpPr>
        <xdr:cNvPr id="183" name="Line 321"/>
        <xdr:cNvSpPr>
          <a:spLocks/>
        </xdr:cNvSpPr>
      </xdr:nvSpPr>
      <xdr:spPr>
        <a:xfrm flipV="1">
          <a:off x="1323975" y="104108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52</xdr:row>
      <xdr:rowOff>9525</xdr:rowOff>
    </xdr:from>
    <xdr:to>
      <xdr:col>3</xdr:col>
      <xdr:colOff>38100</xdr:colOff>
      <xdr:row>52</xdr:row>
      <xdr:rowOff>9525</xdr:rowOff>
    </xdr:to>
    <xdr:sp>
      <xdr:nvSpPr>
        <xdr:cNvPr id="184" name="Line 322"/>
        <xdr:cNvSpPr>
          <a:spLocks/>
        </xdr:cNvSpPr>
      </xdr:nvSpPr>
      <xdr:spPr>
        <a:xfrm>
          <a:off x="1314450" y="104108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52</xdr:row>
      <xdr:rowOff>66675</xdr:rowOff>
    </xdr:from>
    <xdr:to>
      <xdr:col>2</xdr:col>
      <xdr:colOff>0</xdr:colOff>
      <xdr:row>53</xdr:row>
      <xdr:rowOff>0</xdr:rowOff>
    </xdr:to>
    <xdr:sp>
      <xdr:nvSpPr>
        <xdr:cNvPr id="185" name="Line 323"/>
        <xdr:cNvSpPr>
          <a:spLocks/>
        </xdr:cNvSpPr>
      </xdr:nvSpPr>
      <xdr:spPr>
        <a:xfrm flipH="1" flipV="1">
          <a:off x="1209675" y="10467975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58</xdr:row>
      <xdr:rowOff>171450</xdr:rowOff>
    </xdr:from>
    <xdr:to>
      <xdr:col>8</xdr:col>
      <xdr:colOff>200025</xdr:colOff>
      <xdr:row>62</xdr:row>
      <xdr:rowOff>76200</xdr:rowOff>
    </xdr:to>
    <xdr:sp>
      <xdr:nvSpPr>
        <xdr:cNvPr id="186" name="Rectangle 102"/>
        <xdr:cNvSpPr>
          <a:spLocks/>
        </xdr:cNvSpPr>
      </xdr:nvSpPr>
      <xdr:spPr>
        <a:xfrm>
          <a:off x="4791075" y="11772900"/>
          <a:ext cx="695325" cy="7048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60</xdr:row>
      <xdr:rowOff>66675</xdr:rowOff>
    </xdr:from>
    <xdr:to>
      <xdr:col>7</xdr:col>
      <xdr:colOff>533400</xdr:colOff>
      <xdr:row>61</xdr:row>
      <xdr:rowOff>0</xdr:rowOff>
    </xdr:to>
    <xdr:sp>
      <xdr:nvSpPr>
        <xdr:cNvPr id="187" name="Oval 221"/>
        <xdr:cNvSpPr>
          <a:spLocks/>
        </xdr:cNvSpPr>
      </xdr:nvSpPr>
      <xdr:spPr>
        <a:xfrm>
          <a:off x="5076825" y="12068175"/>
          <a:ext cx="1333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62</xdr:row>
      <xdr:rowOff>104775</xdr:rowOff>
    </xdr:from>
    <xdr:to>
      <xdr:col>8</xdr:col>
      <xdr:colOff>190500</xdr:colOff>
      <xdr:row>63</xdr:row>
      <xdr:rowOff>66675</xdr:rowOff>
    </xdr:to>
    <xdr:sp>
      <xdr:nvSpPr>
        <xdr:cNvPr id="188" name="Line 145"/>
        <xdr:cNvSpPr>
          <a:spLocks/>
        </xdr:cNvSpPr>
      </xdr:nvSpPr>
      <xdr:spPr>
        <a:xfrm>
          <a:off x="5476875" y="12506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63</xdr:row>
      <xdr:rowOff>19050</xdr:rowOff>
    </xdr:from>
    <xdr:to>
      <xdr:col>8</xdr:col>
      <xdr:colOff>180975</xdr:colOff>
      <xdr:row>63</xdr:row>
      <xdr:rowOff>19050</xdr:rowOff>
    </xdr:to>
    <xdr:sp>
      <xdr:nvSpPr>
        <xdr:cNvPr id="189" name="Line 146"/>
        <xdr:cNvSpPr>
          <a:spLocks/>
        </xdr:cNvSpPr>
      </xdr:nvSpPr>
      <xdr:spPr>
        <a:xfrm>
          <a:off x="4791075" y="126111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62</xdr:row>
      <xdr:rowOff>95250</xdr:rowOff>
    </xdr:from>
    <xdr:to>
      <xdr:col>7</xdr:col>
      <xdr:colOff>104775</xdr:colOff>
      <xdr:row>63</xdr:row>
      <xdr:rowOff>57150</xdr:rowOff>
    </xdr:to>
    <xdr:sp>
      <xdr:nvSpPr>
        <xdr:cNvPr id="190" name="Line 145"/>
        <xdr:cNvSpPr>
          <a:spLocks/>
        </xdr:cNvSpPr>
      </xdr:nvSpPr>
      <xdr:spPr>
        <a:xfrm>
          <a:off x="4781550" y="1249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352425</xdr:colOff>
      <xdr:row>62</xdr:row>
      <xdr:rowOff>180975</xdr:rowOff>
    </xdr:from>
    <xdr:ext cx="247650" cy="238125"/>
    <xdr:sp>
      <xdr:nvSpPr>
        <xdr:cNvPr id="191" name="Text Box 183"/>
        <xdr:cNvSpPr txBox="1">
          <a:spLocks noChangeArrowheads="1"/>
        </xdr:cNvSpPr>
      </xdr:nvSpPr>
      <xdr:spPr>
        <a:xfrm>
          <a:off x="5029200" y="125825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P450"/>
  <sheetViews>
    <sheetView showGridLines="0" tabSelected="1" view="pageBreakPreview" zoomScaleSheetLayoutView="100" workbookViewId="0" topLeftCell="A1">
      <selection activeCell="L64" sqref="L64"/>
    </sheetView>
  </sheetViews>
  <sheetFormatPr defaultColWidth="9.140625" defaultRowHeight="12.75"/>
  <cols>
    <col min="2" max="2" width="10.7109375" style="0" customWidth="1"/>
    <col min="3" max="3" width="11.8515625" style="0" customWidth="1"/>
    <col min="5" max="5" width="10.7109375" style="0" customWidth="1"/>
    <col min="6" max="6" width="9.421875" style="0" bestFit="1" customWidth="1"/>
    <col min="9" max="9" width="10.7109375" style="0" customWidth="1"/>
  </cols>
  <sheetData>
    <row r="1" spans="1:14" ht="15.75" customHeight="1">
      <c r="A1" s="2" t="s">
        <v>11</v>
      </c>
      <c r="B1" s="15"/>
      <c r="C1" s="15"/>
      <c r="D1" s="96" t="s">
        <v>17</v>
      </c>
      <c r="E1" s="97"/>
      <c r="F1" s="97"/>
      <c r="G1" s="98"/>
      <c r="H1" s="99" t="s">
        <v>18</v>
      </c>
      <c r="I1" s="100"/>
      <c r="J1" s="27"/>
      <c r="L1" t="s">
        <v>70</v>
      </c>
      <c r="N1">
        <f>(3.14*E61*C65*C62)/10000</f>
        <v>2.0430275385900942</v>
      </c>
    </row>
    <row r="2" spans="1:14" ht="15.75" customHeight="1" thickBot="1">
      <c r="A2" s="8" t="s">
        <v>12</v>
      </c>
      <c r="B2" s="16"/>
      <c r="C2" s="16"/>
      <c r="D2" s="103" t="s">
        <v>69</v>
      </c>
      <c r="E2" s="104"/>
      <c r="F2" s="104"/>
      <c r="G2" s="105"/>
      <c r="H2" s="101"/>
      <c r="I2" s="102"/>
      <c r="J2" s="28"/>
      <c r="L2" t="s">
        <v>84</v>
      </c>
      <c r="N2">
        <f>(C68*C67*(C67/2)^2)/2</f>
        <v>0</v>
      </c>
    </row>
    <row r="3" spans="1:12" ht="15.75" customHeight="1">
      <c r="A3" s="3" t="s">
        <v>13</v>
      </c>
      <c r="B3" s="16"/>
      <c r="C3" s="16"/>
      <c r="D3" s="17" t="s">
        <v>10</v>
      </c>
      <c r="E3" s="18" t="s">
        <v>15</v>
      </c>
      <c r="F3" s="19" t="s">
        <v>16</v>
      </c>
      <c r="G3" s="20" t="s">
        <v>15</v>
      </c>
      <c r="H3" s="5" t="s">
        <v>19</v>
      </c>
      <c r="I3" s="14"/>
      <c r="J3" s="28"/>
      <c r="L3" s="94">
        <v>12</v>
      </c>
    </row>
    <row r="4" spans="1:16" ht="15.75" customHeight="1" thickBot="1">
      <c r="A4" s="4" t="s">
        <v>14</v>
      </c>
      <c r="B4" s="21"/>
      <c r="C4" s="21"/>
      <c r="D4" s="9" t="s">
        <v>21</v>
      </c>
      <c r="E4" s="10"/>
      <c r="F4" s="11"/>
      <c r="G4" s="12"/>
      <c r="H4" s="6" t="s">
        <v>20</v>
      </c>
      <c r="I4" s="13"/>
      <c r="J4" s="29"/>
      <c r="L4" s="94">
        <v>16</v>
      </c>
      <c r="M4" t="s">
        <v>82</v>
      </c>
      <c r="N4" t="s">
        <v>85</v>
      </c>
      <c r="O4">
        <v>2.4</v>
      </c>
      <c r="P4">
        <v>3.6</v>
      </c>
    </row>
    <row r="5" spans="1:16" ht="15.75" customHeight="1">
      <c r="A5" s="31" t="s">
        <v>30</v>
      </c>
      <c r="B5" s="32"/>
      <c r="C5" s="75" t="s">
        <v>31</v>
      </c>
      <c r="D5" s="32"/>
      <c r="E5" s="33" t="s">
        <v>88</v>
      </c>
      <c r="F5" s="74" t="s">
        <v>85</v>
      </c>
      <c r="G5" s="34"/>
      <c r="H5" s="32"/>
      <c r="I5" s="32"/>
      <c r="J5" s="91" t="s">
        <v>94</v>
      </c>
      <c r="L5" s="94">
        <v>18</v>
      </c>
      <c r="M5" t="s">
        <v>83</v>
      </c>
      <c r="N5" t="s">
        <v>86</v>
      </c>
      <c r="O5">
        <v>2.8</v>
      </c>
      <c r="P5">
        <v>4.4</v>
      </c>
    </row>
    <row r="6" spans="1:16" ht="15.75" customHeight="1">
      <c r="A6" s="35"/>
      <c r="B6" s="36"/>
      <c r="C6" s="36"/>
      <c r="D6" s="36"/>
      <c r="E6" s="36"/>
      <c r="F6" s="34" t="s">
        <v>89</v>
      </c>
      <c r="G6" s="37" t="s">
        <v>2</v>
      </c>
      <c r="H6" s="38">
        <f>VLOOKUP(F5,N4:P6,2,FALSE)</f>
        <v>2.4</v>
      </c>
      <c r="I6" s="36" t="s">
        <v>9</v>
      </c>
      <c r="J6" s="92" t="s">
        <v>95</v>
      </c>
      <c r="L6" s="94">
        <v>20</v>
      </c>
      <c r="N6" t="s">
        <v>87</v>
      </c>
      <c r="O6">
        <v>3.6</v>
      </c>
      <c r="P6">
        <v>5.2</v>
      </c>
    </row>
    <row r="7" spans="1:12" ht="15.75" customHeight="1">
      <c r="A7" s="40" t="s">
        <v>22</v>
      </c>
      <c r="B7" s="36"/>
      <c r="C7" s="76" t="s">
        <v>70</v>
      </c>
      <c r="D7" s="34" t="s">
        <v>81</v>
      </c>
      <c r="E7" s="36" t="str">
        <f>IF(C7="(D.L+L.L)","a","b")</f>
        <v>a</v>
      </c>
      <c r="F7" s="34" t="s">
        <v>90</v>
      </c>
      <c r="G7" s="37" t="s">
        <v>2</v>
      </c>
      <c r="H7" s="38">
        <f>VLOOKUP(F5,N4:P6,3,FALSE)</f>
        <v>3.6</v>
      </c>
      <c r="I7" s="36" t="s">
        <v>9</v>
      </c>
      <c r="J7" s="39"/>
      <c r="L7" s="94">
        <v>22</v>
      </c>
    </row>
    <row r="8" spans="1:12" ht="15.75" customHeight="1">
      <c r="A8" s="35"/>
      <c r="B8" s="36"/>
      <c r="C8" s="36"/>
      <c r="D8" s="36"/>
      <c r="E8" s="36"/>
      <c r="F8" s="36"/>
      <c r="G8" s="36"/>
      <c r="H8" s="36"/>
      <c r="I8" s="36"/>
      <c r="J8" s="39"/>
      <c r="L8" s="94">
        <v>25</v>
      </c>
    </row>
    <row r="9" spans="1:12" ht="15.75" customHeight="1">
      <c r="A9" s="41" t="s">
        <v>5</v>
      </c>
      <c r="B9" s="42"/>
      <c r="C9" s="42"/>
      <c r="D9" s="42"/>
      <c r="E9" s="36"/>
      <c r="F9" s="36"/>
      <c r="G9" s="36"/>
      <c r="H9" s="36"/>
      <c r="I9" s="36"/>
      <c r="J9" s="39"/>
      <c r="L9" s="94">
        <v>28</v>
      </c>
    </row>
    <row r="10" spans="1:12" ht="15.75" customHeight="1">
      <c r="A10" s="43" t="s">
        <v>1</v>
      </c>
      <c r="B10" s="44" t="s">
        <v>2</v>
      </c>
      <c r="C10" s="77">
        <v>8</v>
      </c>
      <c r="D10" s="42" t="s">
        <v>3</v>
      </c>
      <c r="E10" s="36"/>
      <c r="F10" s="36"/>
      <c r="G10" s="36"/>
      <c r="H10" s="36"/>
      <c r="I10" s="36"/>
      <c r="J10" s="39"/>
      <c r="L10" s="94">
        <v>30</v>
      </c>
    </row>
    <row r="11" spans="1:12" ht="15.75" customHeight="1">
      <c r="A11" s="43" t="s">
        <v>32</v>
      </c>
      <c r="B11" s="44" t="s">
        <v>2</v>
      </c>
      <c r="C11" s="77">
        <v>0</v>
      </c>
      <c r="D11" s="42" t="s">
        <v>3</v>
      </c>
      <c r="E11" s="36"/>
      <c r="F11" s="36"/>
      <c r="G11" s="45"/>
      <c r="H11" s="36"/>
      <c r="I11" s="36"/>
      <c r="J11" s="39"/>
      <c r="L11" s="94">
        <v>33</v>
      </c>
    </row>
    <row r="12" spans="1:12" ht="15.75" customHeight="1">
      <c r="A12" s="43" t="s">
        <v>6</v>
      </c>
      <c r="B12" s="44" t="s">
        <v>2</v>
      </c>
      <c r="C12" s="77">
        <v>2</v>
      </c>
      <c r="D12" s="42" t="s">
        <v>3</v>
      </c>
      <c r="E12" s="36"/>
      <c r="F12" s="36"/>
      <c r="G12" s="36"/>
      <c r="H12" s="36"/>
      <c r="I12" s="36"/>
      <c r="J12" s="39"/>
      <c r="L12" s="94">
        <v>36</v>
      </c>
    </row>
    <row r="13" spans="1:10" ht="15.75" customHeight="1">
      <c r="A13" s="46"/>
      <c r="B13" s="47"/>
      <c r="C13" s="47"/>
      <c r="D13" s="47"/>
      <c r="E13" s="36"/>
      <c r="F13" s="36"/>
      <c r="G13" s="36"/>
      <c r="H13" s="36"/>
      <c r="I13" s="36"/>
      <c r="J13" s="39"/>
    </row>
    <row r="14" spans="1:10" ht="15.75" customHeight="1">
      <c r="A14" s="48" t="s">
        <v>33</v>
      </c>
      <c r="B14" s="38"/>
      <c r="C14" s="36"/>
      <c r="D14" s="36"/>
      <c r="E14" s="36"/>
      <c r="F14" s="36"/>
      <c r="G14" s="45"/>
      <c r="H14" s="36"/>
      <c r="I14" s="36"/>
      <c r="J14" s="39"/>
    </row>
    <row r="15" spans="1:10" ht="15.75" customHeight="1">
      <c r="A15" s="49" t="s">
        <v>34</v>
      </c>
      <c r="B15" s="36"/>
      <c r="C15" s="78" t="s">
        <v>35</v>
      </c>
      <c r="D15" s="47"/>
      <c r="E15" s="36"/>
      <c r="F15" s="36"/>
      <c r="G15" s="36"/>
      <c r="H15" s="36"/>
      <c r="I15" s="36"/>
      <c r="J15" s="39"/>
    </row>
    <row r="16" spans="1:10" ht="15.75" customHeight="1">
      <c r="A16" s="50" t="s">
        <v>23</v>
      </c>
      <c r="B16" s="25" t="s">
        <v>2</v>
      </c>
      <c r="C16" s="79">
        <v>170</v>
      </c>
      <c r="D16" s="36" t="s">
        <v>4</v>
      </c>
      <c r="E16" s="36"/>
      <c r="F16" s="36"/>
      <c r="G16" s="36"/>
      <c r="H16" s="36"/>
      <c r="I16" s="36"/>
      <c r="J16" s="39"/>
    </row>
    <row r="17" spans="1:10" ht="15.75" customHeight="1">
      <c r="A17" s="50" t="s">
        <v>24</v>
      </c>
      <c r="B17" s="25" t="s">
        <v>2</v>
      </c>
      <c r="C17" s="79">
        <v>12.7</v>
      </c>
      <c r="D17" s="36" t="s">
        <v>4</v>
      </c>
      <c r="E17" s="36"/>
      <c r="F17" s="36"/>
      <c r="G17" s="36"/>
      <c r="H17" s="36"/>
      <c r="I17" s="36"/>
      <c r="J17" s="39"/>
    </row>
    <row r="18" spans="1:10" ht="15.75" customHeight="1">
      <c r="A18" s="50" t="s">
        <v>25</v>
      </c>
      <c r="B18" s="25" t="s">
        <v>2</v>
      </c>
      <c r="C18" s="79">
        <v>360</v>
      </c>
      <c r="D18" s="36" t="s">
        <v>4</v>
      </c>
      <c r="E18" s="36"/>
      <c r="F18" s="36"/>
      <c r="G18" s="36"/>
      <c r="H18" s="36"/>
      <c r="I18" s="36"/>
      <c r="J18" s="39"/>
    </row>
    <row r="19" spans="1:10" ht="15.75" customHeight="1">
      <c r="A19" s="50" t="s">
        <v>26</v>
      </c>
      <c r="B19" s="25" t="s">
        <v>2</v>
      </c>
      <c r="C19" s="79">
        <v>8</v>
      </c>
      <c r="D19" s="36" t="s">
        <v>4</v>
      </c>
      <c r="E19" s="36"/>
      <c r="F19" s="36"/>
      <c r="G19" s="36"/>
      <c r="H19" s="36"/>
      <c r="I19" s="36"/>
      <c r="J19" s="39"/>
    </row>
    <row r="20" spans="1:10" ht="15.75" customHeight="1">
      <c r="A20" s="50" t="s">
        <v>27</v>
      </c>
      <c r="B20" s="25" t="s">
        <v>2</v>
      </c>
      <c r="C20" s="79">
        <v>170</v>
      </c>
      <c r="D20" s="36" t="s">
        <v>4</v>
      </c>
      <c r="E20" s="36"/>
      <c r="F20" s="36"/>
      <c r="G20" s="36"/>
      <c r="H20" s="36"/>
      <c r="I20" s="36"/>
      <c r="J20" s="39"/>
    </row>
    <row r="21" spans="1:10" ht="15.75" customHeight="1">
      <c r="A21" s="50" t="s">
        <v>28</v>
      </c>
      <c r="B21" s="25" t="s">
        <v>2</v>
      </c>
      <c r="C21" s="79">
        <v>12.7</v>
      </c>
      <c r="D21" s="36" t="s">
        <v>4</v>
      </c>
      <c r="E21" s="36"/>
      <c r="F21" s="36"/>
      <c r="G21" s="36"/>
      <c r="H21" s="36"/>
      <c r="I21" s="36"/>
      <c r="J21" s="39"/>
    </row>
    <row r="22" spans="1:10" ht="15.75" customHeight="1">
      <c r="A22" s="46"/>
      <c r="B22" s="47"/>
      <c r="C22" s="47"/>
      <c r="D22" s="47"/>
      <c r="E22" s="36"/>
      <c r="F22" s="36"/>
      <c r="G22" s="36"/>
      <c r="H22" s="36"/>
      <c r="I22" s="36"/>
      <c r="J22" s="39"/>
    </row>
    <row r="23" spans="1:10" ht="15.75" customHeight="1">
      <c r="A23" s="48" t="s">
        <v>36</v>
      </c>
      <c r="B23" s="38"/>
      <c r="C23" s="36"/>
      <c r="D23" s="36"/>
      <c r="E23" s="36"/>
      <c r="F23" s="36"/>
      <c r="G23" s="36"/>
      <c r="H23" s="36"/>
      <c r="I23" s="36"/>
      <c r="J23" s="39"/>
    </row>
    <row r="24" spans="1:10" ht="15.75" customHeight="1">
      <c r="A24" s="50" t="s">
        <v>37</v>
      </c>
      <c r="B24" s="25" t="s">
        <v>2</v>
      </c>
      <c r="C24" s="51">
        <f>CEILING(((C18+40+C17+C21)/10),2)</f>
        <v>44</v>
      </c>
      <c r="D24" s="36" t="s">
        <v>7</v>
      </c>
      <c r="E24" s="36"/>
      <c r="F24" s="36"/>
      <c r="G24" s="36"/>
      <c r="H24" s="36"/>
      <c r="I24" s="36"/>
      <c r="J24" s="39"/>
    </row>
    <row r="25" spans="1:10" ht="15.75" customHeight="1">
      <c r="A25" s="50" t="s">
        <v>29</v>
      </c>
      <c r="B25" s="25" t="s">
        <v>2</v>
      </c>
      <c r="C25" s="51">
        <f>CEILING(((C16+40)/10),2)</f>
        <v>22</v>
      </c>
      <c r="D25" s="36" t="s">
        <v>7</v>
      </c>
      <c r="E25" s="47"/>
      <c r="F25" s="47"/>
      <c r="G25" s="47"/>
      <c r="H25" s="47"/>
      <c r="I25" s="47"/>
      <c r="J25" s="39"/>
    </row>
    <row r="26" spans="1:10" ht="15.75" customHeight="1">
      <c r="A26" s="46"/>
      <c r="B26" s="47"/>
      <c r="C26" s="47"/>
      <c r="D26" s="47"/>
      <c r="E26" s="47"/>
      <c r="F26" s="47"/>
      <c r="G26" s="47"/>
      <c r="H26" s="47"/>
      <c r="I26" s="47"/>
      <c r="J26" s="39"/>
    </row>
    <row r="27" spans="1:10" ht="15.75" customHeight="1">
      <c r="A27" s="48" t="s">
        <v>38</v>
      </c>
      <c r="B27" s="38"/>
      <c r="C27" s="36"/>
      <c r="D27" s="36"/>
      <c r="E27" s="47"/>
      <c r="F27" s="47"/>
      <c r="G27" s="47"/>
      <c r="H27" s="47"/>
      <c r="I27" s="47"/>
      <c r="J27" s="39"/>
    </row>
    <row r="28" spans="1:10" ht="15.75" customHeight="1">
      <c r="A28" s="50" t="s">
        <v>54</v>
      </c>
      <c r="B28" s="25" t="s">
        <v>2</v>
      </c>
      <c r="C28" s="52">
        <f>C20</f>
        <v>170</v>
      </c>
      <c r="D28" s="36" t="s">
        <v>4</v>
      </c>
      <c r="E28" s="25" t="s">
        <v>55</v>
      </c>
      <c r="F28" s="25" t="s">
        <v>2</v>
      </c>
      <c r="G28" s="80">
        <v>6</v>
      </c>
      <c r="H28" s="36" t="s">
        <v>4</v>
      </c>
      <c r="I28" s="36"/>
      <c r="J28" s="39"/>
    </row>
    <row r="29" spans="1:10" ht="15.75" customHeight="1">
      <c r="A29" s="50" t="s">
        <v>56</v>
      </c>
      <c r="B29" s="25" t="s">
        <v>2</v>
      </c>
      <c r="C29" s="52">
        <f>0.4*C20</f>
        <v>68</v>
      </c>
      <c r="D29" s="36" t="s">
        <v>4</v>
      </c>
      <c r="E29" s="25" t="s">
        <v>57</v>
      </c>
      <c r="F29" s="25" t="s">
        <v>2</v>
      </c>
      <c r="G29" s="80">
        <v>6</v>
      </c>
      <c r="H29" s="36" t="s">
        <v>4</v>
      </c>
      <c r="I29" s="36"/>
      <c r="J29" s="39"/>
    </row>
    <row r="30" spans="1:10" ht="15.75" customHeight="1">
      <c r="A30" s="50" t="s">
        <v>58</v>
      </c>
      <c r="B30" s="25" t="s">
        <v>2</v>
      </c>
      <c r="C30" s="52">
        <f>0.8*C18</f>
        <v>288</v>
      </c>
      <c r="D30" s="36" t="s">
        <v>4</v>
      </c>
      <c r="E30" s="25" t="s">
        <v>59</v>
      </c>
      <c r="F30" s="25" t="s">
        <v>2</v>
      </c>
      <c r="G30" s="80">
        <v>6</v>
      </c>
      <c r="H30" s="36" t="s">
        <v>4</v>
      </c>
      <c r="I30" s="36"/>
      <c r="J30" s="39"/>
    </row>
    <row r="31" spans="1:10" ht="15.75" customHeight="1">
      <c r="A31" s="46"/>
      <c r="B31" s="47"/>
      <c r="C31" s="47"/>
      <c r="D31" s="47"/>
      <c r="E31" s="47"/>
      <c r="F31" s="47"/>
      <c r="G31" s="47"/>
      <c r="H31" s="47"/>
      <c r="I31" s="36"/>
      <c r="J31" s="39"/>
    </row>
    <row r="32" spans="1:10" ht="15.75" customHeight="1">
      <c r="A32" s="48" t="s">
        <v>39</v>
      </c>
      <c r="B32" s="38"/>
      <c r="C32" s="36"/>
      <c r="D32" s="36"/>
      <c r="E32" s="36"/>
      <c r="F32" s="36"/>
      <c r="G32" s="36"/>
      <c r="H32" s="36"/>
      <c r="I32" s="36"/>
      <c r="J32" s="39"/>
    </row>
    <row r="33" spans="1:10" ht="15.75" customHeight="1">
      <c r="A33" s="50" t="s">
        <v>91</v>
      </c>
      <c r="B33" s="25" t="s">
        <v>2</v>
      </c>
      <c r="C33" s="81">
        <v>250</v>
      </c>
      <c r="D33" s="36" t="s">
        <v>60</v>
      </c>
      <c r="E33" s="36"/>
      <c r="F33" s="36"/>
      <c r="G33" s="36"/>
      <c r="H33" s="36"/>
      <c r="I33" s="36"/>
      <c r="J33" s="39"/>
    </row>
    <row r="34" spans="1:10" ht="15.75" customHeight="1">
      <c r="A34" s="50" t="s">
        <v>40</v>
      </c>
      <c r="B34" s="25" t="s">
        <v>2</v>
      </c>
      <c r="C34" s="51">
        <f>C10*1000/(C24*C25)</f>
        <v>8.264462809917354</v>
      </c>
      <c r="D34" s="36" t="s">
        <v>60</v>
      </c>
      <c r="E34" s="25" t="str">
        <f>IF(C34&lt;G34,"&lt;","&gt;")</f>
        <v>&lt;</v>
      </c>
      <c r="F34" s="36" t="s">
        <v>92</v>
      </c>
      <c r="G34" s="38">
        <f>0.3*C33</f>
        <v>75</v>
      </c>
      <c r="H34" s="36" t="s">
        <v>60</v>
      </c>
      <c r="I34" s="53" t="str">
        <f>IF(AND(C34&lt;G34),"SAFE","UNSAFE")</f>
        <v>SAFE</v>
      </c>
      <c r="J34" s="39"/>
    </row>
    <row r="35" spans="1:10" ht="15.75" customHeight="1">
      <c r="A35" s="35"/>
      <c r="B35" s="36"/>
      <c r="C35" s="36"/>
      <c r="D35" s="36"/>
      <c r="E35" s="36"/>
      <c r="F35" s="36"/>
      <c r="G35" s="36"/>
      <c r="H35" s="36"/>
      <c r="I35" s="36"/>
      <c r="J35" s="39"/>
    </row>
    <row r="36" spans="1:10" ht="15.75" customHeight="1">
      <c r="A36" s="48" t="s">
        <v>41</v>
      </c>
      <c r="B36" s="38"/>
      <c r="C36" s="36"/>
      <c r="D36" s="36"/>
      <c r="E36" s="36"/>
      <c r="F36" s="36"/>
      <c r="G36" s="36"/>
      <c r="H36" s="36"/>
      <c r="I36" s="36"/>
      <c r="J36" s="39"/>
    </row>
    <row r="37" spans="1:10" ht="15.75" customHeight="1">
      <c r="A37" s="50" t="s">
        <v>61</v>
      </c>
      <c r="B37" s="25" t="s">
        <v>2</v>
      </c>
      <c r="C37" s="25">
        <f>2*C30*G30/100</f>
        <v>34.56</v>
      </c>
      <c r="D37" s="54" t="s">
        <v>8</v>
      </c>
      <c r="E37" s="36"/>
      <c r="F37" s="36"/>
      <c r="G37" s="36"/>
      <c r="H37" s="36"/>
      <c r="I37" s="36"/>
      <c r="J37" s="39"/>
    </row>
    <row r="38" spans="1:10" ht="15.75" customHeight="1">
      <c r="A38" s="50" t="s">
        <v>62</v>
      </c>
      <c r="B38" s="25" t="s">
        <v>2</v>
      </c>
      <c r="C38" s="25">
        <f>(2*C28*G28+4*C29*G29)/100</f>
        <v>36.72</v>
      </c>
      <c r="D38" s="54" t="s">
        <v>8</v>
      </c>
      <c r="E38" s="36"/>
      <c r="F38" s="36"/>
      <c r="G38" s="36"/>
      <c r="H38" s="36"/>
      <c r="I38" s="36"/>
      <c r="J38" s="39"/>
    </row>
    <row r="39" spans="1:10" ht="15.75" customHeight="1">
      <c r="A39" s="50" t="s">
        <v>63</v>
      </c>
      <c r="B39" s="25" t="s">
        <v>2</v>
      </c>
      <c r="C39" s="25">
        <f>C37+C38</f>
        <v>71.28</v>
      </c>
      <c r="D39" s="54" t="s">
        <v>8</v>
      </c>
      <c r="E39" s="36"/>
      <c r="F39" s="36"/>
      <c r="G39" s="36"/>
      <c r="H39" s="36"/>
      <c r="I39" s="36"/>
      <c r="J39" s="39"/>
    </row>
    <row r="40" spans="1:10" ht="15.75" customHeight="1">
      <c r="A40" s="50" t="s">
        <v>64</v>
      </c>
      <c r="B40" s="25" t="s">
        <v>2</v>
      </c>
      <c r="C40" s="25">
        <f>MAX(0.6*C10,C11)/C39</f>
        <v>0.06734006734006734</v>
      </c>
      <c r="D40" s="36" t="s">
        <v>9</v>
      </c>
      <c r="E40" s="47"/>
      <c r="F40" s="47"/>
      <c r="G40" s="36"/>
      <c r="H40" s="36"/>
      <c r="I40" s="36"/>
      <c r="J40" s="39"/>
    </row>
    <row r="41" spans="1:10" ht="15.75" customHeight="1">
      <c r="A41" s="50" t="s">
        <v>65</v>
      </c>
      <c r="B41" s="25" t="s">
        <v>2</v>
      </c>
      <c r="C41" s="25">
        <f>C12/C37</f>
        <v>0.057870370370370364</v>
      </c>
      <c r="D41" s="36" t="s">
        <v>9</v>
      </c>
      <c r="E41" s="47"/>
      <c r="F41" s="47"/>
      <c r="G41" s="36"/>
      <c r="H41" s="36"/>
      <c r="I41" s="36"/>
      <c r="J41" s="39"/>
    </row>
    <row r="42" spans="1:10" ht="15.75" customHeight="1">
      <c r="A42" s="50" t="s">
        <v>66</v>
      </c>
      <c r="B42" s="25" t="s">
        <v>2</v>
      </c>
      <c r="C42" s="25">
        <f>(C40^2+3*C41^2)^0.5</f>
        <v>0.1207543952399925</v>
      </c>
      <c r="D42" s="36" t="s">
        <v>9</v>
      </c>
      <c r="E42" s="55" t="str">
        <f>IF(C42&lt;F42,"&lt;","&gt;")</f>
        <v>&lt;</v>
      </c>
      <c r="F42" s="25">
        <f>IF(E7="a",0.2*H7*1.1,0.2*H7*1.1*1.2)</f>
        <v>0.7920000000000001</v>
      </c>
      <c r="G42" s="36" t="s">
        <v>9</v>
      </c>
      <c r="H42" s="56"/>
      <c r="I42" s="57" t="str">
        <f>IF(AND(C42&lt;F42),"SAFE","UNSAFE")</f>
        <v>SAFE</v>
      </c>
      <c r="J42" s="92" t="s">
        <v>96</v>
      </c>
    </row>
    <row r="43" spans="1:10" ht="15.75" customHeight="1">
      <c r="A43" s="35"/>
      <c r="B43" s="36"/>
      <c r="C43" s="36"/>
      <c r="D43" s="36"/>
      <c r="E43" s="47"/>
      <c r="F43" s="47"/>
      <c r="G43" s="47"/>
      <c r="H43" s="47"/>
      <c r="I43" s="47"/>
      <c r="J43" s="92" t="s">
        <v>97</v>
      </c>
    </row>
    <row r="44" spans="1:10" ht="15.75" customHeight="1">
      <c r="A44" s="48" t="s">
        <v>42</v>
      </c>
      <c r="B44" s="38"/>
      <c r="C44" s="36"/>
      <c r="D44" s="36"/>
      <c r="E44" s="36"/>
      <c r="F44" s="36"/>
      <c r="G44" s="36"/>
      <c r="H44" s="36"/>
      <c r="I44" s="36"/>
      <c r="J44" s="61"/>
    </row>
    <row r="45" spans="1:13" ht="15.75" customHeight="1">
      <c r="A45" s="35" t="s">
        <v>43</v>
      </c>
      <c r="B45" s="36"/>
      <c r="C45" s="36"/>
      <c r="D45" s="36"/>
      <c r="E45" s="36"/>
      <c r="F45" s="36"/>
      <c r="G45" s="36"/>
      <c r="H45" s="36"/>
      <c r="I45" s="36"/>
      <c r="J45" s="62"/>
      <c r="M45" s="7"/>
    </row>
    <row r="46" spans="1:10" ht="15.75" customHeight="1">
      <c r="A46" s="35" t="s">
        <v>44</v>
      </c>
      <c r="B46" s="36"/>
      <c r="C46" s="36"/>
      <c r="D46" s="36"/>
      <c r="E46" s="36"/>
      <c r="F46" s="36"/>
      <c r="G46" s="36"/>
      <c r="H46" s="36"/>
      <c r="I46" s="36"/>
      <c r="J46" s="39"/>
    </row>
    <row r="47" spans="1:10" ht="15.75" customHeight="1">
      <c r="A47" s="35" t="s">
        <v>45</v>
      </c>
      <c r="B47" s="36"/>
      <c r="C47" s="36"/>
      <c r="D47" s="36"/>
      <c r="E47" s="36"/>
      <c r="F47" s="36"/>
      <c r="G47" s="45"/>
      <c r="H47" s="36"/>
      <c r="I47" s="36"/>
      <c r="J47" s="39"/>
    </row>
    <row r="48" spans="1:10" ht="15.75" customHeight="1">
      <c r="A48" s="63" t="s">
        <v>46</v>
      </c>
      <c r="B48" s="47"/>
      <c r="C48" s="47"/>
      <c r="D48" s="47"/>
      <c r="E48" s="36"/>
      <c r="F48" s="36"/>
      <c r="G48" s="36"/>
      <c r="H48" s="36"/>
      <c r="I48" s="36"/>
      <c r="J48" s="39"/>
    </row>
    <row r="49" spans="1:10" ht="15.75" customHeight="1">
      <c r="A49" s="50" t="s">
        <v>0</v>
      </c>
      <c r="B49" s="25" t="s">
        <v>2</v>
      </c>
      <c r="C49" s="38">
        <f>0.5*(C24*10-0.95*(C17+C18+C21))/10</f>
        <v>3.693500000000003</v>
      </c>
      <c r="D49" s="36" t="s">
        <v>7</v>
      </c>
      <c r="E49" s="36"/>
      <c r="F49" s="36"/>
      <c r="G49" s="36"/>
      <c r="H49" s="36"/>
      <c r="I49" s="36"/>
      <c r="J49" s="39"/>
    </row>
    <row r="50" spans="1:10" ht="15.75" customHeight="1">
      <c r="A50" s="50" t="s">
        <v>47</v>
      </c>
      <c r="B50" s="25" t="s">
        <v>2</v>
      </c>
      <c r="C50" s="38">
        <f>0.5*(C25*10-0.8*C20)/10</f>
        <v>4.2</v>
      </c>
      <c r="D50" s="36" t="s">
        <v>7</v>
      </c>
      <c r="E50" s="36"/>
      <c r="F50" s="36"/>
      <c r="G50" s="45"/>
      <c r="H50" s="36"/>
      <c r="I50" s="36"/>
      <c r="J50" s="39"/>
    </row>
    <row r="51" spans="1:10" ht="15.75" customHeight="1">
      <c r="A51" s="50" t="s">
        <v>40</v>
      </c>
      <c r="B51" s="25" t="s">
        <v>2</v>
      </c>
      <c r="C51" s="38">
        <f>C34</f>
        <v>8.264462809917354</v>
      </c>
      <c r="D51" s="36" t="s">
        <v>60</v>
      </c>
      <c r="E51" s="36"/>
      <c r="F51" s="36"/>
      <c r="G51" s="36"/>
      <c r="H51" s="36"/>
      <c r="I51" s="36"/>
      <c r="J51" s="39"/>
    </row>
    <row r="52" spans="1:10" ht="15.75" customHeight="1">
      <c r="A52" s="50" t="s">
        <v>67</v>
      </c>
      <c r="B52" s="25" t="s">
        <v>2</v>
      </c>
      <c r="C52" s="36" t="s">
        <v>48</v>
      </c>
      <c r="D52" s="36"/>
      <c r="E52" s="47">
        <f>(C51/1000)*MAX(C49:C50)/2</f>
        <v>0.017355371900826443</v>
      </c>
      <c r="F52" s="47" t="s">
        <v>49</v>
      </c>
      <c r="G52" s="47"/>
      <c r="H52" s="47"/>
      <c r="I52" s="47"/>
      <c r="J52" s="39"/>
    </row>
    <row r="53" spans="1:10" ht="15.75" customHeight="1">
      <c r="A53" s="50" t="s">
        <v>50</v>
      </c>
      <c r="B53" s="25" t="s">
        <v>2</v>
      </c>
      <c r="C53" s="36" t="s">
        <v>93</v>
      </c>
      <c r="D53" s="25"/>
      <c r="E53" s="64">
        <f>(6*E52/0.58*H6)^0.5*10</f>
        <v>6.564236376156169</v>
      </c>
      <c r="F53" s="36" t="s">
        <v>4</v>
      </c>
      <c r="G53" s="36"/>
      <c r="H53" s="36"/>
      <c r="I53" s="36"/>
      <c r="J53" s="39"/>
    </row>
    <row r="54" spans="1:10" ht="15.75" customHeight="1" thickBot="1">
      <c r="A54" s="35"/>
      <c r="B54" s="36"/>
      <c r="C54" s="36"/>
      <c r="D54" s="36"/>
      <c r="E54" s="36"/>
      <c r="F54" s="36"/>
      <c r="G54" s="36"/>
      <c r="H54" s="36"/>
      <c r="I54" s="36"/>
      <c r="J54" s="39"/>
    </row>
    <row r="55" spans="1:10" ht="15.75" customHeight="1" thickBot="1">
      <c r="A55" s="35"/>
      <c r="B55" s="36"/>
      <c r="C55" s="36"/>
      <c r="D55" s="65" t="s">
        <v>3</v>
      </c>
      <c r="E55" s="66" t="s">
        <v>2</v>
      </c>
      <c r="F55" s="67">
        <f>MAX(CEILING(E53,2),16)</f>
        <v>16</v>
      </c>
      <c r="G55" s="68" t="s">
        <v>4</v>
      </c>
      <c r="H55" s="36"/>
      <c r="I55" s="36"/>
      <c r="J55" s="39"/>
    </row>
    <row r="56" spans="1:10" ht="15.75" customHeight="1" thickBot="1">
      <c r="A56" s="58"/>
      <c r="B56" s="59"/>
      <c r="C56" s="59"/>
      <c r="D56" s="59"/>
      <c r="E56" s="59"/>
      <c r="F56" s="59"/>
      <c r="G56" s="59"/>
      <c r="H56" s="59"/>
      <c r="I56" s="59"/>
      <c r="J56" s="60"/>
    </row>
    <row r="57" spans="1:10" ht="15.75" customHeight="1">
      <c r="A57" s="48" t="s">
        <v>51</v>
      </c>
      <c r="B57" s="38"/>
      <c r="C57" s="36"/>
      <c r="D57" s="36"/>
      <c r="E57" s="36"/>
      <c r="F57" s="36"/>
      <c r="G57" s="36"/>
      <c r="H57" s="36"/>
      <c r="I57" s="36"/>
      <c r="J57" s="39"/>
    </row>
    <row r="58" spans="1:10" ht="15.75" customHeight="1">
      <c r="A58" s="70" t="s">
        <v>53</v>
      </c>
      <c r="B58" s="25" t="s">
        <v>2</v>
      </c>
      <c r="C58" s="80">
        <v>20</v>
      </c>
      <c r="D58" s="36" t="s">
        <v>4</v>
      </c>
      <c r="E58" s="36"/>
      <c r="F58" s="36"/>
      <c r="G58" s="36"/>
      <c r="H58" s="36"/>
      <c r="I58" s="36"/>
      <c r="J58" s="39"/>
    </row>
    <row r="59" spans="1:10" ht="15.75" customHeight="1">
      <c r="A59" s="26" t="s">
        <v>52</v>
      </c>
      <c r="B59" s="25" t="s">
        <v>2</v>
      </c>
      <c r="C59" s="38">
        <f>3.14*(C58)^2/400</f>
        <v>3.14</v>
      </c>
      <c r="D59" s="54" t="s">
        <v>68</v>
      </c>
      <c r="E59" s="36"/>
      <c r="F59" s="36"/>
      <c r="G59" s="54"/>
      <c r="H59" s="36"/>
      <c r="I59" s="36"/>
      <c r="J59" s="39"/>
    </row>
    <row r="60" spans="1:11" ht="15.75" customHeight="1" thickBot="1">
      <c r="A60" s="69" t="s">
        <v>71</v>
      </c>
      <c r="B60" s="25" t="s">
        <v>2</v>
      </c>
      <c r="C60" s="95">
        <f>CEILING(MAX(C12/(0.25*5.2*0.85*C59),C11/(0.33*5.2*0.85*C59)),1)</f>
        <v>1</v>
      </c>
      <c r="D60" s="36"/>
      <c r="E60" s="36"/>
      <c r="F60" s="36"/>
      <c r="G60" s="54"/>
      <c r="H60" s="36"/>
      <c r="I60" s="36"/>
      <c r="J60" s="39"/>
      <c r="K60" s="69"/>
    </row>
    <row r="61" spans="1:10" ht="15.75" customHeight="1" thickBot="1">
      <c r="A61" s="93">
        <f>CEILING(C60,2)</f>
        <v>2</v>
      </c>
      <c r="B61" s="25" t="s">
        <v>98</v>
      </c>
      <c r="C61" s="71" t="s">
        <v>53</v>
      </c>
      <c r="D61" s="66" t="s">
        <v>2</v>
      </c>
      <c r="E61" s="67">
        <f>C58</f>
        <v>20</v>
      </c>
      <c r="F61" s="68" t="s">
        <v>4</v>
      </c>
      <c r="G61" s="36"/>
      <c r="H61" s="36"/>
      <c r="I61" s="36"/>
      <c r="J61" s="39"/>
    </row>
    <row r="62" spans="1:10" ht="15.75" customHeight="1">
      <c r="A62" s="50" t="s">
        <v>72</v>
      </c>
      <c r="B62" s="25" t="s">
        <v>2</v>
      </c>
      <c r="C62" s="51">
        <f>(((0.3*(C33/15)^0.5)/1.6)*10)*0.85</f>
        <v>6.506457129267816</v>
      </c>
      <c r="D62" s="36" t="s">
        <v>60</v>
      </c>
      <c r="E62" s="72"/>
      <c r="F62" s="73"/>
      <c r="G62" s="36"/>
      <c r="H62" s="36"/>
      <c r="I62" s="36"/>
      <c r="J62" s="39"/>
    </row>
    <row r="63" spans="1:10" ht="15">
      <c r="A63" s="30" t="s">
        <v>73</v>
      </c>
      <c r="B63" s="36"/>
      <c r="C63" s="38">
        <f>IF(C11=0,4*E61,(C11*10000)/(C58*3.14*E61*C62))</f>
        <v>80</v>
      </c>
      <c r="D63" s="36" t="s">
        <v>7</v>
      </c>
      <c r="E63" s="36"/>
      <c r="F63" s="36"/>
      <c r="G63" s="36"/>
      <c r="H63" s="36"/>
      <c r="I63" s="36"/>
      <c r="J63" s="39"/>
    </row>
    <row r="64" spans="1:10" ht="15">
      <c r="A64" s="35" t="s">
        <v>74</v>
      </c>
      <c r="B64" s="36"/>
      <c r="C64" s="36"/>
      <c r="D64" s="36"/>
      <c r="E64" s="36"/>
      <c r="F64" s="36"/>
      <c r="G64" s="36"/>
      <c r="H64" s="36"/>
      <c r="I64" s="36"/>
      <c r="J64" s="39"/>
    </row>
    <row r="65" spans="1:10" ht="16.5">
      <c r="A65" s="50" t="s">
        <v>75</v>
      </c>
      <c r="B65" s="25" t="s">
        <v>2</v>
      </c>
      <c r="C65" s="80">
        <v>50</v>
      </c>
      <c r="D65" s="36" t="s">
        <v>7</v>
      </c>
      <c r="E65" s="36"/>
      <c r="F65" s="36"/>
      <c r="G65" s="36"/>
      <c r="H65" s="36"/>
      <c r="I65" s="36"/>
      <c r="J65" s="39"/>
    </row>
    <row r="66" spans="1:10" ht="16.5">
      <c r="A66" s="50" t="s">
        <v>76</v>
      </c>
      <c r="B66" s="25" t="s">
        <v>2</v>
      </c>
      <c r="C66" s="25">
        <f>MAX(C11/C58-N1,0)</f>
        <v>0</v>
      </c>
      <c r="D66" s="42" t="s">
        <v>3</v>
      </c>
      <c r="E66" s="36"/>
      <c r="F66" s="36"/>
      <c r="G66" s="36"/>
      <c r="H66" s="36"/>
      <c r="I66" s="36"/>
      <c r="J66" s="39"/>
    </row>
    <row r="67" spans="1:10" ht="15">
      <c r="A67" s="50" t="s">
        <v>77</v>
      </c>
      <c r="B67" s="25" t="s">
        <v>2</v>
      </c>
      <c r="C67" s="80">
        <v>5</v>
      </c>
      <c r="D67" s="36" t="s">
        <v>7</v>
      </c>
      <c r="E67" s="36" t="s">
        <v>78</v>
      </c>
      <c r="F67" s="36"/>
      <c r="G67" s="36"/>
      <c r="H67" s="36"/>
      <c r="I67" s="36"/>
      <c r="J67" s="39"/>
    </row>
    <row r="68" spans="1:10" ht="18">
      <c r="A68" s="50" t="s">
        <v>79</v>
      </c>
      <c r="B68" s="25" t="s">
        <v>2</v>
      </c>
      <c r="C68" s="25">
        <f>C66/(C67*C67)</f>
        <v>0</v>
      </c>
      <c r="D68" s="36" t="s">
        <v>9</v>
      </c>
      <c r="E68" s="36"/>
      <c r="F68" s="36"/>
      <c r="G68" s="36"/>
      <c r="H68" s="36"/>
      <c r="I68" s="36"/>
      <c r="J68" s="39"/>
    </row>
    <row r="69" spans="1:10" ht="16.5">
      <c r="A69" s="50" t="s">
        <v>80</v>
      </c>
      <c r="B69" s="25" t="s">
        <v>2</v>
      </c>
      <c r="C69" s="25">
        <f>(((6*N2)/(C67*0.58*H6))^0.5)*10</f>
        <v>0</v>
      </c>
      <c r="D69" s="36" t="s">
        <v>4</v>
      </c>
      <c r="E69" s="36"/>
      <c r="F69" s="36"/>
      <c r="G69" s="36"/>
      <c r="H69" s="36"/>
      <c r="I69" s="36"/>
      <c r="J69" s="39"/>
    </row>
    <row r="70" spans="1:10" ht="15.75" thickBot="1">
      <c r="A70" s="35"/>
      <c r="B70" s="36"/>
      <c r="C70" s="36"/>
      <c r="D70" s="36"/>
      <c r="E70" s="36"/>
      <c r="F70" s="36"/>
      <c r="G70" s="36"/>
      <c r="H70" s="36"/>
      <c r="I70" s="36"/>
      <c r="J70" s="39"/>
    </row>
    <row r="71" spans="1:10" ht="17.25" thickBot="1">
      <c r="A71" s="35"/>
      <c r="B71" s="36"/>
      <c r="C71" s="36"/>
      <c r="D71" s="65" t="s">
        <v>80</v>
      </c>
      <c r="E71" s="66" t="s">
        <v>2</v>
      </c>
      <c r="F71" s="67">
        <f>MAX(CEILING(C69,2),8)</f>
        <v>8</v>
      </c>
      <c r="G71" s="68" t="s">
        <v>4</v>
      </c>
      <c r="H71" s="36"/>
      <c r="I71" s="36"/>
      <c r="J71" s="39"/>
    </row>
    <row r="72" spans="1:10" ht="15">
      <c r="A72" s="35"/>
      <c r="B72" s="36"/>
      <c r="C72" s="36"/>
      <c r="D72" s="36"/>
      <c r="E72" s="36"/>
      <c r="F72" s="36"/>
      <c r="G72" s="36"/>
      <c r="H72" s="36"/>
      <c r="I72" s="36"/>
      <c r="J72" s="39"/>
    </row>
    <row r="73" spans="1:10" ht="15">
      <c r="A73" s="35"/>
      <c r="B73" s="36"/>
      <c r="C73" s="36"/>
      <c r="D73" s="36"/>
      <c r="E73" s="36"/>
      <c r="F73" s="36"/>
      <c r="G73" s="36"/>
      <c r="H73" s="36"/>
      <c r="I73" s="36"/>
      <c r="J73" s="39"/>
    </row>
    <row r="74" spans="1:10" ht="15">
      <c r="A74" s="35"/>
      <c r="B74" s="36"/>
      <c r="C74" s="36"/>
      <c r="D74" s="36"/>
      <c r="E74" s="36"/>
      <c r="F74" s="36"/>
      <c r="G74" s="36"/>
      <c r="H74" s="36"/>
      <c r="I74" s="36"/>
      <c r="J74" s="39"/>
    </row>
    <row r="75" spans="1:10" ht="15">
      <c r="A75" s="35"/>
      <c r="B75" s="36"/>
      <c r="C75" s="36"/>
      <c r="D75" s="36"/>
      <c r="E75" s="36"/>
      <c r="F75" s="36"/>
      <c r="G75" s="36"/>
      <c r="H75" s="36"/>
      <c r="I75" s="36"/>
      <c r="J75" s="39"/>
    </row>
    <row r="76" spans="1:10" ht="15">
      <c r="A76" s="35"/>
      <c r="B76" s="36"/>
      <c r="C76" s="36"/>
      <c r="D76" s="36"/>
      <c r="E76" s="36"/>
      <c r="F76" s="36"/>
      <c r="G76" s="36"/>
      <c r="H76" s="36"/>
      <c r="I76" s="36"/>
      <c r="J76" s="39"/>
    </row>
    <row r="77" spans="1:10" ht="15">
      <c r="A77" s="35"/>
      <c r="B77" s="36"/>
      <c r="C77" s="36"/>
      <c r="D77" s="36"/>
      <c r="E77" s="36"/>
      <c r="F77" s="36"/>
      <c r="G77" s="36"/>
      <c r="H77" s="36"/>
      <c r="I77" s="36"/>
      <c r="J77" s="39"/>
    </row>
    <row r="78" spans="1:10" ht="15">
      <c r="A78" s="35"/>
      <c r="B78" s="36"/>
      <c r="C78" s="36"/>
      <c r="D78" s="36"/>
      <c r="E78" s="36"/>
      <c r="F78" s="36"/>
      <c r="G78" s="36"/>
      <c r="H78" s="36"/>
      <c r="I78" s="36"/>
      <c r="J78" s="39"/>
    </row>
    <row r="79" spans="1:10" ht="15">
      <c r="A79" s="35"/>
      <c r="B79" s="36"/>
      <c r="C79" s="36"/>
      <c r="D79" s="36"/>
      <c r="E79" s="36"/>
      <c r="F79" s="36"/>
      <c r="G79" s="36"/>
      <c r="H79" s="36"/>
      <c r="I79" s="36"/>
      <c r="J79" s="39"/>
    </row>
    <row r="80" spans="1:10" ht="15">
      <c r="A80" s="35"/>
      <c r="B80" s="36"/>
      <c r="C80" s="36"/>
      <c r="D80" s="36"/>
      <c r="E80" s="36"/>
      <c r="F80" s="36"/>
      <c r="G80" s="36"/>
      <c r="H80" s="36"/>
      <c r="I80" s="36"/>
      <c r="J80" s="39"/>
    </row>
    <row r="81" spans="1:10" ht="15">
      <c r="A81" s="35"/>
      <c r="B81" s="36"/>
      <c r="C81" s="36"/>
      <c r="D81" s="36"/>
      <c r="E81" s="36"/>
      <c r="F81" s="36"/>
      <c r="G81" s="36"/>
      <c r="H81" s="36"/>
      <c r="I81" s="36"/>
      <c r="J81" s="39"/>
    </row>
    <row r="82" spans="1:10" ht="15">
      <c r="A82" s="35"/>
      <c r="B82" s="36"/>
      <c r="C82" s="36"/>
      <c r="D82" s="36"/>
      <c r="E82" s="36"/>
      <c r="F82" s="36"/>
      <c r="G82" s="36"/>
      <c r="H82" s="36"/>
      <c r="I82" s="36"/>
      <c r="J82" s="39"/>
    </row>
    <row r="83" spans="1:10" ht="15">
      <c r="A83" s="35"/>
      <c r="B83" s="36"/>
      <c r="C83" s="36"/>
      <c r="D83" s="36"/>
      <c r="E83" s="36"/>
      <c r="F83" s="36"/>
      <c r="G83" s="36"/>
      <c r="H83" s="36"/>
      <c r="I83" s="36"/>
      <c r="J83" s="39"/>
    </row>
    <row r="84" spans="1:10" ht="15">
      <c r="A84" s="22"/>
      <c r="B84" s="23"/>
      <c r="C84" s="23"/>
      <c r="D84" s="23"/>
      <c r="E84" s="23"/>
      <c r="F84" s="23"/>
      <c r="G84" s="23"/>
      <c r="H84" s="23"/>
      <c r="I84" s="23"/>
      <c r="J84" s="24"/>
    </row>
    <row r="85" spans="1:10" ht="15">
      <c r="A85" s="22"/>
      <c r="B85" s="23"/>
      <c r="C85" s="23"/>
      <c r="D85" s="23"/>
      <c r="E85" s="23"/>
      <c r="F85" s="23"/>
      <c r="G85" s="23"/>
      <c r="H85" s="23"/>
      <c r="I85" s="23"/>
      <c r="J85" s="24"/>
    </row>
    <row r="86" spans="1:10" ht="15">
      <c r="A86" s="82"/>
      <c r="B86" s="83"/>
      <c r="C86" s="83"/>
      <c r="D86" s="83"/>
      <c r="E86" s="83"/>
      <c r="F86" s="83"/>
      <c r="G86" s="83"/>
      <c r="H86" s="83"/>
      <c r="I86" s="83"/>
      <c r="J86" s="86"/>
    </row>
    <row r="87" spans="1:10" ht="15">
      <c r="A87" s="82"/>
      <c r="B87" s="83"/>
      <c r="C87" s="83"/>
      <c r="D87" s="83"/>
      <c r="E87" s="83"/>
      <c r="F87" s="83"/>
      <c r="G87" s="83"/>
      <c r="H87" s="83"/>
      <c r="I87" s="83"/>
      <c r="J87" s="86"/>
    </row>
    <row r="88" spans="1:10" ht="15">
      <c r="A88" s="82"/>
      <c r="B88" s="83"/>
      <c r="C88" s="83"/>
      <c r="D88" s="83"/>
      <c r="E88" s="83"/>
      <c r="F88" s="83"/>
      <c r="G88" s="83"/>
      <c r="H88" s="83"/>
      <c r="I88" s="83"/>
      <c r="J88" s="86"/>
    </row>
    <row r="89" spans="1:10" ht="15">
      <c r="A89" s="82"/>
      <c r="B89" s="83"/>
      <c r="C89" s="83"/>
      <c r="D89" s="83"/>
      <c r="E89" s="83"/>
      <c r="F89" s="83"/>
      <c r="G89" s="83"/>
      <c r="H89" s="83"/>
      <c r="I89" s="83"/>
      <c r="J89" s="86"/>
    </row>
    <row r="90" spans="1:10" ht="15">
      <c r="A90" s="82"/>
      <c r="B90" s="83"/>
      <c r="C90" s="83"/>
      <c r="D90" s="83"/>
      <c r="E90" s="83"/>
      <c r="F90" s="83"/>
      <c r="G90" s="83"/>
      <c r="H90" s="83"/>
      <c r="I90" s="83"/>
      <c r="J90" s="86"/>
    </row>
    <row r="91" spans="1:10" ht="15">
      <c r="A91" s="82"/>
      <c r="B91" s="83"/>
      <c r="C91" s="83"/>
      <c r="D91" s="83"/>
      <c r="E91" s="83"/>
      <c r="F91" s="83"/>
      <c r="G91" s="83"/>
      <c r="H91" s="83"/>
      <c r="I91" s="83"/>
      <c r="J91" s="86"/>
    </row>
    <row r="92" spans="1:10" ht="15">
      <c r="A92" s="82"/>
      <c r="B92" s="83"/>
      <c r="C92" s="83"/>
      <c r="D92" s="83"/>
      <c r="E92" s="83"/>
      <c r="F92" s="83"/>
      <c r="G92" s="83"/>
      <c r="H92" s="83"/>
      <c r="I92" s="83"/>
      <c r="J92" s="86"/>
    </row>
    <row r="93" spans="1:10" ht="15">
      <c r="A93" s="82"/>
      <c r="B93" s="83"/>
      <c r="C93" s="83"/>
      <c r="D93" s="83"/>
      <c r="E93" s="83"/>
      <c r="F93" s="83"/>
      <c r="G93" s="83"/>
      <c r="H93" s="83"/>
      <c r="I93" s="83"/>
      <c r="J93" s="86"/>
    </row>
    <row r="94" spans="1:10" ht="15">
      <c r="A94" s="82"/>
      <c r="B94" s="83"/>
      <c r="C94" s="83"/>
      <c r="D94" s="83"/>
      <c r="E94" s="83"/>
      <c r="F94" s="83"/>
      <c r="G94" s="83"/>
      <c r="H94" s="83"/>
      <c r="I94" s="83"/>
      <c r="J94" s="86"/>
    </row>
    <row r="95" spans="1:10" ht="15">
      <c r="A95" s="82"/>
      <c r="B95" s="83"/>
      <c r="C95" s="83"/>
      <c r="D95" s="83"/>
      <c r="E95" s="83"/>
      <c r="F95" s="83"/>
      <c r="G95" s="83"/>
      <c r="H95" s="83"/>
      <c r="I95" s="83"/>
      <c r="J95" s="86"/>
    </row>
    <row r="96" spans="1:10" ht="15">
      <c r="A96" s="82"/>
      <c r="B96" s="83"/>
      <c r="C96" s="83"/>
      <c r="D96" s="83"/>
      <c r="E96" s="83"/>
      <c r="F96" s="83"/>
      <c r="G96" s="83"/>
      <c r="H96" s="83"/>
      <c r="I96" s="83"/>
      <c r="J96" s="86"/>
    </row>
    <row r="97" spans="1:10" ht="15">
      <c r="A97" s="82"/>
      <c r="B97" s="83"/>
      <c r="C97" s="83"/>
      <c r="D97" s="83"/>
      <c r="E97" s="83"/>
      <c r="F97" s="83"/>
      <c r="G97" s="83"/>
      <c r="H97" s="83"/>
      <c r="I97" s="83"/>
      <c r="J97" s="86"/>
    </row>
    <row r="98" spans="1:10" ht="15">
      <c r="A98" s="82"/>
      <c r="B98" s="83"/>
      <c r="C98" s="83"/>
      <c r="D98" s="83"/>
      <c r="E98" s="83"/>
      <c r="F98" s="83"/>
      <c r="G98" s="83"/>
      <c r="H98" s="83"/>
      <c r="I98" s="83"/>
      <c r="J98" s="86"/>
    </row>
    <row r="99" spans="1:10" ht="15">
      <c r="A99" s="82"/>
      <c r="B99" s="83"/>
      <c r="C99" s="83"/>
      <c r="D99" s="83"/>
      <c r="E99" s="83"/>
      <c r="F99" s="83"/>
      <c r="G99" s="83"/>
      <c r="H99" s="83"/>
      <c r="I99" s="83"/>
      <c r="J99" s="86"/>
    </row>
    <row r="100" spans="1:10" ht="15">
      <c r="A100" s="82"/>
      <c r="B100" s="83"/>
      <c r="C100" s="83"/>
      <c r="D100" s="83"/>
      <c r="E100" s="83"/>
      <c r="F100" s="83"/>
      <c r="G100" s="83"/>
      <c r="H100" s="83"/>
      <c r="I100" s="83"/>
      <c r="J100" s="86"/>
    </row>
    <row r="101" spans="1:10" ht="15">
      <c r="A101" s="82"/>
      <c r="B101" s="83"/>
      <c r="C101" s="83"/>
      <c r="D101" s="83"/>
      <c r="E101" s="83"/>
      <c r="F101" s="83"/>
      <c r="G101" s="83"/>
      <c r="H101" s="83"/>
      <c r="I101" s="83"/>
      <c r="J101" s="86"/>
    </row>
    <row r="102" spans="1:10" ht="15">
      <c r="A102" s="82"/>
      <c r="B102" s="83"/>
      <c r="C102" s="83"/>
      <c r="D102" s="83"/>
      <c r="E102" s="83"/>
      <c r="F102" s="83"/>
      <c r="G102" s="83"/>
      <c r="H102" s="83"/>
      <c r="I102" s="83"/>
      <c r="J102" s="86"/>
    </row>
    <row r="103" spans="1:10" ht="15">
      <c r="A103" s="82"/>
      <c r="B103" s="83"/>
      <c r="C103" s="83"/>
      <c r="D103" s="83"/>
      <c r="E103" s="83"/>
      <c r="F103" s="83"/>
      <c r="G103" s="83"/>
      <c r="H103" s="83"/>
      <c r="I103" s="83"/>
      <c r="J103" s="86"/>
    </row>
    <row r="104" spans="1:10" ht="15">
      <c r="A104" s="82"/>
      <c r="B104" s="83"/>
      <c r="C104" s="83"/>
      <c r="D104" s="83"/>
      <c r="E104" s="83"/>
      <c r="F104" s="83"/>
      <c r="G104" s="83"/>
      <c r="H104" s="83"/>
      <c r="I104" s="83"/>
      <c r="J104" s="86"/>
    </row>
    <row r="105" spans="1:10" ht="15">
      <c r="A105" s="82"/>
      <c r="B105" s="83"/>
      <c r="C105" s="83"/>
      <c r="D105" s="83"/>
      <c r="E105" s="83"/>
      <c r="F105" s="83"/>
      <c r="G105" s="83"/>
      <c r="H105" s="83"/>
      <c r="I105" s="83"/>
      <c r="J105" s="86"/>
    </row>
    <row r="106" spans="1:10" ht="15">
      <c r="A106" s="82"/>
      <c r="B106" s="83"/>
      <c r="C106" s="83"/>
      <c r="D106" s="83"/>
      <c r="E106" s="83"/>
      <c r="F106" s="83"/>
      <c r="G106" s="83"/>
      <c r="H106" s="83"/>
      <c r="I106" s="83"/>
      <c r="J106" s="86"/>
    </row>
    <row r="107" spans="1:10" ht="15">
      <c r="A107" s="82"/>
      <c r="B107" s="83"/>
      <c r="C107" s="83"/>
      <c r="D107" s="83"/>
      <c r="E107" s="83"/>
      <c r="F107" s="83"/>
      <c r="G107" s="83"/>
      <c r="H107" s="83"/>
      <c r="I107" s="83"/>
      <c r="J107" s="86"/>
    </row>
    <row r="108" spans="1:10" ht="15.75" thickBot="1">
      <c r="A108" s="84"/>
      <c r="B108" s="85"/>
      <c r="C108" s="85"/>
      <c r="D108" s="85"/>
      <c r="E108" s="85"/>
      <c r="F108" s="85"/>
      <c r="G108" s="85"/>
      <c r="H108" s="85"/>
      <c r="I108" s="85"/>
      <c r="J108" s="87"/>
    </row>
    <row r="109" spans="1:10" ht="15">
      <c r="A109" s="88"/>
      <c r="B109" s="88"/>
      <c r="C109" s="88"/>
      <c r="D109" s="88"/>
      <c r="E109" s="88"/>
      <c r="F109" s="88"/>
      <c r="G109" s="88"/>
      <c r="H109" s="88"/>
      <c r="I109" s="88"/>
      <c r="J109" s="89"/>
    </row>
    <row r="110" spans="1:10" ht="15">
      <c r="A110" s="83"/>
      <c r="B110" s="83"/>
      <c r="C110" s="83"/>
      <c r="D110" s="83"/>
      <c r="E110" s="83"/>
      <c r="F110" s="83"/>
      <c r="G110" s="83"/>
      <c r="H110" s="83"/>
      <c r="I110" s="83"/>
      <c r="J110" s="90"/>
    </row>
    <row r="111" spans="1:10" ht="15">
      <c r="A111" s="83"/>
      <c r="B111" s="83"/>
      <c r="C111" s="83"/>
      <c r="D111" s="83"/>
      <c r="E111" s="83"/>
      <c r="F111" s="83"/>
      <c r="G111" s="83"/>
      <c r="H111" s="83"/>
      <c r="I111" s="83"/>
      <c r="J111" s="90"/>
    </row>
    <row r="112" spans="1:10" ht="15">
      <c r="A112" s="83"/>
      <c r="B112" s="83"/>
      <c r="C112" s="83"/>
      <c r="D112" s="83"/>
      <c r="E112" s="83"/>
      <c r="F112" s="83"/>
      <c r="G112" s="83"/>
      <c r="H112" s="83"/>
      <c r="I112" s="83"/>
      <c r="J112" s="90"/>
    </row>
    <row r="113" spans="1:10" ht="15">
      <c r="A113" s="83"/>
      <c r="B113" s="83"/>
      <c r="C113" s="83"/>
      <c r="D113" s="83"/>
      <c r="E113" s="83"/>
      <c r="F113" s="83"/>
      <c r="G113" s="83"/>
      <c r="H113" s="83"/>
      <c r="I113" s="83"/>
      <c r="J113" s="90"/>
    </row>
    <row r="114" spans="1:10" ht="15">
      <c r="A114" s="83"/>
      <c r="B114" s="83"/>
      <c r="C114" s="83"/>
      <c r="D114" s="83"/>
      <c r="E114" s="83"/>
      <c r="F114" s="83"/>
      <c r="G114" s="83"/>
      <c r="H114" s="83"/>
      <c r="I114" s="83"/>
      <c r="J114" s="90"/>
    </row>
    <row r="115" spans="1:10" ht="15">
      <c r="A115" s="83"/>
      <c r="B115" s="83"/>
      <c r="C115" s="83"/>
      <c r="D115" s="83"/>
      <c r="E115" s="83"/>
      <c r="F115" s="83"/>
      <c r="G115" s="83"/>
      <c r="H115" s="83"/>
      <c r="I115" s="83"/>
      <c r="J115" s="90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5">
      <c r="A450" s="1"/>
      <c r="B450" s="1"/>
      <c r="C450" s="1"/>
      <c r="D450" s="1"/>
      <c r="E450" s="1"/>
      <c r="F450" s="1"/>
      <c r="G450" s="1"/>
      <c r="H450" s="1"/>
      <c r="I450" s="1"/>
    </row>
  </sheetData>
  <sheetProtection password="D98F" sheet="1" objects="1" scenarios="1"/>
  <mergeCells count="3">
    <mergeCell ref="D1:G1"/>
    <mergeCell ref="H1:I2"/>
    <mergeCell ref="D2:G2"/>
  </mergeCells>
  <conditionalFormatting sqref="I42 I34">
    <cfRule type="cellIs" priority="1" dxfId="0" operator="equal" stopIfTrue="1">
      <formula>"SAFE"</formula>
    </cfRule>
    <cfRule type="cellIs" priority="2" dxfId="1" operator="equal" stopIfTrue="1">
      <formula>"Unsafe"</formula>
    </cfRule>
  </conditionalFormatting>
  <dataValidations count="3">
    <dataValidation type="list" allowBlank="1" showInputMessage="1" showErrorMessage="1" sqref="C7">
      <formula1>$L$1:$L$2</formula1>
    </dataValidation>
    <dataValidation type="list" allowBlank="1" showInputMessage="1" showErrorMessage="1" sqref="F5">
      <formula1>$N$4:$N$6</formula1>
    </dataValidation>
    <dataValidation type="list" allowBlank="1" showInputMessage="1" showErrorMessage="1" sqref="C58">
      <formula1>$L$3:$L$12</formula1>
    </dataValidation>
  </dataValidations>
  <printOptions horizontalCentered="1" verticalCentered="1"/>
  <pageMargins left="0" right="0" top="0" bottom="0" header="0.511811023622047" footer="0.511811023622047"/>
  <pageSetup horizontalDpi="300" verticalDpi="300" orientation="portrait" paperSize="9" scale="85" r:id="rId2"/>
  <rowBreaks count="1" manualBreakCount="1">
    <brk id="5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2009-02-26T10:02:49Z</cp:lastPrinted>
  <dcterms:created xsi:type="dcterms:W3CDTF">1997-10-17T07:03:38Z</dcterms:created>
  <dcterms:modified xsi:type="dcterms:W3CDTF">2010-07-05T08:00:26Z</dcterms:modified>
  <cp:category/>
  <cp:version/>
  <cp:contentType/>
  <cp:contentStatus/>
</cp:coreProperties>
</file>