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7.xml" ContentType="application/vnd.openxmlformats-officedocument.drawing+xml"/>
  <Override PartName="/xl/charts/chart32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3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6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7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8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9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0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ropbox\aaa current\other courses\retail\retail course resources\"/>
    </mc:Choice>
  </mc:AlternateContent>
  <xr:revisionPtr revIDLastSave="0" documentId="13_ncr:1_{B126C148-B522-4DA7-8F16-D1FB4ADCAC13}" xr6:coauthVersionLast="43" xr6:coauthVersionMax="43" xr10:uidLastSave="{00000000-0000-0000-0000-000000000000}"/>
  <bookViews>
    <workbookView xWindow="-120" yWindow="-120" windowWidth="29040" windowHeight="15840" tabRatio="893" activeTab="8" xr2:uid="{00000000-000D-0000-FFFF-FFFF00000000}"/>
  </bookViews>
  <sheets>
    <sheet name="int pnl" sheetId="8" r:id="rId1"/>
    <sheet name="pnl" sheetId="2" r:id="rId2"/>
    <sheet name="bs" sheetId="3" r:id="rId3"/>
    <sheet name="cash" sheetId="4" r:id="rId4"/>
    <sheet name="ratios" sheetId="5" r:id="rId5"/>
    <sheet name="valu" sheetId="6" r:id="rId6"/>
    <sheet name="intangibles" sheetId="7" r:id="rId7"/>
    <sheet name="charts" sheetId="9" r:id="rId8"/>
    <sheet name="segmentsassets" sheetId="18" r:id="rId9"/>
    <sheet name="comps UK" sheetId="12" r:id="rId10"/>
    <sheet name="Comps intnl" sheetId="17" r:id="rId11"/>
    <sheet name="leases" sheetId="10" r:id="rId12"/>
    <sheet name="employ" sheetId="11" r:id="rId13"/>
    <sheet name="nordstrom" sheetId="14" r:id="rId14"/>
    <sheet name="macys" sheetId="16" r:id="rId15"/>
    <sheet name="ross stores" sheetId="15" r:id="rId16"/>
    <sheet name="tj maxx" sheetId="1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2" i="9" l="1"/>
  <c r="P132" i="9"/>
  <c r="D131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D133" i="9"/>
  <c r="E133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D134" i="9"/>
  <c r="E134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D135" i="9"/>
  <c r="E135" i="9"/>
  <c r="F135" i="9"/>
  <c r="G135" i="9"/>
  <c r="H135" i="9"/>
  <c r="I135" i="9"/>
  <c r="J135" i="9"/>
  <c r="K135" i="9"/>
  <c r="L135" i="9"/>
  <c r="M135" i="9"/>
  <c r="N135" i="9"/>
  <c r="O135" i="9"/>
  <c r="P135" i="9"/>
  <c r="Q135" i="9"/>
  <c r="D136" i="9"/>
  <c r="E136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C132" i="9"/>
  <c r="C131" i="9"/>
  <c r="B136" i="9"/>
  <c r="B135" i="9"/>
  <c r="B134" i="9"/>
  <c r="B133" i="9"/>
  <c r="C136" i="9"/>
  <c r="C135" i="9"/>
  <c r="C134" i="9"/>
  <c r="C133" i="9"/>
  <c r="B132" i="9"/>
  <c r="B131" i="9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O178" i="9" l="1"/>
  <c r="N178" i="9"/>
  <c r="M178" i="9"/>
  <c r="L178" i="9"/>
  <c r="K178" i="9"/>
  <c r="J178" i="9"/>
  <c r="I178" i="9"/>
  <c r="H178" i="9"/>
  <c r="G178" i="9"/>
  <c r="F178" i="9"/>
  <c r="E178" i="9"/>
  <c r="D178" i="9"/>
  <c r="C178" i="9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Y31" i="8"/>
  <c r="Q101" i="4" l="1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Q100" i="4"/>
  <c r="P100" i="4"/>
  <c r="P99" i="4" s="1"/>
  <c r="O100" i="4"/>
  <c r="N100" i="4"/>
  <c r="N99" i="4" s="1"/>
  <c r="M100" i="4"/>
  <c r="L100" i="4"/>
  <c r="K100" i="4"/>
  <c r="J100" i="4"/>
  <c r="I100" i="4"/>
  <c r="H100" i="4"/>
  <c r="H99" i="4" s="1"/>
  <c r="G100" i="4"/>
  <c r="F100" i="4"/>
  <c r="F99" i="4" s="1"/>
  <c r="R99" i="4" s="1"/>
  <c r="E100" i="4"/>
  <c r="D100" i="4"/>
  <c r="C100" i="4"/>
  <c r="B100" i="4"/>
  <c r="Q99" i="4"/>
  <c r="O99" i="4"/>
  <c r="M99" i="4"/>
  <c r="L99" i="4"/>
  <c r="K99" i="4"/>
  <c r="J99" i="4"/>
  <c r="I99" i="4"/>
  <c r="G99" i="4"/>
  <c r="E99" i="4"/>
  <c r="D99" i="4"/>
  <c r="C99" i="4"/>
  <c r="B99" i="4"/>
  <c r="C98" i="4"/>
  <c r="D98" i="4" s="1"/>
  <c r="E98" i="4" s="1"/>
  <c r="F98" i="4" s="1"/>
  <c r="G98" i="4" s="1"/>
  <c r="H98" i="4" s="1"/>
  <c r="I98" i="4" s="1"/>
  <c r="J98" i="4" s="1"/>
  <c r="K98" i="4" s="1"/>
  <c r="L98" i="4" s="1"/>
  <c r="M98" i="4" s="1"/>
  <c r="N98" i="4" s="1"/>
  <c r="O98" i="4" s="1"/>
  <c r="P98" i="4" s="1"/>
  <c r="Q98" i="4" s="1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C176" i="3"/>
  <c r="B176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D141" i="3"/>
  <c r="D176" i="3" s="1"/>
  <c r="C141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C136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E101" i="3"/>
  <c r="D136" i="3" s="1"/>
  <c r="E141" i="3" s="1"/>
  <c r="E176" i="3" s="1"/>
  <c r="D101" i="3"/>
  <c r="C101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D97" i="3"/>
  <c r="E97" i="3" s="1"/>
  <c r="F97" i="3" s="1"/>
  <c r="G97" i="3" s="1"/>
  <c r="H97" i="3" s="1"/>
  <c r="I97" i="3" s="1"/>
  <c r="J97" i="3" s="1"/>
  <c r="K97" i="3" s="1"/>
  <c r="L97" i="3" s="1"/>
  <c r="M97" i="3" s="1"/>
  <c r="N97" i="3" s="1"/>
  <c r="O97" i="3" s="1"/>
  <c r="P97" i="3" s="1"/>
  <c r="Q97" i="3" s="1"/>
  <c r="C97" i="3"/>
  <c r="C89" i="3"/>
  <c r="B89" i="3"/>
  <c r="C88" i="3"/>
  <c r="B88" i="3"/>
  <c r="C86" i="3"/>
  <c r="B86" i="3"/>
  <c r="D85" i="3"/>
  <c r="AC69" i="8"/>
  <c r="AB69" i="8"/>
  <c r="AA69" i="8"/>
  <c r="Z69" i="8"/>
  <c r="X69" i="8"/>
  <c r="W69" i="8"/>
  <c r="V69" i="8"/>
  <c r="U69" i="8"/>
  <c r="T69" i="8"/>
  <c r="S69" i="8"/>
  <c r="R69" i="8"/>
  <c r="Q69" i="8"/>
  <c r="P69" i="8"/>
  <c r="N69" i="8"/>
  <c r="M69" i="8"/>
  <c r="L69" i="8"/>
  <c r="K69" i="8"/>
  <c r="J69" i="8"/>
  <c r="I69" i="8"/>
  <c r="H69" i="8"/>
  <c r="G69" i="8"/>
  <c r="F69" i="8"/>
  <c r="E69" i="8"/>
  <c r="D69" i="8"/>
  <c r="AC49" i="8"/>
  <c r="AB49" i="8"/>
  <c r="AA49" i="8"/>
  <c r="Z49" i="8"/>
  <c r="X49" i="8"/>
  <c r="W49" i="8"/>
  <c r="V49" i="8"/>
  <c r="U49" i="8"/>
  <c r="T49" i="8"/>
  <c r="S49" i="8"/>
  <c r="R49" i="8"/>
  <c r="Q49" i="8"/>
  <c r="P49" i="8"/>
  <c r="N49" i="8"/>
  <c r="M49" i="8"/>
  <c r="L49" i="8"/>
  <c r="K49" i="8"/>
  <c r="J49" i="8"/>
  <c r="I49" i="8"/>
  <c r="H49" i="8"/>
  <c r="G49" i="8"/>
  <c r="F49" i="8"/>
  <c r="E49" i="8"/>
  <c r="D49" i="8"/>
  <c r="AC32" i="8"/>
  <c r="AB32" i="8"/>
  <c r="AA32" i="8"/>
  <c r="Z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X15" i="8"/>
  <c r="W15" i="8"/>
  <c r="P15" i="8"/>
  <c r="O15" i="8"/>
  <c r="H15" i="8"/>
  <c r="G15" i="8"/>
  <c r="Z14" i="8"/>
  <c r="Y14" i="8"/>
  <c r="R14" i="8"/>
  <c r="Q14" i="8"/>
  <c r="J14" i="8"/>
  <c r="I14" i="8"/>
  <c r="AD13" i="8"/>
  <c r="AC13" i="8"/>
  <c r="AC15" i="8" s="1"/>
  <c r="AB13" i="8"/>
  <c r="AB15" i="8" s="1"/>
  <c r="AA13" i="8"/>
  <c r="AA15" i="8" s="1"/>
  <c r="Z13" i="8"/>
  <c r="Z15" i="8" s="1"/>
  <c r="Y13" i="8"/>
  <c r="Y15" i="8" s="1"/>
  <c r="X13" i="8"/>
  <c r="W13" i="8"/>
  <c r="V13" i="8"/>
  <c r="V15" i="8" s="1"/>
  <c r="U13" i="8"/>
  <c r="U15" i="8" s="1"/>
  <c r="T13" i="8"/>
  <c r="T15" i="8" s="1"/>
  <c r="S13" i="8"/>
  <c r="S15" i="8" s="1"/>
  <c r="R13" i="8"/>
  <c r="R15" i="8" s="1"/>
  <c r="Q13" i="8"/>
  <c r="Q15" i="8" s="1"/>
  <c r="P13" i="8"/>
  <c r="O13" i="8"/>
  <c r="N13" i="8"/>
  <c r="N15" i="8" s="1"/>
  <c r="M13" i="8"/>
  <c r="M15" i="8" s="1"/>
  <c r="L13" i="8"/>
  <c r="L15" i="8" s="1"/>
  <c r="K13" i="8"/>
  <c r="K15" i="8" s="1"/>
  <c r="J13" i="8"/>
  <c r="J15" i="8" s="1"/>
  <c r="I13" i="8"/>
  <c r="I15" i="8" s="1"/>
  <c r="H13" i="8"/>
  <c r="G13" i="8"/>
  <c r="F13" i="8"/>
  <c r="F15" i="8" s="1"/>
  <c r="E13" i="8"/>
  <c r="E15" i="8" s="1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AD11" i="8"/>
  <c r="AD14" i="8" s="1"/>
  <c r="AC11" i="8"/>
  <c r="AC14" i="8" s="1"/>
  <c r="AB11" i="8"/>
  <c r="AB14" i="8" s="1"/>
  <c r="AA11" i="8"/>
  <c r="AA14" i="8" s="1"/>
  <c r="Z11" i="8"/>
  <c r="Y11" i="8"/>
  <c r="X11" i="8"/>
  <c r="X14" i="8" s="1"/>
  <c r="W11" i="8"/>
  <c r="W14" i="8" s="1"/>
  <c r="V11" i="8"/>
  <c r="V14" i="8" s="1"/>
  <c r="U11" i="8"/>
  <c r="U14" i="8" s="1"/>
  <c r="T11" i="8"/>
  <c r="T14" i="8" s="1"/>
  <c r="S11" i="8"/>
  <c r="S14" i="8" s="1"/>
  <c r="R11" i="8"/>
  <c r="Q11" i="8"/>
  <c r="P11" i="8"/>
  <c r="P14" i="8" s="1"/>
  <c r="O11" i="8"/>
  <c r="O14" i="8" s="1"/>
  <c r="N11" i="8"/>
  <c r="N14" i="8" s="1"/>
  <c r="M11" i="8"/>
  <c r="M14" i="8" s="1"/>
  <c r="L11" i="8"/>
  <c r="L14" i="8" s="1"/>
  <c r="K11" i="8"/>
  <c r="K14" i="8" s="1"/>
  <c r="J11" i="8"/>
  <c r="I11" i="8"/>
  <c r="H11" i="8"/>
  <c r="H14" i="8" s="1"/>
  <c r="G11" i="8"/>
  <c r="G14" i="8" s="1"/>
  <c r="F11" i="8"/>
  <c r="F14" i="8" s="1"/>
  <c r="E11" i="8"/>
  <c r="E14" i="8" s="1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F101" i="3" l="1"/>
  <c r="C169" i="18"/>
  <c r="C170" i="18" s="1"/>
  <c r="C159" i="18"/>
  <c r="C162" i="18" s="1"/>
  <c r="C164" i="18" s="1"/>
  <c r="C166" i="18" s="1"/>
  <c r="C172" i="18" l="1"/>
  <c r="C173" i="18" s="1"/>
  <c r="E136" i="3"/>
  <c r="F141" i="3" s="1"/>
  <c r="F176" i="3" s="1"/>
  <c r="G101" i="3"/>
  <c r="C171" i="9"/>
  <c r="B176" i="9" s="1"/>
  <c r="D171" i="9"/>
  <c r="C176" i="9" s="1"/>
  <c r="E171" i="9"/>
  <c r="D176" i="9" s="1"/>
  <c r="F171" i="9"/>
  <c r="E176" i="9" s="1"/>
  <c r="G171" i="9"/>
  <c r="F176" i="9" s="1"/>
  <c r="H171" i="9"/>
  <c r="G176" i="9" s="1"/>
  <c r="I171" i="9"/>
  <c r="H176" i="9" s="1"/>
  <c r="J171" i="9"/>
  <c r="I176" i="9" s="1"/>
  <c r="K171" i="9"/>
  <c r="J176" i="9" s="1"/>
  <c r="L171" i="9"/>
  <c r="K176" i="9" s="1"/>
  <c r="M171" i="9"/>
  <c r="L176" i="9" s="1"/>
  <c r="N171" i="9"/>
  <c r="M176" i="9" s="1"/>
  <c r="O171" i="9"/>
  <c r="N176" i="9" s="1"/>
  <c r="P171" i="9"/>
  <c r="O176" i="9" s="1"/>
  <c r="C172" i="9"/>
  <c r="D172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B171" i="9"/>
  <c r="B172" i="9"/>
  <c r="A172" i="9"/>
  <c r="P202" i="2"/>
  <c r="O202" i="2"/>
  <c r="N202" i="2"/>
  <c r="M202" i="2"/>
  <c r="L202" i="2"/>
  <c r="K202" i="2"/>
  <c r="K199" i="2" s="1"/>
  <c r="J202" i="2"/>
  <c r="I202" i="2"/>
  <c r="I199" i="2" s="1"/>
  <c r="H202" i="2"/>
  <c r="G202" i="2"/>
  <c r="F202" i="2"/>
  <c r="E202" i="2"/>
  <c r="E199" i="2" s="1"/>
  <c r="D202" i="2"/>
  <c r="D199" i="2" s="1"/>
  <c r="C202" i="2"/>
  <c r="C199" i="2" s="1"/>
  <c r="P201" i="2"/>
  <c r="O201" i="2"/>
  <c r="O199" i="2" s="1"/>
  <c r="N201" i="2"/>
  <c r="N199" i="2" s="1"/>
  <c r="M201" i="2"/>
  <c r="L201" i="2"/>
  <c r="K201" i="2"/>
  <c r="J201" i="2"/>
  <c r="I201" i="2"/>
  <c r="H201" i="2"/>
  <c r="G201" i="2"/>
  <c r="G199" i="2" s="1"/>
  <c r="F201" i="2"/>
  <c r="F199" i="2" s="1"/>
  <c r="E201" i="2"/>
  <c r="D201" i="2"/>
  <c r="C201" i="2"/>
  <c r="M199" i="2"/>
  <c r="L199" i="2"/>
  <c r="J199" i="2"/>
  <c r="B202" i="2"/>
  <c r="B199" i="2" s="1"/>
  <c r="B201" i="2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Q128" i="9"/>
  <c r="Q127" i="9" s="1"/>
  <c r="P128" i="9"/>
  <c r="O128" i="9"/>
  <c r="N128" i="9"/>
  <c r="M128" i="9"/>
  <c r="L128" i="9"/>
  <c r="K128" i="9"/>
  <c r="J128" i="9"/>
  <c r="I128" i="9"/>
  <c r="I127" i="9" s="1"/>
  <c r="H128" i="9"/>
  <c r="G128" i="9"/>
  <c r="F128" i="9"/>
  <c r="E128" i="9"/>
  <c r="D128" i="9"/>
  <c r="C129" i="9"/>
  <c r="C128" i="9"/>
  <c r="C127" i="9" s="1"/>
  <c r="B129" i="9"/>
  <c r="B128" i="9"/>
  <c r="C126" i="9"/>
  <c r="D126" i="9" s="1"/>
  <c r="E126" i="9" s="1"/>
  <c r="F126" i="9" s="1"/>
  <c r="G126" i="9" s="1"/>
  <c r="H126" i="9" s="1"/>
  <c r="I126" i="9" s="1"/>
  <c r="J126" i="9" s="1"/>
  <c r="K126" i="9" s="1"/>
  <c r="L126" i="9" s="1"/>
  <c r="M126" i="9" s="1"/>
  <c r="N126" i="9" s="1"/>
  <c r="O126" i="9" s="1"/>
  <c r="P126" i="9" s="1"/>
  <c r="Q126" i="9" s="1"/>
  <c r="A128" i="9"/>
  <c r="H127" i="9" l="1"/>
  <c r="B127" i="9"/>
  <c r="D127" i="9"/>
  <c r="L127" i="9"/>
  <c r="E127" i="9"/>
  <c r="G127" i="9"/>
  <c r="P127" i="9"/>
  <c r="J127" i="9"/>
  <c r="F127" i="9"/>
  <c r="N127" i="9"/>
  <c r="O127" i="9"/>
  <c r="H101" i="3"/>
  <c r="F136" i="3"/>
  <c r="G141" i="3" s="1"/>
  <c r="G176" i="3" s="1"/>
  <c r="K127" i="9"/>
  <c r="M127" i="9"/>
  <c r="H199" i="2"/>
  <c r="P199" i="2"/>
  <c r="D141" i="18"/>
  <c r="C141" i="18"/>
  <c r="G144" i="18"/>
  <c r="G145" i="18" s="1"/>
  <c r="E144" i="18"/>
  <c r="G143" i="18"/>
  <c r="F143" i="18"/>
  <c r="F139" i="18"/>
  <c r="F148" i="18" s="1"/>
  <c r="E139" i="18"/>
  <c r="C144" i="18"/>
  <c r="H144" i="18" s="1"/>
  <c r="C133" i="18"/>
  <c r="D133" i="18"/>
  <c r="E133" i="18" s="1"/>
  <c r="D124" i="18"/>
  <c r="C124" i="18"/>
  <c r="D123" i="18"/>
  <c r="C123" i="18"/>
  <c r="B124" i="18"/>
  <c r="B123" i="18"/>
  <c r="L72" i="18"/>
  <c r="L71" i="18"/>
  <c r="L70" i="18"/>
  <c r="L69" i="18"/>
  <c r="L68" i="18"/>
  <c r="L67" i="18"/>
  <c r="I69" i="18"/>
  <c r="I70" i="18" s="1"/>
  <c r="I71" i="18" s="1"/>
  <c r="I72" i="18" s="1"/>
  <c r="E72" i="18"/>
  <c r="E71" i="18"/>
  <c r="E70" i="18"/>
  <c r="E69" i="18"/>
  <c r="E68" i="18"/>
  <c r="E67" i="18"/>
  <c r="E66" i="18"/>
  <c r="D66" i="18" s="1"/>
  <c r="B69" i="18"/>
  <c r="B70" i="18" s="1"/>
  <c r="B71" i="18" s="1"/>
  <c r="B72" i="18" s="1"/>
  <c r="L63" i="18"/>
  <c r="L62" i="18"/>
  <c r="L61" i="18"/>
  <c r="L60" i="18"/>
  <c r="F144" i="18" s="1"/>
  <c r="F145" i="18" s="1"/>
  <c r="L59" i="18"/>
  <c r="L55" i="18"/>
  <c r="L54" i="18"/>
  <c r="L53" i="18"/>
  <c r="G140" i="18" s="1"/>
  <c r="L52" i="18"/>
  <c r="F140" i="18" s="1"/>
  <c r="L51" i="18"/>
  <c r="E140" i="18" s="1"/>
  <c r="E63" i="18"/>
  <c r="E62" i="18"/>
  <c r="E61" i="18"/>
  <c r="E60" i="18"/>
  <c r="E59" i="18"/>
  <c r="E143" i="18" s="1"/>
  <c r="E58" i="18"/>
  <c r="E55" i="18"/>
  <c r="E54" i="18"/>
  <c r="E53" i="18"/>
  <c r="G139" i="18" s="1"/>
  <c r="G148" i="18" s="1"/>
  <c r="E52" i="18"/>
  <c r="E51" i="18"/>
  <c r="K58" i="18"/>
  <c r="J58" i="18"/>
  <c r="L58" i="18" s="1"/>
  <c r="K57" i="18"/>
  <c r="L57" i="18" s="1"/>
  <c r="J57" i="18"/>
  <c r="D58" i="18"/>
  <c r="D57" i="18"/>
  <c r="C58" i="18"/>
  <c r="C57" i="18"/>
  <c r="E57" i="18" s="1"/>
  <c r="K50" i="18"/>
  <c r="G124" i="18" s="1"/>
  <c r="J50" i="18"/>
  <c r="F124" i="18" s="1"/>
  <c r="K49" i="18"/>
  <c r="L49" i="18" s="1"/>
  <c r="H123" i="18" s="1"/>
  <c r="J49" i="18"/>
  <c r="F123" i="18" s="1"/>
  <c r="D50" i="18"/>
  <c r="D49" i="18"/>
  <c r="C50" i="18"/>
  <c r="E50" i="18" s="1"/>
  <c r="E124" i="18" s="1"/>
  <c r="D127" i="18" s="1"/>
  <c r="C49" i="18"/>
  <c r="E49" i="18" s="1"/>
  <c r="E123" i="18" s="1"/>
  <c r="C127" i="18" s="1"/>
  <c r="I60" i="18"/>
  <c r="I61" i="18" s="1"/>
  <c r="I62" i="18" s="1"/>
  <c r="I63" i="18" s="1"/>
  <c r="I52" i="18"/>
  <c r="I53" i="18" s="1"/>
  <c r="I54" i="18" s="1"/>
  <c r="I55" i="18" s="1"/>
  <c r="B60" i="18"/>
  <c r="B61" i="18" s="1"/>
  <c r="B62" i="18" s="1"/>
  <c r="B63" i="18" s="1"/>
  <c r="B52" i="18"/>
  <c r="B53" i="18" s="1"/>
  <c r="B54" i="18" s="1"/>
  <c r="B55" i="18" s="1"/>
  <c r="L31" i="18"/>
  <c r="L30" i="18"/>
  <c r="L29" i="18"/>
  <c r="L28" i="18"/>
  <c r="L26" i="18"/>
  <c r="L25" i="18"/>
  <c r="L24" i="18"/>
  <c r="D144" i="18" s="1"/>
  <c r="L23" i="18"/>
  <c r="L33" i="18" s="1"/>
  <c r="L40" i="18" s="1"/>
  <c r="L20" i="18"/>
  <c r="L19" i="18"/>
  <c r="L18" i="18"/>
  <c r="L16" i="18"/>
  <c r="L15" i="18"/>
  <c r="L14" i="18"/>
  <c r="L13" i="18"/>
  <c r="K33" i="18"/>
  <c r="K40" i="18" s="1"/>
  <c r="J33" i="18"/>
  <c r="J40" i="18" s="1"/>
  <c r="K27" i="18"/>
  <c r="K31" i="18" s="1"/>
  <c r="J27" i="18"/>
  <c r="J31" i="18" s="1"/>
  <c r="K17" i="18"/>
  <c r="L17" i="18" s="1"/>
  <c r="J17" i="18"/>
  <c r="I101" i="3" l="1"/>
  <c r="G136" i="3"/>
  <c r="H141" i="3" s="1"/>
  <c r="H176" i="3" s="1"/>
  <c r="F149" i="18"/>
  <c r="F141" i="18"/>
  <c r="F150" i="18" s="1"/>
  <c r="G149" i="18"/>
  <c r="G141" i="18"/>
  <c r="G150" i="18" s="1"/>
  <c r="D149" i="18"/>
  <c r="C128" i="18"/>
  <c r="C129" i="18" s="1"/>
  <c r="I123" i="18"/>
  <c r="H140" i="18"/>
  <c r="H149" i="18" s="1"/>
  <c r="E149" i="18"/>
  <c r="E141" i="18"/>
  <c r="E150" i="18" s="1"/>
  <c r="H139" i="18"/>
  <c r="L37" i="18"/>
  <c r="L34" i="18"/>
  <c r="L41" i="18" s="1"/>
  <c r="E145" i="18"/>
  <c r="L27" i="18"/>
  <c r="E148" i="18"/>
  <c r="C149" i="18"/>
  <c r="G123" i="18"/>
  <c r="L66" i="18"/>
  <c r="K66" i="18" s="1"/>
  <c r="L50" i="18"/>
  <c r="H124" i="18" s="1"/>
  <c r="K67" i="18"/>
  <c r="D67" i="18"/>
  <c r="K34" i="18"/>
  <c r="K41" i="18" s="1"/>
  <c r="K37" i="18"/>
  <c r="J34" i="18"/>
  <c r="J41" i="18" s="1"/>
  <c r="J37" i="18"/>
  <c r="J21" i="18"/>
  <c r="K21" i="18"/>
  <c r="L21" i="18" s="1"/>
  <c r="L35" i="18" s="1"/>
  <c r="L42" i="18" s="1"/>
  <c r="G26" i="18"/>
  <c r="G33" i="18" s="1"/>
  <c r="G22" i="18"/>
  <c r="G24" i="18" s="1"/>
  <c r="G15" i="18"/>
  <c r="G17" i="18" s="1"/>
  <c r="G28" i="18" s="1"/>
  <c r="G35" i="18" s="1"/>
  <c r="D33" i="18"/>
  <c r="D40" i="18" s="1"/>
  <c r="C33" i="18"/>
  <c r="C40" i="18" s="1"/>
  <c r="E30" i="18"/>
  <c r="E29" i="18"/>
  <c r="E28" i="18"/>
  <c r="C143" i="18" s="1"/>
  <c r="E26" i="18"/>
  <c r="E25" i="18"/>
  <c r="E24" i="18"/>
  <c r="D143" i="18" s="1"/>
  <c r="D148" i="18" s="1"/>
  <c r="E23" i="18"/>
  <c r="E20" i="18"/>
  <c r="E19" i="18"/>
  <c r="E18" i="18"/>
  <c r="E16" i="18"/>
  <c r="E15" i="18"/>
  <c r="E14" i="18"/>
  <c r="E13" i="18"/>
  <c r="D27" i="18"/>
  <c r="D31" i="18" s="1"/>
  <c r="C27" i="18"/>
  <c r="C31" i="18" s="1"/>
  <c r="D17" i="18"/>
  <c r="D21" i="18" s="1"/>
  <c r="D38" i="18" s="1"/>
  <c r="C17" i="18"/>
  <c r="C37" i="18" s="1"/>
  <c r="H8" i="18"/>
  <c r="G8" i="18"/>
  <c r="H7" i="18"/>
  <c r="G7" i="18"/>
  <c r="H6" i="18"/>
  <c r="G6" i="18"/>
  <c r="H5" i="18"/>
  <c r="G5" i="18"/>
  <c r="F9" i="18"/>
  <c r="E9" i="18"/>
  <c r="D9" i="18"/>
  <c r="C9" i="18"/>
  <c r="C35" i="12"/>
  <c r="D35" i="12"/>
  <c r="E35" i="12"/>
  <c r="F35" i="12"/>
  <c r="H136" i="3" l="1"/>
  <c r="I141" i="3" s="1"/>
  <c r="I176" i="3" s="1"/>
  <c r="J101" i="3"/>
  <c r="J67" i="18"/>
  <c r="D145" i="18"/>
  <c r="D150" i="18" s="1"/>
  <c r="D68" i="18"/>
  <c r="C67" i="18"/>
  <c r="H143" i="18"/>
  <c r="H148" i="18" s="1"/>
  <c r="C148" i="18"/>
  <c r="G27" i="18"/>
  <c r="G34" i="18" s="1"/>
  <c r="H141" i="18"/>
  <c r="L38" i="18"/>
  <c r="L45" i="18" s="1"/>
  <c r="I124" i="18"/>
  <c r="D128" i="18"/>
  <c r="D129" i="18" s="1"/>
  <c r="E129" i="18" s="1"/>
  <c r="C145" i="18"/>
  <c r="J66" i="18"/>
  <c r="K68" i="18"/>
  <c r="J68" i="18" s="1"/>
  <c r="K69" i="18"/>
  <c r="J69" i="18" s="1"/>
  <c r="L44" i="18"/>
  <c r="J35" i="18"/>
  <c r="J42" i="18" s="1"/>
  <c r="J38" i="18"/>
  <c r="K38" i="18"/>
  <c r="K35" i="18"/>
  <c r="K42" i="18" s="1"/>
  <c r="G30" i="18"/>
  <c r="G37" i="18" s="1"/>
  <c r="G31" i="18"/>
  <c r="G38" i="18" s="1"/>
  <c r="D45" i="18"/>
  <c r="D44" i="18"/>
  <c r="E33" i="18"/>
  <c r="E40" i="18" s="1"/>
  <c r="C34" i="18"/>
  <c r="C41" i="18" s="1"/>
  <c r="D37" i="18"/>
  <c r="E31" i="18"/>
  <c r="D34" i="18"/>
  <c r="D41" i="18" s="1"/>
  <c r="E17" i="18"/>
  <c r="E37" i="18" s="1"/>
  <c r="D35" i="18"/>
  <c r="D42" i="18" s="1"/>
  <c r="E27" i="18"/>
  <c r="H9" i="18"/>
  <c r="C21" i="18"/>
  <c r="C66" i="18" s="1"/>
  <c r="G9" i="18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C64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C55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C50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C49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C48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C52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15" i="17"/>
  <c r="C14" i="17"/>
  <c r="C13" i="17"/>
  <c r="C12" i="17"/>
  <c r="C11" i="17"/>
  <c r="C10" i="17"/>
  <c r="C8" i="17"/>
  <c r="C7" i="17"/>
  <c r="C6" i="17"/>
  <c r="C5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D3" i="17"/>
  <c r="E3" i="17" s="1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A3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W79" i="12"/>
  <c r="V79" i="12"/>
  <c r="Q79" i="12"/>
  <c r="P79" i="12"/>
  <c r="Q78" i="12"/>
  <c r="P78" i="12"/>
  <c r="E58" i="12"/>
  <c r="B58" i="12"/>
  <c r="E55" i="12"/>
  <c r="D55" i="12"/>
  <c r="D58" i="12" s="1"/>
  <c r="C55" i="12"/>
  <c r="C58" i="12" s="1"/>
  <c r="H53" i="12"/>
  <c r="G53" i="12"/>
  <c r="F53" i="12"/>
  <c r="E53" i="12"/>
  <c r="D53" i="12"/>
  <c r="C53" i="12"/>
  <c r="H52" i="12"/>
  <c r="G52" i="12"/>
  <c r="F52" i="12"/>
  <c r="E52" i="12"/>
  <c r="D52" i="12"/>
  <c r="C52" i="12"/>
  <c r="H51" i="12"/>
  <c r="G51" i="12"/>
  <c r="F51" i="12"/>
  <c r="E51" i="12"/>
  <c r="D51" i="12"/>
  <c r="C51" i="12"/>
  <c r="H49" i="12"/>
  <c r="G49" i="12"/>
  <c r="F49" i="12"/>
  <c r="E49" i="12"/>
  <c r="D49" i="12"/>
  <c r="C49" i="12"/>
  <c r="H48" i="12"/>
  <c r="G48" i="12"/>
  <c r="F48" i="12"/>
  <c r="E48" i="12"/>
  <c r="D48" i="12"/>
  <c r="C48" i="12"/>
  <c r="H47" i="12"/>
  <c r="G47" i="12"/>
  <c r="F47" i="12"/>
  <c r="E47" i="12"/>
  <c r="D47" i="12"/>
  <c r="C47" i="12"/>
  <c r="H46" i="12"/>
  <c r="G46" i="12"/>
  <c r="F46" i="12"/>
  <c r="E46" i="12"/>
  <c r="D46" i="12"/>
  <c r="C46" i="12"/>
  <c r="H45" i="12"/>
  <c r="G45" i="12"/>
  <c r="F45" i="12"/>
  <c r="E45" i="12"/>
  <c r="D45" i="12"/>
  <c r="C45" i="12"/>
  <c r="H44" i="12"/>
  <c r="G44" i="12"/>
  <c r="F44" i="12"/>
  <c r="E44" i="12"/>
  <c r="D44" i="12"/>
  <c r="C44" i="12"/>
  <c r="H43" i="12"/>
  <c r="G43" i="12"/>
  <c r="F43" i="12"/>
  <c r="E43" i="12"/>
  <c r="D43" i="12"/>
  <c r="C43" i="12"/>
  <c r="H42" i="12"/>
  <c r="G42" i="12"/>
  <c r="F42" i="12"/>
  <c r="E42" i="12"/>
  <c r="D42" i="12"/>
  <c r="C42" i="12"/>
  <c r="H40" i="12"/>
  <c r="G40" i="12"/>
  <c r="F40" i="12"/>
  <c r="E40" i="12"/>
  <c r="D40" i="12"/>
  <c r="C40" i="12"/>
  <c r="F39" i="12"/>
  <c r="E39" i="12"/>
  <c r="D39" i="12"/>
  <c r="C39" i="12"/>
  <c r="H38" i="12"/>
  <c r="G38" i="12"/>
  <c r="F38" i="12"/>
  <c r="E38" i="12"/>
  <c r="D38" i="12"/>
  <c r="C38" i="12"/>
  <c r="E37" i="12"/>
  <c r="D37" i="12"/>
  <c r="C37" i="12"/>
  <c r="D27" i="12"/>
  <c r="C27" i="12"/>
  <c r="H25" i="12"/>
  <c r="H55" i="12" s="1"/>
  <c r="H58" i="12" s="1"/>
  <c r="G25" i="12"/>
  <c r="G55" i="12" s="1"/>
  <c r="G58" i="12" s="1"/>
  <c r="F25" i="12"/>
  <c r="F55" i="12" s="1"/>
  <c r="F58" i="12" s="1"/>
  <c r="H17" i="12"/>
  <c r="H39" i="12" s="1"/>
  <c r="G17" i="12"/>
  <c r="G39" i="12" s="1"/>
  <c r="H13" i="12"/>
  <c r="H37" i="12" s="1"/>
  <c r="G13" i="12"/>
  <c r="G37" i="12" s="1"/>
  <c r="F13" i="12"/>
  <c r="F37" i="12" s="1"/>
  <c r="E13" i="12"/>
  <c r="D13" i="12"/>
  <c r="C13" i="12"/>
  <c r="D26" i="11"/>
  <c r="E26" i="11"/>
  <c r="F26" i="11"/>
  <c r="G26" i="11"/>
  <c r="C26" i="11"/>
  <c r="K101" i="3" l="1"/>
  <c r="I136" i="3"/>
  <c r="J141" i="3" s="1"/>
  <c r="J176" i="3" s="1"/>
  <c r="D69" i="18"/>
  <c r="C68" i="18"/>
  <c r="H145" i="18"/>
  <c r="H150" i="18" s="1"/>
  <c r="C150" i="18"/>
  <c r="K70" i="18"/>
  <c r="J70" i="18" s="1"/>
  <c r="K45" i="18"/>
  <c r="K44" i="18"/>
  <c r="J45" i="18"/>
  <c r="J44" i="18"/>
  <c r="C35" i="18"/>
  <c r="C42" i="18" s="1"/>
  <c r="C38" i="18"/>
  <c r="E34" i="18"/>
  <c r="E41" i="18" s="1"/>
  <c r="E21" i="18"/>
  <c r="D25" i="11"/>
  <c r="E25" i="11"/>
  <c r="F25" i="11"/>
  <c r="G25" i="11"/>
  <c r="C25" i="11"/>
  <c r="G23" i="11"/>
  <c r="F23" i="11"/>
  <c r="F5" i="11"/>
  <c r="F22" i="11" s="1"/>
  <c r="G5" i="11"/>
  <c r="G22" i="11" s="1"/>
  <c r="E23" i="11"/>
  <c r="D23" i="11"/>
  <c r="E22" i="11"/>
  <c r="D22" i="11"/>
  <c r="E5" i="11"/>
  <c r="D5" i="11"/>
  <c r="C5" i="11"/>
  <c r="C23" i="11" s="1"/>
  <c r="G20" i="11"/>
  <c r="F20" i="11"/>
  <c r="E20" i="11"/>
  <c r="D20" i="11"/>
  <c r="C20" i="11"/>
  <c r="D19" i="11"/>
  <c r="E19" i="11"/>
  <c r="F19" i="11"/>
  <c r="G19" i="11"/>
  <c r="C19" i="11"/>
  <c r="D18" i="11"/>
  <c r="E18" i="11"/>
  <c r="F18" i="11"/>
  <c r="G18" i="11"/>
  <c r="C18" i="11"/>
  <c r="G16" i="11"/>
  <c r="F16" i="11"/>
  <c r="E16" i="11"/>
  <c r="D16" i="11"/>
  <c r="C16" i="11"/>
  <c r="D12" i="11"/>
  <c r="E12" i="11"/>
  <c r="F12" i="11"/>
  <c r="G12" i="11"/>
  <c r="C12" i="1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C4" i="10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B4" i="10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L101" i="3" l="1"/>
  <c r="J136" i="3"/>
  <c r="K141" i="3" s="1"/>
  <c r="K176" i="3" s="1"/>
  <c r="D70" i="18"/>
  <c r="C69" i="18"/>
  <c r="C22" i="11"/>
  <c r="K71" i="18"/>
  <c r="J71" i="18" s="1"/>
  <c r="E35" i="18"/>
  <c r="E42" i="18" s="1"/>
  <c r="E38" i="18"/>
  <c r="C45" i="18"/>
  <c r="C44" i="18"/>
  <c r="C28" i="10"/>
  <c r="B28" i="10" s="1"/>
  <c r="K136" i="3" l="1"/>
  <c r="L141" i="3" s="1"/>
  <c r="L176" i="3" s="1"/>
  <c r="M101" i="3"/>
  <c r="D71" i="18"/>
  <c r="C70" i="18"/>
  <c r="K72" i="18"/>
  <c r="J72" i="18" s="1"/>
  <c r="E45" i="18"/>
  <c r="E44" i="18"/>
  <c r="L136" i="3" l="1"/>
  <c r="M141" i="3" s="1"/>
  <c r="M176" i="3" s="1"/>
  <c r="N101" i="3"/>
  <c r="D72" i="18"/>
  <c r="C72" i="18" s="1"/>
  <c r="C71" i="18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B194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91" i="2"/>
  <c r="C190" i="2"/>
  <c r="B191" i="2"/>
  <c r="B190" i="2"/>
  <c r="B189" i="2"/>
  <c r="A190" i="2"/>
  <c r="C186" i="2"/>
  <c r="C194" i="2" s="1"/>
  <c r="B198" i="2" s="1"/>
  <c r="M136" i="3" l="1"/>
  <c r="N141" i="3" s="1"/>
  <c r="N176" i="3" s="1"/>
  <c r="O101" i="3"/>
  <c r="D186" i="2"/>
  <c r="C189" i="2" s="1"/>
  <c r="P101" i="3" l="1"/>
  <c r="N136" i="3"/>
  <c r="O141" i="3" s="1"/>
  <c r="O176" i="3" s="1"/>
  <c r="E186" i="2"/>
  <c r="D194" i="2"/>
  <c r="C198" i="2" s="1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Q101" i="3" l="1"/>
  <c r="P136" i="3" s="1"/>
  <c r="Q141" i="3" s="1"/>
  <c r="Q176" i="3" s="1"/>
  <c r="O136" i="3"/>
  <c r="P141" i="3" s="1"/>
  <c r="P176" i="3" s="1"/>
  <c r="F186" i="2"/>
  <c r="D189" i="2"/>
  <c r="E194" i="2"/>
  <c r="D198" i="2" s="1"/>
  <c r="G43" i="7"/>
  <c r="I43" i="7" s="1"/>
  <c r="F43" i="7"/>
  <c r="H41" i="7" s="1"/>
  <c r="F36" i="7"/>
  <c r="F35" i="7"/>
  <c r="F34" i="7"/>
  <c r="F29" i="7"/>
  <c r="F32" i="7" s="1"/>
  <c r="F28" i="7"/>
  <c r="F31" i="7" s="1"/>
  <c r="E36" i="7"/>
  <c r="E34" i="7"/>
  <c r="E35" i="7"/>
  <c r="E29" i="7"/>
  <c r="E32" i="7" s="1"/>
  <c r="E28" i="7"/>
  <c r="E31" i="7" s="1"/>
  <c r="G186" i="2" l="1"/>
  <c r="E189" i="2"/>
  <c r="F194" i="2"/>
  <c r="E198" i="2" s="1"/>
  <c r="H43" i="7"/>
  <c r="I40" i="7"/>
  <c r="I41" i="7"/>
  <c r="H42" i="7"/>
  <c r="I42" i="7"/>
  <c r="H40" i="7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W3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W50" i="2"/>
  <c r="H186" i="2" l="1"/>
  <c r="F189" i="2"/>
  <c r="G194" i="2"/>
  <c r="F198" i="2" s="1"/>
  <c r="I186" i="2" l="1"/>
  <c r="H194" i="2"/>
  <c r="G198" i="2" s="1"/>
  <c r="G189" i="2"/>
  <c r="J186" i="2" l="1"/>
  <c r="I194" i="2"/>
  <c r="H198" i="2" s="1"/>
  <c r="H189" i="2"/>
  <c r="K186" i="2" l="1"/>
  <c r="I189" i="2"/>
  <c r="J194" i="2"/>
  <c r="I198" i="2" s="1"/>
  <c r="L186" i="2" l="1"/>
  <c r="K194" i="2"/>
  <c r="J198" i="2" s="1"/>
  <c r="J189" i="2"/>
  <c r="M186" i="2" l="1"/>
  <c r="L194" i="2"/>
  <c r="K198" i="2" s="1"/>
  <c r="K189" i="2"/>
  <c r="N186" i="2" l="1"/>
  <c r="L189" i="2"/>
  <c r="M194" i="2"/>
  <c r="L198" i="2" s="1"/>
  <c r="O186" i="2" l="1"/>
  <c r="M189" i="2"/>
  <c r="N194" i="2"/>
  <c r="M198" i="2" s="1"/>
  <c r="P186" i="2" l="1"/>
  <c r="N189" i="2"/>
  <c r="O194" i="2"/>
  <c r="N198" i="2" s="1"/>
  <c r="Q186" i="2" l="1"/>
  <c r="P194" i="2"/>
  <c r="O198" i="2" s="1"/>
  <c r="O189" i="2"/>
  <c r="P189" i="2" l="1"/>
  <c r="Q194" i="2"/>
  <c r="P198" i="2" s="1"/>
</calcChain>
</file>

<file path=xl/sharedStrings.xml><?xml version="1.0" encoding="utf-8"?>
<sst xmlns="http://schemas.openxmlformats.org/spreadsheetml/2006/main" count="3179" uniqueCount="667">
  <si>
    <t>2003 (Aug 31)</t>
  </si>
  <si>
    <t>2004 (Aug 31)</t>
  </si>
  <si>
    <t>2005 (Aug 31)</t>
  </si>
  <si>
    <t>2006 (Aug 31)</t>
  </si>
  <si>
    <t>2007 (Aug 31)</t>
  </si>
  <si>
    <t>2008 (Aug 31)</t>
  </si>
  <si>
    <t>2009 (Aug 31)</t>
  </si>
  <si>
    <t>2010 (Aug 31)</t>
  </si>
  <si>
    <t>2011 (Aug 31)</t>
  </si>
  <si>
    <t>2012 (Aug 31)</t>
  </si>
  <si>
    <t>2013 (Aug 31)</t>
  </si>
  <si>
    <t>2014 (Aug 31)</t>
  </si>
  <si>
    <t>2015 (Aug 31)</t>
  </si>
  <si>
    <t>2016 (Aug 31)</t>
  </si>
  <si>
    <t>2017 (Aug 31)</t>
  </si>
  <si>
    <t>2018 (Aug 31)</t>
  </si>
  <si>
    <t>2019E (Aug 31)</t>
  </si>
  <si>
    <t>2020E (Aug 31)</t>
  </si>
  <si>
    <t>2021E (Aug 31)</t>
  </si>
  <si>
    <t>2022E (Aug 31)</t>
  </si>
  <si>
    <t>2023E (Aug 31)</t>
  </si>
  <si>
    <t>LTM (Aug 31)</t>
  </si>
  <si>
    <t>Discontinued Operations</t>
  </si>
  <si>
    <t>Interest Expense, Net-Operating</t>
  </si>
  <si>
    <t>Basic Weighted Average Shares</t>
  </si>
  <si>
    <t>10 Year CAGR</t>
  </si>
  <si>
    <t>1 Year Incremental Margin</t>
  </si>
  <si>
    <t>Special DPS - Common Stock Issue Primary Issue</t>
  </si>
  <si>
    <t>(Gain) Loss on Sale of Assets, Supplemental</t>
  </si>
  <si>
    <t>Cash Build/(Use) Amount</t>
  </si>
  <si>
    <t>Impairment-Assets Held for Sale, Supplemental</t>
  </si>
  <si>
    <t>- Of Which:</t>
  </si>
  <si>
    <t>% Growth 3-Year Stack</t>
  </si>
  <si>
    <t>FCF Per Share</t>
  </si>
  <si>
    <t>Impairment - Assets Held for Use, Supplemental</t>
  </si>
  <si>
    <t>2 Year Incremental Margin</t>
  </si>
  <si>
    <t>Cash Build/(Use)</t>
  </si>
  <si>
    <t>Litigation Charge, Supplemental</t>
  </si>
  <si>
    <t>Total Shares Outstanding</t>
  </si>
  <si>
    <t>Other Exceptional Items</t>
  </si>
  <si>
    <t>Preferred Dividends</t>
  </si>
  <si>
    <t>Stock-Based Compensation, Supplemental</t>
  </si>
  <si>
    <t>Dividend per Share</t>
  </si>
  <si>
    <t>% of Sales</t>
  </si>
  <si>
    <t>Interest Income/(Expenses), net</t>
  </si>
  <si>
    <t>Basic EPS - As Reported</t>
  </si>
  <si>
    <t>Net Income - Adjusted</t>
  </si>
  <si>
    <t>Selling General &amp; Administrative Expenses</t>
  </si>
  <si>
    <t>Other Operating Expenses</t>
  </si>
  <si>
    <t>3 Year CAGR</t>
  </si>
  <si>
    <t>5 Year CAGR</t>
  </si>
  <si>
    <t>Taxes</t>
  </si>
  <si>
    <t>Interest/Investment Income - Operating</t>
  </si>
  <si>
    <t>Other</t>
  </si>
  <si>
    <t>% Growth 2-Year Stack</t>
  </si>
  <si>
    <t>% EBIT Margin - As Reported</t>
  </si>
  <si>
    <t>Depreciation</t>
  </si>
  <si>
    <t>Cash Flow from Operations</t>
  </si>
  <si>
    <t>2 Year bps Change</t>
  </si>
  <si>
    <t>Special DPS - Common Stock Issue 4</t>
  </si>
  <si>
    <t>Other Exceptional Expenses</t>
  </si>
  <si>
    <t>Pre Tax income - Adjusted</t>
  </si>
  <si>
    <t>% EBIT Margin - Adjusted</t>
  </si>
  <si>
    <t>% Y/Y Growth</t>
  </si>
  <si>
    <t>R&amp;D</t>
  </si>
  <si>
    <t>Dividend</t>
  </si>
  <si>
    <t>% EBITDA Margin - Adjusted</t>
  </si>
  <si>
    <t>Diluted EPS - Adjusted (Sentieo)</t>
  </si>
  <si>
    <t>Equity in Affiliates</t>
  </si>
  <si>
    <t>Other Unusual Expense (Income), Supplemental</t>
  </si>
  <si>
    <t>Total Operating Expenses - Adjusted</t>
  </si>
  <si>
    <t>Dividend per Share - Com Stock Issue 3</t>
  </si>
  <si>
    <t>Amortization of Acquisition Costs</t>
  </si>
  <si>
    <t>Amortization of Intangibles</t>
  </si>
  <si>
    <t>% EBITDA Margin - As Reported</t>
  </si>
  <si>
    <t>INCOME STATEMENT (GBP, mn)</t>
  </si>
  <si>
    <t>Diluted Weighted Average Shares</t>
  </si>
  <si>
    <t>Free Cash Flow</t>
  </si>
  <si>
    <t>EBIT - As Reported</t>
  </si>
  <si>
    <t>Dividend per Share - Com Stock Issue 4</t>
  </si>
  <si>
    <t>CapEx</t>
  </si>
  <si>
    <t>Tax effect of Exceptional Items</t>
  </si>
  <si>
    <t>Special DPS - Common Stock Issue 3</t>
  </si>
  <si>
    <t>Depreciation &amp; Amortization</t>
  </si>
  <si>
    <t>Extraordinary Item</t>
  </si>
  <si>
    <t>Total Operating Expenses</t>
  </si>
  <si>
    <t>Minority Interest</t>
  </si>
  <si>
    <t>Other Recurring Operating Expenses</t>
  </si>
  <si>
    <t>1 Year bps Change</t>
  </si>
  <si>
    <t>Dividend per Share - Com Stock Issue 2</t>
  </si>
  <si>
    <t>Diluted EPS - Adjusted (IBES)</t>
  </si>
  <si>
    <t>Other Non-Operating Expenses</t>
  </si>
  <si>
    <t>Purchased R&amp;D Written-Off</t>
  </si>
  <si>
    <t>Income Tax expenses - Adjusted</t>
  </si>
  <si>
    <t>Tax Rate</t>
  </si>
  <si>
    <t>OPERATING EXPENSES (GBP, mn)</t>
  </si>
  <si>
    <t>Gross Profit</t>
  </si>
  <si>
    <t>EBITDA - As Reported</t>
  </si>
  <si>
    <t>Net Income to Common Shareholders - As Reported</t>
  </si>
  <si>
    <t>EBIT - Adjusted</t>
  </si>
  <si>
    <t>Restructuring Charge</t>
  </si>
  <si>
    <t>Debt Paydown</t>
  </si>
  <si>
    <t>Amort of Intangibles, Supplemental</t>
  </si>
  <si>
    <t>Special DPS - Common Stock Issue 2</t>
  </si>
  <si>
    <t>Diluted EPS - Adjusted</t>
  </si>
  <si>
    <t>Adjustments</t>
  </si>
  <si>
    <t>Minority Interest, Preferred Stock &amp; Discontinued Operations</t>
  </si>
  <si>
    <t>Depreciation, Supplemental</t>
  </si>
  <si>
    <t>Cost of Goods Sold</t>
  </si>
  <si>
    <t>Pre Tax Income - As Reported</t>
  </si>
  <si>
    <t>CASH FLOW ITEMS (GBP, mn)</t>
  </si>
  <si>
    <t>Tax on Extraordinary Items</t>
  </si>
  <si>
    <t>% Gross Margin</t>
  </si>
  <si>
    <t xml:space="preserve"> Other Non-Recurring Operating Expenses</t>
  </si>
  <si>
    <t>Diluted EPS - As Reported</t>
  </si>
  <si>
    <t>Net Proceeds from Stock Issuance</t>
  </si>
  <si>
    <t>FCF less Dividend</t>
  </si>
  <si>
    <t>EBITDA - Adjusted</t>
  </si>
  <si>
    <t>Miscellaneous Earnings Adjustment</t>
  </si>
  <si>
    <t>Dividend per share - Other share issues</t>
  </si>
  <si>
    <t>Other Unusual Items</t>
  </si>
  <si>
    <t>Accounting Change</t>
  </si>
  <si>
    <t>CapEx % of Sales</t>
  </si>
  <si>
    <t>Total Revenue</t>
  </si>
  <si>
    <t>Total Common Shares Outstanding</t>
  </si>
  <si>
    <t>S/O-Ordinary Shares</t>
  </si>
  <si>
    <t>Total Liabilities &amp; Shareholders' Equity</t>
  </si>
  <si>
    <t>Total Equity</t>
  </si>
  <si>
    <t>-</t>
  </si>
  <si>
    <t>Retained Earnings</t>
  </si>
  <si>
    <t>Translation Reserve</t>
  </si>
  <si>
    <t>Hedging Reserve</t>
  </si>
  <si>
    <t>Retained earnings</t>
  </si>
  <si>
    <t>Other reserves</t>
  </si>
  <si>
    <t>Merger Reserve</t>
  </si>
  <si>
    <t>Reverse acquisition reserve</t>
  </si>
  <si>
    <t>Capital Redemption Reserve</t>
  </si>
  <si>
    <t>Share Premium Account</t>
  </si>
  <si>
    <t>Share capital</t>
  </si>
  <si>
    <t>Total Liabilities</t>
  </si>
  <si>
    <t>Retirement benefit obligations</t>
  </si>
  <si>
    <t>Provisions</t>
  </si>
  <si>
    <t>Deferred tax liabilities</t>
  </si>
  <si>
    <t>Derivative Financial Instruments</t>
  </si>
  <si>
    <t>Other non-current liabilities</t>
  </si>
  <si>
    <t>Total Long Term Debt</t>
  </si>
  <si>
    <t>Lease Obligations</t>
  </si>
  <si>
    <t>Senior notes</t>
  </si>
  <si>
    <t>Total Current Liabilities</t>
  </si>
  <si>
    <t>Propsed Dividend</t>
  </si>
  <si>
    <t>Current tax liabilities</t>
  </si>
  <si>
    <t>Deferred Income</t>
  </si>
  <si>
    <t>Accruals</t>
  </si>
  <si>
    <t>Taxation and Social Security</t>
  </si>
  <si>
    <t>Other payables</t>
  </si>
  <si>
    <t>Trade payables</t>
  </si>
  <si>
    <t>Lease obligation</t>
  </si>
  <si>
    <t>Senior Notes</t>
  </si>
  <si>
    <t>Bank overdraft</t>
  </si>
  <si>
    <t>Revolving credit facility</t>
  </si>
  <si>
    <t>Funding Debt</t>
  </si>
  <si>
    <t>Total Assets</t>
  </si>
  <si>
    <t>Investment in associate</t>
  </si>
  <si>
    <t>Retirement benefit surplus</t>
  </si>
  <si>
    <t>Allowance for doubtful debts</t>
  </si>
  <si>
    <t>Trade and other receivables, Gross</t>
  </si>
  <si>
    <t>Receivables - Other - Net</t>
  </si>
  <si>
    <t>Deferred tax assets</t>
  </si>
  <si>
    <t>Available-for-sale investments</t>
  </si>
  <si>
    <t>Acc Depr Long Leasehold</t>
  </si>
  <si>
    <t>Acc Depr/Imp Transportation Equipment</t>
  </si>
  <si>
    <t>Acc Depr/Imp Leasehold Improvement</t>
  </si>
  <si>
    <t>Acc Depr Freehold</t>
  </si>
  <si>
    <t>Vehicles, Fixtures and Equipment, Gross</t>
  </si>
  <si>
    <t>Leasehold Improvements, Gross</t>
  </si>
  <si>
    <t>Long Leasehold, Gross</t>
  </si>
  <si>
    <t>Freehold, Gross</t>
  </si>
  <si>
    <t>Accumulated Amortisation</t>
  </si>
  <si>
    <t>AccAmort Brand/Patent/Market/Art Intang.</t>
  </si>
  <si>
    <t>Acc Amort Internally Generated Software</t>
  </si>
  <si>
    <t>Acc Amort Purchased Software</t>
  </si>
  <si>
    <t>Intangibles</t>
  </si>
  <si>
    <t>Acquired License and Trade Mark, Gross</t>
  </si>
  <si>
    <t>Internally Generated Software, Gross</t>
  </si>
  <si>
    <t>Purchased Software, Gross</t>
  </si>
  <si>
    <t>Goodwill, net</t>
  </si>
  <si>
    <t>Acc Amort Goodwill</t>
  </si>
  <si>
    <t>Goodwill, Gross</t>
  </si>
  <si>
    <t>Total Current Assets</t>
  </si>
  <si>
    <t>Cash at Bank and in Hand</t>
  </si>
  <si>
    <t>Short Term Deposit</t>
  </si>
  <si>
    <t>Prepayments and Accrued Income</t>
  </si>
  <si>
    <t>Corporation Tax</t>
  </si>
  <si>
    <t>Other receivables</t>
  </si>
  <si>
    <t>Trade receivables, gross</t>
  </si>
  <si>
    <t>Trade and other receivables</t>
  </si>
  <si>
    <t>Items held for resale</t>
  </si>
  <si>
    <t>09/01/2018</t>
  </si>
  <si>
    <t>09/02/2017</t>
  </si>
  <si>
    <t>09/03/2016</t>
  </si>
  <si>
    <t>08/29/2015</t>
  </si>
  <si>
    <t>08/30/2014</t>
  </si>
  <si>
    <t>08/31/2013</t>
  </si>
  <si>
    <t>09/01/2012</t>
  </si>
  <si>
    <t>09/03/2011</t>
  </si>
  <si>
    <t>08/28/2010</t>
  </si>
  <si>
    <t>08/29/2009</t>
  </si>
  <si>
    <t>08/30/2008</t>
  </si>
  <si>
    <t>09/01/2007</t>
  </si>
  <si>
    <t>09/02/2006</t>
  </si>
  <si>
    <t>09/03/2005</t>
  </si>
  <si>
    <t>08/28/2004</t>
  </si>
  <si>
    <t>08/30/2003</t>
  </si>
  <si>
    <t>Period End Date</t>
  </si>
  <si>
    <t>Cash Taxes Paid</t>
  </si>
  <si>
    <t>Cash Interest Paid</t>
  </si>
  <si>
    <t>Cash at the End</t>
  </si>
  <si>
    <t>Cash at the Beginning</t>
  </si>
  <si>
    <t>Net Change in Cash</t>
  </si>
  <si>
    <t>Foreign Exchange Effects</t>
  </si>
  <si>
    <t>Cash from Financing Activities</t>
  </si>
  <si>
    <t>Repayment of Bridge Facility</t>
  </si>
  <si>
    <t>Bridge Facilities</t>
  </si>
  <si>
    <t>Drawdown/ (repayment) of revolving credi</t>
  </si>
  <si>
    <t>Receipt of Monies for Share Options</t>
  </si>
  <si>
    <t>Share option receipts</t>
  </si>
  <si>
    <t>Senior Facility</t>
  </si>
  <si>
    <t>Deep Discounted Bonds</t>
  </si>
  <si>
    <t>High Yield Bonds</t>
  </si>
  <si>
    <t>Mezzanine Facility</t>
  </si>
  <si>
    <t>Senior Term Loan</t>
  </si>
  <si>
    <t>Settlement/(repurchase) of term loan fac</t>
  </si>
  <si>
    <t>Issue of senior notes</t>
  </si>
  <si>
    <t>Purchase of Own Shares by ESOP</t>
  </si>
  <si>
    <t>Repurchase of senior notes</t>
  </si>
  <si>
    <t>Purchase of Own Shares</t>
  </si>
  <si>
    <t>Mortgage Facility</t>
  </si>
  <si>
    <t>Settlement of term loan facility</t>
  </si>
  <si>
    <t>Appropriation by DRET</t>
  </si>
  <si>
    <t>Debt issue costs</t>
  </si>
  <si>
    <t>Restricted Cash Held in Debenhams Retail</t>
  </si>
  <si>
    <t>Debt amendment costs</t>
  </si>
  <si>
    <t>Sale of Own Shares by ESOP</t>
  </si>
  <si>
    <t>Issue of Ordinary Share Capital</t>
  </si>
  <si>
    <t>Dividends paid</t>
  </si>
  <si>
    <t>Settlement of 'A' Loan Notes</t>
  </si>
  <si>
    <t>Settlement of 'C' Loan Notes</t>
  </si>
  <si>
    <t>Finance lease payments</t>
  </si>
  <si>
    <t>Repurchase of term loan facility</t>
  </si>
  <si>
    <t>Repayment of term loan and revolving cre</t>
  </si>
  <si>
    <t>Repayment of High Yield Bonds</t>
  </si>
  <si>
    <t>Settlement of 'B' Loan Notes</t>
  </si>
  <si>
    <t>Repayment of Senior Term Loan</t>
  </si>
  <si>
    <t>Cash from Investing Activities</t>
  </si>
  <si>
    <t>Net Cash Received on Disposal of Subs.</t>
  </si>
  <si>
    <t>Proceeds from sale of available-for-sale</t>
  </si>
  <si>
    <t>Purchase of Investment</t>
  </si>
  <si>
    <t>Purchase of property, plant and equipmen</t>
  </si>
  <si>
    <t>Proceeds from sale of finance leases</t>
  </si>
  <si>
    <t>Sale of property, plant and equipment</t>
  </si>
  <si>
    <t>Payments to Acquire Stores</t>
  </si>
  <si>
    <t>Purchase of Business</t>
  </si>
  <si>
    <t>Acquisition of Subsidiary</t>
  </si>
  <si>
    <t>Purchase of intangible assets</t>
  </si>
  <si>
    <t>Acquire Intangible Fixed Assets</t>
  </si>
  <si>
    <t>Cash from Operating Activities</t>
  </si>
  <si>
    <t>Interest Element of Finance Lease Pay.</t>
  </si>
  <si>
    <t>Finance income</t>
  </si>
  <si>
    <t>Tax received/ (paid)</t>
  </si>
  <si>
    <t>Issue Costs of Funding Facilities</t>
  </si>
  <si>
    <t>Finance costs</t>
  </si>
  <si>
    <t>Decrease in trade and other payables</t>
  </si>
  <si>
    <t>Increase in trade and other receivables</t>
  </si>
  <si>
    <t>Decrease in inventories</t>
  </si>
  <si>
    <t>Disposal of Deemed Subsidiary</t>
  </si>
  <si>
    <t>Impairment of intangible assets</t>
  </si>
  <si>
    <t>Bargain purchase credit on acquisition o</t>
  </si>
  <si>
    <t>Transaction costs on acquisition of Maga</t>
  </si>
  <si>
    <t>Realized G/L on Fixed Assets</t>
  </si>
  <si>
    <t>Disposal of Intangible Assets</t>
  </si>
  <si>
    <t>Impair. of PPE&amp;intangible fixed assets</t>
  </si>
  <si>
    <t>Amortisation</t>
  </si>
  <si>
    <t>Amortisation of Goodwill</t>
  </si>
  <si>
    <t>Cash contributions to pension schemes</t>
  </si>
  <si>
    <t>Net movement in other long-term receivab</t>
  </si>
  <si>
    <t>Taxation</t>
  </si>
  <si>
    <t>Employee Options Granted</t>
  </si>
  <si>
    <t>Share-based payment charge/(credit)</t>
  </si>
  <si>
    <t>Profit on sale of available-for-sale inv</t>
  </si>
  <si>
    <t>Pension current service cost</t>
  </si>
  <si>
    <t>Other Non-Cash Items</t>
  </si>
  <si>
    <t>Swap Costs</t>
  </si>
  <si>
    <t>Other Operating Cash Flow</t>
  </si>
  <si>
    <t>Fair value gains on derivative instrumen</t>
  </si>
  <si>
    <t>Discretionary Bonus Granted</t>
  </si>
  <si>
    <t>Net movements in provisions</t>
  </si>
  <si>
    <t>Net Income</t>
  </si>
  <si>
    <t>CapEx/D&amp;A</t>
  </si>
  <si>
    <t>OTHER RATIOS</t>
  </si>
  <si>
    <t>(EBITDA-CapEx)/Interest Expenses</t>
  </si>
  <si>
    <t>EBITDA/Interest Expenses</t>
  </si>
  <si>
    <t>EBIT/Interest Expenses</t>
  </si>
  <si>
    <t>Total Debt/EBITDA</t>
  </si>
  <si>
    <t>Total Liabilities/Total Assets</t>
  </si>
  <si>
    <t>Total Debt/Capitalization</t>
  </si>
  <si>
    <t>Total Debt/Equity</t>
  </si>
  <si>
    <t>Net Debt/(EBITDA-CapEx)</t>
  </si>
  <si>
    <t>Total Debt/(EBITDA-CapEx)</t>
  </si>
  <si>
    <t>Net Debt/EBITDA</t>
  </si>
  <si>
    <t>CREDIT RATIOS</t>
  </si>
  <si>
    <t>Inventory Turnover</t>
  </si>
  <si>
    <t>Accounts Receivable Turnover</t>
  </si>
  <si>
    <t>Fixed Asset Turnover</t>
  </si>
  <si>
    <t>ASSET TURNOVER METRICS</t>
  </si>
  <si>
    <t>Cash Conversion Cycle</t>
  </si>
  <si>
    <t>Days Payable Outstanding (DPO)</t>
  </si>
  <si>
    <t>Days Inventory Outstanding (DSI)</t>
  </si>
  <si>
    <t>Days Sales Outstanding (DSO)</t>
  </si>
  <si>
    <t>Quick Ratio</t>
  </si>
  <si>
    <t>Current Ratio</t>
  </si>
  <si>
    <t>WORKING CAPITAL METRICS</t>
  </si>
  <si>
    <t>Unlevered FCF Margin</t>
  </si>
  <si>
    <t>Levered FCF Margin</t>
  </si>
  <si>
    <t>D&amp;A as % of sales</t>
  </si>
  <si>
    <t>R&amp;D as % sales</t>
  </si>
  <si>
    <t>SG&amp;A as % sales</t>
  </si>
  <si>
    <t>Gross Margin</t>
  </si>
  <si>
    <t>MARGIN ANALYSIS</t>
  </si>
  <si>
    <t>Return on Invested Capital (ROIC)</t>
  </si>
  <si>
    <t>Return on Assets (ROA)</t>
  </si>
  <si>
    <t>Return on Equity (ROE)</t>
  </si>
  <si>
    <t>Total Assets/Shareholders' Equity</t>
  </si>
  <si>
    <t>Total Asset Turnover</t>
  </si>
  <si>
    <t>Normalized Net Income Margin</t>
  </si>
  <si>
    <t>PROFITABILITY METRICS</t>
  </si>
  <si>
    <t>FINANCIAL SUMMARY (GBP, mn)</t>
  </si>
  <si>
    <t>FCF Yield</t>
  </si>
  <si>
    <t>P/TB</t>
  </si>
  <si>
    <t>P/B</t>
  </si>
  <si>
    <t>P/E</t>
  </si>
  <si>
    <t>EV/(EBITDA-Capex)</t>
  </si>
  <si>
    <t>EV/Gross Profit</t>
  </si>
  <si>
    <t>EV/EBITDA</t>
  </si>
  <si>
    <t>EV/EBIT</t>
  </si>
  <si>
    <t>EV/Sales</t>
  </si>
  <si>
    <t>VALUATION METRICS (LTM based)</t>
  </si>
  <si>
    <t>(=) Enterprise Value</t>
  </si>
  <si>
    <t>(+) Minority Interest &amp; Preferred Stock</t>
  </si>
  <si>
    <t>(+) Other Debt/(Cash) Items</t>
  </si>
  <si>
    <t>(+) Gross Debt</t>
  </si>
  <si>
    <t>(-) Cash and Short-term Investments</t>
  </si>
  <si>
    <t>(+) Net Debt</t>
  </si>
  <si>
    <t>Total Market Cap</t>
  </si>
  <si>
    <t xml:space="preserve">Assumed Share Price </t>
  </si>
  <si>
    <t>DEB:LN Shares</t>
  </si>
  <si>
    <t>DEB:LN Share Price</t>
  </si>
  <si>
    <t>DEB:LN Market Cap</t>
  </si>
  <si>
    <t>ENTERPRISE VALUE (GBP, mn)</t>
  </si>
  <si>
    <t>Share Price (End of Period)</t>
  </si>
  <si>
    <t>Capex split per analysts presentation</t>
  </si>
  <si>
    <t>Non discretionary capex</t>
  </si>
  <si>
    <t>Development capex</t>
  </si>
  <si>
    <t>Cost</t>
  </si>
  <si>
    <t xml:space="preserve">At 3 September 2016 </t>
  </si>
  <si>
    <t xml:space="preserve">Additions </t>
  </si>
  <si>
    <t xml:space="preserve">Exchange rate movement </t>
  </si>
  <si>
    <t xml:space="preserve">Disposals and write-offs </t>
  </si>
  <si>
    <t xml:space="preserve">At 2 September 2017 </t>
  </si>
  <si>
    <t xml:space="preserve">At 1 September 2018 </t>
  </si>
  <si>
    <t>Accumulated amortisation and impairment</t>
  </si>
  <si>
    <t>At 3 September 2016</t>
  </si>
  <si>
    <t xml:space="preserve">Charge for the financial year </t>
  </si>
  <si>
    <t>Exchange rate movement</t>
  </si>
  <si>
    <t>Disposals and write-offs</t>
  </si>
  <si>
    <t>At 2 September 2017</t>
  </si>
  <si>
    <t xml:space="preserve">Impairment loss (note 7) </t>
  </si>
  <si>
    <t>Net book value</t>
  </si>
  <si>
    <t>–</t>
  </si>
  <si>
    <t>£m</t>
  </si>
  <si>
    <t>Goodwill</t>
  </si>
  <si>
    <t>Acquired trademarks etc</t>
  </si>
  <si>
    <t>Internally Generated Software</t>
  </si>
  <si>
    <t>Total</t>
  </si>
  <si>
    <t>Purchased Software</t>
  </si>
  <si>
    <t>Avg Cost 17</t>
  </si>
  <si>
    <t>Avg Cost 18</t>
  </si>
  <si>
    <t>Life 17</t>
  </si>
  <si>
    <t>Life 18</t>
  </si>
  <si>
    <t>Age 17</t>
  </si>
  <si>
    <t>Age 18</t>
  </si>
  <si>
    <t>Age 16 (% through life)</t>
  </si>
  <si>
    <t>Analysis of Amortisation Charge</t>
  </si>
  <si>
    <t>Cost of Sales</t>
  </si>
  <si>
    <t>Distribution Costs</t>
  </si>
  <si>
    <t>Admin Expenses</t>
  </si>
  <si>
    <t>Big increase in charge in admin appears to be down to internally generated software</t>
  </si>
  <si>
    <t>Question why they are creating internal software for admin systems</t>
  </si>
  <si>
    <t>Could be links form stock system to accounting etc, but…</t>
  </si>
  <si>
    <t>Sales growth</t>
  </si>
  <si>
    <t xml:space="preserve">% Growth -2Y </t>
  </si>
  <si>
    <t>SG&amp;A % of Sales</t>
  </si>
  <si>
    <t>1H2019E (Feb 28)</t>
  </si>
  <si>
    <t>2H2018 (Aug 31)</t>
  </si>
  <si>
    <t>1H2018 (Feb 28)</t>
  </si>
  <si>
    <t>2H2017 (Aug 31)</t>
  </si>
  <si>
    <t>1H2017 (Feb 28)</t>
  </si>
  <si>
    <t>2H2016 (Aug 31)</t>
  </si>
  <si>
    <t>1H2016 (Feb 28)</t>
  </si>
  <si>
    <t>2H2015 (Aug 31)</t>
  </si>
  <si>
    <t>1H2015 (Feb 28)</t>
  </si>
  <si>
    <t>2H2014 (Aug 31)</t>
  </si>
  <si>
    <t>1H2014 (Feb 28)</t>
  </si>
  <si>
    <t>2H2013 (Aug 31)</t>
  </si>
  <si>
    <t>1H2013 (Feb 28)</t>
  </si>
  <si>
    <t>2H2012 (Aug 31)</t>
  </si>
  <si>
    <t>1H2012 (Feb 28)</t>
  </si>
  <si>
    <t>2H2011 (Aug 31)</t>
  </si>
  <si>
    <t>1H2011 (Feb 28)</t>
  </si>
  <si>
    <t>2H2010 (Aug 31)</t>
  </si>
  <si>
    <t>1H2010 (Feb 28)</t>
  </si>
  <si>
    <t>2H2009 (Aug 31)</t>
  </si>
  <si>
    <t>1H2009 (Feb 28)</t>
  </si>
  <si>
    <t>2H2008 (Aug 31)</t>
  </si>
  <si>
    <t>1H2008 (Feb 28)</t>
  </si>
  <si>
    <t>2H2007 (Aug 31)</t>
  </si>
  <si>
    <t>1H2007 (Feb 28)</t>
  </si>
  <si>
    <t>2H2006 (Aug 31)</t>
  </si>
  <si>
    <t>1H2006 (Feb 28)</t>
  </si>
  <si>
    <t>2H2005 (Aug 31)</t>
  </si>
  <si>
    <t>1H2005 (Feb 28)</t>
  </si>
  <si>
    <t>02/26/2005</t>
  </si>
  <si>
    <t>03/04/2006</t>
  </si>
  <si>
    <t>03/03/2007</t>
  </si>
  <si>
    <t>03/01/2008</t>
  </si>
  <si>
    <t>02/28/2009</t>
  </si>
  <si>
    <t>02/27/2010</t>
  </si>
  <si>
    <t>02/26/2011</t>
  </si>
  <si>
    <t>03/03/2012</t>
  </si>
  <si>
    <t>03/02/2013</t>
  </si>
  <si>
    <t>03/01/2014</t>
  </si>
  <si>
    <t>02/28/2015</t>
  </si>
  <si>
    <t>02/27/2016</t>
  </si>
  <si>
    <t>03/04/2017</t>
  </si>
  <si>
    <t>03/03/2018</t>
  </si>
  <si>
    <t>Inventories</t>
  </si>
  <si>
    <t>Trade Debtors</t>
  </si>
  <si>
    <t>Doubtful Debt</t>
  </si>
  <si>
    <t>Financial Assets - Derivative Financial</t>
  </si>
  <si>
    <t>Cash and cash equivalents</t>
  </si>
  <si>
    <t>Intangible assets - Balancing value</t>
  </si>
  <si>
    <t>Property, plant and equipment</t>
  </si>
  <si>
    <t>Bank overdraft and borrowings</t>
  </si>
  <si>
    <t>Trade and other payables - Balancing val</t>
  </si>
  <si>
    <t>Trade and other payables</t>
  </si>
  <si>
    <t>Annualised Sales</t>
  </si>
  <si>
    <t>Closing Inventory</t>
  </si>
  <si>
    <t>Closing Trade Creditors</t>
  </si>
  <si>
    <t>Closing Receivables</t>
  </si>
  <si>
    <t>Receivable Days</t>
  </si>
  <si>
    <t>Payables Days</t>
  </si>
  <si>
    <t>Inventory Days</t>
  </si>
  <si>
    <t>Collection Cycle</t>
  </si>
  <si>
    <t>Year</t>
  </si>
  <si>
    <t>3% escalator</t>
  </si>
  <si>
    <t>Lease Payment</t>
  </si>
  <si>
    <t>P&amp;L Charge</t>
  </si>
  <si>
    <t>Employee Data</t>
  </si>
  <si>
    <t>Wages and Salaries</t>
  </si>
  <si>
    <t>Social Security Costs</t>
  </si>
  <si>
    <t>Other Pension Costs</t>
  </si>
  <si>
    <t>Share-based Payments</t>
  </si>
  <si>
    <t>Full time</t>
  </si>
  <si>
    <t>Part time</t>
  </si>
  <si>
    <t>Nr Employees</t>
  </si>
  <si>
    <t>Employee Costs</t>
  </si>
  <si>
    <t>SS Costs to Wages</t>
  </si>
  <si>
    <t>Pensions to Wages</t>
  </si>
  <si>
    <t>Part-time to Full Time</t>
  </si>
  <si>
    <t>Revenue</t>
  </si>
  <si>
    <t>Revenue per Employee £000s</t>
  </si>
  <si>
    <t>Revenue per FT Employee £000s</t>
  </si>
  <si>
    <t>Avg Wage/Total Employee £000s</t>
  </si>
  <si>
    <t>House of Fraser</t>
  </si>
  <si>
    <t>Y</t>
  </si>
  <si>
    <t>Y-1</t>
  </si>
  <si>
    <t>COS</t>
  </si>
  <si>
    <t>GP</t>
  </si>
  <si>
    <t>Trade receivables</t>
  </si>
  <si>
    <t>Inventory</t>
  </si>
  <si>
    <t>Trade Payables</t>
  </si>
  <si>
    <t>Rep EBIT</t>
  </si>
  <si>
    <t>Adj EBIT</t>
  </si>
  <si>
    <t>Yr end</t>
  </si>
  <si>
    <t>Selfridges</t>
  </si>
  <si>
    <t>Distn Costs</t>
  </si>
  <si>
    <t>Current Assets</t>
  </si>
  <si>
    <t>Cash</t>
  </si>
  <si>
    <t>Accruals &amp;  Def Inc</t>
  </si>
  <si>
    <t>Distn Costs to Sales</t>
  </si>
  <si>
    <t>Adj EBIT Margin</t>
  </si>
  <si>
    <t>Rep EBIT Margin</t>
  </si>
  <si>
    <t>Debtor Days</t>
  </si>
  <si>
    <t>Inventory:sales days</t>
  </si>
  <si>
    <t>Inventory: COS days</t>
  </si>
  <si>
    <t>Payables: Sales days</t>
  </si>
  <si>
    <t>Payables:Inventory</t>
  </si>
  <si>
    <t>CA-Cash to Sales</t>
  </si>
  <si>
    <t>Payables: COS days</t>
  </si>
  <si>
    <t>Def Inc etc to Sales days</t>
  </si>
  <si>
    <t>Admin Costs</t>
  </si>
  <si>
    <t>Lease rentals - property</t>
  </si>
  <si>
    <t>Employee Wages</t>
  </si>
  <si>
    <t>Employee Total Costs</t>
  </si>
  <si>
    <t>of which part time</t>
  </si>
  <si>
    <t>Indirect Employees  Concessions)</t>
  </si>
  <si>
    <t>Analysis</t>
  </si>
  <si>
    <t>Debenhams</t>
  </si>
  <si>
    <t>53 weeks</t>
  </si>
  <si>
    <t>Deb ex exceps</t>
  </si>
  <si>
    <t>Avg Salary £000s</t>
  </si>
  <si>
    <t>Revenue/employee £000s</t>
  </si>
  <si>
    <t>Lease costs to sales</t>
  </si>
  <si>
    <t>Revenue/FT employee £000s</t>
  </si>
  <si>
    <t>Avg Wage/FT Employee £000s</t>
  </si>
  <si>
    <t>Deb17</t>
  </si>
  <si>
    <t>Deb16</t>
  </si>
  <si>
    <t>HoF17</t>
  </si>
  <si>
    <t>HoF16</t>
  </si>
  <si>
    <t>Self17</t>
  </si>
  <si>
    <t>Self16</t>
  </si>
  <si>
    <t>2024E (Jan 31)</t>
  </si>
  <si>
    <t>2023E (Jan 31)</t>
  </si>
  <si>
    <t>2022E (Jan 31)</t>
  </si>
  <si>
    <t>2021E (Jan 31)</t>
  </si>
  <si>
    <t>2020E (Jan 31)</t>
  </si>
  <si>
    <t>2019 (Jan 31)</t>
  </si>
  <si>
    <t>2018 (Jan 31)</t>
  </si>
  <si>
    <t>2017 (Jan 31)</t>
  </si>
  <si>
    <t>2016 (Jan 31)</t>
  </si>
  <si>
    <t>2015 (Jan 31)</t>
  </si>
  <si>
    <t>2014 (Jan 31)</t>
  </si>
  <si>
    <t>2013 (Jan 31)</t>
  </si>
  <si>
    <t>2012 (Jan 31)</t>
  </si>
  <si>
    <t>2011 (Jan 31)</t>
  </si>
  <si>
    <t>2010 (Jan 31)</t>
  </si>
  <si>
    <t>2009 (Jan 31)</t>
  </si>
  <si>
    <t>2008 (Jan 31)</t>
  </si>
  <si>
    <t>2007 (Jan 31)</t>
  </si>
  <si>
    <t>2006 (Jan 31)</t>
  </si>
  <si>
    <t>2005 (Jan 31)</t>
  </si>
  <si>
    <t>2004 (Jan 31)</t>
  </si>
  <si>
    <t>2003 (Jan 31)</t>
  </si>
  <si>
    <t>2002 (Jan 31)</t>
  </si>
  <si>
    <t>Macy's</t>
  </si>
  <si>
    <t>Nordstrom</t>
  </si>
  <si>
    <t>TJ Maxx</t>
  </si>
  <si>
    <t>Ross Stores</t>
  </si>
  <si>
    <t>EBIT Margin</t>
  </si>
  <si>
    <t>Payable Days</t>
  </si>
  <si>
    <t>Conversion Cycle</t>
  </si>
  <si>
    <t>Return on Assets</t>
  </si>
  <si>
    <t>ROIC</t>
  </si>
  <si>
    <t>Nordstrom rt axis</t>
  </si>
  <si>
    <t>Payables to Inventory</t>
  </si>
  <si>
    <t>Ross Stores (Rt axis)</t>
  </si>
  <si>
    <t>TJ Maxx (Rt Axis)</t>
  </si>
  <si>
    <t>Macy's Rt axis</t>
  </si>
  <si>
    <t>Gross Transaction Value</t>
  </si>
  <si>
    <t>Revenue/GTV</t>
  </si>
  <si>
    <t>Segments</t>
  </si>
  <si>
    <t>UK</t>
  </si>
  <si>
    <t>Denmark</t>
  </si>
  <si>
    <t>RoW</t>
  </si>
  <si>
    <t>Eire</t>
  </si>
  <si>
    <t>LT Assets</t>
  </si>
  <si>
    <t>Rev/LTA</t>
  </si>
  <si>
    <t>Software</t>
  </si>
  <si>
    <t>Internal</t>
  </si>
  <si>
    <t xml:space="preserve">Purchased </t>
  </si>
  <si>
    <t>Disposal etc</t>
  </si>
  <si>
    <t>Additions</t>
  </si>
  <si>
    <t>Cl cost 16</t>
  </si>
  <si>
    <t>Cl cost 18</t>
  </si>
  <si>
    <t>Cl cost 17</t>
  </si>
  <si>
    <t>Op Cost 17</t>
  </si>
  <si>
    <t>Charge</t>
  </si>
  <si>
    <t>Cl amort 17</t>
  </si>
  <si>
    <t>Op amort 17</t>
  </si>
  <si>
    <t>Cl amort 18</t>
  </si>
  <si>
    <t>NBV 17</t>
  </si>
  <si>
    <t>NBV 18</t>
  </si>
  <si>
    <t>NBV 16</t>
  </si>
  <si>
    <t>Avg GBV 17</t>
  </si>
  <si>
    <t>Avg GBV 18</t>
  </si>
  <si>
    <t>NBV/GBV  16</t>
  </si>
  <si>
    <t>NBV/GBV  17</t>
  </si>
  <si>
    <t>NBV/GBV  18</t>
  </si>
  <si>
    <t>HoF</t>
  </si>
  <si>
    <t>Adds</t>
  </si>
  <si>
    <t>Op cost 16</t>
  </si>
  <si>
    <t xml:space="preserve">Adds </t>
  </si>
  <si>
    <t>W/down</t>
  </si>
  <si>
    <t>Op Amort 16</t>
  </si>
  <si>
    <t>Cl Amort 16</t>
  </si>
  <si>
    <t>NBV 15</t>
  </si>
  <si>
    <t>Avg GBV 16</t>
  </si>
  <si>
    <t>NBV/GBV  15</t>
  </si>
  <si>
    <t>Year-end Stock</t>
  </si>
  <si>
    <t>Write-downs</t>
  </si>
  <si>
    <t>W/down vs avg inventory</t>
  </si>
  <si>
    <t>Average Stock</t>
  </si>
  <si>
    <t>HoF W/down</t>
  </si>
  <si>
    <t>HoF Stock</t>
  </si>
  <si>
    <t>Write down</t>
  </si>
  <si>
    <t>Fixed Assets</t>
  </si>
  <si>
    <t>SL Fixtures &amp; Fittings</t>
  </si>
  <si>
    <t>Vehicles Fixtures and Equipment</t>
  </si>
  <si>
    <t>Cumulative</t>
  </si>
  <si>
    <t>Cumulative %</t>
  </si>
  <si>
    <t>Internal Software</t>
  </si>
  <si>
    <t>Veh, Fix, Equip</t>
  </si>
  <si>
    <t>Summary of Capex</t>
  </si>
  <si>
    <t>Int Soft</t>
  </si>
  <si>
    <t>Ext Soft</t>
  </si>
  <si>
    <t>Fix + Fit</t>
  </si>
  <si>
    <t>Development spend</t>
  </si>
  <si>
    <t>Differences are likely timing - not checked</t>
  </si>
  <si>
    <t>Capex</t>
  </si>
  <si>
    <t>Depreciation/Amortisation</t>
  </si>
  <si>
    <t>Capex:Depreciation</t>
  </si>
  <si>
    <t>5 Year Total</t>
  </si>
  <si>
    <t>Prepayments and Accrued Income Days</t>
  </si>
  <si>
    <t>Trade Payables/Inventory</t>
  </si>
  <si>
    <t>Current Liabilities/Sales</t>
  </si>
  <si>
    <t>Asset Turn</t>
  </si>
  <si>
    <t>Incremental Margin</t>
  </si>
  <si>
    <t>Sales delta</t>
  </si>
  <si>
    <t>EBIT Delta</t>
  </si>
  <si>
    <t>Calculating Cash Out vs Payables</t>
  </si>
  <si>
    <t>Admin expenses</t>
  </si>
  <si>
    <t>Costs</t>
  </si>
  <si>
    <t>Total spend</t>
  </si>
  <si>
    <t>D&amp;A</t>
  </si>
  <si>
    <t>Cash spend</t>
  </si>
  <si>
    <t>Employee costs</t>
  </si>
  <si>
    <t>Spend ex employees</t>
  </si>
  <si>
    <t>Total payables</t>
  </si>
  <si>
    <t>Holiday pay 2 wks</t>
  </si>
  <si>
    <t>Payables ex employee</t>
  </si>
  <si>
    <t>Payables/spend</t>
  </si>
  <si>
    <t>In days</t>
  </si>
  <si>
    <t>Pensions</t>
  </si>
  <si>
    <t>Male</t>
  </si>
  <si>
    <t>Female</t>
  </si>
  <si>
    <t>Currently age 65</t>
  </si>
  <si>
    <t>Tesco</t>
  </si>
  <si>
    <t>Cash from Operations</t>
  </si>
  <si>
    <t>EBIT</t>
  </si>
  <si>
    <t>Average</t>
  </si>
  <si>
    <t>Inventory Days (Sales)</t>
  </si>
  <si>
    <t>Inventory Days (CoS)</t>
  </si>
  <si>
    <t>Annualised Cost of Sales</t>
  </si>
  <si>
    <t>Property Lease Incentives</t>
  </si>
  <si>
    <t>Payables/Inventory</t>
  </si>
  <si>
    <t>Asset Turnover per Sentieo</t>
  </si>
  <si>
    <t>Macys</t>
  </si>
  <si>
    <t>Change (rt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</si>
</sst>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%_);\(#,##0.0%\)"/>
    <numFmt numFmtId="165" formatCode="#,##0.0_);\(#,##0.0\)"/>
    <numFmt numFmtId="166" formatCode="#,##0.00\x_);\(#,##0.00\x\)"/>
    <numFmt numFmtId="167" formatCode="0.0"/>
    <numFmt numFmtId="168" formatCode="0.0%"/>
    <numFmt numFmtId="169" formatCode="0.000"/>
    <numFmt numFmtId="170" formatCode="#,##0.0;\-#,##0.0"/>
  </numFmts>
  <fonts count="29" x14ac:knownFonts="1">
    <font>
      <sz val="10"/>
      <name val="Arial"/>
      <charset val="1"/>
    </font>
    <font>
      <sz val="10"/>
      <name val="Arial"/>
      <family val="2"/>
    </font>
    <font>
      <sz val="10"/>
      <color indexed="3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Source Sans Pro"/>
      <family val="2"/>
    </font>
    <font>
      <sz val="9"/>
      <name val="Arial"/>
      <family val="2"/>
    </font>
    <font>
      <b/>
      <sz val="11"/>
      <name val="Source Sans Pro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sz val="14"/>
      <name val="Source Sans Pro"/>
      <family val="2"/>
    </font>
    <font>
      <b/>
      <sz val="14"/>
      <name val="Source Sans Pro"/>
      <family val="2"/>
    </font>
    <font>
      <sz val="12"/>
      <name val="Source Sans Pro"/>
      <family val="2"/>
    </font>
    <font>
      <b/>
      <sz val="12"/>
      <name val="Source Sans Pro"/>
      <family val="2"/>
    </font>
    <font>
      <i/>
      <sz val="14"/>
      <name val="Source Sans Pro"/>
      <family val="2"/>
    </font>
    <font>
      <sz val="9"/>
      <color indexed="8"/>
      <name val="Arial"/>
      <family val="2"/>
    </font>
    <font>
      <b/>
      <sz val="18"/>
      <name val="Source Sans Pro"/>
      <family val="2"/>
    </font>
    <font>
      <sz val="1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Fill="1" applyBorder="1" applyAlignment="1" applyProtection="1"/>
    <xf numFmtId="37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39" fontId="1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37" fontId="1" fillId="2" borderId="1" xfId="0" applyNumberFormat="1" applyFont="1" applyFill="1" applyBorder="1" applyAlignment="1" applyProtection="1"/>
    <xf numFmtId="37" fontId="2" fillId="2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39" fontId="2" fillId="2" borderId="1" xfId="0" applyNumberFormat="1" applyFont="1" applyFill="1" applyBorder="1" applyAlignment="1" applyProtection="1"/>
    <xf numFmtId="39" fontId="1" fillId="2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0" fontId="3" fillId="0" borderId="0" xfId="1"/>
    <xf numFmtId="37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wrapText="1"/>
    </xf>
    <xf numFmtId="0" fontId="4" fillId="0" borderId="0" xfId="1" applyFont="1" applyFill="1" applyBorder="1" applyAlignment="1" applyProtection="1"/>
    <xf numFmtId="37" fontId="5" fillId="2" borderId="1" xfId="1" applyNumberFormat="1" applyFont="1" applyFill="1" applyBorder="1" applyAlignment="1" applyProtection="1"/>
    <xf numFmtId="37" fontId="3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/>
    <xf numFmtId="37" fontId="3" fillId="2" borderId="1" xfId="1" applyNumberFormat="1" applyFont="1" applyFill="1" applyBorder="1" applyAlignment="1" applyProtection="1"/>
    <xf numFmtId="164" fontId="5" fillId="2" borderId="1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164" fontId="3" fillId="2" borderId="1" xfId="1" applyNumberFormat="1" applyFont="1" applyFill="1" applyBorder="1" applyAlignment="1" applyProtection="1"/>
    <xf numFmtId="39" fontId="5" fillId="2" borderId="1" xfId="1" applyNumberFormat="1" applyFont="1" applyFill="1" applyBorder="1" applyAlignment="1" applyProtection="1"/>
    <xf numFmtId="39" fontId="3" fillId="0" borderId="0" xfId="1" applyNumberFormat="1" applyFont="1" applyFill="1" applyBorder="1" applyAlignment="1" applyProtection="1"/>
    <xf numFmtId="166" fontId="3" fillId="2" borderId="1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166" fontId="5" fillId="2" borderId="1" xfId="1" applyNumberFormat="1" applyFont="1" applyFill="1" applyBorder="1" applyAlignment="1" applyProtection="1"/>
    <xf numFmtId="165" fontId="5" fillId="2" borderId="1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0" fontId="1" fillId="0" borderId="0" xfId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vertical="center"/>
    </xf>
    <xf numFmtId="9" fontId="0" fillId="0" borderId="0" xfId="2" applyFont="1"/>
    <xf numFmtId="167" fontId="0" fillId="0" borderId="0" xfId="0" applyNumberFormat="1"/>
    <xf numFmtId="0" fontId="11" fillId="0" borderId="0" xfId="0" applyFont="1"/>
    <xf numFmtId="167" fontId="11" fillId="0" borderId="0" xfId="0" applyNumberFormat="1" applyFont="1"/>
    <xf numFmtId="9" fontId="11" fillId="0" borderId="0" xfId="0" applyNumberFormat="1" applyFont="1"/>
    <xf numFmtId="164" fontId="0" fillId="0" borderId="0" xfId="0" applyNumberFormat="1"/>
    <xf numFmtId="168" fontId="0" fillId="0" borderId="0" xfId="2" applyNumberFormat="1" applyFont="1"/>
    <xf numFmtId="165" fontId="13" fillId="2" borderId="1" xfId="0" applyNumberFormat="1" applyFont="1" applyFill="1" applyBorder="1" applyAlignment="1" applyProtection="1"/>
    <xf numFmtId="165" fontId="12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/>
    <xf numFmtId="37" fontId="12" fillId="2" borderId="1" xfId="0" applyNumberFormat="1" applyFont="1" applyFill="1" applyBorder="1" applyAlignment="1" applyProtection="1"/>
    <xf numFmtId="37" fontId="12" fillId="0" borderId="0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164" fontId="12" fillId="0" borderId="0" xfId="0" applyNumberFormat="1" applyFont="1" applyFill="1" applyBorder="1" applyAlignment="1" applyProtection="1"/>
    <xf numFmtId="164" fontId="12" fillId="2" borderId="1" xfId="0" applyNumberFormat="1" applyFont="1" applyFill="1" applyBorder="1" applyAlignment="1" applyProtection="1"/>
    <xf numFmtId="39" fontId="12" fillId="0" borderId="0" xfId="0" applyNumberFormat="1" applyFont="1" applyFill="1" applyBorder="1" applyAlignment="1" applyProtection="1"/>
    <xf numFmtId="37" fontId="13" fillId="2" borderId="1" xfId="0" applyNumberFormat="1" applyFont="1" applyFill="1" applyBorder="1" applyAlignment="1" applyProtection="1"/>
    <xf numFmtId="37" fontId="12" fillId="0" borderId="0" xfId="0" applyNumberFormat="1" applyFont="1" applyFill="1" applyBorder="1" applyAlignment="1" applyProtection="1"/>
    <xf numFmtId="0" fontId="0" fillId="0" borderId="0" xfId="0"/>
    <xf numFmtId="0" fontId="14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/>
    <xf numFmtId="37" fontId="15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/>
    <xf numFmtId="0" fontId="17" fillId="0" borderId="0" xfId="0" applyFont="1"/>
    <xf numFmtId="0" fontId="18" fillId="0" borderId="0" xfId="0" applyFont="1"/>
    <xf numFmtId="0" fontId="18" fillId="3" borderId="0" xfId="0" applyFont="1" applyFill="1"/>
    <xf numFmtId="0" fontId="17" fillId="3" borderId="0" xfId="0" applyFont="1" applyFill="1"/>
    <xf numFmtId="37" fontId="17" fillId="3" borderId="0" xfId="0" applyNumberFormat="1" applyFont="1" applyFill="1"/>
    <xf numFmtId="168" fontId="17" fillId="3" borderId="0" xfId="2" applyNumberFormat="1" applyFont="1" applyFill="1"/>
    <xf numFmtId="2" fontId="17" fillId="3" borderId="0" xfId="0" applyNumberFormat="1" applyFont="1" applyFill="1"/>
    <xf numFmtId="167" fontId="17" fillId="3" borderId="0" xfId="0" applyNumberFormat="1" applyFont="1" applyFill="1"/>
    <xf numFmtId="169" fontId="17" fillId="3" borderId="0" xfId="0" applyNumberFormat="1" applyFont="1" applyFill="1"/>
    <xf numFmtId="0" fontId="1" fillId="0" borderId="0" xfId="3"/>
    <xf numFmtId="37" fontId="2" fillId="2" borderId="1" xfId="3" applyNumberFormat="1" applyFont="1" applyFill="1" applyBorder="1" applyAlignment="1" applyProtection="1"/>
    <xf numFmtId="37" fontId="1" fillId="0" borderId="0" xfId="3" applyNumberFormat="1" applyFont="1" applyFill="1" applyBorder="1" applyAlignment="1" applyProtection="1"/>
    <xf numFmtId="0" fontId="1" fillId="0" borderId="0" xfId="3" applyFont="1" applyFill="1" applyBorder="1" applyAlignment="1" applyProtection="1"/>
    <xf numFmtId="37" fontId="1" fillId="2" borderId="1" xfId="3" applyNumberFormat="1" applyFont="1" applyFill="1" applyBorder="1" applyAlignment="1" applyProtection="1"/>
    <xf numFmtId="164" fontId="2" fillId="2" borderId="1" xfId="3" applyNumberFormat="1" applyFont="1" applyFill="1" applyBorder="1" applyAlignment="1" applyProtection="1"/>
    <xf numFmtId="164" fontId="1" fillId="0" borderId="0" xfId="3" applyNumberFormat="1" applyFont="1" applyFill="1" applyBorder="1" applyAlignment="1" applyProtection="1"/>
    <xf numFmtId="167" fontId="0" fillId="0" borderId="0" xfId="2" applyNumberFormat="1" applyFont="1"/>
    <xf numFmtId="0" fontId="17" fillId="0" borderId="0" xfId="0" applyFont="1" applyAlignment="1">
      <alignment horizontal="center"/>
    </xf>
    <xf numFmtId="14" fontId="17" fillId="0" borderId="0" xfId="0" applyNumberFormat="1" applyFo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wrapText="1"/>
    </xf>
    <xf numFmtId="168" fontId="17" fillId="0" borderId="0" xfId="2" applyNumberFormat="1" applyFont="1"/>
    <xf numFmtId="167" fontId="17" fillId="0" borderId="0" xfId="0" applyNumberFormat="1" applyFont="1"/>
    <xf numFmtId="0" fontId="17" fillId="0" borderId="0" xfId="0" applyFont="1" applyAlignment="1">
      <alignment horizontal="right"/>
    </xf>
    <xf numFmtId="0" fontId="17" fillId="3" borderId="0" xfId="0" applyFont="1" applyFill="1" applyAlignment="1">
      <alignment horizontal="center"/>
    </xf>
    <xf numFmtId="14" fontId="17" fillId="3" borderId="0" xfId="0" applyNumberFormat="1" applyFont="1" applyFill="1"/>
    <xf numFmtId="0" fontId="19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17" fillId="3" borderId="0" xfId="0" applyFont="1" applyFill="1" applyAlignment="1">
      <alignment wrapText="1"/>
    </xf>
    <xf numFmtId="0" fontId="21" fillId="0" borderId="0" xfId="0" applyFont="1"/>
    <xf numFmtId="0" fontId="21" fillId="3" borderId="0" xfId="0" applyFont="1" applyFill="1"/>
    <xf numFmtId="0" fontId="21" fillId="3" borderId="0" xfId="0" applyFont="1" applyFill="1" applyAlignment="1">
      <alignment horizontal="right"/>
    </xf>
    <xf numFmtId="2" fontId="21" fillId="3" borderId="0" xfId="0" applyNumberFormat="1" applyFont="1" applyFill="1"/>
    <xf numFmtId="167" fontId="21" fillId="3" borderId="0" xfId="0" applyNumberFormat="1" applyFont="1" applyFill="1"/>
    <xf numFmtId="0" fontId="22" fillId="3" borderId="0" xfId="0" applyFont="1" applyFill="1"/>
    <xf numFmtId="9" fontId="21" fillId="3" borderId="0" xfId="2" applyFont="1" applyFill="1"/>
    <xf numFmtId="167" fontId="3" fillId="0" borderId="0" xfId="1" applyNumberFormat="1"/>
    <xf numFmtId="37" fontId="3" fillId="0" borderId="0" xfId="1" applyNumberFormat="1"/>
    <xf numFmtId="0" fontId="23" fillId="0" borderId="0" xfId="1" applyFont="1"/>
    <xf numFmtId="167" fontId="23" fillId="0" borderId="0" xfId="1" applyNumberFormat="1" applyFont="1"/>
    <xf numFmtId="168" fontId="23" fillId="0" borderId="0" xfId="2" applyNumberFormat="1" applyFont="1"/>
    <xf numFmtId="0" fontId="24" fillId="0" borderId="0" xfId="1" applyFont="1"/>
    <xf numFmtId="0" fontId="19" fillId="3" borderId="0" xfId="0" applyFont="1" applyFill="1" applyAlignment="1">
      <alignment horizontal="right" wrapText="1"/>
    </xf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3" fillId="3" borderId="0" xfId="0" applyFont="1" applyFill="1"/>
    <xf numFmtId="0" fontId="25" fillId="3" borderId="0" xfId="0" applyFont="1" applyFill="1"/>
    <xf numFmtId="0" fontId="22" fillId="3" borderId="0" xfId="0" applyFont="1" applyFill="1" applyAlignment="1">
      <alignment horizontal="right"/>
    </xf>
    <xf numFmtId="0" fontId="1" fillId="0" borderId="0" xfId="1" applyFont="1" applyFill="1" applyBorder="1" applyAlignment="1" applyProtection="1">
      <alignment wrapText="1"/>
    </xf>
    <xf numFmtId="2" fontId="3" fillId="0" borderId="0" xfId="1" applyNumberFormat="1"/>
    <xf numFmtId="169" fontId="3" fillId="0" borderId="0" xfId="1" applyNumberFormat="1"/>
    <xf numFmtId="37" fontId="0" fillId="0" borderId="0" xfId="0" applyNumberFormat="1"/>
    <xf numFmtId="0" fontId="26" fillId="0" borderId="0" xfId="1" applyFont="1" applyFill="1" applyBorder="1" applyAlignment="1" applyProtection="1"/>
    <xf numFmtId="170" fontId="12" fillId="0" borderId="0" xfId="0" applyNumberFormat="1" applyFont="1" applyFill="1" applyBorder="1" applyAlignment="1" applyProtection="1"/>
    <xf numFmtId="170" fontId="0" fillId="0" borderId="0" xfId="0" applyNumberFormat="1"/>
    <xf numFmtId="0" fontId="17" fillId="3" borderId="0" xfId="0" applyFont="1" applyFill="1" applyAlignment="1">
      <alignment horizontal="center"/>
    </xf>
    <xf numFmtId="0" fontId="27" fillId="3" borderId="0" xfId="0" applyFont="1" applyFill="1"/>
    <xf numFmtId="0" fontId="28" fillId="3" borderId="0" xfId="0" applyFont="1" applyFill="1"/>
    <xf numFmtId="167" fontId="28" fillId="3" borderId="0" xfId="0" applyNumberFormat="1" applyFont="1" applyFill="1"/>
    <xf numFmtId="2" fontId="28" fillId="3" borderId="0" xfId="0" applyNumberFormat="1" applyFont="1" applyFill="1"/>
    <xf numFmtId="1" fontId="28" fillId="3" borderId="0" xfId="0" applyNumberFormat="1" applyFont="1" applyFill="1"/>
  </cellXfs>
  <cellStyles count="4">
    <cellStyle name="Normal" xfId="0" builtinId="0"/>
    <cellStyle name="Normal 2" xfId="1" xr:uid="{00000000-0005-0000-0000-000001000000}"/>
    <cellStyle name="Normal 3" xfId="3" xr:uid="{C678BAEE-2A07-4F57-97D6-86CE596FACBF}"/>
    <cellStyle name="Percent" xfId="2" builtinId="5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Gross Margin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pnl!$A$187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pnl!$B$186:$Q$186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pnl!$B$187:$Q$187</c:f>
              <c:numCache>
                <c:formatCode>#,##0.0%_);\(#,##0.0%\)</c:formatCode>
                <c:ptCount val="16"/>
                <c:pt idx="0">
                  <c:v>0.17306219096</c:v>
                </c:pt>
                <c:pt idx="1">
                  <c:v>0.17187290521500001</c:v>
                </c:pt>
                <c:pt idx="2">
                  <c:v>0.194380555728</c:v>
                </c:pt>
                <c:pt idx="3">
                  <c:v>0.19406218890900001</c:v>
                </c:pt>
                <c:pt idx="4">
                  <c:v>0.14990982867399999</c:v>
                </c:pt>
                <c:pt idx="5">
                  <c:v>0.145498042627</c:v>
                </c:pt>
                <c:pt idx="6">
                  <c:v>0.138285654625</c:v>
                </c:pt>
                <c:pt idx="7">
                  <c:v>0.13255342233100001</c:v>
                </c:pt>
                <c:pt idx="8">
                  <c:v>0.13426554439300001</c:v>
                </c:pt>
                <c:pt idx="9">
                  <c:v>0.13557269710299999</c:v>
                </c:pt>
                <c:pt idx="10">
                  <c:v>0.13127683813900001</c:v>
                </c:pt>
                <c:pt idx="11">
                  <c:v>0.120767933584</c:v>
                </c:pt>
                <c:pt idx="12">
                  <c:v>0.128815602532</c:v>
                </c:pt>
                <c:pt idx="13">
                  <c:v>0.12892343169500001</c:v>
                </c:pt>
                <c:pt idx="14">
                  <c:v>0.12372591006399999</c:v>
                </c:pt>
                <c:pt idx="15">
                  <c:v>0.10197628458499999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43-4FE0-857D-A6B5CEF43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Half Yearly Receivables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 pnl'!$A$11:$D$11</c:f>
              <c:strCache>
                <c:ptCount val="4"/>
                <c:pt idx="0">
                  <c:v>Inventory Days (Sales)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strRef>
              <c:f>'int pnl'!$E$9:$AC$9</c:f>
              <c:strCache>
                <c:ptCount val="25"/>
                <c:pt idx="0">
                  <c:v>2H2006 (Aug 31)</c:v>
                </c:pt>
                <c:pt idx="1">
                  <c:v>1H2007 (Feb 28)</c:v>
                </c:pt>
                <c:pt idx="2">
                  <c:v>2H2007 (Aug 31)</c:v>
                </c:pt>
                <c:pt idx="3">
                  <c:v>1H2008 (Feb 28)</c:v>
                </c:pt>
                <c:pt idx="4">
                  <c:v>2H2008 (Aug 31)</c:v>
                </c:pt>
                <c:pt idx="5">
                  <c:v>1H2009 (Feb 28)</c:v>
                </c:pt>
                <c:pt idx="6">
                  <c:v>2H2009 (Aug 31)</c:v>
                </c:pt>
                <c:pt idx="7">
                  <c:v>1H2010 (Feb 28)</c:v>
                </c:pt>
                <c:pt idx="8">
                  <c:v>2H2010 (Aug 31)</c:v>
                </c:pt>
                <c:pt idx="9">
                  <c:v>1H2011 (Feb 28)</c:v>
                </c:pt>
                <c:pt idx="10">
                  <c:v>2H2011 (Aug 31)</c:v>
                </c:pt>
                <c:pt idx="11">
                  <c:v>1H2012 (Feb 28)</c:v>
                </c:pt>
                <c:pt idx="12">
                  <c:v>2H2012 (Aug 31)</c:v>
                </c:pt>
                <c:pt idx="13">
                  <c:v>1H2013 (Feb 28)</c:v>
                </c:pt>
                <c:pt idx="14">
                  <c:v>2H2013 (Aug 31)</c:v>
                </c:pt>
                <c:pt idx="15">
                  <c:v>1H2014 (Feb 28)</c:v>
                </c:pt>
                <c:pt idx="16">
                  <c:v>2H2014 (Aug 31)</c:v>
                </c:pt>
                <c:pt idx="17">
                  <c:v>1H2015 (Feb 28)</c:v>
                </c:pt>
                <c:pt idx="18">
                  <c:v>2H2015 (Aug 31)</c:v>
                </c:pt>
                <c:pt idx="19">
                  <c:v>1H2016 (Feb 28)</c:v>
                </c:pt>
                <c:pt idx="20">
                  <c:v>2H2016 (Aug 31)</c:v>
                </c:pt>
                <c:pt idx="21">
                  <c:v>1H2017 (Feb 28)</c:v>
                </c:pt>
                <c:pt idx="22">
                  <c:v>2H2017 (Aug 31)</c:v>
                </c:pt>
                <c:pt idx="23">
                  <c:v>1H2018 (Feb 28)</c:v>
                </c:pt>
                <c:pt idx="24">
                  <c:v>2H2018 (Aug 31)</c:v>
                </c:pt>
              </c:strCache>
            </c:strRef>
          </c:cat>
          <c:val>
            <c:numRef>
              <c:f>'int pnl'!$E$12:$AC$12</c:f>
              <c:numCache>
                <c:formatCode>#,##0_);\(#,##0\)</c:formatCode>
                <c:ptCount val="25"/>
                <c:pt idx="0">
                  <c:v>13.550974995608129</c:v>
                </c:pt>
                <c:pt idx="1">
                  <c:v>14.350177406432413</c:v>
                </c:pt>
                <c:pt idx="2">
                  <c:v>7.713875112714156</c:v>
                </c:pt>
                <c:pt idx="3">
                  <c:v>10.245543129221572</c:v>
                </c:pt>
                <c:pt idx="4">
                  <c:v>8.8114397564158331</c:v>
                </c:pt>
                <c:pt idx="5">
                  <c:v>11.409292153411213</c:v>
                </c:pt>
                <c:pt idx="6">
                  <c:v>8.7267696805178545</c:v>
                </c:pt>
                <c:pt idx="7">
                  <c:v>12.980722064161681</c:v>
                </c:pt>
                <c:pt idx="8">
                  <c:v>9.004905891787347</c:v>
                </c:pt>
                <c:pt idx="9">
                  <c:v>12.147465651689565</c:v>
                </c:pt>
                <c:pt idx="10">
                  <c:v>7.977871300570186</c:v>
                </c:pt>
                <c:pt idx="11">
                  <c:v>11.790592146643904</c:v>
                </c:pt>
                <c:pt idx="12">
                  <c:v>12.342362543725894</c:v>
                </c:pt>
                <c:pt idx="13">
                  <c:v>11.26880112586859</c:v>
                </c:pt>
                <c:pt idx="14">
                  <c:v>12.522785031986679</c:v>
                </c:pt>
                <c:pt idx="15">
                  <c:v>10.771166948747993</c:v>
                </c:pt>
                <c:pt idx="16">
                  <c:v>11.789466856920482</c:v>
                </c:pt>
                <c:pt idx="17">
                  <c:v>10.807515961777435</c:v>
                </c:pt>
                <c:pt idx="18">
                  <c:v>12.257286778318338</c:v>
                </c:pt>
                <c:pt idx="19">
                  <c:v>11.870939987093999</c:v>
                </c:pt>
                <c:pt idx="20">
                  <c:v>14.509116753259484</c:v>
                </c:pt>
                <c:pt idx="21">
                  <c:v>13.863669395862605</c:v>
                </c:pt>
                <c:pt idx="22">
                  <c:v>12.958672376873663</c:v>
                </c:pt>
                <c:pt idx="23">
                  <c:v>13.423429290955671</c:v>
                </c:pt>
                <c:pt idx="24">
                  <c:v>13.03227931488801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E-4E0F-AC4B-436DEFC0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Half Yearly Payables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 pnl'!$A$11:$D$11</c:f>
              <c:strCache>
                <c:ptCount val="4"/>
                <c:pt idx="0">
                  <c:v>Inventory Days (Sales)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strRef>
              <c:f>'int pnl'!$E$9:$AC$9</c:f>
              <c:strCache>
                <c:ptCount val="25"/>
                <c:pt idx="0">
                  <c:v>2H2006 (Aug 31)</c:v>
                </c:pt>
                <c:pt idx="1">
                  <c:v>1H2007 (Feb 28)</c:v>
                </c:pt>
                <c:pt idx="2">
                  <c:v>2H2007 (Aug 31)</c:v>
                </c:pt>
                <c:pt idx="3">
                  <c:v>1H2008 (Feb 28)</c:v>
                </c:pt>
                <c:pt idx="4">
                  <c:v>2H2008 (Aug 31)</c:v>
                </c:pt>
                <c:pt idx="5">
                  <c:v>1H2009 (Feb 28)</c:v>
                </c:pt>
                <c:pt idx="6">
                  <c:v>2H2009 (Aug 31)</c:v>
                </c:pt>
                <c:pt idx="7">
                  <c:v>1H2010 (Feb 28)</c:v>
                </c:pt>
                <c:pt idx="8">
                  <c:v>2H2010 (Aug 31)</c:v>
                </c:pt>
                <c:pt idx="9">
                  <c:v>1H2011 (Feb 28)</c:v>
                </c:pt>
                <c:pt idx="10">
                  <c:v>2H2011 (Aug 31)</c:v>
                </c:pt>
                <c:pt idx="11">
                  <c:v>1H2012 (Feb 28)</c:v>
                </c:pt>
                <c:pt idx="12">
                  <c:v>2H2012 (Aug 31)</c:v>
                </c:pt>
                <c:pt idx="13">
                  <c:v>1H2013 (Feb 28)</c:v>
                </c:pt>
                <c:pt idx="14">
                  <c:v>2H2013 (Aug 31)</c:v>
                </c:pt>
                <c:pt idx="15">
                  <c:v>1H2014 (Feb 28)</c:v>
                </c:pt>
                <c:pt idx="16">
                  <c:v>2H2014 (Aug 31)</c:v>
                </c:pt>
                <c:pt idx="17">
                  <c:v>1H2015 (Feb 28)</c:v>
                </c:pt>
                <c:pt idx="18">
                  <c:v>2H2015 (Aug 31)</c:v>
                </c:pt>
                <c:pt idx="19">
                  <c:v>1H2016 (Feb 28)</c:v>
                </c:pt>
                <c:pt idx="20">
                  <c:v>2H2016 (Aug 31)</c:v>
                </c:pt>
                <c:pt idx="21">
                  <c:v>1H2017 (Feb 28)</c:v>
                </c:pt>
                <c:pt idx="22">
                  <c:v>2H2017 (Aug 31)</c:v>
                </c:pt>
                <c:pt idx="23">
                  <c:v>1H2018 (Feb 28)</c:v>
                </c:pt>
                <c:pt idx="24">
                  <c:v>2H2018 (Aug 31)</c:v>
                </c:pt>
              </c:strCache>
            </c:strRef>
          </c:cat>
          <c:val>
            <c:numRef>
              <c:f>'int pnl'!$E$15:$AC$15</c:f>
              <c:numCache>
                <c:formatCode>#,##0_);\(#,##0\)</c:formatCode>
                <c:ptCount val="25"/>
                <c:pt idx="0">
                  <c:v>85.580605492768058</c:v>
                </c:pt>
                <c:pt idx="1">
                  <c:v>85.766853611079313</c:v>
                </c:pt>
                <c:pt idx="2">
                  <c:v>96.392583408476114</c:v>
                </c:pt>
                <c:pt idx="3">
                  <c:v>95.301738456427884</c:v>
                </c:pt>
                <c:pt idx="4">
                  <c:v>93.31394084384516</c:v>
                </c:pt>
                <c:pt idx="5">
                  <c:v>80.896943510961762</c:v>
                </c:pt>
                <c:pt idx="6">
                  <c:v>87.382021298809789</c:v>
                </c:pt>
                <c:pt idx="7">
                  <c:v>86.621701167467876</c:v>
                </c:pt>
                <c:pt idx="8">
                  <c:v>85.090334449738194</c:v>
                </c:pt>
                <c:pt idx="9">
                  <c:v>84.049619383587071</c:v>
                </c:pt>
                <c:pt idx="10">
                  <c:v>80.786270250701421</c:v>
                </c:pt>
                <c:pt idx="11">
                  <c:v>84.567571210351332</c:v>
                </c:pt>
                <c:pt idx="12">
                  <c:v>86.003677459861862</c:v>
                </c:pt>
                <c:pt idx="13">
                  <c:v>86.345984695223848</c:v>
                </c:pt>
                <c:pt idx="14">
                  <c:v>87.291648409429499</c:v>
                </c:pt>
                <c:pt idx="15">
                  <c:v>80.561992796076893</c:v>
                </c:pt>
                <c:pt idx="16">
                  <c:v>51.482250183767896</c:v>
                </c:pt>
                <c:pt idx="17">
                  <c:v>81.877490680036004</c:v>
                </c:pt>
                <c:pt idx="18">
                  <c:v>51.339174236879501</c:v>
                </c:pt>
                <c:pt idx="19">
                  <c:v>83.489137448913752</c:v>
                </c:pt>
                <c:pt idx="20">
                  <c:v>92.368150181354764</c:v>
                </c:pt>
                <c:pt idx="21">
                  <c:v>94.251731989729194</c:v>
                </c:pt>
                <c:pt idx="22">
                  <c:v>90.601284796573879</c:v>
                </c:pt>
                <c:pt idx="23">
                  <c:v>88.432981633450581</c:v>
                </c:pt>
                <c:pt idx="24">
                  <c:v>98.679841897233203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2-40FC-ABCE-8957D753D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Asset Turn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charts!$A$127</c:f>
              <c:strCache>
                <c:ptCount val="1"/>
                <c:pt idx="0">
                  <c:v>Asset Turn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charts!$B$126:$Q$126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charts!$B$127:$Q$127</c:f>
              <c:numCache>
                <c:formatCode>General</c:formatCode>
                <c:ptCount val="16"/>
                <c:pt idx="0">
                  <c:v>1.1523152234973117</c:v>
                </c:pt>
                <c:pt idx="1">
                  <c:v>0.66355306467396147</c:v>
                </c:pt>
                <c:pt idx="2">
                  <c:v>0.85852278791760062</c:v>
                </c:pt>
                <c:pt idx="3">
                  <c:v>0.91703361615293744</c:v>
                </c:pt>
                <c:pt idx="4">
                  <c:v>0.85152125923793065</c:v>
                </c:pt>
                <c:pt idx="5">
                  <c:v>0.92687597641485664</c:v>
                </c:pt>
                <c:pt idx="6">
                  <c:v>0.89690045884446101</c:v>
                </c:pt>
                <c:pt idx="7">
                  <c:v>1.0156182628275763</c:v>
                </c:pt>
                <c:pt idx="8">
                  <c:v>1.094936081656922</c:v>
                </c:pt>
                <c:pt idx="9">
                  <c:v>1.0662777352716146</c:v>
                </c:pt>
                <c:pt idx="10">
                  <c:v>1.0700487621905475</c:v>
                </c:pt>
                <c:pt idx="11">
                  <c:v>1.0764755166635636</c:v>
                </c:pt>
                <c:pt idx="12">
                  <c:v>1.084056753477084</c:v>
                </c:pt>
                <c:pt idx="13">
                  <c:v>1.0687813783660429</c:v>
                </c:pt>
                <c:pt idx="14">
                  <c:v>1.0305410892400035</c:v>
                </c:pt>
                <c:pt idx="15">
                  <c:v>1.1570709893795417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F-4F41-B236-9268584A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Incremental Margins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charts!$A$172</c:f>
              <c:strCache>
                <c:ptCount val="1"/>
                <c:pt idx="0">
                  <c:v>Incremental Margin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charts!$B$171:$P$171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charts!$B$172:$P$172</c:f>
              <c:numCache>
                <c:formatCode>0%</c:formatCode>
                <c:ptCount val="15"/>
                <c:pt idx="0">
                  <c:v>-0.72808586762075289</c:v>
                </c:pt>
                <c:pt idx="1">
                  <c:v>1.0325064157399477</c:v>
                </c:pt>
                <c:pt idx="2">
                  <c:v>9.191916109090921E-2</c:v>
                </c:pt>
                <c:pt idx="3">
                  <c:v>-0.42128921805097452</c:v>
                </c:pt>
                <c:pt idx="4">
                  <c:v>-0.52469135802469169</c:v>
                </c:pt>
                <c:pt idx="5">
                  <c:v>7.9842812094241225E-2</c:v>
                </c:pt>
                <c:pt idx="6">
                  <c:v>0.10866371487028872</c:v>
                </c:pt>
                <c:pt idx="7">
                  <c:v>-0.23025580587319228</c:v>
                </c:pt>
                <c:pt idx="8">
                  <c:v>-0.43499984740000031</c:v>
                </c:pt>
                <c:pt idx="9">
                  <c:v>-0.1335877862595429</c:v>
                </c:pt>
                <c:pt idx="10">
                  <c:v>-1.2918030785573775</c:v>
                </c:pt>
                <c:pt idx="11">
                  <c:v>0.55000000000000004</c:v>
                </c:pt>
                <c:pt idx="12">
                  <c:v>-0.16315821599999936</c:v>
                </c:pt>
                <c:pt idx="13">
                  <c:v>3.5074626865672593</c:v>
                </c:pt>
                <c:pt idx="14">
                  <c:v>1.1051723874844828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4-4636-8DD1-70F7F4FEB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Property Lease Incentives 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charts!$A$177</c:f>
              <c:strCache>
                <c:ptCount val="1"/>
                <c:pt idx="0">
                  <c:v>Property Lease Incentives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charts!$B$176:$O$176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charts!$B$177:$O$177</c:f>
              <c:numCache>
                <c:formatCode>#,##0_);\(#,##0\)</c:formatCode>
                <c:ptCount val="14"/>
                <c:pt idx="0">
                  <c:v>158.80000000000001</c:v>
                </c:pt>
                <c:pt idx="1">
                  <c:v>161</c:v>
                </c:pt>
                <c:pt idx="2">
                  <c:v>207.1</c:v>
                </c:pt>
                <c:pt idx="3">
                  <c:v>225.8</c:v>
                </c:pt>
                <c:pt idx="4">
                  <c:v>273</c:v>
                </c:pt>
                <c:pt idx="5">
                  <c:v>285.7</c:v>
                </c:pt>
                <c:pt idx="6">
                  <c:v>318.89999999999998</c:v>
                </c:pt>
                <c:pt idx="7">
                  <c:v>321.89999999999998</c:v>
                </c:pt>
                <c:pt idx="8">
                  <c:v>322.10000000000002</c:v>
                </c:pt>
                <c:pt idx="9">
                  <c:v>332.7</c:v>
                </c:pt>
                <c:pt idx="10">
                  <c:v>340.6</c:v>
                </c:pt>
                <c:pt idx="11">
                  <c:v>354.5</c:v>
                </c:pt>
                <c:pt idx="12">
                  <c:v>351.7</c:v>
                </c:pt>
                <c:pt idx="13">
                  <c:v>354.4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C-4664-AB51-0BB529FB1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Property Lease Incentives 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charts!$A$177</c:f>
              <c:strCache>
                <c:ptCount val="1"/>
                <c:pt idx="0">
                  <c:v>Property Lease Incentives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charts!$B$176:$O$176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charts!$B$177:$O$177</c:f>
              <c:numCache>
                <c:formatCode>#,##0_);\(#,##0\)</c:formatCode>
                <c:ptCount val="14"/>
                <c:pt idx="0">
                  <c:v>158.80000000000001</c:v>
                </c:pt>
                <c:pt idx="1">
                  <c:v>161</c:v>
                </c:pt>
                <c:pt idx="2">
                  <c:v>207.1</c:v>
                </c:pt>
                <c:pt idx="3">
                  <c:v>225.8</c:v>
                </c:pt>
                <c:pt idx="4">
                  <c:v>273</c:v>
                </c:pt>
                <c:pt idx="5">
                  <c:v>285.7</c:v>
                </c:pt>
                <c:pt idx="6">
                  <c:v>318.89999999999998</c:v>
                </c:pt>
                <c:pt idx="7">
                  <c:v>321.89999999999998</c:v>
                </c:pt>
                <c:pt idx="8">
                  <c:v>322.10000000000002</c:v>
                </c:pt>
                <c:pt idx="9">
                  <c:v>332.7</c:v>
                </c:pt>
                <c:pt idx="10">
                  <c:v>340.6</c:v>
                </c:pt>
                <c:pt idx="11">
                  <c:v>354.5</c:v>
                </c:pt>
                <c:pt idx="12">
                  <c:v>351.7</c:v>
                </c:pt>
                <c:pt idx="13">
                  <c:v>354.4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0-454C-87DF-5E6440871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04696"/>
        <c:axId val="584303384"/>
      </c:barChart>
      <c:lineChart>
        <c:grouping val="standard"/>
        <c:varyColors val="0"/>
        <c:ser>
          <c:idx val="1"/>
          <c:order val="1"/>
          <c:tx>
            <c:strRef>
              <c:f>charts!$A$178</c:f>
              <c:strCache>
                <c:ptCount val="1"/>
                <c:pt idx="0">
                  <c:v>Change (rt axis)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charts!$B$176:$O$176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charts!$B$178:$O$178</c:f>
              <c:numCache>
                <c:formatCode>#,##0_);\(#,##0\)</c:formatCode>
                <c:ptCount val="14"/>
                <c:pt idx="1">
                  <c:v>2.1999999999999886</c:v>
                </c:pt>
                <c:pt idx="2">
                  <c:v>46.099999999999994</c:v>
                </c:pt>
                <c:pt idx="3">
                  <c:v>18.700000000000017</c:v>
                </c:pt>
                <c:pt idx="4">
                  <c:v>47.199999999999989</c:v>
                </c:pt>
                <c:pt idx="5">
                  <c:v>12.699999999999989</c:v>
                </c:pt>
                <c:pt idx="6">
                  <c:v>33.199999999999989</c:v>
                </c:pt>
                <c:pt idx="7">
                  <c:v>3</c:v>
                </c:pt>
                <c:pt idx="8">
                  <c:v>0.20000000000004547</c:v>
                </c:pt>
                <c:pt idx="9">
                  <c:v>10.599999999999966</c:v>
                </c:pt>
                <c:pt idx="10">
                  <c:v>7.9000000000000341</c:v>
                </c:pt>
                <c:pt idx="11">
                  <c:v>13.899999999999977</c:v>
                </c:pt>
                <c:pt idx="12">
                  <c:v>-2.8000000000000114</c:v>
                </c:pt>
                <c:pt idx="13">
                  <c:v>2.6999999999999886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0-454C-87DF-5E6440871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310720"/>
        <c:axId val="739308752"/>
      </c:line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valAx>
        <c:axId val="739308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739310720"/>
        <c:crosses val="max"/>
        <c:crossBetween val="between"/>
      </c:valAx>
      <c:catAx>
        <c:axId val="73931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308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Half Yearly Payables:Inventory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 pnl'!$A$11:$D$11</c:f>
              <c:strCache>
                <c:ptCount val="4"/>
                <c:pt idx="0">
                  <c:v>Inventory Days (Sales)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strRef>
              <c:f>'int pnl'!$E$9:$AC$9</c:f>
              <c:strCache>
                <c:ptCount val="25"/>
                <c:pt idx="0">
                  <c:v>2H2006 (Aug 31)</c:v>
                </c:pt>
                <c:pt idx="1">
                  <c:v>1H2007 (Feb 28)</c:v>
                </c:pt>
                <c:pt idx="2">
                  <c:v>2H2007 (Aug 31)</c:v>
                </c:pt>
                <c:pt idx="3">
                  <c:v>1H2008 (Feb 28)</c:v>
                </c:pt>
                <c:pt idx="4">
                  <c:v>2H2008 (Aug 31)</c:v>
                </c:pt>
                <c:pt idx="5">
                  <c:v>1H2009 (Feb 28)</c:v>
                </c:pt>
                <c:pt idx="6">
                  <c:v>2H2009 (Aug 31)</c:v>
                </c:pt>
                <c:pt idx="7">
                  <c:v>1H2010 (Feb 28)</c:v>
                </c:pt>
                <c:pt idx="8">
                  <c:v>2H2010 (Aug 31)</c:v>
                </c:pt>
                <c:pt idx="9">
                  <c:v>1H2011 (Feb 28)</c:v>
                </c:pt>
                <c:pt idx="10">
                  <c:v>2H2011 (Aug 31)</c:v>
                </c:pt>
                <c:pt idx="11">
                  <c:v>1H2012 (Feb 28)</c:v>
                </c:pt>
                <c:pt idx="12">
                  <c:v>2H2012 (Aug 31)</c:v>
                </c:pt>
                <c:pt idx="13">
                  <c:v>1H2013 (Feb 28)</c:v>
                </c:pt>
                <c:pt idx="14">
                  <c:v>2H2013 (Aug 31)</c:v>
                </c:pt>
                <c:pt idx="15">
                  <c:v>1H2014 (Feb 28)</c:v>
                </c:pt>
                <c:pt idx="16">
                  <c:v>2H2014 (Aug 31)</c:v>
                </c:pt>
                <c:pt idx="17">
                  <c:v>1H2015 (Feb 28)</c:v>
                </c:pt>
                <c:pt idx="18">
                  <c:v>2H2015 (Aug 31)</c:v>
                </c:pt>
                <c:pt idx="19">
                  <c:v>1H2016 (Feb 28)</c:v>
                </c:pt>
                <c:pt idx="20">
                  <c:v>2H2016 (Aug 31)</c:v>
                </c:pt>
                <c:pt idx="21">
                  <c:v>1H2017 (Feb 28)</c:v>
                </c:pt>
                <c:pt idx="22">
                  <c:v>2H2017 (Aug 31)</c:v>
                </c:pt>
                <c:pt idx="23">
                  <c:v>1H2018 (Feb 28)</c:v>
                </c:pt>
                <c:pt idx="24">
                  <c:v>2H2018 (Aug 31)</c:v>
                </c:pt>
              </c:strCache>
            </c:strRef>
          </c:cat>
          <c:val>
            <c:numRef>
              <c:f>'int pnl'!$E$16:$AC$16</c:f>
              <c:numCache>
                <c:formatCode>#,##0.0;\-#,##0.0</c:formatCode>
                <c:ptCount val="25"/>
                <c:pt idx="0">
                  <c:v>1.9268527430221365</c:v>
                </c:pt>
                <c:pt idx="1">
                  <c:v>1.7759515570934259</c:v>
                </c:pt>
                <c:pt idx="2">
                  <c:v>1.9157808667211775</c:v>
                </c:pt>
                <c:pt idx="3">
                  <c:v>1.8939759036144579</c:v>
                </c:pt>
                <c:pt idx="4">
                  <c:v>1.9797894736842105</c:v>
                </c:pt>
                <c:pt idx="5">
                  <c:v>1.6626650660264106</c:v>
                </c:pt>
                <c:pt idx="6">
                  <c:v>1.6928755998523444</c:v>
                </c:pt>
                <c:pt idx="7">
                  <c:v>1.6863018473335658</c:v>
                </c:pt>
                <c:pt idx="8">
                  <c:v>1.6735523196749067</c:v>
                </c:pt>
                <c:pt idx="9">
                  <c:v>1.5236486486486487</c:v>
                </c:pt>
                <c:pt idx="10">
                  <c:v>1.5222533457827576</c:v>
                </c:pt>
                <c:pt idx="11">
                  <c:v>1.515873015873016</c:v>
                </c:pt>
                <c:pt idx="12">
                  <c:v>1.5811014143845921</c:v>
                </c:pt>
                <c:pt idx="13">
                  <c:v>1.5233644859813082</c:v>
                </c:pt>
                <c:pt idx="14">
                  <c:v>1.5250069851913941</c:v>
                </c:pt>
                <c:pt idx="15">
                  <c:v>1.4310635903207656</c:v>
                </c:pt>
                <c:pt idx="16">
                  <c:v>0.94359271044258031</c:v>
                </c:pt>
                <c:pt idx="17">
                  <c:v>1.5608228980322005</c:v>
                </c:pt>
                <c:pt idx="18">
                  <c:v>0.98522316043425806</c:v>
                </c:pt>
                <c:pt idx="19">
                  <c:v>1.615618353084169</c:v>
                </c:pt>
                <c:pt idx="20">
                  <c:v>1.5822862396567574</c:v>
                </c:pt>
                <c:pt idx="21">
                  <c:v>1.6761006289308176</c:v>
                </c:pt>
                <c:pt idx="22">
                  <c:v>1.5493183640737771</c:v>
                </c:pt>
                <c:pt idx="23">
                  <c:v>1.7530631479736098</c:v>
                </c:pt>
                <c:pt idx="24">
                  <c:v>1.5545454545454547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7-4FF5-93C2-9662030E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Asset Turn vs US Peers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charts!$A$132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charts!$B$131:$Q$131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charts!$B$132:$Q$132</c:f>
              <c:numCache>
                <c:formatCode>#,##0.0;\-#,##0.0</c:formatCode>
                <c:ptCount val="16"/>
                <c:pt idx="0">
                  <c:v>0.78054342552199996</c:v>
                </c:pt>
                <c:pt idx="1">
                  <c:v>0.91418629550300001</c:v>
                </c:pt>
                <c:pt idx="2">
                  <c:v>0.89934110491599994</c:v>
                </c:pt>
                <c:pt idx="3">
                  <c:v>0.90420589464400003</c:v>
                </c:pt>
                <c:pt idx="4">
                  <c:v>0.92988034270999997</c:v>
                </c:pt>
                <c:pt idx="5">
                  <c:v>1.0039544410500001</c:v>
                </c:pt>
                <c:pt idx="6">
                  <c:v>1.07650712459</c:v>
                </c:pt>
                <c:pt idx="7">
                  <c:v>1.08521925342</c:v>
                </c:pt>
                <c:pt idx="8">
                  <c:v>1.08058712121</c:v>
                </c:pt>
                <c:pt idx="9">
                  <c:v>1.08039801925</c:v>
                </c:pt>
                <c:pt idx="10">
                  <c:v>1.0825914705199999</c:v>
                </c:pt>
                <c:pt idx="11">
                  <c:v>1.08071810965</c:v>
                </c:pt>
                <c:pt idx="12">
                  <c:v>1.0478370131000001</c:v>
                </c:pt>
                <c:pt idx="13">
                  <c:v>1.0756548645399999</c:v>
                </c:pt>
                <c:pt idx="14">
                  <c:v>1.0305410892400035</c:v>
                </c:pt>
                <c:pt idx="15">
                  <c:v>1.1570709893795417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9-47FD-958D-344746872A34}"/>
            </c:ext>
          </c:extLst>
        </c:ser>
        <c:ser>
          <c:idx val="2"/>
          <c:order val="1"/>
          <c:tx>
            <c:strRef>
              <c:f>charts!$A$133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charts!$B$131:$Q$131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charts!$B$133:$Q$133</c:f>
              <c:numCache>
                <c:formatCode>#,##0.0;\-#,##0.0</c:formatCode>
                <c:ptCount val="16"/>
                <c:pt idx="0">
                  <c:v>1.4856753836500001</c:v>
                </c:pt>
                <c:pt idx="1">
                  <c:v>1.45647271142</c:v>
                </c:pt>
                <c:pt idx="2">
                  <c:v>1.4856753836500001</c:v>
                </c:pt>
                <c:pt idx="3">
                  <c:v>1.55458987252</c:v>
                </c:pt>
                <c:pt idx="4">
                  <c:v>1.62130189564</c:v>
                </c:pt>
                <c:pt idx="5">
                  <c:v>1.7789315264300001</c:v>
                </c:pt>
                <c:pt idx="6">
                  <c:v>1.74253841405</c:v>
                </c:pt>
                <c:pt idx="7">
                  <c:v>1.52260012432</c:v>
                </c:pt>
                <c:pt idx="8">
                  <c:v>1.40964052288</c:v>
                </c:pt>
                <c:pt idx="9">
                  <c:v>1.3816679723700001</c:v>
                </c:pt>
                <c:pt idx="10">
                  <c:v>1.3614994045</c:v>
                </c:pt>
                <c:pt idx="11">
                  <c:v>1.4636911942099999</c:v>
                </c:pt>
                <c:pt idx="12">
                  <c:v>1.50513112885</c:v>
                </c:pt>
                <c:pt idx="13">
                  <c:v>1.5159099837300001</c:v>
                </c:pt>
                <c:pt idx="14">
                  <c:v>1.7041846190200001</c:v>
                </c:pt>
                <c:pt idx="15">
                  <c:v>1.89727436359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9-47FD-958D-344746872A34}"/>
            </c:ext>
          </c:extLst>
        </c:ser>
        <c:ser>
          <c:idx val="3"/>
          <c:order val="2"/>
          <c:tx>
            <c:strRef>
              <c:f>charts!$A$134</c:f>
              <c:strCache>
                <c:ptCount val="1"/>
                <c:pt idx="0">
                  <c:v>Macys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charts!$B$131:$Q$131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charts!$B$134:$Q$134</c:f>
              <c:numCache>
                <c:formatCode>#,##0.0;\-#,##0.0</c:formatCode>
                <c:ptCount val="16"/>
                <c:pt idx="0">
                  <c:v>1.0632265185700001</c:v>
                </c:pt>
                <c:pt idx="1">
                  <c:v>1.01037541322</c:v>
                </c:pt>
                <c:pt idx="2">
                  <c:v>1.0632265185700001</c:v>
                </c:pt>
                <c:pt idx="3">
                  <c:v>1.0719211822700001</c:v>
                </c:pt>
                <c:pt idx="4">
                  <c:v>0.93188770732299997</c:v>
                </c:pt>
                <c:pt idx="5">
                  <c:v>0.86004017985299996</c:v>
                </c:pt>
                <c:pt idx="6">
                  <c:v>0.91780463558799996</c:v>
                </c:pt>
                <c:pt idx="7">
                  <c:v>0.99699603476599996</c:v>
                </c:pt>
                <c:pt idx="8">
                  <c:v>1.0813212107300001</c:v>
                </c:pt>
                <c:pt idx="9">
                  <c:v>1.19257828337</c:v>
                </c:pt>
                <c:pt idx="10">
                  <c:v>1.23601554089</c:v>
                </c:pt>
                <c:pt idx="11">
                  <c:v>1.2851506289700001</c:v>
                </c:pt>
                <c:pt idx="12">
                  <c:v>1.31097603905</c:v>
                </c:pt>
                <c:pt idx="13">
                  <c:v>1.30873108265</c:v>
                </c:pt>
                <c:pt idx="14">
                  <c:v>1.2923686345600001</c:v>
                </c:pt>
                <c:pt idx="15">
                  <c:v>1.2752863185500001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9-47FD-958D-344746872A34}"/>
            </c:ext>
          </c:extLst>
        </c:ser>
        <c:ser>
          <c:idx val="4"/>
          <c:order val="3"/>
          <c:tx>
            <c:strRef>
              <c:f>charts!$A$135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charts!$B$131:$Q$131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charts!$B$135:$Q$135</c:f>
              <c:numCache>
                <c:formatCode>#,##0.0;\-#,##0.0</c:formatCode>
                <c:ptCount val="16"/>
                <c:pt idx="0">
                  <c:v>2.5545792331200001</c:v>
                </c:pt>
                <c:pt idx="1">
                  <c:v>2.8701812278099998</c:v>
                </c:pt>
                <c:pt idx="2">
                  <c:v>2.5545792331200001</c:v>
                </c:pt>
                <c:pt idx="3">
                  <c:v>2.4703671766699999</c:v>
                </c:pt>
                <c:pt idx="4">
                  <c:v>2.6870881231400001</c:v>
                </c:pt>
                <c:pt idx="5">
                  <c:v>2.5924056547699998</c:v>
                </c:pt>
                <c:pt idx="6">
                  <c:v>2.52656317357</c:v>
                </c:pt>
                <c:pt idx="7">
                  <c:v>2.7443910119099999</c:v>
                </c:pt>
                <c:pt idx="8">
                  <c:v>2.8040636641000001</c:v>
                </c:pt>
                <c:pt idx="9">
                  <c:v>2.6733450731100001</c:v>
                </c:pt>
                <c:pt idx="10">
                  <c:v>2.6827916482899998</c:v>
                </c:pt>
                <c:pt idx="11">
                  <c:v>2.7886935455400002</c:v>
                </c:pt>
                <c:pt idx="12">
                  <c:v>2.7038110262499999</c:v>
                </c:pt>
                <c:pt idx="13">
                  <c:v>2.5725680779500002</c:v>
                </c:pt>
                <c:pt idx="14">
                  <c:v>2.4988254577600002</c:v>
                </c:pt>
                <c:pt idx="15">
                  <c:v>2.5282300778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9-47FD-958D-344746872A34}"/>
            </c:ext>
          </c:extLst>
        </c:ser>
        <c:ser>
          <c:idx val="5"/>
          <c:order val="4"/>
          <c:tx>
            <c:strRef>
              <c:f>charts!$A$136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charts!$B$131:$Q$131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charts!$B$136:$Q$136</c:f>
              <c:numCache>
                <c:formatCode>#,##0.0;\-#,##0.0</c:formatCode>
                <c:ptCount val="16"/>
                <c:pt idx="0">
                  <c:v>3.19720013395</c:v>
                </c:pt>
                <c:pt idx="1">
                  <c:v>3.1796279626200001</c:v>
                </c:pt>
                <c:pt idx="2">
                  <c:v>3.19720013395</c:v>
                </c:pt>
                <c:pt idx="3">
                  <c:v>3.1377469320900002</c:v>
                </c:pt>
                <c:pt idx="4">
                  <c:v>3.0185921422100002</c:v>
                </c:pt>
                <c:pt idx="5">
                  <c:v>2.9535495797100002</c:v>
                </c:pt>
                <c:pt idx="6">
                  <c:v>2.8909435665599998</c:v>
                </c:pt>
                <c:pt idx="7">
                  <c:v>2.9737428878699999</c:v>
                </c:pt>
                <c:pt idx="8">
                  <c:v>2.9743612824299999</c:v>
                </c:pt>
                <c:pt idx="9">
                  <c:v>2.8430373924399999</c:v>
                </c:pt>
                <c:pt idx="10">
                  <c:v>2.85374145223</c:v>
                </c:pt>
                <c:pt idx="11">
                  <c:v>2.9087509680500001</c:v>
                </c:pt>
                <c:pt idx="12">
                  <c:v>2.7822114448300002</c:v>
                </c:pt>
                <c:pt idx="13">
                  <c:v>2.7445700689899999</c:v>
                </c:pt>
                <c:pt idx="14">
                  <c:v>2.7532086689500002</c:v>
                </c:pt>
                <c:pt idx="15">
                  <c:v>2.7228537473499999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9-47FD-958D-344746872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304696"/>
        <c:axId val="584303384"/>
      </c:line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Internal Software Ageing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segmentsassets!$C$65</c:f>
              <c:strCache>
                <c:ptCount val="1"/>
                <c:pt idx="0">
                  <c:v>Cumulative %</c:v>
                </c:pt>
              </c:strCache>
            </c:strRef>
          </c:tx>
          <c:spPr>
            <a:solidFill>
              <a:srgbClr val="002060">
                <a:alpha val="43137"/>
              </a:srgbClr>
            </a:solidFill>
            <a:ln>
              <a:noFill/>
            </a:ln>
            <a:effectLst/>
          </c:spPr>
          <c:cat>
            <c:numRef>
              <c:f>segmentsassets!$B$66:$B$70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segmentsassets!$C$66:$C$70</c:f>
              <c:numCache>
                <c:formatCode>0%</c:formatCode>
                <c:ptCount val="5"/>
                <c:pt idx="0">
                  <c:v>0.17044793484584064</c:v>
                </c:pt>
                <c:pt idx="1">
                  <c:v>0.41942990110529382</c:v>
                </c:pt>
                <c:pt idx="2">
                  <c:v>0.6736474694589879</c:v>
                </c:pt>
                <c:pt idx="3">
                  <c:v>0.89645142524723687</c:v>
                </c:pt>
                <c:pt idx="4">
                  <c:v>1.0337405468295522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5-4E49-9401-9EC5BDC0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99040"/>
        <c:axId val="997371160"/>
      </c:areaChart>
      <c:catAx>
        <c:axId val="9973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371160"/>
        <c:crosses val="autoZero"/>
        <c:auto val="1"/>
        <c:lblAlgn val="ctr"/>
        <c:lblOffset val="100"/>
        <c:noMultiLvlLbl val="0"/>
      </c:catAx>
      <c:valAx>
        <c:axId val="99737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39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Fixtures and Equipment Ageing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segmentsassets!$J$65</c:f>
              <c:strCache>
                <c:ptCount val="1"/>
                <c:pt idx="0">
                  <c:v>Cumulative %</c:v>
                </c:pt>
              </c:strCache>
            </c:strRef>
          </c:tx>
          <c:spPr>
            <a:solidFill>
              <a:srgbClr val="002060">
                <a:alpha val="43137"/>
              </a:srgbClr>
            </a:solidFill>
            <a:ln>
              <a:noFill/>
            </a:ln>
            <a:effectLst/>
          </c:spPr>
          <c:cat>
            <c:numRef>
              <c:f>segmentsassets!$I$66:$I$72</c:f>
              <c:numCache>
                <c:formatCode>General</c:formatCode>
                <c:ptCount val="7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  <c:pt idx="6">
                  <c:v>2012</c:v>
                </c:pt>
              </c:numCache>
            </c:numRef>
          </c:cat>
          <c:val>
            <c:numRef>
              <c:f>segmentsassets!$J$66:$J$72</c:f>
              <c:numCache>
                <c:formatCode>0%</c:formatCode>
                <c:ptCount val="7"/>
                <c:pt idx="0">
                  <c:v>8.3595811696603364E-2</c:v>
                </c:pt>
                <c:pt idx="1">
                  <c:v>0.14769728441304159</c:v>
                </c:pt>
                <c:pt idx="2">
                  <c:v>0.21188388524729715</c:v>
                </c:pt>
                <c:pt idx="3">
                  <c:v>0.27453817996084101</c:v>
                </c:pt>
                <c:pt idx="4">
                  <c:v>0.33744785902783681</c:v>
                </c:pt>
                <c:pt idx="5">
                  <c:v>0.4224057206095172</c:v>
                </c:pt>
                <c:pt idx="6">
                  <c:v>0.51621690644419838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A-4D06-9B2A-47F4BADB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99040"/>
        <c:axId val="997371160"/>
      </c:areaChart>
      <c:catAx>
        <c:axId val="9973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371160"/>
        <c:crosses val="autoZero"/>
        <c:auto val="1"/>
        <c:lblAlgn val="ctr"/>
        <c:lblOffset val="100"/>
        <c:noMultiLvlLbl val="0"/>
      </c:catAx>
      <c:valAx>
        <c:axId val="99737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399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Sales Growth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pnl!$A$190</c:f>
              <c:strCache>
                <c:ptCount val="1"/>
                <c:pt idx="0">
                  <c:v>% Y/Y Growth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pnl!$B$189:$P$189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pnl!$B$190:$P$190</c:f>
              <c:numCache>
                <c:formatCode>0.0%</c:formatCode>
                <c:ptCount val="15"/>
                <c:pt idx="0">
                  <c:v>3.8930287624500001E-2</c:v>
                </c:pt>
                <c:pt idx="1">
                  <c:v>7.8361710685100006E-2</c:v>
                </c:pt>
                <c:pt idx="2">
                  <c:v>6.1540374215199999E-2</c:v>
                </c:pt>
                <c:pt idx="3">
                  <c:v>3.9058382619900002E-2</c:v>
                </c:pt>
                <c:pt idx="4">
                  <c:v>3.6519386835000001E-2</c:v>
                </c:pt>
                <c:pt idx="5">
                  <c:v>4.1539799912999997E-2</c:v>
                </c:pt>
                <c:pt idx="6">
                  <c:v>0.106650657757</c:v>
                </c:pt>
                <c:pt idx="7">
                  <c:v>4.2407660738699997E-2</c:v>
                </c:pt>
                <c:pt idx="8">
                  <c:v>9.0505928138299996E-3</c:v>
                </c:pt>
                <c:pt idx="9">
                  <c:v>2.34998654588E-2</c:v>
                </c:pt>
                <c:pt idx="10">
                  <c:v>1.3364297607600001E-2</c:v>
                </c:pt>
                <c:pt idx="11">
                  <c:v>4.3239503610499998E-3</c:v>
                </c:pt>
                <c:pt idx="12">
                  <c:v>8.1801351874999997E-3</c:v>
                </c:pt>
                <c:pt idx="13">
                  <c:v>-2.86116923603E-3</c:v>
                </c:pt>
                <c:pt idx="14">
                  <c:v>-2.4839400428300001E-2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8-470E-87DA-732B26E4CD6B}"/>
            </c:ext>
          </c:extLst>
        </c:ser>
        <c:ser>
          <c:idx val="2"/>
          <c:order val="1"/>
          <c:tx>
            <c:strRef>
              <c:f>pnl!$A$191</c:f>
              <c:strCache>
                <c:ptCount val="1"/>
                <c:pt idx="0">
                  <c:v>% Growth -2Y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pnl!$B$189:$P$189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pnl!$B$191:$P$191</c:f>
              <c:numCache>
                <c:formatCode>0.0%</c:formatCode>
                <c:ptCount val="15"/>
                <c:pt idx="0">
                  <c:v>0</c:v>
                </c:pt>
                <c:pt idx="1">
                  <c:v>0.12034264224500001</c:v>
                </c:pt>
                <c:pt idx="2">
                  <c:v>0.1447244939</c:v>
                </c:pt>
                <c:pt idx="3">
                  <c:v>0.103002424318</c:v>
                </c:pt>
                <c:pt idx="4">
                  <c:v>7.7004157638900006E-2</c:v>
                </c:pt>
                <c:pt idx="5">
                  <c:v>7.9576194770100001E-2</c:v>
                </c:pt>
                <c:pt idx="6">
                  <c:v>0.15262070465399999</c:v>
                </c:pt>
                <c:pt idx="7">
                  <c:v>0.15358112340800001</c:v>
                </c:pt>
                <c:pt idx="8">
                  <c:v>5.18420680221E-2</c:v>
                </c:pt>
                <c:pt idx="9">
                  <c:v>3.2763145986100001E-2</c:v>
                </c:pt>
                <c:pt idx="10">
                  <c:v>3.7178222262099998E-2</c:v>
                </c:pt>
                <c:pt idx="11">
                  <c:v>1.7746034528099999E-2</c:v>
                </c:pt>
                <c:pt idx="12">
                  <c:v>1.2539456047E-2</c:v>
                </c:pt>
                <c:pt idx="13">
                  <c:v>5.2955612003299998E-3</c:v>
                </c:pt>
                <c:pt idx="14">
                  <c:v>-2.7629499935900002E-2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8-470E-87DA-732B26E4C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304696"/>
        <c:axId val="584303384"/>
      </c:line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Property Lease P&amp;L Charge to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UK'!$B$58</c:f>
              <c:strCache>
                <c:ptCount val="1"/>
                <c:pt idx="0">
                  <c:v>Lease costs to sales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49-4369-9FD5-35162A7D9CB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49-4369-9FD5-35162A7D9CB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49-4369-9FD5-35162A7D9CB8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UK'!$C$58:$H$58</c:f>
              <c:numCache>
                <c:formatCode>0.0%</c:formatCode>
                <c:ptCount val="6"/>
                <c:pt idx="0">
                  <c:v>9.4817987152034267E-2</c:v>
                </c:pt>
                <c:pt idx="1">
                  <c:v>9.4247768715036082E-2</c:v>
                </c:pt>
                <c:pt idx="2">
                  <c:v>0.10534497190003587</c:v>
                </c:pt>
                <c:pt idx="3">
                  <c:v>0.10658117590128235</c:v>
                </c:pt>
                <c:pt idx="4">
                  <c:v>8.1241645626021097E-2</c:v>
                </c:pt>
                <c:pt idx="5">
                  <c:v>9.2813351498637592E-2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9-4369-9FD5-35162A7D9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Inventory to Sales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UK'!$B$43</c:f>
              <c:strCache>
                <c:ptCount val="1"/>
                <c:pt idx="0">
                  <c:v>Inventory:sales days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DF-45BD-9A45-AEED9290F51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DF-45BD-9A45-AEED9290F51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DF-45BD-9A45-AEED9290F517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UK'!$C$43:$H$43</c:f>
              <c:numCache>
                <c:formatCode>0.0</c:formatCode>
                <c:ptCount val="6"/>
                <c:pt idx="0">
                  <c:v>49.677516059957171</c:v>
                </c:pt>
                <c:pt idx="1">
                  <c:v>50.860272451637705</c:v>
                </c:pt>
                <c:pt idx="2">
                  <c:v>56.956235800550047</c:v>
                </c:pt>
                <c:pt idx="3">
                  <c:v>52.369949189450757</c:v>
                </c:pt>
                <c:pt idx="4">
                  <c:v>34.53215505718105</c:v>
                </c:pt>
                <c:pt idx="5">
                  <c:v>37.48211852861035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DF-45BD-9A45-AEED9290F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Inventory to Cost of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UK'!$B$44</c:f>
              <c:strCache>
                <c:ptCount val="1"/>
                <c:pt idx="0">
                  <c:v>Inventory: COS days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89-4658-A1B6-9B4828415B0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89-4658-A1B6-9B4828415B0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89-4658-A1B6-9B4828415B08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UK'!$C$44:$H$44</c:f>
              <c:numCache>
                <c:formatCode>0.0</c:formatCode>
                <c:ptCount val="6"/>
                <c:pt idx="0">
                  <c:v>56.691755046185435</c:v>
                </c:pt>
                <c:pt idx="1">
                  <c:v>58.387832140405926</c:v>
                </c:pt>
                <c:pt idx="2">
                  <c:v>134.85985277463195</c:v>
                </c:pt>
                <c:pt idx="3">
                  <c:v>126.3912408759124</c:v>
                </c:pt>
                <c:pt idx="4">
                  <c:v>85.104319180087856</c:v>
                </c:pt>
                <c:pt idx="5">
                  <c:v>92.593605384938996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89-4658-A1B6-9B482841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Payables to Sales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UK'!$B$45</c:f>
              <c:strCache>
                <c:ptCount val="1"/>
                <c:pt idx="0">
                  <c:v>Payables: Sales days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ED-4E03-97D2-0C5E4CBF98A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ED-4E03-97D2-0C5E4CBF98A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ED-4E03-97D2-0C5E4CBF98A3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UK'!$C$45:$H$45</c:f>
              <c:numCache>
                <c:formatCode>0.0</c:formatCode>
                <c:ptCount val="6"/>
                <c:pt idx="0">
                  <c:v>51.787794432548182</c:v>
                </c:pt>
                <c:pt idx="1">
                  <c:v>52.730708459666062</c:v>
                </c:pt>
                <c:pt idx="2">
                  <c:v>96.498266172426156</c:v>
                </c:pt>
                <c:pt idx="3">
                  <c:v>98.293007500604887</c:v>
                </c:pt>
                <c:pt idx="4">
                  <c:v>42.175850289618296</c:v>
                </c:pt>
                <c:pt idx="5">
                  <c:v>40.527929155313352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ED-4E03-97D2-0C5E4CBF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Payables to Cost of Sales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UK'!$B$45</c:f>
              <c:strCache>
                <c:ptCount val="1"/>
                <c:pt idx="0">
                  <c:v>Payables: Sales days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FE-4A11-975B-FFAD17C9537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FE-4A11-975B-FFAD17C95375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FE-4A11-975B-FFAD17C95375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UK'!$C$46:$H$46</c:f>
              <c:numCache>
                <c:formatCode>0.0</c:formatCode>
                <c:ptCount val="6"/>
                <c:pt idx="0">
                  <c:v>56.691755046185435</c:v>
                </c:pt>
                <c:pt idx="1">
                  <c:v>58.387832140405926</c:v>
                </c:pt>
                <c:pt idx="2">
                  <c:v>134.85985277463195</c:v>
                </c:pt>
                <c:pt idx="3">
                  <c:v>126.3912408759124</c:v>
                </c:pt>
                <c:pt idx="4">
                  <c:v>85.104319180087856</c:v>
                </c:pt>
                <c:pt idx="5">
                  <c:v>92.593605384938996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FE-4A11-975B-FFAD17C95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Payables to Inventory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UK'!$B$47</c:f>
              <c:strCache>
                <c:ptCount val="1"/>
                <c:pt idx="0">
                  <c:v>Payables:Inventory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A-4297-869E-B78EF355DEF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6A-4297-869E-B78EF355DEFE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6A-4297-869E-B78EF355DEFE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UK'!$C$47:$H$47</c:f>
              <c:numCache>
                <c:formatCode>0.0</c:formatCode>
                <c:ptCount val="6"/>
                <c:pt idx="0">
                  <c:v>1.0424795468848331</c:v>
                </c:pt>
                <c:pt idx="1">
                  <c:v>1.0367759730309531</c:v>
                </c:pt>
                <c:pt idx="2">
                  <c:v>1.6942528735632183</c:v>
                </c:pt>
                <c:pt idx="3">
                  <c:v>1.8768971332209106</c:v>
                </c:pt>
                <c:pt idx="4">
                  <c:v>1.2213500784929356</c:v>
                </c:pt>
                <c:pt idx="5">
                  <c:v>1.0812603648424546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6A-4297-869E-B78EF355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(Current Assets - Cash)</a:t>
            </a:r>
            <a:r>
              <a:rPr lang="en-US" sz="1200" baseline="0">
                <a:solidFill>
                  <a:schemeClr val="tx1"/>
                </a:solidFill>
              </a:rPr>
              <a:t> to </a:t>
            </a:r>
            <a:r>
              <a:rPr lang="en-US" sz="1200">
                <a:solidFill>
                  <a:schemeClr val="tx1"/>
                </a:solidFill>
              </a:rPr>
              <a:t>Sales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UK'!$B$48</c:f>
              <c:strCache>
                <c:ptCount val="1"/>
                <c:pt idx="0">
                  <c:v>CA-Cash to Sales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5-43C5-9758-A5E66CA751C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5-43C5-9758-A5E66CA751C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5-43C5-9758-A5E66CA751C3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UK'!$C$48:$H$48</c:f>
              <c:numCache>
                <c:formatCode>0.0</c:formatCode>
                <c:ptCount val="6"/>
                <c:pt idx="0">
                  <c:v>0.17366167023554605</c:v>
                </c:pt>
                <c:pt idx="1">
                  <c:v>0.19067344237092712</c:v>
                </c:pt>
                <c:pt idx="2">
                  <c:v>0.20327633624297503</c:v>
                </c:pt>
                <c:pt idx="3">
                  <c:v>0.18557948221630777</c:v>
                </c:pt>
                <c:pt idx="4">
                  <c:v>0.30060894103668495</c:v>
                </c:pt>
                <c:pt idx="5">
                  <c:v>0.35984332425068116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5-43C5-9758-A5E66CA7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Gross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UK'!$B$37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8D-4C50-900F-91B6F11E02C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8D-4C50-900F-91B6F11E02C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8D-4C50-900F-91B6F11E02C1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UK'!$C$37:$H$37</c:f>
              <c:numCache>
                <c:formatCode>0.0%</c:formatCode>
                <c:ptCount val="6"/>
                <c:pt idx="0">
                  <c:v>0.12372591006423987</c:v>
                </c:pt>
                <c:pt idx="1">
                  <c:v>0.12892343169492243</c:v>
                </c:pt>
                <c:pt idx="2">
                  <c:v>0.57766351787636017</c:v>
                </c:pt>
                <c:pt idx="3">
                  <c:v>0.58565206871521902</c:v>
                </c:pt>
                <c:pt idx="4">
                  <c:v>0.59423733848210303</c:v>
                </c:pt>
                <c:pt idx="5">
                  <c:v>0.59519754768392374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8D-4C50-900F-91B6F11E0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Distribution Costs to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UK'!$B$38</c:f>
              <c:strCache>
                <c:ptCount val="1"/>
                <c:pt idx="0">
                  <c:v>Distn Costs to Sales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55-4FDA-96A9-35A47439C100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55-4FDA-96A9-35A47439C100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55-4FDA-96A9-35A47439C100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UK'!$C$38:$H$38</c:f>
              <c:numCache>
                <c:formatCode>0.0%</c:formatCode>
                <c:ptCount val="6"/>
                <c:pt idx="0">
                  <c:v>5.3319057815845824E-2</c:v>
                </c:pt>
                <c:pt idx="1">
                  <c:v>4.9280437289148916E-2</c:v>
                </c:pt>
                <c:pt idx="2">
                  <c:v>0.43417433935190725</c:v>
                </c:pt>
                <c:pt idx="3">
                  <c:v>0.43140575852891366</c:v>
                </c:pt>
                <c:pt idx="4">
                  <c:v>0.30417347393435323</c:v>
                </c:pt>
                <c:pt idx="5">
                  <c:v>0.30381471389645776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55-4FDA-96A9-35A47439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Adjusted</a:t>
            </a:r>
            <a:r>
              <a:rPr lang="en-US" sz="1200" baseline="0">
                <a:solidFill>
                  <a:schemeClr val="tx1"/>
                </a:solidFill>
              </a:rPr>
              <a:t> </a:t>
            </a:r>
            <a:r>
              <a:rPr lang="en-US" sz="1200">
                <a:solidFill>
                  <a:schemeClr val="tx1"/>
                </a:solidFill>
              </a:rPr>
              <a:t>EBIT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UK'!$B$39</c:f>
              <c:strCache>
                <c:ptCount val="1"/>
                <c:pt idx="0">
                  <c:v>Adj EBIT Margin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76-4174-A50F-6CAB46D3FFC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76-4174-A50F-6CAB46D3FFC6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76-4174-A50F-6CAB46D3FFC6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UK'!$C$39:$H$39</c:f>
              <c:numCache>
                <c:formatCode>0.0%</c:formatCode>
                <c:ptCount val="6"/>
                <c:pt idx="0">
                  <c:v>4.6038543897216275E-2</c:v>
                </c:pt>
                <c:pt idx="1">
                  <c:v>5.5942264167058123E-2</c:v>
                </c:pt>
                <c:pt idx="2">
                  <c:v>3.0252301805572167E-2</c:v>
                </c:pt>
                <c:pt idx="3">
                  <c:v>3.3147834502782476E-2</c:v>
                </c:pt>
                <c:pt idx="4">
                  <c:v>0.16203772463983365</c:v>
                </c:pt>
                <c:pt idx="5">
                  <c:v>0.15957084468664851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6-4174-A50F-6CAB46D3F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SG&amp;A:Sales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pnl!$A$195</c:f>
              <c:strCache>
                <c:ptCount val="1"/>
                <c:pt idx="0">
                  <c:v>SG&amp;A % of Sales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pnl!$B$194:$Q$194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pnl!$B$195:$Q$195</c:f>
              <c:numCache>
                <c:formatCode>0.0%</c:formatCode>
                <c:ptCount val="16"/>
                <c:pt idx="0">
                  <c:v>6.9224876384100006E-2</c:v>
                </c:pt>
                <c:pt idx="1">
                  <c:v>9.92090092506E-2</c:v>
                </c:pt>
                <c:pt idx="2">
                  <c:v>5.5386336793700003E-2</c:v>
                </c:pt>
                <c:pt idx="3">
                  <c:v>6.31258417755E-2</c:v>
                </c:pt>
                <c:pt idx="4">
                  <c:v>4.8579801623100001E-2</c:v>
                </c:pt>
                <c:pt idx="5">
                  <c:v>4.9749891257099998E-2</c:v>
                </c:pt>
                <c:pt idx="6">
                  <c:v>4.3171852161200001E-2</c:v>
                </c:pt>
                <c:pt idx="7">
                  <c:v>4.4954950705200003E-2</c:v>
                </c:pt>
                <c:pt idx="8">
                  <c:v>5.05475608652E-2</c:v>
                </c:pt>
                <c:pt idx="9">
                  <c:v>5.6417615929700002E-2</c:v>
                </c:pt>
                <c:pt idx="10">
                  <c:v>6.3184646393800004E-2</c:v>
                </c:pt>
                <c:pt idx="11">
                  <c:v>6.5161931941000006E-2</c:v>
                </c:pt>
                <c:pt idx="12">
                  <c:v>7.1081069445000006E-2</c:v>
                </c:pt>
                <c:pt idx="13">
                  <c:v>7.2981167527900001E-2</c:v>
                </c:pt>
                <c:pt idx="14">
                  <c:v>7.4903640256999998E-2</c:v>
                </c:pt>
                <c:pt idx="15">
                  <c:v>7.8919631093500003E-2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1-45E9-993A-84F9CCB41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Reported EBIT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'comps UK'!$B$40</c:f>
              <c:strCache>
                <c:ptCount val="1"/>
                <c:pt idx="0">
                  <c:v>Rep EBIT Margin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D1-426A-BA9C-19836DC307A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D1-426A-BA9C-19836DC307A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D1-426A-BA9C-19836DC307A8}"/>
              </c:ext>
            </c:extLst>
          </c:dPt>
          <c:cat>
            <c:strRef>
              <c:f>'comps UK'!$C$57:$H$57</c:f>
              <c:strCache>
                <c:ptCount val="6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  <c:pt idx="4">
                  <c:v>Self17</c:v>
                </c:pt>
                <c:pt idx="5">
                  <c:v>Self16</c:v>
                </c:pt>
              </c:strCache>
            </c:strRef>
          </c:cat>
          <c:val>
            <c:numRef>
              <c:f>'comps UK'!$C$40:$H$40</c:f>
              <c:numCache>
                <c:formatCode>0.0%</c:formatCode>
                <c:ptCount val="6"/>
                <c:pt idx="0">
                  <c:v>3.0535331905781584E-2</c:v>
                </c:pt>
                <c:pt idx="1">
                  <c:v>5.0646965879489261E-2</c:v>
                </c:pt>
                <c:pt idx="2">
                  <c:v>3.8024632308980032E-2</c:v>
                </c:pt>
                <c:pt idx="3">
                  <c:v>2.2864747157028791E-2</c:v>
                </c:pt>
                <c:pt idx="4">
                  <c:v>0.16203772463983365</c:v>
                </c:pt>
                <c:pt idx="5">
                  <c:v>0.15957084468664851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1-426A-BA9C-19836DC3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Revenue:Gross Transaction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88-4C42-86F3-9666902A111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88-4C42-86F3-9666902A1115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22225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88-4C42-86F3-9666902A1115}"/>
              </c:ext>
            </c:extLst>
          </c:dPt>
          <c:cat>
            <c:strRef>
              <c:f>'comps UK'!$C$57:$F$57</c:f>
              <c:strCache>
                <c:ptCount val="4"/>
                <c:pt idx="0">
                  <c:v>Deb17</c:v>
                </c:pt>
                <c:pt idx="1">
                  <c:v>Deb16</c:v>
                </c:pt>
                <c:pt idx="2">
                  <c:v>HoF17</c:v>
                </c:pt>
                <c:pt idx="3">
                  <c:v>HoF16</c:v>
                </c:pt>
              </c:strCache>
            </c:strRef>
          </c:cat>
          <c:val>
            <c:numRef>
              <c:f>'comps UK'!$C$35:$F$35</c:f>
              <c:numCache>
                <c:formatCode>0.0%</c:formatCode>
                <c:ptCount val="4"/>
                <c:pt idx="0">
                  <c:v>0.80506137084540064</c:v>
                </c:pt>
                <c:pt idx="1">
                  <c:v>0.79269489861548348</c:v>
                </c:pt>
                <c:pt idx="2">
                  <c:v>0.63815337657382676</c:v>
                </c:pt>
                <c:pt idx="3">
                  <c:v>0.6298384638829625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8-4C42-86F3-9666902A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Gross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intnl'!$B$4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intnl'!$C$3:$R$3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intnl'!$C$4:$R$4</c:f>
              <c:numCache>
                <c:formatCode>0.0%</c:formatCode>
                <c:ptCount val="16"/>
                <c:pt idx="0">
                  <c:v>0.17306219096</c:v>
                </c:pt>
                <c:pt idx="1">
                  <c:v>0.17187290521500001</c:v>
                </c:pt>
                <c:pt idx="2">
                  <c:v>0.194380555728</c:v>
                </c:pt>
                <c:pt idx="3">
                  <c:v>0.19406218890900001</c:v>
                </c:pt>
                <c:pt idx="4">
                  <c:v>0.14990982867399999</c:v>
                </c:pt>
                <c:pt idx="5">
                  <c:v>0.145498042627</c:v>
                </c:pt>
                <c:pt idx="6">
                  <c:v>0.138285654625</c:v>
                </c:pt>
                <c:pt idx="7">
                  <c:v>0.13255342233100001</c:v>
                </c:pt>
                <c:pt idx="8">
                  <c:v>0.13426554439300001</c:v>
                </c:pt>
                <c:pt idx="9">
                  <c:v>0.13557269710299999</c:v>
                </c:pt>
                <c:pt idx="10">
                  <c:v>0.13127683813900001</c:v>
                </c:pt>
                <c:pt idx="11">
                  <c:v>0.120767933584</c:v>
                </c:pt>
                <c:pt idx="12">
                  <c:v>0.128815602532</c:v>
                </c:pt>
                <c:pt idx="13">
                  <c:v>0.12892343169500001</c:v>
                </c:pt>
                <c:pt idx="14">
                  <c:v>0.12372591006399999</c:v>
                </c:pt>
                <c:pt idx="15">
                  <c:v>0.10197628458499999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6-4A5A-B03D-31B5E2C6465F}"/>
            </c:ext>
          </c:extLst>
        </c:ser>
        <c:ser>
          <c:idx val="1"/>
          <c:order val="1"/>
          <c:tx>
            <c:strRef>
              <c:f>'Comps intnl'!$B$5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intnl'!$C$3:$R$3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intnl'!$C$5:$R$5</c:f>
              <c:numCache>
                <c:formatCode>0.0%</c:formatCode>
                <c:ptCount val="16"/>
                <c:pt idx="0">
                  <c:v>0.40468466130300002</c:v>
                </c:pt>
                <c:pt idx="1">
                  <c:v>0.40529918864100001</c:v>
                </c:pt>
                <c:pt idx="2">
                  <c:v>0.40723537293399997</c:v>
                </c:pt>
                <c:pt idx="3">
                  <c:v>0.40604375231700002</c:v>
                </c:pt>
                <c:pt idx="4">
                  <c:v>0.40421084634999999</c:v>
                </c:pt>
                <c:pt idx="5">
                  <c:v>0.39703519202999998</c:v>
                </c:pt>
                <c:pt idx="6">
                  <c:v>0.40512580356799999</c:v>
                </c:pt>
                <c:pt idx="7">
                  <c:v>0.40711114666199999</c:v>
                </c:pt>
                <c:pt idx="8">
                  <c:v>0.40397651959899999</c:v>
                </c:pt>
                <c:pt idx="9">
                  <c:v>0.40265838329800002</c:v>
                </c:pt>
                <c:pt idx="10">
                  <c:v>0.40120296444800002</c:v>
                </c:pt>
                <c:pt idx="11">
                  <c:v>0.4</c:v>
                </c:pt>
                <c:pt idx="12">
                  <c:v>0.39081945419000003</c:v>
                </c:pt>
                <c:pt idx="13">
                  <c:v>0.39401815501600002</c:v>
                </c:pt>
                <c:pt idx="14">
                  <c:v>0.40794040794000003</c:v>
                </c:pt>
                <c:pt idx="15">
                  <c:v>0.40887369361699999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6-4A5A-B03D-31B5E2C6465F}"/>
            </c:ext>
          </c:extLst>
        </c:ser>
        <c:ser>
          <c:idx val="2"/>
          <c:order val="2"/>
          <c:tx>
            <c:strRef>
              <c:f>'Comps intnl'!$B$6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intnl'!$C$3:$R$3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intnl'!$C$6:$R$6</c:f>
              <c:numCache>
                <c:formatCode>0.0%</c:formatCode>
                <c:ptCount val="16"/>
                <c:pt idx="0">
                  <c:v>0.34629299214499998</c:v>
                </c:pt>
                <c:pt idx="1">
                  <c:v>0.36065910310900001</c:v>
                </c:pt>
                <c:pt idx="2">
                  <c:v>0.36707087788699999</c:v>
                </c:pt>
                <c:pt idx="3">
                  <c:v>0.38218324486499999</c:v>
                </c:pt>
                <c:pt idx="4">
                  <c:v>0.39140969163</c:v>
                </c:pt>
                <c:pt idx="5">
                  <c:v>0.36813250904</c:v>
                </c:pt>
                <c:pt idx="6">
                  <c:v>0.38240408021299999</c:v>
                </c:pt>
                <c:pt idx="7">
                  <c:v>0.39206185567000001</c:v>
                </c:pt>
                <c:pt idx="8">
                  <c:v>0.39300184162099999</c:v>
                </c:pt>
                <c:pt idx="9">
                  <c:v>0.38750618097900003</c:v>
                </c:pt>
                <c:pt idx="10">
                  <c:v>0.38301435406700002</c:v>
                </c:pt>
                <c:pt idx="11">
                  <c:v>0.377609951133</c:v>
                </c:pt>
                <c:pt idx="12">
                  <c:v>0.36496502043399998</c:v>
                </c:pt>
                <c:pt idx="13">
                  <c:v>0.36030358473899998</c:v>
                </c:pt>
                <c:pt idx="14">
                  <c:v>0.36102855666099998</c:v>
                </c:pt>
                <c:pt idx="15">
                  <c:v>0.35970996216899997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D6-4A5A-B03D-31B5E2C6465F}"/>
            </c:ext>
          </c:extLst>
        </c:ser>
        <c:ser>
          <c:idx val="3"/>
          <c:order val="3"/>
          <c:tx>
            <c:strRef>
              <c:f>'Comps intnl'!$B$7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intnl'!$C$3:$R$3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intnl'!$C$7:$R$7</c:f>
              <c:numCache>
                <c:formatCode>0.0%</c:formatCode>
                <c:ptCount val="16"/>
                <c:pt idx="0">
                  <c:v>0.25551863077499998</c:v>
                </c:pt>
                <c:pt idx="1">
                  <c:v>0.224855718999</c:v>
                </c:pt>
                <c:pt idx="2">
                  <c:v>0.220782459535</c:v>
                </c:pt>
                <c:pt idx="3">
                  <c:v>0.22488972588100001</c:v>
                </c:pt>
                <c:pt idx="4">
                  <c:v>0.22710357389800001</c:v>
                </c:pt>
                <c:pt idx="5">
                  <c:v>0.235820262255</c:v>
                </c:pt>
                <c:pt idx="6">
                  <c:v>0.25847437986600003</c:v>
                </c:pt>
                <c:pt idx="7">
                  <c:v>0.27159138581999998</c:v>
                </c:pt>
                <c:pt idx="8">
                  <c:v>0.27502915503199998</c:v>
                </c:pt>
                <c:pt idx="9">
                  <c:v>0.27873869786900002</c:v>
                </c:pt>
                <c:pt idx="10">
                  <c:v>0.28048191494500002</c:v>
                </c:pt>
                <c:pt idx="11">
                  <c:v>0.28109145014800002</c:v>
                </c:pt>
                <c:pt idx="12">
                  <c:v>0.28166886781099998</c:v>
                </c:pt>
                <c:pt idx="13">
                  <c:v>0.287022751731</c:v>
                </c:pt>
                <c:pt idx="14">
                  <c:v>0.28950630263100002</c:v>
                </c:pt>
                <c:pt idx="15">
                  <c:v>0.28412936568199998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D6-4A5A-B03D-31B5E2C6465F}"/>
            </c:ext>
          </c:extLst>
        </c:ser>
        <c:ser>
          <c:idx val="4"/>
          <c:order val="4"/>
          <c:tx>
            <c:strRef>
              <c:f>'Comps intnl'!$B$8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intnl'!$C$3:$R$3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intnl'!$C$8:$R$8</c:f>
              <c:numCache>
                <c:formatCode>0.0%</c:formatCode>
                <c:ptCount val="16"/>
                <c:pt idx="0">
                  <c:v>0.24209738970899999</c:v>
                </c:pt>
                <c:pt idx="1">
                  <c:v>0.23574556755100001</c:v>
                </c:pt>
                <c:pt idx="2">
                  <c:v>0.23447514195800001</c:v>
                </c:pt>
                <c:pt idx="3">
                  <c:v>0.24169865867199999</c:v>
                </c:pt>
                <c:pt idx="4">
                  <c:v>0.24283364434900001</c:v>
                </c:pt>
                <c:pt idx="5">
                  <c:v>0.24054942484</c:v>
                </c:pt>
                <c:pt idx="6">
                  <c:v>0.26221897549200002</c:v>
                </c:pt>
                <c:pt idx="7">
                  <c:v>0.26896728143800003</c:v>
                </c:pt>
                <c:pt idx="8">
                  <c:v>0.27325607642999999</c:v>
                </c:pt>
                <c:pt idx="9">
                  <c:v>0.28429037189799999</c:v>
                </c:pt>
                <c:pt idx="10">
                  <c:v>0.28507988419500002</c:v>
                </c:pt>
                <c:pt idx="11">
                  <c:v>0.28549999317399999</c:v>
                </c:pt>
                <c:pt idx="12">
                  <c:v>0.28794418654199999</c:v>
                </c:pt>
                <c:pt idx="13">
                  <c:v>0.28986596569700002</c:v>
                </c:pt>
                <c:pt idx="14">
                  <c:v>0.28779065098700002</c:v>
                </c:pt>
                <c:pt idx="15">
                  <c:v>0.28749885753999999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D6-4A5A-B03D-31B5E2C6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EBIT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intnl'!$B$11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intnl'!$C$10:$R$10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intnl'!$C$11:$R$11</c:f>
              <c:numCache>
                <c:formatCode>0.0%</c:formatCode>
                <c:ptCount val="16"/>
                <c:pt idx="0">
                  <c:v>0.103837314576</c:v>
                </c:pt>
                <c:pt idx="1">
                  <c:v>7.2663895964600003E-2</c:v>
                </c:pt>
                <c:pt idx="2">
                  <c:v>0.14241312861300001</c:v>
                </c:pt>
                <c:pt idx="3">
                  <c:v>0.139485856385</c:v>
                </c:pt>
                <c:pt idx="4">
                  <c:v>0.118406225261</c:v>
                </c:pt>
                <c:pt idx="5">
                  <c:v>9.5748154688999998E-2</c:v>
                </c:pt>
                <c:pt idx="6">
                  <c:v>9.5113800870699997E-2</c:v>
                </c:pt>
                <c:pt idx="7">
                  <c:v>9.6419639556600004E-2</c:v>
                </c:pt>
                <c:pt idx="8">
                  <c:v>8.3129693613900005E-2</c:v>
                </c:pt>
                <c:pt idx="9">
                  <c:v>7.8482375100900004E-2</c:v>
                </c:pt>
                <c:pt idx="10">
                  <c:v>7.3613180264699998E-2</c:v>
                </c:pt>
                <c:pt idx="11">
                  <c:v>5.56060042824E-2</c:v>
                </c:pt>
                <c:pt idx="12">
                  <c:v>5.7734535714499997E-2</c:v>
                </c:pt>
                <c:pt idx="13">
                  <c:v>5.5942264167099999E-2</c:v>
                </c:pt>
                <c:pt idx="14">
                  <c:v>4.6038543897200003E-2</c:v>
                </c:pt>
                <c:pt idx="15">
                  <c:v>1.9060167556399998E-2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5-4DA6-82C6-1108490DE27F}"/>
            </c:ext>
          </c:extLst>
        </c:ser>
        <c:ser>
          <c:idx val="1"/>
          <c:order val="1"/>
          <c:tx>
            <c:strRef>
              <c:f>'Comps intnl'!$B$12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intnl'!$C$10:$R$10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intnl'!$C$12:$R$12</c:f>
              <c:numCache>
                <c:formatCode>0.0%</c:formatCode>
                <c:ptCount val="16"/>
                <c:pt idx="0">
                  <c:v>8.7010121982899993E-2</c:v>
                </c:pt>
                <c:pt idx="1">
                  <c:v>8.8679006085200004E-2</c:v>
                </c:pt>
                <c:pt idx="2">
                  <c:v>9.5489057614999998E-2</c:v>
                </c:pt>
                <c:pt idx="3">
                  <c:v>7.9273266592500002E-2</c:v>
                </c:pt>
                <c:pt idx="4">
                  <c:v>7.9124387185000006E-2</c:v>
                </c:pt>
                <c:pt idx="5">
                  <c:v>5.6323316728300002E-2</c:v>
                </c:pt>
                <c:pt idx="6">
                  <c:v>6.19013155094E-2</c:v>
                </c:pt>
                <c:pt idx="7">
                  <c:v>7.6750789905199998E-2</c:v>
                </c:pt>
                <c:pt idx="8">
                  <c:v>9.0361673925399996E-2</c:v>
                </c:pt>
                <c:pt idx="9">
                  <c:v>0.101242505237</c:v>
                </c:pt>
                <c:pt idx="10">
                  <c:v>9.9029751888599998E-2</c:v>
                </c:pt>
                <c:pt idx="11">
                  <c:v>0.102721935599</c:v>
                </c:pt>
                <c:pt idx="12">
                  <c:v>8.5933749399900006E-2</c:v>
                </c:pt>
                <c:pt idx="13">
                  <c:v>7.33959190007E-2</c:v>
                </c:pt>
                <c:pt idx="14">
                  <c:v>8.1822081822100004E-2</c:v>
                </c:pt>
                <c:pt idx="15">
                  <c:v>7.7198026341300005E-2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5-4DA6-82C6-1108490DE27F}"/>
            </c:ext>
          </c:extLst>
        </c:ser>
        <c:ser>
          <c:idx val="2"/>
          <c:order val="2"/>
          <c:tx>
            <c:strRef>
              <c:f>'Comps intnl'!$B$13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intnl'!$C$10:$R$10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intnl'!$C$13:$R$13</c:f>
              <c:numCache>
                <c:formatCode>0.0%</c:formatCode>
                <c:ptCount val="16"/>
                <c:pt idx="0">
                  <c:v>5.1794025182100002E-2</c:v>
                </c:pt>
                <c:pt idx="1">
                  <c:v>7.8526087768599998E-2</c:v>
                </c:pt>
                <c:pt idx="2">
                  <c:v>9.5064654869799994E-2</c:v>
                </c:pt>
                <c:pt idx="3">
                  <c:v>0.104992618028</c:v>
                </c:pt>
                <c:pt idx="4">
                  <c:v>0.103750664127</c:v>
                </c:pt>
                <c:pt idx="5">
                  <c:v>9.0866674443000006E-2</c:v>
                </c:pt>
                <c:pt idx="6">
                  <c:v>9.6673235191800003E-2</c:v>
                </c:pt>
                <c:pt idx="7">
                  <c:v>0.11525773195900001</c:v>
                </c:pt>
                <c:pt idx="8">
                  <c:v>0.115009208103</c:v>
                </c:pt>
                <c:pt idx="9">
                  <c:v>0.110845557936</c:v>
                </c:pt>
                <c:pt idx="10">
                  <c:v>0.107655502392</c:v>
                </c:pt>
                <c:pt idx="11">
                  <c:v>9.7956463793899995E-2</c:v>
                </c:pt>
                <c:pt idx="12">
                  <c:v>7.9379372445799998E-2</c:v>
                </c:pt>
                <c:pt idx="13">
                  <c:v>6.7899979670699995E-2</c:v>
                </c:pt>
                <c:pt idx="14">
                  <c:v>6.0860576301800001E-2</c:v>
                </c:pt>
                <c:pt idx="15">
                  <c:v>5.7313997477900003E-2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C5-4DA6-82C6-1108490DE27F}"/>
            </c:ext>
          </c:extLst>
        </c:ser>
        <c:ser>
          <c:idx val="3"/>
          <c:order val="3"/>
          <c:tx>
            <c:strRef>
              <c:f>'Comps intnl'!$B$14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intnl'!$C$10:$R$10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intnl'!$C$14:$R$14</c:f>
              <c:numCache>
                <c:formatCode>0.0%</c:formatCode>
                <c:ptCount val="16"/>
                <c:pt idx="0">
                  <c:v>9.5246803855400006E-2</c:v>
                </c:pt>
                <c:pt idx="1">
                  <c:v>6.9744975813599994E-2</c:v>
                </c:pt>
                <c:pt idx="2">
                  <c:v>6.5823668601000002E-2</c:v>
                </c:pt>
                <c:pt idx="3">
                  <c:v>6.9952478254100003E-2</c:v>
                </c:pt>
                <c:pt idx="4">
                  <c:v>7.0472981279700003E-2</c:v>
                </c:pt>
                <c:pt idx="5">
                  <c:v>7.6348347399300007E-2</c:v>
                </c:pt>
                <c:pt idx="6">
                  <c:v>0.10107189323</c:v>
                </c:pt>
                <c:pt idx="7">
                  <c:v>0.11525279704700001</c:v>
                </c:pt>
                <c:pt idx="8">
                  <c:v>0.123539729591</c:v>
                </c:pt>
                <c:pt idx="9">
                  <c:v>0.130824243698</c:v>
                </c:pt>
                <c:pt idx="10">
                  <c:v>0.13128217455300001</c:v>
                </c:pt>
                <c:pt idx="11">
                  <c:v>0.134793833907</c:v>
                </c:pt>
                <c:pt idx="12">
                  <c:v>0.13604448138399999</c:v>
                </c:pt>
                <c:pt idx="13">
                  <c:v>0.14010088501500001</c:v>
                </c:pt>
                <c:pt idx="14">
                  <c:v>0.14491933742300001</c:v>
                </c:pt>
                <c:pt idx="15">
                  <c:v>0.13619704376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C5-4DA6-82C6-1108490DE27F}"/>
            </c:ext>
          </c:extLst>
        </c:ser>
        <c:ser>
          <c:idx val="4"/>
          <c:order val="4"/>
          <c:tx>
            <c:strRef>
              <c:f>'Comps intnl'!$B$15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intnl'!$C$10:$R$10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intnl'!$C$15:$R$15</c:f>
              <c:numCache>
                <c:formatCode>0.0%</c:formatCode>
                <c:ptCount val="16"/>
                <c:pt idx="0">
                  <c:v>8.2201613102500001E-2</c:v>
                </c:pt>
                <c:pt idx="1">
                  <c:v>7.64429995641E-2</c:v>
                </c:pt>
                <c:pt idx="2">
                  <c:v>7.0769931930699997E-2</c:v>
                </c:pt>
                <c:pt idx="3">
                  <c:v>7.3725388305100004E-2</c:v>
                </c:pt>
                <c:pt idx="4">
                  <c:v>7.8672712652699997E-2</c:v>
                </c:pt>
                <c:pt idx="5">
                  <c:v>7.5512491044900001E-2</c:v>
                </c:pt>
                <c:pt idx="6">
                  <c:v>9.8138183732599998E-2</c:v>
                </c:pt>
                <c:pt idx="7">
                  <c:v>0.10631020131299999</c:v>
                </c:pt>
                <c:pt idx="8">
                  <c:v>0.10850975169300001</c:v>
                </c:pt>
                <c:pt idx="9">
                  <c:v>0.120043327258</c:v>
                </c:pt>
                <c:pt idx="10">
                  <c:v>0.12218237289099999</c:v>
                </c:pt>
                <c:pt idx="11">
                  <c:v>0.124026772738</c:v>
                </c:pt>
                <c:pt idx="12">
                  <c:v>0.119719094321</c:v>
                </c:pt>
                <c:pt idx="13">
                  <c:v>0.115066886294</c:v>
                </c:pt>
                <c:pt idx="14">
                  <c:v>0.111179795952</c:v>
                </c:pt>
                <c:pt idx="15">
                  <c:v>0.107307055732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C5-4DA6-82C6-1108490DE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Debtor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intnl'!$B$18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intnl'!$C$17:$R$17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intnl'!$C$18:$R$18</c:f>
              <c:numCache>
                <c:formatCode>0.0</c:formatCode>
                <c:ptCount val="16"/>
                <c:pt idx="1">
                  <c:v>4.9178844349100004</c:v>
                </c:pt>
                <c:pt idx="2">
                  <c:v>4.4470690619799997</c:v>
                </c:pt>
                <c:pt idx="3">
                  <c:v>4.5953621830499998</c:v>
                </c:pt>
                <c:pt idx="4">
                  <c:v>5.5128494138899997</c:v>
                </c:pt>
                <c:pt idx="5">
                  <c:v>2.6989995650299998</c:v>
                </c:pt>
                <c:pt idx="6">
                  <c:v>4.1537899352699998</c:v>
                </c:pt>
                <c:pt idx="7">
                  <c:v>3.4435586584300002</c:v>
                </c:pt>
                <c:pt idx="8">
                  <c:v>3.7163996741799998</c:v>
                </c:pt>
                <c:pt idx="9">
                  <c:v>3.4211588483300002</c:v>
                </c:pt>
                <c:pt idx="10">
                  <c:v>3.16668127246</c:v>
                </c:pt>
                <c:pt idx="11">
                  <c:v>3.9929519609100002</c:v>
                </c:pt>
                <c:pt idx="12">
                  <c:v>3.9129030869200001</c:v>
                </c:pt>
                <c:pt idx="13">
                  <c:v>4.2084810180599996</c:v>
                </c:pt>
                <c:pt idx="14">
                  <c:v>4.2987152034299996</c:v>
                </c:pt>
                <c:pt idx="15">
                  <c:v>3.8792270531400002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A-4E53-B9E5-5934CE5EF80A}"/>
            </c:ext>
          </c:extLst>
        </c:ser>
        <c:ser>
          <c:idx val="3"/>
          <c:order val="3"/>
          <c:tx>
            <c:strRef>
              <c:f>'Comps intnl'!$B$21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intnl'!$C$17:$R$17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intnl'!$C$21:$R$21</c:f>
              <c:numCache>
                <c:formatCode>0.0</c:formatCode>
                <c:ptCount val="16"/>
                <c:pt idx="0">
                  <c:v>2.3546447046300001</c:v>
                </c:pt>
                <c:pt idx="1">
                  <c:v>2.6818954761699998</c:v>
                </c:pt>
                <c:pt idx="2">
                  <c:v>2.1499080029300002</c:v>
                </c:pt>
                <c:pt idx="3">
                  <c:v>1.9726949253299999</c:v>
                </c:pt>
                <c:pt idx="4">
                  <c:v>2.28875895951</c:v>
                </c:pt>
                <c:pt idx="5">
                  <c:v>2.3167943209400002</c:v>
                </c:pt>
                <c:pt idx="6">
                  <c:v>2.2473456730799999</c:v>
                </c:pt>
                <c:pt idx="7">
                  <c:v>2.1058923736000001</c:v>
                </c:pt>
                <c:pt idx="8">
                  <c:v>2.1560051815199999</c:v>
                </c:pt>
                <c:pt idx="9">
                  <c:v>2.23845895486</c:v>
                </c:pt>
                <c:pt idx="10">
                  <c:v>2.2338799061999999</c:v>
                </c:pt>
                <c:pt idx="11">
                  <c:v>2.4223195444000001</c:v>
                </c:pt>
                <c:pt idx="12">
                  <c:v>2.2507418132899999</c:v>
                </c:pt>
                <c:pt idx="13">
                  <c:v>2.1319443586300002</c:v>
                </c:pt>
                <c:pt idx="14">
                  <c:v>2.269008001</c:v>
                </c:pt>
                <c:pt idx="15">
                  <c:v>2.3558860352200002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3A-4E53-B9E5-5934CE5EF80A}"/>
            </c:ext>
          </c:extLst>
        </c:ser>
        <c:ser>
          <c:idx val="4"/>
          <c:order val="4"/>
          <c:tx>
            <c:strRef>
              <c:f>'Comps intnl'!$B$22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intnl'!$C$17:$R$17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intnl'!$C$22:$R$22</c:f>
              <c:numCache>
                <c:formatCode>0.0</c:formatCode>
                <c:ptCount val="16"/>
                <c:pt idx="0">
                  <c:v>2.48944960578</c:v>
                </c:pt>
                <c:pt idx="1">
                  <c:v>2.9378077655100001</c:v>
                </c:pt>
                <c:pt idx="2">
                  <c:v>3.2196564628000002</c:v>
                </c:pt>
                <c:pt idx="3">
                  <c:v>2.4593307430300002</c:v>
                </c:pt>
                <c:pt idx="4">
                  <c:v>2.8522259099</c:v>
                </c:pt>
                <c:pt idx="5">
                  <c:v>2.7567823477500002</c:v>
                </c:pt>
                <c:pt idx="6">
                  <c:v>2.6648662657400002</c:v>
                </c:pt>
                <c:pt idx="7">
                  <c:v>3.3293689012800001</c:v>
                </c:pt>
                <c:pt idx="8">
                  <c:v>3.2154498284000002</c:v>
                </c:pt>
                <c:pt idx="9">
                  <c:v>3.1423004507400001</c:v>
                </c:pt>
                <c:pt idx="10">
                  <c:v>2.7963811435600001</c:v>
                </c:pt>
                <c:pt idx="11">
                  <c:v>2.6839764640500001</c:v>
                </c:pt>
                <c:pt idx="12">
                  <c:v>2.8080935240499998</c:v>
                </c:pt>
                <c:pt idx="13">
                  <c:v>2.8469757662099999</c:v>
                </c:pt>
                <c:pt idx="14">
                  <c:v>3.3296168618799999</c:v>
                </c:pt>
                <c:pt idx="15">
                  <c:v>3.24324491453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A-4E53-B9E5-5934CE5E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98328"/>
        <c:axId val="769391768"/>
      </c:lineChart>
      <c:lineChart>
        <c:grouping val="standard"/>
        <c:varyColors val="0"/>
        <c:ser>
          <c:idx val="1"/>
          <c:order val="1"/>
          <c:tx>
            <c:strRef>
              <c:f>'Comps intnl'!$B$19</c:f>
              <c:strCache>
                <c:ptCount val="1"/>
                <c:pt idx="0">
                  <c:v>Macy's Rt 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intnl'!$C$17:$R$17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intnl'!$C$19:$R$19</c:f>
              <c:numCache>
                <c:formatCode>0.0</c:formatCode>
                <c:ptCount val="16"/>
                <c:pt idx="0">
                  <c:v>51.320724111099999</c:v>
                </c:pt>
                <c:pt idx="1">
                  <c:v>49.5350532454</c:v>
                </c:pt>
                <c:pt idx="2">
                  <c:v>29.669495310399999</c:v>
                </c:pt>
                <c:pt idx="3">
                  <c:v>6.9968483500199996</c:v>
                </c:pt>
                <c:pt idx="4">
                  <c:v>6.4224907840199998</c:v>
                </c:pt>
                <c:pt idx="5">
                  <c:v>6.4372087417600001</c:v>
                </c:pt>
                <c:pt idx="6">
                  <c:v>5.5630295031700001</c:v>
                </c:pt>
                <c:pt idx="7">
                  <c:v>4.9342078950500001</c:v>
                </c:pt>
                <c:pt idx="8">
                  <c:v>5.0869153569399996</c:v>
                </c:pt>
                <c:pt idx="9">
                  <c:v>4.8911001950399999</c:v>
                </c:pt>
                <c:pt idx="10">
                  <c:v>5.7237478070999996</c:v>
                </c:pt>
                <c:pt idx="11">
                  <c:v>5.50649350649</c:v>
                </c:pt>
                <c:pt idx="12">
                  <c:v>7.5213264891599998</c:v>
                </c:pt>
                <c:pt idx="13">
                  <c:v>7.3911862828799997</c:v>
                </c:pt>
                <c:pt idx="14">
                  <c:v>5.1673101673100001</c:v>
                </c:pt>
                <c:pt idx="15">
                  <c:v>5.6723260421899999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A-4E53-B9E5-5934CE5EF80A}"/>
            </c:ext>
          </c:extLst>
        </c:ser>
        <c:ser>
          <c:idx val="2"/>
          <c:order val="2"/>
          <c:tx>
            <c:strRef>
              <c:f>'Comps intnl'!$B$20</c:f>
              <c:strCache>
                <c:ptCount val="1"/>
                <c:pt idx="0">
                  <c:v>Nordstrom rt axis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intnl'!$C$17:$R$17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intnl'!$C$20:$R$20</c:f>
              <c:numCache>
                <c:formatCode>0.0</c:formatCode>
                <c:ptCount val="16"/>
                <c:pt idx="0">
                  <c:v>33.6717851318</c:v>
                </c:pt>
                <c:pt idx="1">
                  <c:v>29.705985005999999</c:v>
                </c:pt>
                <c:pt idx="2">
                  <c:v>26.788971313699999</c:v>
                </c:pt>
                <c:pt idx="3">
                  <c:v>25.633352757899999</c:v>
                </c:pt>
                <c:pt idx="4">
                  <c:v>68.537995594700007</c:v>
                </c:pt>
                <c:pt idx="5">
                  <c:v>80.084567829199997</c:v>
                </c:pt>
                <c:pt idx="6">
                  <c:v>83.433406746299994</c:v>
                </c:pt>
                <c:pt idx="7">
                  <c:v>73.677319587599996</c:v>
                </c:pt>
                <c:pt idx="8">
                  <c:v>65.841160220999996</c:v>
                </c:pt>
                <c:pt idx="9">
                  <c:v>61.876133179500002</c:v>
                </c:pt>
                <c:pt idx="10">
                  <c:v>61.2408293461</c:v>
                </c:pt>
                <c:pt idx="11">
                  <c:v>59.6982822449</c:v>
                </c:pt>
                <c:pt idx="12">
                  <c:v>4.9553231280699999</c:v>
                </c:pt>
                <c:pt idx="13">
                  <c:v>4.9220708816199998</c:v>
                </c:pt>
                <c:pt idx="14">
                  <c:v>3.41936942757</c:v>
                </c:pt>
                <c:pt idx="15">
                  <c:v>3.4060529634300001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A-4E53-B9E5-5934CE5E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87504"/>
        <c:axId val="769384552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valAx>
        <c:axId val="769384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87504"/>
        <c:crosses val="max"/>
        <c:crossBetween val="between"/>
      </c:valAx>
      <c:catAx>
        <c:axId val="76938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9384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Inventory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intnl'!$B$25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intnl'!$C$24:$R$24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intnl'!$C$25:$R$25</c:f>
              <c:numCache>
                <c:formatCode>0.0</c:formatCode>
                <c:ptCount val="16"/>
                <c:pt idx="1">
                  <c:v>49.458474987899997</c:v>
                </c:pt>
                <c:pt idx="2">
                  <c:v>55.538580246899997</c:v>
                </c:pt>
                <c:pt idx="3">
                  <c:v>55.109351158899997</c:v>
                </c:pt>
                <c:pt idx="4">
                  <c:v>59.187881198600003</c:v>
                </c:pt>
                <c:pt idx="5">
                  <c:v>55.158755408499999</c:v>
                </c:pt>
                <c:pt idx="6">
                  <c:v>59.900951111600001</c:v>
                </c:pt>
                <c:pt idx="7">
                  <c:v>58.6135733319</c:v>
                </c:pt>
                <c:pt idx="8">
                  <c:v>61.300768386400001</c:v>
                </c:pt>
                <c:pt idx="9">
                  <c:v>62.9258106355</c:v>
                </c:pt>
                <c:pt idx="10">
                  <c:v>65.889992938600003</c:v>
                </c:pt>
                <c:pt idx="11">
                  <c:v>62.053949050900002</c:v>
                </c:pt>
                <c:pt idx="12">
                  <c:v>59.814183345700002</c:v>
                </c:pt>
                <c:pt idx="13">
                  <c:v>58.3878321404</c:v>
                </c:pt>
                <c:pt idx="14">
                  <c:v>66.735008064100001</c:v>
                </c:pt>
                <c:pt idx="15">
                  <c:v>70.686619718299994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3-44AC-9CBC-5F174360EB9E}"/>
            </c:ext>
          </c:extLst>
        </c:ser>
        <c:ser>
          <c:idx val="1"/>
          <c:order val="1"/>
          <c:tx>
            <c:strRef>
              <c:f>'Comps intnl'!$B$26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intnl'!$C$24:$R$24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intnl'!$C$26:$R$26</c:f>
              <c:numCache>
                <c:formatCode>0.0</c:formatCode>
                <c:ptCount val="16"/>
                <c:pt idx="0">
                  <c:v>127.899182561</c:v>
                </c:pt>
                <c:pt idx="1">
                  <c:v>121.38136857799999</c:v>
                </c:pt>
                <c:pt idx="2">
                  <c:v>150.13072634100001</c:v>
                </c:pt>
                <c:pt idx="3">
                  <c:v>121.15019664099999</c:v>
                </c:pt>
                <c:pt idx="4">
                  <c:v>117.809529885</c:v>
                </c:pt>
                <c:pt idx="5">
                  <c:v>115.976081018</c:v>
                </c:pt>
                <c:pt idx="6">
                  <c:v>120.55213626299999</c:v>
                </c:pt>
                <c:pt idx="7">
                  <c:v>117.152590394</c:v>
                </c:pt>
                <c:pt idx="8">
                  <c:v>118.67486338800001</c:v>
                </c:pt>
                <c:pt idx="9">
                  <c:v>117.14959487199999</c:v>
                </c:pt>
                <c:pt idx="10">
                  <c:v>121.273841555</c:v>
                </c:pt>
                <c:pt idx="11">
                  <c:v>117.251082251</c:v>
                </c:pt>
                <c:pt idx="12">
                  <c:v>121.828928225</c:v>
                </c:pt>
                <c:pt idx="13">
                  <c:v>126.15293515099999</c:v>
                </c:pt>
                <c:pt idx="14">
                  <c:v>124.49575126800001</c:v>
                </c:pt>
                <c:pt idx="15">
                  <c:v>126.256654617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3-44AC-9CBC-5F174360EB9E}"/>
            </c:ext>
          </c:extLst>
        </c:ser>
        <c:ser>
          <c:idx val="2"/>
          <c:order val="2"/>
          <c:tx>
            <c:strRef>
              <c:f>'Comps intnl'!$B$27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intnl'!$C$24:$R$24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intnl'!$C$27:$R$27</c:f>
              <c:numCache>
                <c:formatCode>0.0</c:formatCode>
                <c:ptCount val="16"/>
                <c:pt idx="0">
                  <c:v>78.066375031800007</c:v>
                </c:pt>
                <c:pt idx="1">
                  <c:v>73.424641640499999</c:v>
                </c:pt>
                <c:pt idx="2">
                  <c:v>71.385091682300001</c:v>
                </c:pt>
                <c:pt idx="3">
                  <c:v>67.988510459500006</c:v>
                </c:pt>
                <c:pt idx="4">
                  <c:v>63.145132102799998</c:v>
                </c:pt>
                <c:pt idx="5">
                  <c:v>60.642422004799997</c:v>
                </c:pt>
                <c:pt idx="6">
                  <c:v>61.518393393399997</c:v>
                </c:pt>
                <c:pt idx="7">
                  <c:v>60.472274037600002</c:v>
                </c:pt>
                <c:pt idx="8">
                  <c:v>63.5649271845</c:v>
                </c:pt>
                <c:pt idx="9">
                  <c:v>66.792249730899997</c:v>
                </c:pt>
                <c:pt idx="10">
                  <c:v>72.226315109200002</c:v>
                </c:pt>
                <c:pt idx="11">
                  <c:v>75.249226742800005</c:v>
                </c:pt>
                <c:pt idx="12">
                  <c:v>77.435100348999995</c:v>
                </c:pt>
                <c:pt idx="13">
                  <c:v>73.309322033900003</c:v>
                </c:pt>
                <c:pt idx="14">
                  <c:v>74.808392315500001</c:v>
                </c:pt>
                <c:pt idx="15">
                  <c:v>71.0950270803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3-44AC-9CBC-5F174360EB9E}"/>
            </c:ext>
          </c:extLst>
        </c:ser>
        <c:ser>
          <c:idx val="3"/>
          <c:order val="3"/>
          <c:tx>
            <c:strRef>
              <c:f>'Comps intnl'!$B$28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intnl'!$C$24:$R$24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intnl'!$C$28:$R$28</c:f>
              <c:numCache>
                <c:formatCode>0.0</c:formatCode>
                <c:ptCount val="16"/>
                <c:pt idx="0">
                  <c:v>105.22958399700001</c:v>
                </c:pt>
                <c:pt idx="1">
                  <c:v>94.743960635400001</c:v>
                </c:pt>
                <c:pt idx="2">
                  <c:v>88.876087547300003</c:v>
                </c:pt>
                <c:pt idx="3">
                  <c:v>88.912260421300005</c:v>
                </c:pt>
                <c:pt idx="4">
                  <c:v>81.033964384499996</c:v>
                </c:pt>
                <c:pt idx="5">
                  <c:v>64.880709990100002</c:v>
                </c:pt>
                <c:pt idx="6">
                  <c:v>59.779453972600002</c:v>
                </c:pt>
                <c:pt idx="7">
                  <c:v>69.239625392799994</c:v>
                </c:pt>
                <c:pt idx="8">
                  <c:v>66.093801075499997</c:v>
                </c:pt>
                <c:pt idx="9">
                  <c:v>62.950301279599998</c:v>
                </c:pt>
                <c:pt idx="10">
                  <c:v>62.337496624099998</c:v>
                </c:pt>
                <c:pt idx="11">
                  <c:v>63.117807027399998</c:v>
                </c:pt>
                <c:pt idx="12">
                  <c:v>60.3918187899</c:v>
                </c:pt>
                <c:pt idx="13">
                  <c:v>60.194151654099997</c:v>
                </c:pt>
                <c:pt idx="14">
                  <c:v>59.668911196400003</c:v>
                </c:pt>
                <c:pt idx="15">
                  <c:v>59.565059712699998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3-44AC-9CBC-5F174360EB9E}"/>
            </c:ext>
          </c:extLst>
        </c:ser>
        <c:ser>
          <c:idx val="4"/>
          <c:order val="4"/>
          <c:tx>
            <c:strRef>
              <c:f>'Comps intnl'!$B$29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intnl'!$C$24:$R$24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intnl'!$C$29:$R$29</c:f>
              <c:numCache>
                <c:formatCode>0.0</c:formatCode>
                <c:ptCount val="16"/>
                <c:pt idx="0">
                  <c:v>70.161389463700004</c:v>
                </c:pt>
                <c:pt idx="1">
                  <c:v>75.588810845699996</c:v>
                </c:pt>
                <c:pt idx="2">
                  <c:v>70.696891058299997</c:v>
                </c:pt>
                <c:pt idx="3">
                  <c:v>72.661447621099995</c:v>
                </c:pt>
                <c:pt idx="4">
                  <c:v>71.963873830699995</c:v>
                </c:pt>
                <c:pt idx="5">
                  <c:v>66.258602963399994</c:v>
                </c:pt>
                <c:pt idx="6">
                  <c:v>61.749704661700001</c:v>
                </c:pt>
                <c:pt idx="7">
                  <c:v>62.928014350700003</c:v>
                </c:pt>
                <c:pt idx="8">
                  <c:v>63.897293495500001</c:v>
                </c:pt>
                <c:pt idx="9">
                  <c:v>59.400915157599997</c:v>
                </c:pt>
                <c:pt idx="10">
                  <c:v>55.229115354400001</c:v>
                </c:pt>
                <c:pt idx="11">
                  <c:v>56.532171024599997</c:v>
                </c:pt>
                <c:pt idx="12">
                  <c:v>61.209232666399998</c:v>
                </c:pt>
                <c:pt idx="13">
                  <c:v>56.457260427900003</c:v>
                </c:pt>
                <c:pt idx="14">
                  <c:v>59.833801032099998</c:v>
                </c:pt>
                <c:pt idx="15">
                  <c:v>60.189116818999999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3-44AC-9CBC-5F174360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Payable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intnl'!$B$32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intnl'!$C$31:$R$31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intnl'!$C$32:$R$32</c:f>
              <c:numCache>
                <c:formatCode>0.0</c:formatCode>
                <c:ptCount val="16"/>
                <c:pt idx="1">
                  <c:v>42.219928768199999</c:v>
                </c:pt>
                <c:pt idx="2">
                  <c:v>53.426311728400002</c:v>
                </c:pt>
                <c:pt idx="3">
                  <c:v>52.749037273699997</c:v>
                </c:pt>
                <c:pt idx="4">
                  <c:v>60.833333333500001</c:v>
                </c:pt>
                <c:pt idx="5">
                  <c:v>58.363769406899998</c:v>
                </c:pt>
                <c:pt idx="6">
                  <c:v>60.763312533899999</c:v>
                </c:pt>
                <c:pt idx="7">
                  <c:v>59.506770351699998</c:v>
                </c:pt>
                <c:pt idx="8">
                  <c:v>54.7375986618</c:v>
                </c:pt>
                <c:pt idx="9">
                  <c:v>60.274708171100002</c:v>
                </c:pt>
                <c:pt idx="10">
                  <c:v>63.515081206600001</c:v>
                </c:pt>
                <c:pt idx="11">
                  <c:v>58.553653978500002</c:v>
                </c:pt>
                <c:pt idx="12">
                  <c:v>58.930318754699996</c:v>
                </c:pt>
                <c:pt idx="13">
                  <c:v>60.535101480400002</c:v>
                </c:pt>
                <c:pt idx="14">
                  <c:v>69.143248130499998</c:v>
                </c:pt>
                <c:pt idx="15">
                  <c:v>77.291177621200006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D-4BA7-B4FD-37A6D413F64C}"/>
            </c:ext>
          </c:extLst>
        </c:ser>
        <c:ser>
          <c:idx val="1"/>
          <c:order val="1"/>
          <c:tx>
            <c:strRef>
              <c:f>'Comps intnl'!$B$33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intnl'!$C$31:$R$31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intnl'!$C$33:$R$33</c:f>
              <c:numCache>
                <c:formatCode>0.0</c:formatCode>
                <c:ptCount val="16"/>
                <c:pt idx="0">
                  <c:v>63.253405994600001</c:v>
                </c:pt>
                <c:pt idx="1">
                  <c:v>50.614474525699997</c:v>
                </c:pt>
                <c:pt idx="2">
                  <c:v>69.358800482199996</c:v>
                </c:pt>
                <c:pt idx="3">
                  <c:v>55.915475373100001</c:v>
                </c:pt>
                <c:pt idx="4">
                  <c:v>48.683740511700002</c:v>
                </c:pt>
                <c:pt idx="5">
                  <c:v>46.035378772800001</c:v>
                </c:pt>
                <c:pt idx="6">
                  <c:v>46.914764187999999</c:v>
                </c:pt>
                <c:pt idx="7">
                  <c:v>48.752023745199999</c:v>
                </c:pt>
                <c:pt idx="8">
                  <c:v>52.460922607800001</c:v>
                </c:pt>
                <c:pt idx="9">
                  <c:v>48.643124924299997</c:v>
                </c:pt>
                <c:pt idx="10">
                  <c:v>53.184155455999999</c:v>
                </c:pt>
                <c:pt idx="11">
                  <c:v>52.532467532399998</c:v>
                </c:pt>
                <c:pt idx="12">
                  <c:v>51.776188166799997</c:v>
                </c:pt>
                <c:pt idx="13">
                  <c:v>50.867742141900003</c:v>
                </c:pt>
                <c:pt idx="14">
                  <c:v>55.900467689999999</c:v>
                </c:pt>
                <c:pt idx="15">
                  <c:v>63.284258955200002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D-4BA7-B4FD-37A6D413F64C}"/>
            </c:ext>
          </c:extLst>
        </c:ser>
        <c:ser>
          <c:idx val="2"/>
          <c:order val="2"/>
          <c:tx>
            <c:strRef>
              <c:f>'Comps intnl'!$B$34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intnl'!$C$31:$R$31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intnl'!$C$34:$R$34</c:f>
              <c:numCache>
                <c:formatCode>0.0</c:formatCode>
                <c:ptCount val="16"/>
                <c:pt idx="0">
                  <c:v>39.725645266199997</c:v>
                </c:pt>
                <c:pt idx="1">
                  <c:v>38.617860555</c:v>
                </c:pt>
                <c:pt idx="2">
                  <c:v>40.324469626999999</c:v>
                </c:pt>
                <c:pt idx="3">
                  <c:v>39.322103100299998</c:v>
                </c:pt>
                <c:pt idx="4">
                  <c:v>36.724574737700003</c:v>
                </c:pt>
                <c:pt idx="5">
                  <c:v>37.935203987400001</c:v>
                </c:pt>
                <c:pt idx="6">
                  <c:v>49.7353603603</c:v>
                </c:pt>
                <c:pt idx="7">
                  <c:v>52.363913854700002</c:v>
                </c:pt>
                <c:pt idx="8">
                  <c:v>50.774423543799998</c:v>
                </c:pt>
                <c:pt idx="9">
                  <c:v>49.652179763100001</c:v>
                </c:pt>
                <c:pt idx="10">
                  <c:v>59.583171772100002</c:v>
                </c:pt>
                <c:pt idx="11">
                  <c:v>57.663573637699997</c:v>
                </c:pt>
                <c:pt idx="12">
                  <c:v>52.711605584600001</c:v>
                </c:pt>
                <c:pt idx="13">
                  <c:v>51.8114406778</c:v>
                </c:pt>
                <c:pt idx="14">
                  <c:v>52.000505561300002</c:v>
                </c:pt>
                <c:pt idx="15">
                  <c:v>52.8000984735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D-4BA7-B4FD-37A6D413F64C}"/>
            </c:ext>
          </c:extLst>
        </c:ser>
        <c:ser>
          <c:idx val="3"/>
          <c:order val="3"/>
          <c:tx>
            <c:strRef>
              <c:f>'Comps intnl'!$B$35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intnl'!$C$31:$R$31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intnl'!$C$35:$R$35</c:f>
              <c:numCache>
                <c:formatCode>0.0</c:formatCode>
                <c:ptCount val="16"/>
                <c:pt idx="0">
                  <c:v>56.028506225800001</c:v>
                </c:pt>
                <c:pt idx="1">
                  <c:v>50.182274773499998</c:v>
                </c:pt>
                <c:pt idx="2">
                  <c:v>44.965611454600001</c:v>
                </c:pt>
                <c:pt idx="3">
                  <c:v>59.013642531800002</c:v>
                </c:pt>
                <c:pt idx="4">
                  <c:v>50.357642122000001</c:v>
                </c:pt>
                <c:pt idx="5">
                  <c:v>39.525657429699997</c:v>
                </c:pt>
                <c:pt idx="6">
                  <c:v>45.103547252600002</c:v>
                </c:pt>
                <c:pt idx="7">
                  <c:v>48.889010573900002</c:v>
                </c:pt>
                <c:pt idx="8">
                  <c:v>44.550135720699998</c:v>
                </c:pt>
                <c:pt idx="9">
                  <c:v>42.038499147499998</c:v>
                </c:pt>
                <c:pt idx="10">
                  <c:v>38.650185085300002</c:v>
                </c:pt>
                <c:pt idx="11">
                  <c:v>46.013797506499998</c:v>
                </c:pt>
                <c:pt idx="12">
                  <c:v>40.239494626999999</c:v>
                </c:pt>
                <c:pt idx="13">
                  <c:v>40.6524163355</c:v>
                </c:pt>
                <c:pt idx="14">
                  <c:v>38.520064150499998</c:v>
                </c:pt>
                <c:pt idx="15">
                  <c:v>40.055180376300001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D-4BA7-B4FD-37A6D413F64C}"/>
            </c:ext>
          </c:extLst>
        </c:ser>
        <c:ser>
          <c:idx val="4"/>
          <c:order val="4"/>
          <c:tx>
            <c:strRef>
              <c:f>'Comps intnl'!$B$36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intnl'!$C$31:$R$31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intnl'!$C$36:$R$36</c:f>
              <c:numCache>
                <c:formatCode>0.0</c:formatCode>
                <c:ptCount val="16"/>
                <c:pt idx="0">
                  <c:v>34.702479755299997</c:v>
                </c:pt>
                <c:pt idx="1">
                  <c:v>41.0087822988</c:v>
                </c:pt>
                <c:pt idx="2">
                  <c:v>39.249299469599997</c:v>
                </c:pt>
                <c:pt idx="3">
                  <c:v>38.620557785700001</c:v>
                </c:pt>
                <c:pt idx="4">
                  <c:v>39.874468739000001</c:v>
                </c:pt>
                <c:pt idx="5">
                  <c:v>32.280116305900002</c:v>
                </c:pt>
                <c:pt idx="6">
                  <c:v>36.769428508399997</c:v>
                </c:pt>
                <c:pt idx="7">
                  <c:v>38.317731952800003</c:v>
                </c:pt>
                <c:pt idx="8">
                  <c:v>35.631564479700003</c:v>
                </c:pt>
                <c:pt idx="9">
                  <c:v>38.045575388400003</c:v>
                </c:pt>
                <c:pt idx="10">
                  <c:v>32.977357298500003</c:v>
                </c:pt>
                <c:pt idx="11">
                  <c:v>35.267765942700002</c:v>
                </c:pt>
                <c:pt idx="12">
                  <c:v>36.493335934699999</c:v>
                </c:pt>
                <c:pt idx="13">
                  <c:v>34.554772253300001</c:v>
                </c:pt>
                <c:pt idx="14">
                  <c:v>35.557720193400002</c:v>
                </c:pt>
                <c:pt idx="15">
                  <c:v>34.755947797899999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D-4BA7-B4FD-37A6D413F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Payables to Inventory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intnl'!$B$60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intnl'!$C$59:$R$59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intnl'!$C$60:$R$60</c:f>
              <c:numCache>
                <c:formatCode>0.0%</c:formatCode>
                <c:ptCount val="16"/>
                <c:pt idx="1">
                  <c:v>0.85364396655030494</c:v>
                </c:pt>
                <c:pt idx="2">
                  <c:v>0.96196754563926945</c:v>
                </c:pt>
                <c:pt idx="3">
                  <c:v>0.95717035610899559</c:v>
                </c:pt>
                <c:pt idx="4">
                  <c:v>1.0278004906000744</c:v>
                </c:pt>
                <c:pt idx="5">
                  <c:v>1.0581052631565742</c:v>
                </c:pt>
                <c:pt idx="6">
                  <c:v>1.0143964562548156</c:v>
                </c:pt>
                <c:pt idx="7">
                  <c:v>1.0152387402614453</c:v>
                </c:pt>
                <c:pt idx="8">
                  <c:v>0.89293495175737325</c:v>
                </c:pt>
                <c:pt idx="9">
                  <c:v>0.95786939512378155</c:v>
                </c:pt>
                <c:pt idx="10">
                  <c:v>0.96395641240676599</c:v>
                </c:pt>
                <c:pt idx="11">
                  <c:v>0.9435927104408961</c:v>
                </c:pt>
                <c:pt idx="12">
                  <c:v>0.98522316043518221</c:v>
                </c:pt>
                <c:pt idx="13">
                  <c:v>1.0367759730287067</c:v>
                </c:pt>
                <c:pt idx="14">
                  <c:v>1.0360866078578554</c:v>
                </c:pt>
                <c:pt idx="15">
                  <c:v>1.0934343434333182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D-468A-A260-650C0052594C}"/>
            </c:ext>
          </c:extLst>
        </c:ser>
        <c:ser>
          <c:idx val="1"/>
          <c:order val="1"/>
          <c:tx>
            <c:strRef>
              <c:f>'Comps intnl'!$B$61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intnl'!$C$59:$R$59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intnl'!$C$61:$R$61</c:f>
              <c:numCache>
                <c:formatCode>0.0%</c:formatCode>
                <c:ptCount val="16"/>
                <c:pt idx="0">
                  <c:v>0.49455676516487534</c:v>
                </c:pt>
                <c:pt idx="1">
                  <c:v>0.41698717948772346</c:v>
                </c:pt>
                <c:pt idx="2">
                  <c:v>0.46198937534386941</c:v>
                </c:pt>
                <c:pt idx="3">
                  <c:v>0.46153846154119182</c:v>
                </c:pt>
                <c:pt idx="4">
                  <c:v>0.41324110671880898</c:v>
                </c:pt>
                <c:pt idx="5">
                  <c:v>0.39693856154404034</c:v>
                </c:pt>
                <c:pt idx="6">
                  <c:v>0.38916576381234264</c:v>
                </c:pt>
                <c:pt idx="7">
                  <c:v>0.41614123581254459</c:v>
                </c:pt>
                <c:pt idx="8">
                  <c:v>0.44205589212504348</c:v>
                </c:pt>
                <c:pt idx="9">
                  <c:v>0.4152223059537547</c:v>
                </c:pt>
                <c:pt idx="10">
                  <c:v>0.43854597804490236</c:v>
                </c:pt>
                <c:pt idx="11">
                  <c:v>0.44803396714022198</c:v>
                </c:pt>
                <c:pt idx="12">
                  <c:v>0.4249909189973094</c:v>
                </c:pt>
                <c:pt idx="13">
                  <c:v>0.40322281904113733</c:v>
                </c:pt>
                <c:pt idx="14">
                  <c:v>0.44901506373228722</c:v>
                </c:pt>
                <c:pt idx="15">
                  <c:v>0.50123503705347672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D-468A-A260-650C0052594C}"/>
            </c:ext>
          </c:extLst>
        </c:ser>
        <c:ser>
          <c:idx val="2"/>
          <c:order val="2"/>
          <c:tx>
            <c:strRef>
              <c:f>'Comps intnl'!$B$62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intnl'!$C$59:$R$59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intnl'!$C$62:$R$62</c:f>
              <c:numCache>
                <c:formatCode>0.0%</c:formatCode>
                <c:ptCount val="16"/>
                <c:pt idx="0">
                  <c:v>0.50887011533477666</c:v>
                </c:pt>
                <c:pt idx="1">
                  <c:v>0.52595231916935814</c:v>
                </c:pt>
                <c:pt idx="2">
                  <c:v>0.5648864304393475</c:v>
                </c:pt>
                <c:pt idx="3">
                  <c:v>0.57836394465096763</c:v>
                </c:pt>
                <c:pt idx="4">
                  <c:v>0.58158995816039405</c:v>
                </c:pt>
                <c:pt idx="5">
                  <c:v>0.62555555555477871</c:v>
                </c:pt>
                <c:pt idx="6">
                  <c:v>0.80846325166931066</c:v>
                </c:pt>
                <c:pt idx="7">
                  <c:v>0.86591606960475065</c:v>
                </c:pt>
                <c:pt idx="8">
                  <c:v>0.79878048780619215</c:v>
                </c:pt>
                <c:pt idx="9">
                  <c:v>0.74338235293981259</c:v>
                </c:pt>
                <c:pt idx="10">
                  <c:v>0.82495101241168611</c:v>
                </c:pt>
                <c:pt idx="11">
                  <c:v>0.76630121176916099</c:v>
                </c:pt>
                <c:pt idx="12">
                  <c:v>0.68071979434428054</c:v>
                </c:pt>
                <c:pt idx="13">
                  <c:v>0.70675105485003853</c:v>
                </c:pt>
                <c:pt idx="14">
                  <c:v>0.69511593488055357</c:v>
                </c:pt>
                <c:pt idx="15">
                  <c:v>0.74266936299023634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D-468A-A260-650C0052594C}"/>
            </c:ext>
          </c:extLst>
        </c:ser>
        <c:ser>
          <c:idx val="3"/>
          <c:order val="3"/>
          <c:tx>
            <c:strRef>
              <c:f>'Comps intnl'!$B$63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intnl'!$C$59:$R$59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intnl'!$C$63:$R$63</c:f>
              <c:numCache>
                <c:formatCode>0.0%</c:formatCode>
                <c:ptCount val="16"/>
                <c:pt idx="0">
                  <c:v>0.53244063216478477</c:v>
                </c:pt>
                <c:pt idx="1">
                  <c:v>0.52966199045250772</c:v>
                </c:pt>
                <c:pt idx="2">
                  <c:v>0.50593599128302347</c:v>
                </c:pt>
                <c:pt idx="3">
                  <c:v>0.66372896439895901</c:v>
                </c:pt>
                <c:pt idx="4">
                  <c:v>0.6214387078861997</c:v>
                </c:pt>
                <c:pt idx="5">
                  <c:v>0.60920506936084895</c:v>
                </c:pt>
                <c:pt idx="6">
                  <c:v>0.75449915071611862</c:v>
                </c:pt>
                <c:pt idx="7">
                  <c:v>0.70608427322577361</c:v>
                </c:pt>
                <c:pt idx="8">
                  <c:v>0.67404408576546648</c:v>
                </c:pt>
                <c:pt idx="9">
                  <c:v>0.66780457429078599</c:v>
                </c:pt>
                <c:pt idx="10">
                  <c:v>0.62001503394279134</c:v>
                </c:pt>
                <c:pt idx="11">
                  <c:v>0.72901451545243012</c:v>
                </c:pt>
                <c:pt idx="12">
                  <c:v>0.66630705008224889</c:v>
                </c:pt>
                <c:pt idx="13">
                  <c:v>0.67535491768544675</c:v>
                </c:pt>
                <c:pt idx="14">
                  <c:v>0.64556338264178048</c:v>
                </c:pt>
                <c:pt idx="15">
                  <c:v>0.67246101270607384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DD-468A-A260-650C0052594C}"/>
            </c:ext>
          </c:extLst>
        </c:ser>
        <c:ser>
          <c:idx val="4"/>
          <c:order val="4"/>
          <c:tx>
            <c:strRef>
              <c:f>'Comps intnl'!$B$64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intnl'!$C$59:$R$59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intnl'!$C$64:$R$64</c:f>
              <c:numCache>
                <c:formatCode>0.0%</c:formatCode>
                <c:ptCount val="16"/>
                <c:pt idx="0">
                  <c:v>0.49460935737674228</c:v>
                </c:pt>
                <c:pt idx="1">
                  <c:v>0.54252450647109041</c:v>
                </c:pt>
                <c:pt idx="2">
                  <c:v>0.55517716383360016</c:v>
                </c:pt>
                <c:pt idx="3">
                  <c:v>0.53151374009351648</c:v>
                </c:pt>
                <c:pt idx="4">
                  <c:v>0.55409008182087938</c:v>
                </c:pt>
                <c:pt idx="5">
                  <c:v>0.48718377481835728</c:v>
                </c:pt>
                <c:pt idx="6">
                  <c:v>0.59545918008586174</c:v>
                </c:pt>
                <c:pt idx="7">
                  <c:v>0.60891373020693063</c:v>
                </c:pt>
                <c:pt idx="8">
                  <c:v>0.55763808653662883</c:v>
                </c:pt>
                <c:pt idx="9">
                  <c:v>0.64048803435871471</c:v>
                </c:pt>
                <c:pt idx="10">
                  <c:v>0.59710095095471705</c:v>
                </c:pt>
                <c:pt idx="11">
                  <c:v>0.62385302569316181</c:v>
                </c:pt>
                <c:pt idx="12">
                  <c:v>0.59620639477045001</c:v>
                </c:pt>
                <c:pt idx="13">
                  <c:v>0.612051877675307</c:v>
                </c:pt>
                <c:pt idx="14">
                  <c:v>0.59427480086588147</c:v>
                </c:pt>
                <c:pt idx="15">
                  <c:v>0.57744571834170078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DD-468A-A260-650C00525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Conversion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intnl'!$B$39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intnl'!$C$38:$R$38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intnl'!$C$39:$R$39</c:f>
              <c:numCache>
                <c:formatCode>0.0</c:formatCode>
                <c:ptCount val="16"/>
                <c:pt idx="0">
                  <c:v>0</c:v>
                </c:pt>
                <c:pt idx="1">
                  <c:v>12.156430654599999</c:v>
                </c:pt>
                <c:pt idx="2">
                  <c:v>6.5593375805400003</c:v>
                </c:pt>
                <c:pt idx="3">
                  <c:v>6.9556760682199998</c:v>
                </c:pt>
                <c:pt idx="4">
                  <c:v>3.86739727905</c:v>
                </c:pt>
                <c:pt idx="5">
                  <c:v>-0.50601443333600005</c:v>
                </c:pt>
                <c:pt idx="6">
                  <c:v>3.2914285130200001</c:v>
                </c:pt>
                <c:pt idx="7">
                  <c:v>2.5503616385800001</c:v>
                </c:pt>
                <c:pt idx="8">
                  <c:v>10.2795693988</c:v>
                </c:pt>
                <c:pt idx="9">
                  <c:v>6.0722613128200003</c:v>
                </c:pt>
                <c:pt idx="10">
                  <c:v>5.5415930044100001</c:v>
                </c:pt>
                <c:pt idx="11">
                  <c:v>7.4932470333000003</c:v>
                </c:pt>
                <c:pt idx="12">
                  <c:v>4.7967676779400001</c:v>
                </c:pt>
                <c:pt idx="13">
                  <c:v>2.0612116780599998</c:v>
                </c:pt>
                <c:pt idx="14">
                  <c:v>1.8904751370199999</c:v>
                </c:pt>
                <c:pt idx="15">
                  <c:v>-2.7253308497600002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9-4E40-8D49-1A8C26678C71}"/>
            </c:ext>
          </c:extLst>
        </c:ser>
        <c:ser>
          <c:idx val="1"/>
          <c:order val="1"/>
          <c:tx>
            <c:strRef>
              <c:f>'Comps intnl'!$B$40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intnl'!$C$38:$R$38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intnl'!$C$40:$R$40</c:f>
              <c:numCache>
                <c:formatCode>0.0</c:formatCode>
                <c:ptCount val="16"/>
                <c:pt idx="0">
                  <c:v>115.966500678</c:v>
                </c:pt>
                <c:pt idx="1">
                  <c:v>120.301947298</c:v>
                </c:pt>
                <c:pt idx="2">
                  <c:v>110.44142116899999</c:v>
                </c:pt>
                <c:pt idx="3">
                  <c:v>72.231569618400002</c:v>
                </c:pt>
                <c:pt idx="4">
                  <c:v>75.548280156900006</c:v>
                </c:pt>
                <c:pt idx="5">
                  <c:v>76.377910987000007</c:v>
                </c:pt>
                <c:pt idx="6">
                  <c:v>79.200401577999997</c:v>
                </c:pt>
                <c:pt idx="7">
                  <c:v>73.334774543799995</c:v>
                </c:pt>
                <c:pt idx="8">
                  <c:v>71.300856137099998</c:v>
                </c:pt>
                <c:pt idx="9">
                  <c:v>73.397570143199999</c:v>
                </c:pt>
                <c:pt idx="10">
                  <c:v>73.813433905599993</c:v>
                </c:pt>
                <c:pt idx="11">
                  <c:v>70.225108225100001</c:v>
                </c:pt>
                <c:pt idx="12">
                  <c:v>77.574066547399994</c:v>
                </c:pt>
                <c:pt idx="13">
                  <c:v>82.6763792924</c:v>
                </c:pt>
                <c:pt idx="14">
                  <c:v>73.762593745299995</c:v>
                </c:pt>
                <c:pt idx="15">
                  <c:v>68.644721704199995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9-4E40-8D49-1A8C26678C71}"/>
            </c:ext>
          </c:extLst>
        </c:ser>
        <c:ser>
          <c:idx val="2"/>
          <c:order val="2"/>
          <c:tx>
            <c:strRef>
              <c:f>'Comps intnl'!$B$41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'Comps intnl'!$C$38:$R$38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intnl'!$C$41:$R$41</c:f>
              <c:numCache>
                <c:formatCode>0.0</c:formatCode>
                <c:ptCount val="16"/>
                <c:pt idx="0">
                  <c:v>72.012514897399996</c:v>
                </c:pt>
                <c:pt idx="1">
                  <c:v>64.512766091499998</c:v>
                </c:pt>
                <c:pt idx="2">
                  <c:v>57.849593368999997</c:v>
                </c:pt>
                <c:pt idx="3">
                  <c:v>54.299760116999998</c:v>
                </c:pt>
                <c:pt idx="4">
                  <c:v>94.958552959800002</c:v>
                </c:pt>
                <c:pt idx="5">
                  <c:v>102.791785847</c:v>
                </c:pt>
                <c:pt idx="6">
                  <c:v>95.216439779400005</c:v>
                </c:pt>
                <c:pt idx="7">
                  <c:v>81.785679770599998</c:v>
                </c:pt>
                <c:pt idx="8">
                  <c:v>78.631663861700005</c:v>
                </c:pt>
                <c:pt idx="9">
                  <c:v>79.016203147300004</c:v>
                </c:pt>
                <c:pt idx="10">
                  <c:v>73.8839726832</c:v>
                </c:pt>
                <c:pt idx="11">
                  <c:v>77.283935349999993</c:v>
                </c:pt>
                <c:pt idx="12">
                  <c:v>29.6788178925</c:v>
                </c:pt>
                <c:pt idx="13">
                  <c:v>26.419952237699999</c:v>
                </c:pt>
                <c:pt idx="14">
                  <c:v>26.227256181800001</c:v>
                </c:pt>
                <c:pt idx="15">
                  <c:v>21.7009815702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9-4E40-8D49-1A8C26678C71}"/>
            </c:ext>
          </c:extLst>
        </c:ser>
        <c:ser>
          <c:idx val="3"/>
          <c:order val="3"/>
          <c:tx>
            <c:strRef>
              <c:f>'Comps intnl'!$B$42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intnl'!$C$38:$R$38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intnl'!$C$42:$R$42</c:f>
              <c:numCache>
                <c:formatCode>0.0</c:formatCode>
                <c:ptCount val="16"/>
                <c:pt idx="0">
                  <c:v>51.555722475800003</c:v>
                </c:pt>
                <c:pt idx="1">
                  <c:v>47.243581337999998</c:v>
                </c:pt>
                <c:pt idx="2">
                  <c:v>46.0603840956</c:v>
                </c:pt>
                <c:pt idx="3">
                  <c:v>31.8713128148</c:v>
                </c:pt>
                <c:pt idx="4">
                  <c:v>32.965081222099997</c:v>
                </c:pt>
                <c:pt idx="5">
                  <c:v>27.6718468814</c:v>
                </c:pt>
                <c:pt idx="6">
                  <c:v>16.923252392999999</c:v>
                </c:pt>
                <c:pt idx="7">
                  <c:v>22.456507192499998</c:v>
                </c:pt>
                <c:pt idx="8">
                  <c:v>23.699670536399999</c:v>
                </c:pt>
                <c:pt idx="9">
                  <c:v>23.150261087000001</c:v>
                </c:pt>
                <c:pt idx="10">
                  <c:v>25.9211914449</c:v>
                </c:pt>
                <c:pt idx="11">
                  <c:v>19.526329065300001</c:v>
                </c:pt>
                <c:pt idx="12">
                  <c:v>22.403065976200001</c:v>
                </c:pt>
                <c:pt idx="13">
                  <c:v>21.673679677199999</c:v>
                </c:pt>
                <c:pt idx="14">
                  <c:v>23.417855047</c:v>
                </c:pt>
                <c:pt idx="15">
                  <c:v>21.865765371599998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99-4E40-8D49-1A8C26678C71}"/>
            </c:ext>
          </c:extLst>
        </c:ser>
        <c:ser>
          <c:idx val="4"/>
          <c:order val="4"/>
          <c:tx>
            <c:strRef>
              <c:f>'Comps intnl'!$B$43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'Comps intnl'!$C$38:$R$38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intnl'!$C$43:$R$43</c:f>
              <c:numCache>
                <c:formatCode>0.0</c:formatCode>
                <c:ptCount val="16"/>
                <c:pt idx="0">
                  <c:v>37.948359314100003</c:v>
                </c:pt>
                <c:pt idx="1">
                  <c:v>37.5178363124</c:v>
                </c:pt>
                <c:pt idx="2">
                  <c:v>34.667248051500003</c:v>
                </c:pt>
                <c:pt idx="3">
                  <c:v>36.500220578499999</c:v>
                </c:pt>
                <c:pt idx="4">
                  <c:v>34.941631001600001</c:v>
                </c:pt>
                <c:pt idx="5">
                  <c:v>36.735269005200003</c:v>
                </c:pt>
                <c:pt idx="6">
                  <c:v>27.645142419100001</c:v>
                </c:pt>
                <c:pt idx="7">
                  <c:v>27.939651299200001</c:v>
                </c:pt>
                <c:pt idx="8">
                  <c:v>31.4811788443</c:v>
                </c:pt>
                <c:pt idx="9">
                  <c:v>24.497640219899999</c:v>
                </c:pt>
                <c:pt idx="10">
                  <c:v>25.048139199400001</c:v>
                </c:pt>
                <c:pt idx="11">
                  <c:v>23.948381545899998</c:v>
                </c:pt>
                <c:pt idx="12">
                  <c:v>27.523990255699999</c:v>
                </c:pt>
                <c:pt idx="13">
                  <c:v>24.749463940799998</c:v>
                </c:pt>
                <c:pt idx="14">
                  <c:v>27.6056977006</c:v>
                </c:pt>
                <c:pt idx="15">
                  <c:v>28.676413935599999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99-4E40-8D49-1A8C26678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Return on Assets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intnl'!$B$46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intnl'!$C$45:$R$45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intnl'!$C$46:$R$46</c:f>
              <c:numCache>
                <c:formatCode>0.0%</c:formatCode>
                <c:ptCount val="16"/>
                <c:pt idx="0">
                  <c:v>0</c:v>
                </c:pt>
                <c:pt idx="1">
                  <c:v>-5.3849095274300001E-3</c:v>
                </c:pt>
                <c:pt idx="2">
                  <c:v>4.6795953996700002E-2</c:v>
                </c:pt>
                <c:pt idx="3">
                  <c:v>4.2880084836199997E-2</c:v>
                </c:pt>
                <c:pt idx="4">
                  <c:v>5.19006596685E-2</c:v>
                </c:pt>
                <c:pt idx="5">
                  <c:v>3.7904672192999998E-2</c:v>
                </c:pt>
                <c:pt idx="6">
                  <c:v>4.6163927319299997E-2</c:v>
                </c:pt>
                <c:pt idx="7">
                  <c:v>5.20944329995E-2</c:v>
                </c:pt>
                <c:pt idx="8">
                  <c:v>5.7094140517799999E-2</c:v>
                </c:pt>
                <c:pt idx="9">
                  <c:v>6.0982139997099997E-2</c:v>
                </c:pt>
                <c:pt idx="10">
                  <c:v>6.0558712843699999E-2</c:v>
                </c:pt>
                <c:pt idx="11">
                  <c:v>4.2468465444900003E-2</c:v>
                </c:pt>
                <c:pt idx="12">
                  <c:v>4.3579585178299997E-2</c:v>
                </c:pt>
                <c:pt idx="13">
                  <c:v>4.4258815546400002E-2</c:v>
                </c:pt>
                <c:pt idx="14">
                  <c:v>3.5002692514800003E-2</c:v>
                </c:pt>
                <c:pt idx="15">
                  <c:v>1.28020409483E-2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1-4787-BBC2-65E6CE7449A6}"/>
            </c:ext>
          </c:extLst>
        </c:ser>
        <c:ser>
          <c:idx val="1"/>
          <c:order val="1"/>
          <c:tx>
            <c:strRef>
              <c:f>'Comps intnl'!$B$47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intnl'!$C$45:$R$45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intnl'!$C$47:$R$47</c:f>
              <c:numCache>
                <c:formatCode>0.0%</c:formatCode>
                <c:ptCount val="16"/>
                <c:pt idx="0">
                  <c:v>4.5184091850400003E-2</c:v>
                </c:pt>
                <c:pt idx="1">
                  <c:v>4.7463222559999997E-2</c:v>
                </c:pt>
                <c:pt idx="2">
                  <c:v>4.6215759852700003E-2</c:v>
                </c:pt>
                <c:pt idx="3">
                  <c:v>4.1218534439199997E-2</c:v>
                </c:pt>
                <c:pt idx="4">
                  <c:v>3.3833865257499998E-2</c:v>
                </c:pt>
                <c:pt idx="5">
                  <c:v>2.1739897837000002E-2</c:v>
                </c:pt>
                <c:pt idx="6">
                  <c:v>2.7483024513800001E-2</c:v>
                </c:pt>
                <c:pt idx="7">
                  <c:v>4.2599508483800001E-2</c:v>
                </c:pt>
                <c:pt idx="8">
                  <c:v>5.8044282170099999E-2</c:v>
                </c:pt>
                <c:pt idx="9">
                  <c:v>6.6146776214999994E-2</c:v>
                </c:pt>
                <c:pt idx="10">
                  <c:v>7.2427025610299997E-2</c:v>
                </c:pt>
                <c:pt idx="11">
                  <c:v>7.4039580908000002E-2</c:v>
                </c:pt>
                <c:pt idx="12">
                  <c:v>5.9943683482100003E-2</c:v>
                </c:pt>
                <c:pt idx="13">
                  <c:v>4.7888787196699999E-2</c:v>
                </c:pt>
                <c:pt idx="14">
                  <c:v>5.8659276813899999E-2</c:v>
                </c:pt>
                <c:pt idx="15">
                  <c:v>6.7101632411000006E-2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51-4787-BBC2-65E6CE7449A6}"/>
            </c:ext>
          </c:extLst>
        </c:ser>
        <c:ser>
          <c:idx val="2"/>
          <c:order val="2"/>
          <c:tx>
            <c:strRef>
              <c:f>'Comps intnl'!$B$48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intnl'!$C$45:$R$45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intnl'!$C$48:$R$48</c:f>
              <c:numCache>
                <c:formatCode>0.0%</c:formatCode>
                <c:ptCount val="16"/>
                <c:pt idx="0">
                  <c:v>5.5946800401299998E-2</c:v>
                </c:pt>
                <c:pt idx="1">
                  <c:v>8.6836917864200003E-2</c:v>
                </c:pt>
                <c:pt idx="2">
                  <c:v>0.115745584981</c:v>
                </c:pt>
                <c:pt idx="3">
                  <c:v>0.139177687247</c:v>
                </c:pt>
                <c:pt idx="4">
                  <c:v>0.133267150513</c:v>
                </c:pt>
                <c:pt idx="5">
                  <c:v>7.1219252286699994E-2</c:v>
                </c:pt>
                <c:pt idx="6">
                  <c:v>7.00980392157E-2</c:v>
                </c:pt>
                <c:pt idx="7">
                  <c:v>8.7315718253700006E-2</c:v>
                </c:pt>
                <c:pt idx="8">
                  <c:v>8.56265279258E-2</c:v>
                </c:pt>
                <c:pt idx="9">
                  <c:v>8.86610373945E-2</c:v>
                </c:pt>
                <c:pt idx="10">
                  <c:v>8.9059593110500004E-2</c:v>
                </c:pt>
                <c:pt idx="11">
                  <c:v>8.0812615747200001E-2</c:v>
                </c:pt>
                <c:pt idx="12">
                  <c:v>7.4232424641700004E-2</c:v>
                </c:pt>
                <c:pt idx="13">
                  <c:v>6.8634613892399998E-2</c:v>
                </c:pt>
                <c:pt idx="14">
                  <c:v>6.1278406548E-2</c:v>
                </c:pt>
                <c:pt idx="15">
                  <c:v>7.6620211236800004E-2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51-4787-BBC2-65E6CE7449A6}"/>
            </c:ext>
          </c:extLst>
        </c:ser>
        <c:ser>
          <c:idx val="3"/>
          <c:order val="3"/>
          <c:tx>
            <c:strRef>
              <c:f>'Comps intnl'!$B$49</c:f>
              <c:strCache>
                <c:ptCount val="1"/>
                <c:pt idx="0">
                  <c:v>Ross Stores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intnl'!$C$45:$R$45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intnl'!$C$49:$R$49</c:f>
              <c:numCache>
                <c:formatCode>0.0%</c:formatCode>
                <c:ptCount val="16"/>
                <c:pt idx="0">
                  <c:v>0.148627039657</c:v>
                </c:pt>
                <c:pt idx="1">
                  <c:v>0.105140003526</c:v>
                </c:pt>
                <c:pt idx="2">
                  <c:v>0.108497039926</c:v>
                </c:pt>
                <c:pt idx="3">
                  <c:v>0.11245776280399999</c:v>
                </c:pt>
                <c:pt idx="4">
                  <c:v>0.110383000648</c:v>
                </c:pt>
                <c:pt idx="5">
                  <c:v>0.129237064022</c:v>
                </c:pt>
                <c:pt idx="6">
                  <c:v>0.172812078866</c:v>
                </c:pt>
                <c:pt idx="7">
                  <c:v>0.18855135565200001</c:v>
                </c:pt>
                <c:pt idx="8">
                  <c:v>0.20480838085700001</c:v>
                </c:pt>
                <c:pt idx="9">
                  <c:v>0.22569964312900001</c:v>
                </c:pt>
                <c:pt idx="10">
                  <c:v>0.22129361822499999</c:v>
                </c:pt>
                <c:pt idx="11">
                  <c:v>0.21544874395499999</c:v>
                </c:pt>
                <c:pt idx="12">
                  <c:v>0.213605856866</c:v>
                </c:pt>
                <c:pt idx="13">
                  <c:v>0.219611405787</c:v>
                </c:pt>
                <c:pt idx="14">
                  <c:v>0.23261033061799999</c:v>
                </c:pt>
                <c:pt idx="15">
                  <c:v>0.264843710229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51-4787-BBC2-65E6CE7449A6}"/>
            </c:ext>
          </c:extLst>
        </c:ser>
        <c:ser>
          <c:idx val="4"/>
          <c:order val="4"/>
          <c:tx>
            <c:strRef>
              <c:f>'Comps intnl'!$B$50</c:f>
              <c:strCache>
                <c:ptCount val="1"/>
                <c:pt idx="0">
                  <c:v>TJ Maxx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intnl'!$C$45:$R$45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intnl'!$C$50:$R$50</c:f>
              <c:numCache>
                <c:formatCode>0.0%</c:formatCode>
                <c:ptCount val="16"/>
                <c:pt idx="0">
                  <c:v>0.15793325531399999</c:v>
                </c:pt>
                <c:pt idx="1">
                  <c:v>0.148292057526</c:v>
                </c:pt>
                <c:pt idx="2">
                  <c:v>0.12738727212600001</c:v>
                </c:pt>
                <c:pt idx="3">
                  <c:v>0.13413152238199999</c:v>
                </c:pt>
                <c:pt idx="4">
                  <c:v>0.14043444734400001</c:v>
                </c:pt>
                <c:pt idx="5">
                  <c:v>0.13851601790900001</c:v>
                </c:pt>
                <c:pt idx="6">
                  <c:v>0.177914167993</c:v>
                </c:pt>
                <c:pt idx="7">
                  <c:v>0.184033032116</c:v>
                </c:pt>
                <c:pt idx="8">
                  <c:v>0.18935152995099999</c:v>
                </c:pt>
                <c:pt idx="9">
                  <c:v>0.21431323775399999</c:v>
                </c:pt>
                <c:pt idx="10">
                  <c:v>0.20873624850299999</c:v>
                </c:pt>
                <c:pt idx="11">
                  <c:v>0.21006011657699999</c:v>
                </c:pt>
                <c:pt idx="12">
                  <c:v>0.20264599132700001</c:v>
                </c:pt>
                <c:pt idx="13">
                  <c:v>0.19279870757600001</c:v>
                </c:pt>
                <c:pt idx="14">
                  <c:v>0.19022172040400001</c:v>
                </c:pt>
                <c:pt idx="15">
                  <c:v>0.21559986982099999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51-4787-BBC2-65E6CE74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398328"/>
        <c:axId val="769391768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Prepayments/Accrued Income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bs!$A$102</c:f>
              <c:strCache>
                <c:ptCount val="1"/>
                <c:pt idx="0">
                  <c:v>Prepayments and Accrued Income Days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bs!$B$101:$Q$101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bs!$B$102:$Q$102</c:f>
              <c:numCache>
                <c:formatCode>0.0</c:formatCode>
                <c:ptCount val="16"/>
                <c:pt idx="0">
                  <c:v>8.5664043457065269</c:v>
                </c:pt>
                <c:pt idx="1">
                  <c:v>6.2880412923984448</c:v>
                </c:pt>
                <c:pt idx="2">
                  <c:v>7.8277491141915823</c:v>
                </c:pt>
                <c:pt idx="3">
                  <c:v>8.9556128125548984</c:v>
                </c:pt>
                <c:pt idx="4">
                  <c:v>7.713875112714156</c:v>
                </c:pt>
                <c:pt idx="5">
                  <c:v>8.8114397564158331</c:v>
                </c:pt>
                <c:pt idx="6">
                  <c:v>8.7267696805178545</c:v>
                </c:pt>
                <c:pt idx="7">
                  <c:v>9.004905891787347</c:v>
                </c:pt>
                <c:pt idx="8">
                  <c:v>7.977871300570186</c:v>
                </c:pt>
                <c:pt idx="9">
                  <c:v>8.5447125302717737</c:v>
                </c:pt>
                <c:pt idx="10">
                  <c:v>9.1801770221715895</c:v>
                </c:pt>
                <c:pt idx="11">
                  <c:v>7.465084100834523</c:v>
                </c:pt>
                <c:pt idx="12">
                  <c:v>7.8258061738493998</c:v>
                </c:pt>
                <c:pt idx="13">
                  <c:v>7.8870051671862331</c:v>
                </c:pt>
                <c:pt idx="14">
                  <c:v>8.3316916488222699</c:v>
                </c:pt>
                <c:pt idx="15">
                  <c:v>8.9286341677646028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D-4E60-827E-91E7EBE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en-US"/>
              <a:t>ROIC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'Comps intnl'!$B$53</c:f>
              <c:strCache>
                <c:ptCount val="1"/>
                <c:pt idx="0">
                  <c:v>Debenhams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intnl'!$C$52:$R$52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intnl'!$C$53:$R$53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7.1755420866899997E-2</c:v>
                </c:pt>
                <c:pt idx="3">
                  <c:v>5.4125351108999999E-2</c:v>
                </c:pt>
                <c:pt idx="4">
                  <c:v>4.2948605304999998E-2</c:v>
                </c:pt>
                <c:pt idx="5">
                  <c:v>5.0227013312600002E-2</c:v>
                </c:pt>
                <c:pt idx="6">
                  <c:v>9.81019171385E-2</c:v>
                </c:pt>
                <c:pt idx="7">
                  <c:v>0.15025269771899999</c:v>
                </c:pt>
                <c:pt idx="8">
                  <c:v>0.11186127062499999</c:v>
                </c:pt>
                <c:pt idx="9">
                  <c:v>9.2911987372900004E-2</c:v>
                </c:pt>
                <c:pt idx="10">
                  <c:v>9.2857530125800003E-2</c:v>
                </c:pt>
                <c:pt idx="11">
                  <c:v>5.2151976187099998E-2</c:v>
                </c:pt>
                <c:pt idx="12">
                  <c:v>5.3022160806600001E-2</c:v>
                </c:pt>
                <c:pt idx="13">
                  <c:v>5.2634145451400001E-2</c:v>
                </c:pt>
                <c:pt idx="14">
                  <c:v>3.4121605611100003E-2</c:v>
                </c:pt>
                <c:pt idx="15">
                  <c:v>2.41884154638E-2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4-4CB2-BE01-FD29BF5E311E}"/>
            </c:ext>
          </c:extLst>
        </c:ser>
        <c:ser>
          <c:idx val="1"/>
          <c:order val="1"/>
          <c:tx>
            <c:strRef>
              <c:f>'Comps intnl'!$B$54</c:f>
              <c:strCache>
                <c:ptCount val="1"/>
                <c:pt idx="0">
                  <c:v>Macy's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intnl'!$C$52:$R$52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intnl'!$C$54:$R$54</c:f>
              <c:numCache>
                <c:formatCode>0.0%</c:formatCode>
                <c:ptCount val="16"/>
                <c:pt idx="0">
                  <c:v>6.3436830509700004E-2</c:v>
                </c:pt>
                <c:pt idx="1">
                  <c:v>6.6353273945500002E-2</c:v>
                </c:pt>
                <c:pt idx="2">
                  <c:v>5.8656148494399998E-2</c:v>
                </c:pt>
                <c:pt idx="3">
                  <c:v>4.8555068590500003E-2</c:v>
                </c:pt>
                <c:pt idx="4">
                  <c:v>3.9232984768699998E-2</c:v>
                </c:pt>
                <c:pt idx="5">
                  <c:v>2.0038611863099999E-2</c:v>
                </c:pt>
                <c:pt idx="6">
                  <c:v>4.1531735751300002E-2</c:v>
                </c:pt>
                <c:pt idx="7">
                  <c:v>6.9884262836200001E-2</c:v>
                </c:pt>
                <c:pt idx="8">
                  <c:v>9.0270632968000003E-2</c:v>
                </c:pt>
                <c:pt idx="9">
                  <c:v>0.10750147666900001</c:v>
                </c:pt>
                <c:pt idx="10">
                  <c:v>0.108408697106</c:v>
                </c:pt>
                <c:pt idx="11">
                  <c:v>0.110590795137</c:v>
                </c:pt>
                <c:pt idx="12">
                  <c:v>7.7511869004899994E-2</c:v>
                </c:pt>
                <c:pt idx="13">
                  <c:v>5.0651806149900003E-2</c:v>
                </c:pt>
                <c:pt idx="14">
                  <c:v>6.9315890477299996E-2</c:v>
                </c:pt>
                <c:pt idx="15">
                  <c:v>8.2483414199400001E-2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4-4CB2-BE01-FD29BF5E311E}"/>
            </c:ext>
          </c:extLst>
        </c:ser>
        <c:ser>
          <c:idx val="2"/>
          <c:order val="2"/>
          <c:tx>
            <c:strRef>
              <c:f>'Comps intnl'!$B$55</c:f>
              <c:strCache>
                <c:ptCount val="1"/>
                <c:pt idx="0">
                  <c:v>Nordstrom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intnl'!$C$52:$R$52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intnl'!$C$55:$R$55</c:f>
              <c:numCache>
                <c:formatCode>0.0%</c:formatCode>
                <c:ptCount val="16"/>
                <c:pt idx="0">
                  <c:v>7.4318286061899996E-2</c:v>
                </c:pt>
                <c:pt idx="1">
                  <c:v>0.13280311979199999</c:v>
                </c:pt>
                <c:pt idx="2">
                  <c:v>0.18481087279200001</c:v>
                </c:pt>
                <c:pt idx="3">
                  <c:v>0.228993406324</c:v>
                </c:pt>
                <c:pt idx="4">
                  <c:v>0.19836670444099999</c:v>
                </c:pt>
                <c:pt idx="5">
                  <c:v>7.9336349924599994E-2</c:v>
                </c:pt>
                <c:pt idx="6">
                  <c:v>8.5722731303600003E-2</c:v>
                </c:pt>
                <c:pt idx="7">
                  <c:v>0.133413102004</c:v>
                </c:pt>
                <c:pt idx="8">
                  <c:v>0.13842210196499999</c:v>
                </c:pt>
                <c:pt idx="9">
                  <c:v>0.137608550434</c:v>
                </c:pt>
                <c:pt idx="10">
                  <c:v>0.13096158803800001</c:v>
                </c:pt>
                <c:pt idx="11">
                  <c:v>0.107285828663</c:v>
                </c:pt>
                <c:pt idx="12">
                  <c:v>8.9165491463799998E-2</c:v>
                </c:pt>
                <c:pt idx="13">
                  <c:v>9.7180841852000002E-2</c:v>
                </c:pt>
                <c:pt idx="14">
                  <c:v>9.3771757793399996E-2</c:v>
                </c:pt>
                <c:pt idx="15">
                  <c:v>0.141410206467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4-4CB2-BE01-FD29BF5E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398328"/>
        <c:axId val="769391768"/>
      </c:lineChart>
      <c:lineChart>
        <c:grouping val="standard"/>
        <c:varyColors val="0"/>
        <c:ser>
          <c:idx val="3"/>
          <c:order val="3"/>
          <c:tx>
            <c:strRef>
              <c:f>'Comps intnl'!$B$56</c:f>
              <c:strCache>
                <c:ptCount val="1"/>
                <c:pt idx="0">
                  <c:v>Ross Stores (Rt axis)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intnl'!$C$52:$R$52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intnl'!$C$56:$R$56</c:f>
              <c:numCache>
                <c:formatCode>0.0%</c:formatCode>
                <c:ptCount val="16"/>
                <c:pt idx="0">
                  <c:v>0.372910367242</c:v>
                </c:pt>
                <c:pt idx="1">
                  <c:v>0.23713622519200001</c:v>
                </c:pt>
                <c:pt idx="2">
                  <c:v>0.24930632708299999</c:v>
                </c:pt>
                <c:pt idx="3">
                  <c:v>0.30869800760400001</c:v>
                </c:pt>
                <c:pt idx="4">
                  <c:v>0.280498170534</c:v>
                </c:pt>
                <c:pt idx="5">
                  <c:v>0.30112619998099999</c:v>
                </c:pt>
                <c:pt idx="6">
                  <c:v>0.55999130259300001</c:v>
                </c:pt>
                <c:pt idx="7">
                  <c:v>0.79342402332899997</c:v>
                </c:pt>
                <c:pt idx="8">
                  <c:v>0.66907598355599995</c:v>
                </c:pt>
                <c:pt idx="9">
                  <c:v>0.57912701040199999</c:v>
                </c:pt>
                <c:pt idx="10">
                  <c:v>0.48391938324</c:v>
                </c:pt>
                <c:pt idx="11">
                  <c:v>0.407440350437</c:v>
                </c:pt>
                <c:pt idx="12">
                  <c:v>0.40559833145099999</c:v>
                </c:pt>
                <c:pt idx="13">
                  <c:v>0.43630981028499999</c:v>
                </c:pt>
                <c:pt idx="14">
                  <c:v>0.49439471497499998</c:v>
                </c:pt>
                <c:pt idx="15">
                  <c:v>0.56168467016500001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4-4CB2-BE01-FD29BF5E311E}"/>
            </c:ext>
          </c:extLst>
        </c:ser>
        <c:ser>
          <c:idx val="4"/>
          <c:order val="4"/>
          <c:tx>
            <c:strRef>
              <c:f>'Comps intnl'!$B$57</c:f>
              <c:strCache>
                <c:ptCount val="1"/>
                <c:pt idx="0">
                  <c:v>TJ Maxx (Rt Axis)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'Comps intnl'!$C$52:$R$52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'Comps intnl'!$C$57:$R$57</c:f>
              <c:numCache>
                <c:formatCode>0.0%</c:formatCode>
                <c:ptCount val="16"/>
                <c:pt idx="0">
                  <c:v>0.32360646487900002</c:v>
                </c:pt>
                <c:pt idx="1">
                  <c:v>0.29692650348299998</c:v>
                </c:pt>
                <c:pt idx="2">
                  <c:v>0.25665956954699998</c:v>
                </c:pt>
                <c:pt idx="3">
                  <c:v>0.31204901832699999</c:v>
                </c:pt>
                <c:pt idx="4">
                  <c:v>0.33051291025099999</c:v>
                </c:pt>
                <c:pt idx="5">
                  <c:v>0.312081200793</c:v>
                </c:pt>
                <c:pt idx="6">
                  <c:v>0.44712828249499997</c:v>
                </c:pt>
                <c:pt idx="7">
                  <c:v>0.55874998017099997</c:v>
                </c:pt>
                <c:pt idx="8">
                  <c:v>0.539336391942</c:v>
                </c:pt>
                <c:pt idx="9">
                  <c:v>0.61366941805499997</c:v>
                </c:pt>
                <c:pt idx="10">
                  <c:v>0.54965430484400002</c:v>
                </c:pt>
                <c:pt idx="11">
                  <c:v>0.51172765598199998</c:v>
                </c:pt>
                <c:pt idx="12">
                  <c:v>0.46507450964699998</c:v>
                </c:pt>
                <c:pt idx="13">
                  <c:v>0.42284531904900002</c:v>
                </c:pt>
                <c:pt idx="14">
                  <c:v>0.40072382094499998</c:v>
                </c:pt>
                <c:pt idx="15">
                  <c:v>0.44856441178099998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4-4CB2-BE01-FD29BF5E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91712"/>
        <c:axId val="311912216"/>
      </c:lineChart>
      <c:catAx>
        <c:axId val="7693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1768"/>
        <c:crosses val="autoZero"/>
        <c:auto val="1"/>
        <c:lblAlgn val="ctr"/>
        <c:lblOffset val="100"/>
        <c:noMultiLvlLbl val="0"/>
      </c:catAx>
      <c:valAx>
        <c:axId val="76939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769398328"/>
        <c:crosses val="autoZero"/>
        <c:crossBetween val="between"/>
      </c:valAx>
      <c:valAx>
        <c:axId val="3119122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11791712"/>
        <c:crosses val="max"/>
        <c:crossBetween val="between"/>
      </c:valAx>
      <c:catAx>
        <c:axId val="31179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912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Lease Payments vs Accounting Illustration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leases!$C$2</c:f>
              <c:strCache>
                <c:ptCount val="1"/>
                <c:pt idx="0">
                  <c:v>Lease Payment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val>
            <c:numRef>
              <c:f>leases!$C$3:$C$27</c:f>
              <c:numCache>
                <c:formatCode>General</c:formatCode>
                <c:ptCount val="25"/>
                <c:pt idx="0">
                  <c:v>100</c:v>
                </c:pt>
                <c:pt idx="1">
                  <c:v>103</c:v>
                </c:pt>
                <c:pt idx="2">
                  <c:v>106.09</c:v>
                </c:pt>
                <c:pt idx="3">
                  <c:v>109.2727</c:v>
                </c:pt>
                <c:pt idx="4">
                  <c:v>112.550881</c:v>
                </c:pt>
                <c:pt idx="5">
                  <c:v>115.92740743</c:v>
                </c:pt>
                <c:pt idx="6">
                  <c:v>119.4052296529</c:v>
                </c:pt>
                <c:pt idx="7">
                  <c:v>122.987386542487</c:v>
                </c:pt>
                <c:pt idx="8">
                  <c:v>126.67700813876162</c:v>
                </c:pt>
                <c:pt idx="9">
                  <c:v>130.47731838292447</c:v>
                </c:pt>
                <c:pt idx="10">
                  <c:v>134.39163793441222</c:v>
                </c:pt>
                <c:pt idx="11">
                  <c:v>138.4233870724446</c:v>
                </c:pt>
                <c:pt idx="12">
                  <c:v>142.57608868461793</c:v>
                </c:pt>
                <c:pt idx="13">
                  <c:v>146.85337134515646</c:v>
                </c:pt>
                <c:pt idx="14">
                  <c:v>151.25897248551115</c:v>
                </c:pt>
                <c:pt idx="15">
                  <c:v>155.79674166007649</c:v>
                </c:pt>
                <c:pt idx="16">
                  <c:v>160.47064390987879</c:v>
                </c:pt>
                <c:pt idx="17">
                  <c:v>165.28476322717515</c:v>
                </c:pt>
                <c:pt idx="18">
                  <c:v>170.24330612399041</c:v>
                </c:pt>
                <c:pt idx="19">
                  <c:v>175.35060530771011</c:v>
                </c:pt>
                <c:pt idx="20">
                  <c:v>180.61112346694142</c:v>
                </c:pt>
                <c:pt idx="21">
                  <c:v>186.02945717094966</c:v>
                </c:pt>
                <c:pt idx="22">
                  <c:v>191.61034088607815</c:v>
                </c:pt>
                <c:pt idx="23">
                  <c:v>197.35865111266051</c:v>
                </c:pt>
                <c:pt idx="24">
                  <c:v>203.27941064604033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0A8-491C-A2BC-E28C25941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04696"/>
        <c:axId val="584303384"/>
      </c:barChart>
      <c:lineChart>
        <c:grouping val="standard"/>
        <c:varyColors val="0"/>
        <c:ser>
          <c:idx val="2"/>
          <c:order val="1"/>
          <c:tx>
            <c:strRef>
              <c:f>leases!$D$2</c:f>
              <c:strCache>
                <c:ptCount val="1"/>
                <c:pt idx="0">
                  <c:v>P&amp;L Charge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leases!$D$3:$D$27</c:f>
              <c:numCache>
                <c:formatCode>General</c:formatCode>
                <c:ptCount val="25"/>
                <c:pt idx="0">
                  <c:v>145.83705728722865</c:v>
                </c:pt>
                <c:pt idx="1">
                  <c:v>145.83705728722865</c:v>
                </c:pt>
                <c:pt idx="2">
                  <c:v>145.83705728722865</c:v>
                </c:pt>
                <c:pt idx="3">
                  <c:v>145.83705728722865</c:v>
                </c:pt>
                <c:pt idx="4">
                  <c:v>145.83705728722865</c:v>
                </c:pt>
                <c:pt idx="5">
                  <c:v>145.83705728722865</c:v>
                </c:pt>
                <c:pt idx="6">
                  <c:v>145.83705728722865</c:v>
                </c:pt>
                <c:pt idx="7">
                  <c:v>145.83705728722865</c:v>
                </c:pt>
                <c:pt idx="8">
                  <c:v>145.83705728722865</c:v>
                </c:pt>
                <c:pt idx="9">
                  <c:v>145.83705728722865</c:v>
                </c:pt>
                <c:pt idx="10">
                  <c:v>145.83705728722865</c:v>
                </c:pt>
                <c:pt idx="11">
                  <c:v>145.83705728722865</c:v>
                </c:pt>
                <c:pt idx="12">
                  <c:v>145.83705728722865</c:v>
                </c:pt>
                <c:pt idx="13">
                  <c:v>145.83705728722865</c:v>
                </c:pt>
                <c:pt idx="14">
                  <c:v>145.83705728722865</c:v>
                </c:pt>
                <c:pt idx="15">
                  <c:v>145.83705728722865</c:v>
                </c:pt>
                <c:pt idx="16">
                  <c:v>145.83705728722865</c:v>
                </c:pt>
                <c:pt idx="17">
                  <c:v>145.83705728722865</c:v>
                </c:pt>
                <c:pt idx="18">
                  <c:v>145.83705728722865</c:v>
                </c:pt>
                <c:pt idx="19">
                  <c:v>145.83705728722865</c:v>
                </c:pt>
                <c:pt idx="20">
                  <c:v>145.83705728722865</c:v>
                </c:pt>
                <c:pt idx="21">
                  <c:v>145.83705728722865</c:v>
                </c:pt>
                <c:pt idx="22">
                  <c:v>145.83705728722865</c:v>
                </c:pt>
                <c:pt idx="23">
                  <c:v>145.83705728722865</c:v>
                </c:pt>
                <c:pt idx="24">
                  <c:v>145.83705728722865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0A8-491C-A2BC-E28C25941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04696"/>
        <c:axId val="584303384"/>
      </c:line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Trade Payables to Inventory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bs!$A$137</c:f>
              <c:strCache>
                <c:ptCount val="1"/>
                <c:pt idx="0">
                  <c:v>Trade Payables/Inventory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bs!$B$136:$P$136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bs!$B$137:$P$137</c:f>
              <c:numCache>
                <c:formatCode>0.00</c:formatCode>
                <c:ptCount val="15"/>
                <c:pt idx="0">
                  <c:v>0.85364396654719232</c:v>
                </c:pt>
                <c:pt idx="1">
                  <c:v>0.96196754563894527</c:v>
                </c:pt>
                <c:pt idx="2">
                  <c:v>0.9571703561116458</c:v>
                </c:pt>
                <c:pt idx="3">
                  <c:v>1.0278004905968929</c:v>
                </c:pt>
                <c:pt idx="4">
                  <c:v>1.0581052631578949</c:v>
                </c:pt>
                <c:pt idx="5">
                  <c:v>1.0143964562569214</c:v>
                </c:pt>
                <c:pt idx="6">
                  <c:v>1.0152387402641381</c:v>
                </c:pt>
                <c:pt idx="7">
                  <c:v>0.89293495175848103</c:v>
                </c:pt>
                <c:pt idx="8">
                  <c:v>0.95786939512488711</c:v>
                </c:pt>
                <c:pt idx="9">
                  <c:v>0.96395641240569996</c:v>
                </c:pt>
                <c:pt idx="10">
                  <c:v>0.94359271044258031</c:v>
                </c:pt>
                <c:pt idx="11">
                  <c:v>0.98522316043425806</c:v>
                </c:pt>
                <c:pt idx="12">
                  <c:v>1.0367759730309531</c:v>
                </c:pt>
                <c:pt idx="13">
                  <c:v>1.0360866078588613</c:v>
                </c:pt>
                <c:pt idx="14">
                  <c:v>1.0934343434343434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F-402F-963C-7AFB7B70F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Current Liabilities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bs!$A$142</c:f>
              <c:strCache>
                <c:ptCount val="1"/>
                <c:pt idx="0">
                  <c:v>Current Liabilities/Sales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bs!$B$141:$Q$141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bs!$B$142:$Q$142</c:f>
              <c:numCache>
                <c:formatCode>General</c:formatCode>
                <c:ptCount val="16"/>
                <c:pt idx="0">
                  <c:v>91.942684030921384</c:v>
                </c:pt>
                <c:pt idx="1">
                  <c:v>97.770478616436534</c:v>
                </c:pt>
                <c:pt idx="2">
                  <c:v>106.86579225461551</c:v>
                </c:pt>
                <c:pt idx="3">
                  <c:v>97.678163611875618</c:v>
                </c:pt>
                <c:pt idx="4">
                  <c:v>124.90306582506761</c:v>
                </c:pt>
                <c:pt idx="5">
                  <c:v>108.31720313179643</c:v>
                </c:pt>
                <c:pt idx="6">
                  <c:v>94.260544998955936</c:v>
                </c:pt>
                <c:pt idx="7">
                  <c:v>92.304589839143347</c:v>
                </c:pt>
                <c:pt idx="8">
                  <c:v>89.028418861435412</c:v>
                </c:pt>
                <c:pt idx="9">
                  <c:v>91.945690196430149</c:v>
                </c:pt>
                <c:pt idx="10">
                  <c:v>92.233590395232696</c:v>
                </c:pt>
                <c:pt idx="11">
                  <c:v>85.935270463095108</c:v>
                </c:pt>
                <c:pt idx="12">
                  <c:v>84.700994532225465</c:v>
                </c:pt>
                <c:pt idx="13">
                  <c:v>84.948968697954484</c:v>
                </c:pt>
                <c:pt idx="14">
                  <c:v>93.727623126338329</c:v>
                </c:pt>
                <c:pt idx="15">
                  <c:v>102.1102327624067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5-4284-814A-A655AD59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bs!$A$177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numRef>
              <c:f>bs!$B$176:$Q$176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bs!$B$177:$Q$177</c:f>
              <c:numCache>
                <c:formatCode>0.000</c:formatCode>
                <c:ptCount val="16"/>
                <c:pt idx="0">
                  <c:v>0.69905636317266007</c:v>
                </c:pt>
                <c:pt idx="1">
                  <c:v>0.94144144144144137</c:v>
                </c:pt>
                <c:pt idx="2">
                  <c:v>0.69596602972399157</c:v>
                </c:pt>
                <c:pt idx="3">
                  <c:v>0.66125892277741727</c:v>
                </c:pt>
                <c:pt idx="4">
                  <c:v>0.64588119461765681</c:v>
                </c:pt>
                <c:pt idx="5">
                  <c:v>0.54021385402138544</c:v>
                </c:pt>
                <c:pt idx="6">
                  <c:v>0.87833197056418644</c:v>
                </c:pt>
                <c:pt idx="7">
                  <c:v>0.41260612772240685</c:v>
                </c:pt>
                <c:pt idx="8">
                  <c:v>0.59195081050866405</c:v>
                </c:pt>
                <c:pt idx="9">
                  <c:v>0.63204951856946356</c:v>
                </c:pt>
                <c:pt idx="10">
                  <c:v>0.63418250438064427</c:v>
                </c:pt>
                <c:pt idx="11">
                  <c:v>0.64155672823219001</c:v>
                </c:pt>
                <c:pt idx="12">
                  <c:v>0.66077332183412385</c:v>
                </c:pt>
                <c:pt idx="13">
                  <c:v>0.73060156931124665</c:v>
                </c:pt>
                <c:pt idx="14">
                  <c:v>0.68928571428571428</c:v>
                </c:pt>
                <c:pt idx="15">
                  <c:v>0.65439900867410161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FBA-A7E5-D9DD671E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Operating Cash Relative to EBIT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cash!$A$99</c:f>
              <c:strCache>
                <c:ptCount val="1"/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strRef>
              <c:f>cash!$B$98:$R$98</c:f>
              <c:strCach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Average</c:v>
                </c:pt>
              </c:strCache>
            </c:strRef>
          </c:cat>
          <c:val>
            <c:numRef>
              <c:f>cash!$B$99:$R$99</c:f>
              <c:numCache>
                <c:formatCode>0.00</c:formatCode>
                <c:ptCount val="17"/>
                <c:pt idx="0">
                  <c:v>1.4177300201477501</c:v>
                </c:pt>
                <c:pt idx="1">
                  <c:v>2.5733333333333333</c:v>
                </c:pt>
                <c:pt idx="2">
                  <c:v>0.17149758454106281</c:v>
                </c:pt>
                <c:pt idx="3">
                  <c:v>1.0149333333333335</c:v>
                </c:pt>
                <c:pt idx="4">
                  <c:v>1.2689732142857144</c:v>
                </c:pt>
                <c:pt idx="5">
                  <c:v>1.0680803571428572</c:v>
                </c:pt>
                <c:pt idx="6">
                  <c:v>0.87032967032967035</c:v>
                </c:pt>
                <c:pt idx="7">
                  <c:v>1.1517509727626458</c:v>
                </c:pt>
                <c:pt idx="8">
                  <c:v>1.0860566448801743</c:v>
                </c:pt>
                <c:pt idx="9">
                  <c:v>1.152745995423341</c:v>
                </c:pt>
                <c:pt idx="10">
                  <c:v>1.2992177314211213</c:v>
                </c:pt>
                <c:pt idx="11">
                  <c:v>1.6854115729421353</c:v>
                </c:pt>
                <c:pt idx="12">
                  <c:v>1.6300448430493271</c:v>
                </c:pt>
                <c:pt idx="13">
                  <c:v>1.8392089423903699</c:v>
                </c:pt>
                <c:pt idx="14">
                  <c:v>2.967409948542024</c:v>
                </c:pt>
                <c:pt idx="15">
                  <c:v>-0.20855091383812011</c:v>
                </c:pt>
                <c:pt idx="16">
                  <c:v>1.3117608281679212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A-4E68-AA4B-CFDCC6CC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Debenhams Half Yearly Inventory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 pnl'!$A$11:$D$11</c:f>
              <c:strCache>
                <c:ptCount val="4"/>
                <c:pt idx="0">
                  <c:v>Inventory Days (Sales)</c:v>
                </c:pt>
              </c:strCache>
            </c:strRef>
          </c:tx>
          <c:spPr>
            <a:solidFill>
              <a:srgbClr val="002060"/>
            </a:solidFill>
            <a:ln w="22225">
              <a:solidFill>
                <a:srgbClr val="002060"/>
              </a:solidFill>
            </a:ln>
            <a:effectLst/>
          </c:spPr>
          <c:invertIfNegative val="0"/>
          <c:cat>
            <c:strRef>
              <c:f>'int pnl'!$E$9:$AC$9</c:f>
              <c:strCache>
                <c:ptCount val="25"/>
                <c:pt idx="0">
                  <c:v>2H2006 (Aug 31)</c:v>
                </c:pt>
                <c:pt idx="1">
                  <c:v>1H2007 (Feb 28)</c:v>
                </c:pt>
                <c:pt idx="2">
                  <c:v>2H2007 (Aug 31)</c:v>
                </c:pt>
                <c:pt idx="3">
                  <c:v>1H2008 (Feb 28)</c:v>
                </c:pt>
                <c:pt idx="4">
                  <c:v>2H2008 (Aug 31)</c:v>
                </c:pt>
                <c:pt idx="5">
                  <c:v>1H2009 (Feb 28)</c:v>
                </c:pt>
                <c:pt idx="6">
                  <c:v>2H2009 (Aug 31)</c:v>
                </c:pt>
                <c:pt idx="7">
                  <c:v>1H2010 (Feb 28)</c:v>
                </c:pt>
                <c:pt idx="8">
                  <c:v>2H2010 (Aug 31)</c:v>
                </c:pt>
                <c:pt idx="9">
                  <c:v>1H2011 (Feb 28)</c:v>
                </c:pt>
                <c:pt idx="10">
                  <c:v>2H2011 (Aug 31)</c:v>
                </c:pt>
                <c:pt idx="11">
                  <c:v>1H2012 (Feb 28)</c:v>
                </c:pt>
                <c:pt idx="12">
                  <c:v>2H2012 (Aug 31)</c:v>
                </c:pt>
                <c:pt idx="13">
                  <c:v>1H2013 (Feb 28)</c:v>
                </c:pt>
                <c:pt idx="14">
                  <c:v>2H2013 (Aug 31)</c:v>
                </c:pt>
                <c:pt idx="15">
                  <c:v>1H2014 (Feb 28)</c:v>
                </c:pt>
                <c:pt idx="16">
                  <c:v>2H2014 (Aug 31)</c:v>
                </c:pt>
                <c:pt idx="17">
                  <c:v>1H2015 (Feb 28)</c:v>
                </c:pt>
                <c:pt idx="18">
                  <c:v>2H2015 (Aug 31)</c:v>
                </c:pt>
                <c:pt idx="19">
                  <c:v>1H2016 (Feb 28)</c:v>
                </c:pt>
                <c:pt idx="20">
                  <c:v>2H2016 (Aug 31)</c:v>
                </c:pt>
                <c:pt idx="21">
                  <c:v>1H2017 (Feb 28)</c:v>
                </c:pt>
                <c:pt idx="22">
                  <c:v>2H2017 (Aug 31)</c:v>
                </c:pt>
                <c:pt idx="23">
                  <c:v>1H2018 (Feb 28)</c:v>
                </c:pt>
                <c:pt idx="24">
                  <c:v>2H2018 (Aug 31)</c:v>
                </c:pt>
              </c:strCache>
            </c:strRef>
          </c:cat>
          <c:val>
            <c:numRef>
              <c:f>'int pnl'!$E$11:$AC$11</c:f>
              <c:numCache>
                <c:formatCode>#,##0_);\(#,##0\)</c:formatCode>
                <c:ptCount val="25"/>
                <c:pt idx="0">
                  <c:v>44.414709843649362</c:v>
                </c:pt>
                <c:pt idx="1">
                  <c:v>48.293464575941393</c:v>
                </c:pt>
                <c:pt idx="2">
                  <c:v>50.315036068530198</c:v>
                </c:pt>
                <c:pt idx="3">
                  <c:v>50.318347912744997</c:v>
                </c:pt>
                <c:pt idx="4">
                  <c:v>47.133264462809926</c:v>
                </c:pt>
                <c:pt idx="5">
                  <c:v>48.654984797567622</c:v>
                </c:pt>
                <c:pt idx="6">
                  <c:v>51.617508874504068</c:v>
                </c:pt>
                <c:pt idx="7">
                  <c:v>51.367850485627386</c:v>
                </c:pt>
                <c:pt idx="8">
                  <c:v>50.844143591678858</c:v>
                </c:pt>
                <c:pt idx="9">
                  <c:v>55.163386557742292</c:v>
                </c:pt>
                <c:pt idx="10">
                  <c:v>53.070187347271251</c:v>
                </c:pt>
                <c:pt idx="11">
                  <c:v>55.788031269655853</c:v>
                </c:pt>
                <c:pt idx="12">
                  <c:v>54.394788770293289</c:v>
                </c:pt>
                <c:pt idx="13">
                  <c:v>56.681106517723642</c:v>
                </c:pt>
                <c:pt idx="14">
                  <c:v>57.240163000613443</c:v>
                </c:pt>
                <c:pt idx="15">
                  <c:v>56.29518725860347</c:v>
                </c:pt>
                <c:pt idx="16">
                  <c:v>54.559821853245126</c:v>
                </c:pt>
                <c:pt idx="17">
                  <c:v>52.457899472939964</c:v>
                </c:pt>
                <c:pt idx="18">
                  <c:v>52.109183278081552</c:v>
                </c:pt>
                <c:pt idx="19">
                  <c:v>51.676274467627444</c:v>
                </c:pt>
                <c:pt idx="20">
                  <c:v>58.376384668169784</c:v>
                </c:pt>
                <c:pt idx="21">
                  <c:v>56.232740661789649</c:v>
                </c:pt>
                <c:pt idx="22">
                  <c:v>58.47815845824411</c:v>
                </c:pt>
                <c:pt idx="23">
                  <c:v>50.444835222091967</c:v>
                </c:pt>
                <c:pt idx="24">
                  <c:v>63.478260869565219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7-48F7-A65B-61BEC84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304696"/>
        <c:axId val="584303384"/>
      </c:barChart>
      <c:catAx>
        <c:axId val="5843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3384"/>
        <c:crosses val="autoZero"/>
        <c:auto val="1"/>
        <c:lblAlgn val="ctr"/>
        <c:lblOffset val="100"/>
        <c:noMultiLvlLbl val="0"/>
      </c:catAx>
      <c:valAx>
        <c:axId val="58430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>
                  <a:alpha val="2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endParaRPr lang="en-US"/>
          </a:p>
        </c:txPr>
        <c:crossAx val="58430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628650</xdr:colOff>
      <xdr:row>183</xdr:row>
      <xdr:rowOff>138112</xdr:rowOff>
    </xdr:from>
    <xdr:to>
      <xdr:col>27</xdr:col>
      <xdr:colOff>289500</xdr:colOff>
      <xdr:row>213</xdr:row>
      <xdr:rowOff>140362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D40B62-C9AB-472A-8EE8-4FDB6DB6B1A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216</xdr:row>
      <xdr:rowOff>0</xdr:rowOff>
    </xdr:from>
    <xdr:to>
      <xdr:col>26</xdr:col>
      <xdr:colOff>270450</xdr:colOff>
      <xdr:row>246</xdr:row>
      <xdr:rowOff>2250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B0E4CC-8022-4131-A968-36912D1ED2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247</xdr:row>
      <xdr:rowOff>0</xdr:rowOff>
    </xdr:from>
    <xdr:to>
      <xdr:col>26</xdr:col>
      <xdr:colOff>270450</xdr:colOff>
      <xdr:row>277</xdr:row>
      <xdr:rowOff>2250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7724D2-9F0A-434D-A972-C8C1BCD118B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9</xdr:col>
      <xdr:colOff>95251</xdr:colOff>
      <xdr:row>133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C660C-75E6-443C-91B7-1134E475C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104</xdr:row>
      <xdr:rowOff>0</xdr:rowOff>
    </xdr:from>
    <xdr:to>
      <xdr:col>23</xdr:col>
      <xdr:colOff>276226</xdr:colOff>
      <xdr:row>133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9B993B-DAD6-49A5-A547-5A49A04EB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144</xdr:row>
      <xdr:rowOff>0</xdr:rowOff>
    </xdr:from>
    <xdr:to>
      <xdr:col>9</xdr:col>
      <xdr:colOff>95251</xdr:colOff>
      <xdr:row>173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7378C3-E191-4125-9F69-3E5F99FA0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179</xdr:row>
      <xdr:rowOff>0</xdr:rowOff>
    </xdr:from>
    <xdr:to>
      <xdr:col>9</xdr:col>
      <xdr:colOff>95251</xdr:colOff>
      <xdr:row>208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BF3EC0-EB67-45D4-8935-10301C322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0</xdr:rowOff>
    </xdr:from>
    <xdr:to>
      <xdr:col>9</xdr:col>
      <xdr:colOff>219076</xdr:colOff>
      <xdr:row>133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EA11C1-78D0-4D1A-8907-DE3A3C87C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276226</xdr:colOff>
      <xdr:row>31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6E71DB-796F-4FCC-8E4E-871B50CD4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13</xdr:col>
      <xdr:colOff>276226</xdr:colOff>
      <xdr:row>62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877392-491C-4EF8-8104-2B115BEE7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13</xdr:col>
      <xdr:colOff>276226</xdr:colOff>
      <xdr:row>93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42198F-FC61-427F-981E-3C46C77A4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13</xdr:col>
      <xdr:colOff>276226</xdr:colOff>
      <xdr:row>124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BD9F84A-5935-4FBC-8D0B-7117D3FA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139</xdr:row>
      <xdr:rowOff>0</xdr:rowOff>
    </xdr:from>
    <xdr:to>
      <xdr:col>13</xdr:col>
      <xdr:colOff>276226</xdr:colOff>
      <xdr:row>168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2FCAAD5-6615-42FC-BEC5-3A6D6551A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179</xdr:row>
      <xdr:rowOff>0</xdr:rowOff>
    </xdr:from>
    <xdr:to>
      <xdr:col>13</xdr:col>
      <xdr:colOff>276226</xdr:colOff>
      <xdr:row>208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23DFEFC-07CD-4067-893D-2CEB19553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210</xdr:row>
      <xdr:rowOff>0</xdr:rowOff>
    </xdr:from>
    <xdr:to>
      <xdr:col>13</xdr:col>
      <xdr:colOff>276226</xdr:colOff>
      <xdr:row>239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5B29B6F-F173-45FD-BCFD-C76C4751F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64</xdr:row>
      <xdr:rowOff>0</xdr:rowOff>
    </xdr:from>
    <xdr:to>
      <xdr:col>27</xdr:col>
      <xdr:colOff>276226</xdr:colOff>
      <xdr:row>93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3D252BE-B8F2-4CDC-A6D2-82377FB89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95</xdr:row>
      <xdr:rowOff>0</xdr:rowOff>
    </xdr:from>
    <xdr:to>
      <xdr:col>27</xdr:col>
      <xdr:colOff>276226</xdr:colOff>
      <xdr:row>124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6772D19-EFE7-4004-A9CD-56FAB2198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73</xdr:row>
      <xdr:rowOff>195262</xdr:rowOff>
    </xdr:from>
    <xdr:to>
      <xdr:col>8</xdr:col>
      <xdr:colOff>548550</xdr:colOff>
      <xdr:row>94</xdr:row>
      <xdr:rowOff>198637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A8C7AF-4C5E-402C-9A12-AE154A3D3FF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96</xdr:row>
      <xdr:rowOff>0</xdr:rowOff>
    </xdr:from>
    <xdr:to>
      <xdr:col>7</xdr:col>
      <xdr:colOff>424725</xdr:colOff>
      <xdr:row>117</xdr:row>
      <xdr:rowOff>3375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B6A431-7D83-403E-A6FE-497EFE29F2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42</xdr:row>
      <xdr:rowOff>0</xdr:rowOff>
    </xdr:from>
    <xdr:to>
      <xdr:col>28</xdr:col>
      <xdr:colOff>123826</xdr:colOff>
      <xdr:row>71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D68228-1BFF-4657-AEC8-77ABD8595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82</xdr:row>
      <xdr:rowOff>0</xdr:rowOff>
    </xdr:from>
    <xdr:to>
      <xdr:col>28</xdr:col>
      <xdr:colOff>123826</xdr:colOff>
      <xdr:row>111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D63441-BEE6-49D0-91C4-059D28BCC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113</xdr:row>
      <xdr:rowOff>0</xdr:rowOff>
    </xdr:from>
    <xdr:to>
      <xdr:col>28</xdr:col>
      <xdr:colOff>123826</xdr:colOff>
      <xdr:row>142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28B5E4-5FB4-49F3-A63B-D01FFFA05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144</xdr:row>
      <xdr:rowOff>0</xdr:rowOff>
    </xdr:from>
    <xdr:to>
      <xdr:col>28</xdr:col>
      <xdr:colOff>123826</xdr:colOff>
      <xdr:row>173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1D4F7A-3B1F-4603-8657-F7A5F1707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175</xdr:row>
      <xdr:rowOff>0</xdr:rowOff>
    </xdr:from>
    <xdr:to>
      <xdr:col>28</xdr:col>
      <xdr:colOff>123826</xdr:colOff>
      <xdr:row>204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7BBC05-2AA5-45C5-8CBE-D64CA315F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206</xdr:row>
      <xdr:rowOff>0</xdr:rowOff>
    </xdr:from>
    <xdr:to>
      <xdr:col>28</xdr:col>
      <xdr:colOff>123826</xdr:colOff>
      <xdr:row>235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84BCB0F-A249-4CD7-8521-88D4B25C3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237</xdr:row>
      <xdr:rowOff>0</xdr:rowOff>
    </xdr:from>
    <xdr:to>
      <xdr:col>28</xdr:col>
      <xdr:colOff>123826</xdr:colOff>
      <xdr:row>266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3CB346F-F854-4C99-BE46-3A49301E9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11</xdr:col>
      <xdr:colOff>361951</xdr:colOff>
      <xdr:row>88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FE97F57-9915-4503-8FDA-ED79B3B9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91</xdr:row>
      <xdr:rowOff>0</xdr:rowOff>
    </xdr:from>
    <xdr:to>
      <xdr:col>11</xdr:col>
      <xdr:colOff>361951</xdr:colOff>
      <xdr:row>120</xdr:row>
      <xdr:rowOff>28575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D403046-B098-4EAB-B89E-D623D3E34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122</xdr:row>
      <xdr:rowOff>0</xdr:rowOff>
    </xdr:from>
    <xdr:to>
      <xdr:col>11</xdr:col>
      <xdr:colOff>361951</xdr:colOff>
      <xdr:row>151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16E3729-8A7C-427F-A402-3065FF41F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153</xdr:row>
      <xdr:rowOff>0</xdr:rowOff>
    </xdr:from>
    <xdr:to>
      <xdr:col>11</xdr:col>
      <xdr:colOff>361951</xdr:colOff>
      <xdr:row>182</xdr:row>
      <xdr:rowOff>28575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217E33E-F9FE-4575-A497-8F30A716E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11</xdr:row>
      <xdr:rowOff>0</xdr:rowOff>
    </xdr:from>
    <xdr:to>
      <xdr:col>28</xdr:col>
      <xdr:colOff>123826</xdr:colOff>
      <xdr:row>39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AB9CDC4-BC42-4F01-B407-3FBA06AFA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581025</xdr:colOff>
      <xdr:row>1</xdr:row>
      <xdr:rowOff>142875</xdr:rowOff>
    </xdr:from>
    <xdr:to>
      <xdr:col>31</xdr:col>
      <xdr:colOff>581025</xdr:colOff>
      <xdr:row>31</xdr:row>
      <xdr:rowOff>40005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576B3-818B-4C22-AFDC-C576D6DD9C5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32</xdr:col>
      <xdr:colOff>0</xdr:colOff>
      <xdr:row>62</xdr:row>
      <xdr:rowOff>59055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7058C8-3F84-4D14-9EC1-8B3AF93C645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64</xdr:row>
      <xdr:rowOff>0</xdr:rowOff>
    </xdr:from>
    <xdr:to>
      <xdr:col>32</xdr:col>
      <xdr:colOff>0</xdr:colOff>
      <xdr:row>93</xdr:row>
      <xdr:rowOff>59055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4885BC-F21D-436E-B4EF-DFF3FA7232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95</xdr:row>
      <xdr:rowOff>0</xdr:rowOff>
    </xdr:from>
    <xdr:to>
      <xdr:col>32</xdr:col>
      <xdr:colOff>0</xdr:colOff>
      <xdr:row>124</xdr:row>
      <xdr:rowOff>59055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FEF2BF9-30BF-4FFC-A2BC-F3314262DDA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126</xdr:row>
      <xdr:rowOff>0</xdr:rowOff>
    </xdr:from>
    <xdr:to>
      <xdr:col>32</xdr:col>
      <xdr:colOff>0</xdr:colOff>
      <xdr:row>155</xdr:row>
      <xdr:rowOff>59055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9376DD2-3B56-4982-B82F-5A1E3F5B1CA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157</xdr:row>
      <xdr:rowOff>0</xdr:rowOff>
    </xdr:from>
    <xdr:to>
      <xdr:col>32</xdr:col>
      <xdr:colOff>0</xdr:colOff>
      <xdr:row>186</xdr:row>
      <xdr:rowOff>59055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BA718A-197A-4DFF-BB6D-3A43CE119F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188</xdr:row>
      <xdr:rowOff>0</xdr:rowOff>
    </xdr:from>
    <xdr:to>
      <xdr:col>32</xdr:col>
      <xdr:colOff>0</xdr:colOff>
      <xdr:row>217</xdr:row>
      <xdr:rowOff>59055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2278198-601F-4BEB-BD58-6C541A5880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219</xdr:row>
      <xdr:rowOff>0</xdr:rowOff>
    </xdr:from>
    <xdr:to>
      <xdr:col>32</xdr:col>
      <xdr:colOff>0</xdr:colOff>
      <xdr:row>248</xdr:row>
      <xdr:rowOff>59055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08F3D18-89C4-4907-BB92-74EF2992BD4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0</xdr:colOff>
      <xdr:row>250</xdr:row>
      <xdr:rowOff>0</xdr:rowOff>
    </xdr:from>
    <xdr:to>
      <xdr:col>32</xdr:col>
      <xdr:colOff>0</xdr:colOff>
      <xdr:row>279</xdr:row>
      <xdr:rowOff>59055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E263D2E-2A1D-4E46-A23A-95D0C9412D7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18</xdr:col>
      <xdr:colOff>276226</xdr:colOff>
      <xdr:row>32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C5434E-F836-4B42-BBA3-4B25610D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2FF9-E85E-4F02-996C-7C38CF425A2C}">
  <sheetPr>
    <outlinePr summaryBelow="0" summaryRight="0"/>
  </sheetPr>
  <dimension ref="A1:EL265"/>
  <sheetViews>
    <sheetView workbookViewId="0">
      <pane xSplit="1" ySplit="1" topLeftCell="U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customWidth="1"/>
    <col min="2" max="30" width="15" customWidth="1"/>
  </cols>
  <sheetData>
    <row r="1" spans="1:30" x14ac:dyDescent="0.2">
      <c r="B1" s="48" t="s">
        <v>429</v>
      </c>
      <c r="C1" s="48" t="s">
        <v>428</v>
      </c>
      <c r="D1" s="48" t="s">
        <v>427</v>
      </c>
      <c r="E1" s="48" t="s">
        <v>426</v>
      </c>
      <c r="F1" s="48" t="s">
        <v>425</v>
      </c>
      <c r="G1" s="48" t="s">
        <v>424</v>
      </c>
      <c r="H1" s="48" t="s">
        <v>423</v>
      </c>
      <c r="I1" s="48" t="s">
        <v>422</v>
      </c>
      <c r="J1" s="48" t="s">
        <v>421</v>
      </c>
      <c r="K1" s="48" t="s">
        <v>420</v>
      </c>
      <c r="L1" s="48" t="s">
        <v>419</v>
      </c>
      <c r="M1" s="48" t="s">
        <v>418</v>
      </c>
      <c r="N1" s="48" t="s">
        <v>417</v>
      </c>
      <c r="O1" s="48" t="s">
        <v>416</v>
      </c>
      <c r="P1" s="48" t="s">
        <v>415</v>
      </c>
      <c r="Q1" s="48" t="s">
        <v>414</v>
      </c>
      <c r="R1" s="48" t="s">
        <v>413</v>
      </c>
      <c r="S1" s="48" t="s">
        <v>412</v>
      </c>
      <c r="T1" s="48" t="s">
        <v>411</v>
      </c>
      <c r="U1" s="48" t="s">
        <v>410</v>
      </c>
      <c r="V1" s="48" t="s">
        <v>409</v>
      </c>
      <c r="W1" s="48" t="s">
        <v>408</v>
      </c>
      <c r="X1" s="48" t="s">
        <v>407</v>
      </c>
      <c r="Y1" s="48" t="s">
        <v>406</v>
      </c>
      <c r="Z1" s="48" t="s">
        <v>405</v>
      </c>
      <c r="AA1" s="48" t="s">
        <v>404</v>
      </c>
      <c r="AB1" s="48" t="s">
        <v>403</v>
      </c>
      <c r="AC1" s="48" t="s">
        <v>402</v>
      </c>
      <c r="AD1" s="48" t="s">
        <v>401</v>
      </c>
    </row>
    <row r="2" spans="1:30" s="57" customFormat="1" x14ac:dyDescent="0.2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</row>
    <row r="3" spans="1:30" s="57" customFormat="1" x14ac:dyDescent="0.2">
      <c r="A3" s="57" t="s">
        <v>454</v>
      </c>
      <c r="B3" s="48"/>
      <c r="C3" s="50">
        <f t="shared" ref="C3:AD3" si="0">+C22+B22</f>
        <v>869.2</v>
      </c>
      <c r="D3" s="50">
        <f t="shared" si="0"/>
        <v>957.8</v>
      </c>
      <c r="E3" s="50">
        <f t="shared" si="0"/>
        <v>1707.6999999999998</v>
      </c>
      <c r="F3" s="50">
        <f t="shared" si="0"/>
        <v>1747.4</v>
      </c>
      <c r="G3" s="50">
        <f t="shared" si="0"/>
        <v>1774.4</v>
      </c>
      <c r="H3" s="50">
        <f t="shared" si="0"/>
        <v>1806.1999999999998</v>
      </c>
      <c r="I3" s="50">
        <f t="shared" si="0"/>
        <v>1839.1999999999998</v>
      </c>
      <c r="J3" s="50">
        <f t="shared" si="0"/>
        <v>1874.6999999999998</v>
      </c>
      <c r="K3" s="50">
        <f t="shared" si="0"/>
        <v>1915.6</v>
      </c>
      <c r="L3" s="50">
        <f t="shared" si="0"/>
        <v>2038.6</v>
      </c>
      <c r="M3" s="50">
        <f t="shared" si="0"/>
        <v>2119.9</v>
      </c>
      <c r="N3" s="50">
        <f t="shared" si="0"/>
        <v>2154.4</v>
      </c>
      <c r="O3" s="50">
        <f t="shared" si="0"/>
        <v>2209.8000000000002</v>
      </c>
      <c r="P3" s="50">
        <f t="shared" si="0"/>
        <v>2225.8000000000002</v>
      </c>
      <c r="Q3" s="50">
        <f t="shared" si="0"/>
        <v>2229.8000000000002</v>
      </c>
      <c r="R3" s="50">
        <f t="shared" si="0"/>
        <v>2273.8000000000002</v>
      </c>
      <c r="S3" s="50">
        <f t="shared" si="0"/>
        <v>2282.1999999999998</v>
      </c>
      <c r="T3" s="50">
        <f t="shared" si="0"/>
        <v>2304.3000000000002</v>
      </c>
      <c r="U3" s="50">
        <f t="shared" si="0"/>
        <v>2312.6999999999998</v>
      </c>
      <c r="V3" s="50">
        <f t="shared" si="0"/>
        <v>2333.6999999999998</v>
      </c>
      <c r="W3" s="50">
        <f t="shared" si="0"/>
        <v>2322.6999999999998</v>
      </c>
      <c r="X3" s="50">
        <f t="shared" si="0"/>
        <v>2324.5</v>
      </c>
      <c r="Y3" s="50">
        <f t="shared" si="0"/>
        <v>2040.2</v>
      </c>
      <c r="Z3" s="50">
        <f t="shared" si="0"/>
        <v>2064.1</v>
      </c>
      <c r="AA3" s="50">
        <f t="shared" si="0"/>
        <v>2335</v>
      </c>
      <c r="AB3" s="50">
        <f t="shared" si="0"/>
        <v>2303.1</v>
      </c>
      <c r="AC3" s="50">
        <f t="shared" si="0"/>
        <v>2277</v>
      </c>
      <c r="AD3" s="50">
        <f t="shared" si="0"/>
        <v>2239.8000000000002</v>
      </c>
    </row>
    <row r="4" spans="1:30" s="57" customFormat="1" x14ac:dyDescent="0.2">
      <c r="A4" s="57" t="s">
        <v>661</v>
      </c>
      <c r="B4" s="48"/>
      <c r="C4" s="56"/>
      <c r="D4" s="56"/>
      <c r="E4" s="56">
        <f>+E31+D31</f>
        <v>1376.3000000000002</v>
      </c>
      <c r="F4" s="56">
        <f t="shared" ref="F4:AC4" si="1">+F31+E31</f>
        <v>1435.7</v>
      </c>
      <c r="G4" s="56">
        <f t="shared" si="1"/>
        <v>1508.4</v>
      </c>
      <c r="H4" s="56">
        <f t="shared" si="1"/>
        <v>1547.9</v>
      </c>
      <c r="I4" s="56">
        <f t="shared" si="1"/>
        <v>1571.6</v>
      </c>
      <c r="J4" s="56">
        <f t="shared" si="1"/>
        <v>1603.1</v>
      </c>
      <c r="K4" s="56">
        <f t="shared" si="1"/>
        <v>1650.7</v>
      </c>
      <c r="L4" s="56">
        <f t="shared" si="1"/>
        <v>1765.9</v>
      </c>
      <c r="M4" s="56">
        <f t="shared" si="1"/>
        <v>1838.9</v>
      </c>
      <c r="N4" s="56">
        <f t="shared" si="1"/>
        <v>1864.8</v>
      </c>
      <c r="O4" s="56">
        <f t="shared" si="1"/>
        <v>1913.085</v>
      </c>
      <c r="P4" s="56">
        <f t="shared" si="1"/>
        <v>1924.8850000000002</v>
      </c>
      <c r="Q4" s="56">
        <f t="shared" si="1"/>
        <v>1927.5</v>
      </c>
      <c r="R4" s="56">
        <f t="shared" si="1"/>
        <v>1974.5</v>
      </c>
      <c r="S4" s="56">
        <f t="shared" si="1"/>
        <v>1982.6000000000001</v>
      </c>
      <c r="T4" s="56">
        <f t="shared" si="1"/>
        <v>2026.1000000000001</v>
      </c>
      <c r="U4" s="56">
        <f t="shared" si="1"/>
        <v>2033.4</v>
      </c>
      <c r="V4" s="56">
        <f t="shared" si="1"/>
        <v>2041.1</v>
      </c>
      <c r="W4" s="56">
        <f t="shared" si="1"/>
        <v>2023.5</v>
      </c>
      <c r="X4" s="56">
        <f t="shared" si="1"/>
        <v>2021.1999999999998</v>
      </c>
      <c r="Y4" s="56">
        <f t="shared" si="1"/>
        <v>2039.8</v>
      </c>
      <c r="Z4" s="56">
        <f t="shared" si="1"/>
        <v>2063.5</v>
      </c>
      <c r="AA4" s="56">
        <f t="shared" si="1"/>
        <v>2070.1999999999998</v>
      </c>
      <c r="AB4" s="56">
        <f t="shared" si="1"/>
        <v>2100.3000000000002</v>
      </c>
      <c r="AC4" s="56">
        <f t="shared" si="1"/>
        <v>2261.8999999999996</v>
      </c>
      <c r="AD4" s="56"/>
    </row>
    <row r="5" spans="1:30" s="57" customFormat="1" x14ac:dyDescent="0.2">
      <c r="A5" s="57" t="s">
        <v>455</v>
      </c>
      <c r="B5" s="48"/>
      <c r="C5" s="48"/>
      <c r="D5" s="48"/>
      <c r="E5" s="56">
        <f t="shared" ref="E5:AD5" si="2">+E209</f>
        <v>207.8</v>
      </c>
      <c r="F5" s="56">
        <f t="shared" si="2"/>
        <v>231.2</v>
      </c>
      <c r="G5" s="56">
        <f t="shared" si="2"/>
        <v>244.6</v>
      </c>
      <c r="H5" s="56">
        <f t="shared" si="2"/>
        <v>249</v>
      </c>
      <c r="I5" s="56">
        <f t="shared" si="2"/>
        <v>237.5</v>
      </c>
      <c r="J5" s="56">
        <f t="shared" si="2"/>
        <v>249.9</v>
      </c>
      <c r="K5" s="56">
        <f t="shared" si="2"/>
        <v>270.89999999999998</v>
      </c>
      <c r="L5" s="56">
        <f t="shared" si="2"/>
        <v>286.89999999999998</v>
      </c>
      <c r="M5" s="56">
        <f t="shared" si="2"/>
        <v>295.3</v>
      </c>
      <c r="N5" s="56">
        <f t="shared" si="2"/>
        <v>325.60000000000002</v>
      </c>
      <c r="O5" s="56">
        <f t="shared" si="2"/>
        <v>321.3</v>
      </c>
      <c r="P5" s="56">
        <f t="shared" si="2"/>
        <v>340.2</v>
      </c>
      <c r="Q5" s="56">
        <f t="shared" si="2"/>
        <v>332.3</v>
      </c>
      <c r="R5" s="56">
        <f t="shared" si="2"/>
        <v>353.1</v>
      </c>
      <c r="S5" s="56">
        <f t="shared" si="2"/>
        <v>357.9</v>
      </c>
      <c r="T5" s="56">
        <f t="shared" si="2"/>
        <v>355.4</v>
      </c>
      <c r="U5" s="56">
        <f t="shared" si="2"/>
        <v>345.7</v>
      </c>
      <c r="V5" s="56">
        <f t="shared" si="2"/>
        <v>335.4</v>
      </c>
      <c r="W5" s="56">
        <f t="shared" si="2"/>
        <v>331.6</v>
      </c>
      <c r="X5" s="56">
        <f t="shared" si="2"/>
        <v>329.1</v>
      </c>
      <c r="Y5" s="56">
        <f t="shared" si="2"/>
        <v>326.3</v>
      </c>
      <c r="Z5" s="56">
        <f t="shared" si="2"/>
        <v>318</v>
      </c>
      <c r="AA5" s="56">
        <f t="shared" si="2"/>
        <v>374.1</v>
      </c>
      <c r="AB5" s="56">
        <f t="shared" si="2"/>
        <v>318.3</v>
      </c>
      <c r="AC5" s="56">
        <f t="shared" si="2"/>
        <v>396</v>
      </c>
      <c r="AD5" s="56">
        <f t="shared" si="2"/>
        <v>0</v>
      </c>
    </row>
    <row r="6" spans="1:30" s="57" customFormat="1" x14ac:dyDescent="0.2">
      <c r="A6" s="57" t="s">
        <v>457</v>
      </c>
      <c r="B6" s="48"/>
      <c r="C6" s="48"/>
      <c r="D6" s="48"/>
      <c r="E6" s="56">
        <f t="shared" ref="E6:AD6" si="3">+E210+E215</f>
        <v>63.4</v>
      </c>
      <c r="F6" s="56">
        <f t="shared" si="3"/>
        <v>68.7</v>
      </c>
      <c r="G6" s="56">
        <f t="shared" si="3"/>
        <v>37.5</v>
      </c>
      <c r="H6" s="56">
        <f t="shared" si="3"/>
        <v>50.7</v>
      </c>
      <c r="I6" s="56">
        <f t="shared" si="3"/>
        <v>44.4</v>
      </c>
      <c r="J6" s="56">
        <f t="shared" si="3"/>
        <v>58.6</v>
      </c>
      <c r="K6" s="56">
        <f t="shared" si="3"/>
        <v>45.8</v>
      </c>
      <c r="L6" s="56">
        <f t="shared" si="3"/>
        <v>72.5</v>
      </c>
      <c r="M6" s="56">
        <f t="shared" si="3"/>
        <v>52.3</v>
      </c>
      <c r="N6" s="56">
        <f t="shared" si="3"/>
        <v>71.7</v>
      </c>
      <c r="O6" s="56">
        <f t="shared" si="3"/>
        <v>48.3</v>
      </c>
      <c r="P6" s="56">
        <f t="shared" si="3"/>
        <v>71.900000000000006</v>
      </c>
      <c r="Q6" s="56">
        <f t="shared" si="3"/>
        <v>75.400000000000006</v>
      </c>
      <c r="R6" s="56">
        <f t="shared" si="3"/>
        <v>70.2</v>
      </c>
      <c r="S6" s="56">
        <f t="shared" si="3"/>
        <v>78.3</v>
      </c>
      <c r="T6" s="56">
        <f t="shared" si="3"/>
        <v>68</v>
      </c>
      <c r="U6" s="56">
        <f t="shared" si="3"/>
        <v>74.7</v>
      </c>
      <c r="V6" s="56">
        <f t="shared" si="3"/>
        <v>69.099999999999994</v>
      </c>
      <c r="W6" s="56">
        <f t="shared" si="3"/>
        <v>78</v>
      </c>
      <c r="X6" s="56">
        <f t="shared" si="3"/>
        <v>75.599999999999994</v>
      </c>
      <c r="Y6" s="56">
        <f t="shared" si="3"/>
        <v>81.099999999999994</v>
      </c>
      <c r="Z6" s="56">
        <f t="shared" si="3"/>
        <v>78.400000000000006</v>
      </c>
      <c r="AA6" s="56">
        <f t="shared" si="3"/>
        <v>82.9</v>
      </c>
      <c r="AB6" s="56">
        <f t="shared" si="3"/>
        <v>84.7</v>
      </c>
      <c r="AC6" s="56">
        <f t="shared" si="3"/>
        <v>81.3</v>
      </c>
      <c r="AD6" s="56">
        <f t="shared" si="3"/>
        <v>0</v>
      </c>
    </row>
    <row r="7" spans="1:30" s="57" customFormat="1" x14ac:dyDescent="0.2">
      <c r="A7" s="57" t="s">
        <v>456</v>
      </c>
      <c r="B7" s="48"/>
      <c r="C7" s="48"/>
      <c r="D7" s="48"/>
      <c r="E7" s="56">
        <f t="shared" ref="E7:Q7" si="4">+E237</f>
        <v>400.4</v>
      </c>
      <c r="F7" s="56">
        <f t="shared" si="4"/>
        <v>410.6</v>
      </c>
      <c r="G7" s="56">
        <f t="shared" si="4"/>
        <v>468.6</v>
      </c>
      <c r="H7" s="56">
        <f t="shared" si="4"/>
        <v>471.6</v>
      </c>
      <c r="I7" s="56">
        <f t="shared" si="4"/>
        <v>470.2</v>
      </c>
      <c r="J7" s="56">
        <f t="shared" si="4"/>
        <v>415.5</v>
      </c>
      <c r="K7" s="56">
        <f t="shared" si="4"/>
        <v>458.6</v>
      </c>
      <c r="L7" s="56">
        <f t="shared" si="4"/>
        <v>483.8</v>
      </c>
      <c r="M7" s="56">
        <f t="shared" si="4"/>
        <v>494.2</v>
      </c>
      <c r="N7" s="56">
        <f t="shared" si="4"/>
        <v>496.1</v>
      </c>
      <c r="O7" s="56">
        <f t="shared" si="4"/>
        <v>489.1</v>
      </c>
      <c r="P7" s="56">
        <f t="shared" si="4"/>
        <v>515.70000000000005</v>
      </c>
      <c r="Q7" s="56">
        <f t="shared" si="4"/>
        <v>525.4</v>
      </c>
      <c r="R7" s="56">
        <f>+R238</f>
        <v>537.9</v>
      </c>
      <c r="S7" s="56">
        <f>+S238</f>
        <v>545.79999999999995</v>
      </c>
      <c r="T7" s="56">
        <f>+T238</f>
        <v>508.6</v>
      </c>
      <c r="U7" s="56">
        <f>+U237</f>
        <v>326.2</v>
      </c>
      <c r="V7" s="56">
        <f>+V238</f>
        <v>523.5</v>
      </c>
      <c r="W7" s="56">
        <f>+W237</f>
        <v>326.7</v>
      </c>
      <c r="X7" s="56">
        <f t="shared" ref="X7:AC7" si="5">+X238</f>
        <v>531.70000000000005</v>
      </c>
      <c r="Y7" s="56">
        <f t="shared" si="5"/>
        <v>516.29999999999995</v>
      </c>
      <c r="Z7" s="56">
        <f t="shared" si="5"/>
        <v>533</v>
      </c>
      <c r="AA7" s="56">
        <f t="shared" si="5"/>
        <v>579.6</v>
      </c>
      <c r="AB7" s="56">
        <f t="shared" si="5"/>
        <v>558</v>
      </c>
      <c r="AC7" s="56">
        <f t="shared" si="5"/>
        <v>615.6</v>
      </c>
      <c r="AD7" s="56">
        <f>+AD237</f>
        <v>0</v>
      </c>
    </row>
    <row r="8" spans="1:30" s="57" customFormat="1" x14ac:dyDescent="0.2">
      <c r="B8" s="48"/>
      <c r="C8" s="48"/>
      <c r="D8" s="48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</row>
    <row r="9" spans="1:30" s="57" customFormat="1" x14ac:dyDescent="0.2">
      <c r="B9" s="48"/>
      <c r="C9" s="48"/>
      <c r="D9" s="48"/>
      <c r="E9" s="56" t="str">
        <f t="shared" ref="E9:AD9" si="6">+E1</f>
        <v>2H2006 (Aug 31)</v>
      </c>
      <c r="F9" s="56" t="str">
        <f t="shared" si="6"/>
        <v>1H2007 (Feb 28)</v>
      </c>
      <c r="G9" s="56" t="str">
        <f t="shared" si="6"/>
        <v>2H2007 (Aug 31)</v>
      </c>
      <c r="H9" s="56" t="str">
        <f t="shared" si="6"/>
        <v>1H2008 (Feb 28)</v>
      </c>
      <c r="I9" s="56" t="str">
        <f t="shared" si="6"/>
        <v>2H2008 (Aug 31)</v>
      </c>
      <c r="J9" s="56" t="str">
        <f t="shared" si="6"/>
        <v>1H2009 (Feb 28)</v>
      </c>
      <c r="K9" s="56" t="str">
        <f t="shared" si="6"/>
        <v>2H2009 (Aug 31)</v>
      </c>
      <c r="L9" s="56" t="str">
        <f t="shared" si="6"/>
        <v>1H2010 (Feb 28)</v>
      </c>
      <c r="M9" s="56" t="str">
        <f t="shared" si="6"/>
        <v>2H2010 (Aug 31)</v>
      </c>
      <c r="N9" s="56" t="str">
        <f t="shared" si="6"/>
        <v>1H2011 (Feb 28)</v>
      </c>
      <c r="O9" s="56" t="str">
        <f t="shared" si="6"/>
        <v>2H2011 (Aug 31)</v>
      </c>
      <c r="P9" s="56" t="str">
        <f t="shared" si="6"/>
        <v>1H2012 (Feb 28)</v>
      </c>
      <c r="Q9" s="56" t="str">
        <f t="shared" si="6"/>
        <v>2H2012 (Aug 31)</v>
      </c>
      <c r="R9" s="56" t="str">
        <f t="shared" si="6"/>
        <v>1H2013 (Feb 28)</v>
      </c>
      <c r="S9" s="56" t="str">
        <f t="shared" si="6"/>
        <v>2H2013 (Aug 31)</v>
      </c>
      <c r="T9" s="56" t="str">
        <f t="shared" si="6"/>
        <v>1H2014 (Feb 28)</v>
      </c>
      <c r="U9" s="56" t="str">
        <f t="shared" si="6"/>
        <v>2H2014 (Aug 31)</v>
      </c>
      <c r="V9" s="56" t="str">
        <f t="shared" si="6"/>
        <v>1H2015 (Feb 28)</v>
      </c>
      <c r="W9" s="56" t="str">
        <f t="shared" si="6"/>
        <v>2H2015 (Aug 31)</v>
      </c>
      <c r="X9" s="56" t="str">
        <f t="shared" si="6"/>
        <v>1H2016 (Feb 28)</v>
      </c>
      <c r="Y9" s="56" t="str">
        <f t="shared" si="6"/>
        <v>2H2016 (Aug 31)</v>
      </c>
      <c r="Z9" s="56" t="str">
        <f t="shared" si="6"/>
        <v>1H2017 (Feb 28)</v>
      </c>
      <c r="AA9" s="56" t="str">
        <f t="shared" si="6"/>
        <v>2H2017 (Aug 31)</v>
      </c>
      <c r="AB9" s="56" t="str">
        <f t="shared" si="6"/>
        <v>1H2018 (Feb 28)</v>
      </c>
      <c r="AC9" s="56" t="str">
        <f t="shared" si="6"/>
        <v>2H2018 (Aug 31)</v>
      </c>
      <c r="AD9" s="56" t="str">
        <f t="shared" si="6"/>
        <v>1H2019E (Feb 28)</v>
      </c>
    </row>
    <row r="10" spans="1:30" s="57" customFormat="1" x14ac:dyDescent="0.2">
      <c r="A10" s="57" t="s">
        <v>660</v>
      </c>
      <c r="B10" s="48"/>
      <c r="C10" s="48"/>
      <c r="D10" s="48"/>
      <c r="E10" s="56">
        <f>+E5/E4*365</f>
        <v>55.109351158904303</v>
      </c>
      <c r="F10" s="56">
        <f t="shared" ref="F10:AC10" si="7">+F5/F4*365</f>
        <v>58.778296301455732</v>
      </c>
      <c r="G10" s="56">
        <f t="shared" si="7"/>
        <v>59.187881198621049</v>
      </c>
      <c r="H10" s="56">
        <f t="shared" si="7"/>
        <v>58.715033270883133</v>
      </c>
      <c r="I10" s="56">
        <f t="shared" si="7"/>
        <v>55.158755408500895</v>
      </c>
      <c r="J10" s="56">
        <f t="shared" si="7"/>
        <v>56.898197242842002</v>
      </c>
      <c r="K10" s="56">
        <f t="shared" si="7"/>
        <v>59.90095111164959</v>
      </c>
      <c r="L10" s="56">
        <f t="shared" si="7"/>
        <v>59.300356758593338</v>
      </c>
      <c r="M10" s="56">
        <f t="shared" si="7"/>
        <v>58.613573331883188</v>
      </c>
      <c r="N10" s="56">
        <f t="shared" si="7"/>
        <v>63.730158730158735</v>
      </c>
      <c r="O10" s="56">
        <f t="shared" si="7"/>
        <v>61.301249029708558</v>
      </c>
      <c r="P10" s="56">
        <f t="shared" si="7"/>
        <v>64.509308348290929</v>
      </c>
      <c r="Q10" s="56">
        <f t="shared" si="7"/>
        <v>62.925810635538262</v>
      </c>
      <c r="R10" s="56">
        <f t="shared" si="7"/>
        <v>65.272980501392766</v>
      </c>
      <c r="S10" s="56">
        <f t="shared" si="7"/>
        <v>65.889992938565513</v>
      </c>
      <c r="T10" s="56">
        <f t="shared" si="7"/>
        <v>64.024974088149634</v>
      </c>
      <c r="U10" s="56">
        <f t="shared" si="7"/>
        <v>62.05394905085079</v>
      </c>
      <c r="V10" s="56">
        <f t="shared" si="7"/>
        <v>59.977953064524037</v>
      </c>
      <c r="W10" s="56">
        <f t="shared" si="7"/>
        <v>59.814183345688171</v>
      </c>
      <c r="X10" s="56">
        <f t="shared" si="7"/>
        <v>59.430783692855734</v>
      </c>
      <c r="Y10" s="56">
        <f t="shared" si="7"/>
        <v>58.387832140405926</v>
      </c>
      <c r="Z10" s="56">
        <f t="shared" si="7"/>
        <v>56.249091349648651</v>
      </c>
      <c r="AA10" s="56">
        <f t="shared" si="7"/>
        <v>65.958119988406921</v>
      </c>
      <c r="AB10" s="56">
        <f t="shared" si="7"/>
        <v>55.315669190115699</v>
      </c>
      <c r="AC10" s="56">
        <f t="shared" si="7"/>
        <v>63.902029267430052</v>
      </c>
      <c r="AD10" s="56"/>
    </row>
    <row r="11" spans="1:30" s="57" customFormat="1" x14ac:dyDescent="0.2">
      <c r="A11" s="57" t="s">
        <v>659</v>
      </c>
      <c r="B11" s="48"/>
      <c r="C11" s="48"/>
      <c r="D11" s="48"/>
      <c r="E11" s="56">
        <f t="shared" ref="E11:AD11" si="8">+E5/E$3*365</f>
        <v>44.414709843649362</v>
      </c>
      <c r="F11" s="56">
        <f t="shared" si="8"/>
        <v>48.293464575941393</v>
      </c>
      <c r="G11" s="56">
        <f t="shared" si="8"/>
        <v>50.315036068530198</v>
      </c>
      <c r="H11" s="56">
        <f t="shared" si="8"/>
        <v>50.318347912744997</v>
      </c>
      <c r="I11" s="56">
        <f t="shared" si="8"/>
        <v>47.133264462809926</v>
      </c>
      <c r="J11" s="56">
        <f t="shared" si="8"/>
        <v>48.654984797567622</v>
      </c>
      <c r="K11" s="56">
        <f t="shared" si="8"/>
        <v>51.617508874504068</v>
      </c>
      <c r="L11" s="56">
        <f t="shared" si="8"/>
        <v>51.367850485627386</v>
      </c>
      <c r="M11" s="56">
        <f t="shared" si="8"/>
        <v>50.844143591678858</v>
      </c>
      <c r="N11" s="56">
        <f t="shared" si="8"/>
        <v>55.163386557742292</v>
      </c>
      <c r="O11" s="56">
        <f t="shared" si="8"/>
        <v>53.070187347271251</v>
      </c>
      <c r="P11" s="56">
        <f t="shared" si="8"/>
        <v>55.788031269655853</v>
      </c>
      <c r="Q11" s="56">
        <f t="shared" si="8"/>
        <v>54.394788770293289</v>
      </c>
      <c r="R11" s="56">
        <f t="shared" si="8"/>
        <v>56.681106517723642</v>
      </c>
      <c r="S11" s="56">
        <f t="shared" si="8"/>
        <v>57.240163000613443</v>
      </c>
      <c r="T11" s="56">
        <f t="shared" si="8"/>
        <v>56.29518725860347</v>
      </c>
      <c r="U11" s="56">
        <f t="shared" si="8"/>
        <v>54.559821853245126</v>
      </c>
      <c r="V11" s="56">
        <f t="shared" si="8"/>
        <v>52.457899472939964</v>
      </c>
      <c r="W11" s="56">
        <f t="shared" si="8"/>
        <v>52.109183278081552</v>
      </c>
      <c r="X11" s="56">
        <f t="shared" si="8"/>
        <v>51.676274467627444</v>
      </c>
      <c r="Y11" s="56">
        <f t="shared" si="8"/>
        <v>58.376384668169784</v>
      </c>
      <c r="Z11" s="56">
        <f t="shared" si="8"/>
        <v>56.232740661789649</v>
      </c>
      <c r="AA11" s="56">
        <f t="shared" si="8"/>
        <v>58.47815845824411</v>
      </c>
      <c r="AB11" s="56">
        <f t="shared" si="8"/>
        <v>50.444835222091967</v>
      </c>
      <c r="AC11" s="56">
        <f t="shared" si="8"/>
        <v>63.478260869565219</v>
      </c>
      <c r="AD11" s="56">
        <f t="shared" si="8"/>
        <v>0</v>
      </c>
    </row>
    <row r="12" spans="1:30" s="57" customFormat="1" x14ac:dyDescent="0.2">
      <c r="A12" s="57" t="s">
        <v>458</v>
      </c>
      <c r="B12" s="48"/>
      <c r="C12" s="48"/>
      <c r="D12" s="48"/>
      <c r="E12" s="56">
        <f t="shared" ref="E12:AD12" si="9">+E6/E$3*365</f>
        <v>13.550974995608129</v>
      </c>
      <c r="F12" s="56">
        <f t="shared" si="9"/>
        <v>14.350177406432413</v>
      </c>
      <c r="G12" s="56">
        <f t="shared" si="9"/>
        <v>7.713875112714156</v>
      </c>
      <c r="H12" s="56">
        <f t="shared" si="9"/>
        <v>10.245543129221572</v>
      </c>
      <c r="I12" s="56">
        <f t="shared" si="9"/>
        <v>8.8114397564158331</v>
      </c>
      <c r="J12" s="56">
        <f t="shared" si="9"/>
        <v>11.409292153411213</v>
      </c>
      <c r="K12" s="56">
        <f t="shared" si="9"/>
        <v>8.7267696805178545</v>
      </c>
      <c r="L12" s="56">
        <f t="shared" si="9"/>
        <v>12.980722064161681</v>
      </c>
      <c r="M12" s="56">
        <f t="shared" si="9"/>
        <v>9.004905891787347</v>
      </c>
      <c r="N12" s="56">
        <f t="shared" si="9"/>
        <v>12.147465651689565</v>
      </c>
      <c r="O12" s="56">
        <f t="shared" si="9"/>
        <v>7.977871300570186</v>
      </c>
      <c r="P12" s="56">
        <f t="shared" si="9"/>
        <v>11.790592146643904</v>
      </c>
      <c r="Q12" s="56">
        <f t="shared" si="9"/>
        <v>12.342362543725894</v>
      </c>
      <c r="R12" s="56">
        <f t="shared" si="9"/>
        <v>11.26880112586859</v>
      </c>
      <c r="S12" s="56">
        <f t="shared" si="9"/>
        <v>12.522785031986679</v>
      </c>
      <c r="T12" s="56">
        <f t="shared" si="9"/>
        <v>10.771166948747993</v>
      </c>
      <c r="U12" s="56">
        <f t="shared" si="9"/>
        <v>11.789466856920482</v>
      </c>
      <c r="V12" s="56">
        <f t="shared" si="9"/>
        <v>10.807515961777435</v>
      </c>
      <c r="W12" s="56">
        <f t="shared" si="9"/>
        <v>12.257286778318338</v>
      </c>
      <c r="X12" s="56">
        <f t="shared" si="9"/>
        <v>11.870939987093999</v>
      </c>
      <c r="Y12" s="56">
        <f t="shared" si="9"/>
        <v>14.509116753259484</v>
      </c>
      <c r="Z12" s="56">
        <f t="shared" si="9"/>
        <v>13.863669395862605</v>
      </c>
      <c r="AA12" s="56">
        <f t="shared" si="9"/>
        <v>12.958672376873663</v>
      </c>
      <c r="AB12" s="56">
        <f t="shared" si="9"/>
        <v>13.423429290955671</v>
      </c>
      <c r="AC12" s="56">
        <f t="shared" si="9"/>
        <v>13.03227931488801</v>
      </c>
      <c r="AD12" s="56">
        <f t="shared" si="9"/>
        <v>0</v>
      </c>
    </row>
    <row r="13" spans="1:30" s="57" customFormat="1" x14ac:dyDescent="0.2">
      <c r="A13" s="57" t="s">
        <v>459</v>
      </c>
      <c r="B13" s="48"/>
      <c r="C13" s="48"/>
      <c r="D13" s="48"/>
      <c r="E13" s="56">
        <f t="shared" ref="E13:AD13" si="10">-E7/E$3*365</f>
        <v>-85.580605492768058</v>
      </c>
      <c r="F13" s="56">
        <f t="shared" si="10"/>
        <v>-85.766853611079313</v>
      </c>
      <c r="G13" s="56">
        <f t="shared" si="10"/>
        <v>-96.392583408476114</v>
      </c>
      <c r="H13" s="56">
        <f t="shared" si="10"/>
        <v>-95.301738456427884</v>
      </c>
      <c r="I13" s="56">
        <f t="shared" si="10"/>
        <v>-93.31394084384516</v>
      </c>
      <c r="J13" s="56">
        <f t="shared" si="10"/>
        <v>-80.896943510961762</v>
      </c>
      <c r="K13" s="56">
        <f t="shared" si="10"/>
        <v>-87.382021298809789</v>
      </c>
      <c r="L13" s="56">
        <f t="shared" si="10"/>
        <v>-86.621701167467876</v>
      </c>
      <c r="M13" s="56">
        <f t="shared" si="10"/>
        <v>-85.090334449738194</v>
      </c>
      <c r="N13" s="56">
        <f t="shared" si="10"/>
        <v>-84.049619383587071</v>
      </c>
      <c r="O13" s="56">
        <f t="shared" si="10"/>
        <v>-80.786270250701421</v>
      </c>
      <c r="P13" s="56">
        <f t="shared" si="10"/>
        <v>-84.567571210351332</v>
      </c>
      <c r="Q13" s="56">
        <f t="shared" si="10"/>
        <v>-86.003677459861862</v>
      </c>
      <c r="R13" s="56">
        <f t="shared" si="10"/>
        <v>-86.345984695223848</v>
      </c>
      <c r="S13" s="56">
        <f t="shared" si="10"/>
        <v>-87.291648409429499</v>
      </c>
      <c r="T13" s="56">
        <f t="shared" si="10"/>
        <v>-80.561992796076893</v>
      </c>
      <c r="U13" s="56">
        <f t="shared" si="10"/>
        <v>-51.482250183767896</v>
      </c>
      <c r="V13" s="56">
        <f t="shared" si="10"/>
        <v>-81.877490680036004</v>
      </c>
      <c r="W13" s="56">
        <f t="shared" si="10"/>
        <v>-51.339174236879501</v>
      </c>
      <c r="X13" s="56">
        <f t="shared" si="10"/>
        <v>-83.489137448913752</v>
      </c>
      <c r="Y13" s="56">
        <f t="shared" si="10"/>
        <v>-92.368150181354764</v>
      </c>
      <c r="Z13" s="56">
        <f t="shared" si="10"/>
        <v>-94.251731989729194</v>
      </c>
      <c r="AA13" s="56">
        <f t="shared" si="10"/>
        <v>-90.601284796573879</v>
      </c>
      <c r="AB13" s="56">
        <f t="shared" si="10"/>
        <v>-88.432981633450581</v>
      </c>
      <c r="AC13" s="56">
        <f t="shared" si="10"/>
        <v>-98.679841897233203</v>
      </c>
      <c r="AD13" s="56">
        <f t="shared" si="10"/>
        <v>0</v>
      </c>
    </row>
    <row r="14" spans="1:30" s="57" customFormat="1" x14ac:dyDescent="0.2">
      <c r="A14" s="57" t="s">
        <v>461</v>
      </c>
      <c r="B14" s="48"/>
      <c r="C14" s="48"/>
      <c r="D14" s="48"/>
      <c r="E14" s="56">
        <f t="shared" ref="E14:AD14" si="11">SUM(E11:E13)</f>
        <v>-27.614920653510566</v>
      </c>
      <c r="F14" s="56">
        <f t="shared" si="11"/>
        <v>-23.123211628705505</v>
      </c>
      <c r="G14" s="56">
        <f t="shared" si="11"/>
        <v>-38.36367222723176</v>
      </c>
      <c r="H14" s="56">
        <f t="shared" si="11"/>
        <v>-34.737847414461314</v>
      </c>
      <c r="I14" s="56">
        <f t="shared" si="11"/>
        <v>-37.369236624619404</v>
      </c>
      <c r="J14" s="56">
        <f t="shared" si="11"/>
        <v>-20.832666559982925</v>
      </c>
      <c r="K14" s="56">
        <f t="shared" si="11"/>
        <v>-27.037742743787867</v>
      </c>
      <c r="L14" s="56">
        <f t="shared" si="11"/>
        <v>-22.273128617678807</v>
      </c>
      <c r="M14" s="56">
        <f t="shared" si="11"/>
        <v>-25.241284966271991</v>
      </c>
      <c r="N14" s="56">
        <f t="shared" si="11"/>
        <v>-16.738767174155214</v>
      </c>
      <c r="O14" s="56">
        <f t="shared" si="11"/>
        <v>-19.738211602859984</v>
      </c>
      <c r="P14" s="56">
        <f t="shared" si="11"/>
        <v>-16.988947794051569</v>
      </c>
      <c r="Q14" s="56">
        <f t="shared" si="11"/>
        <v>-19.266526145842676</v>
      </c>
      <c r="R14" s="56">
        <f t="shared" si="11"/>
        <v>-18.396077051631622</v>
      </c>
      <c r="S14" s="56">
        <f t="shared" si="11"/>
        <v>-17.528700376829377</v>
      </c>
      <c r="T14" s="56">
        <f t="shared" si="11"/>
        <v>-13.495638588725427</v>
      </c>
      <c r="U14" s="56">
        <f t="shared" si="11"/>
        <v>14.867038526397714</v>
      </c>
      <c r="V14" s="56">
        <f t="shared" si="11"/>
        <v>-18.612075245318607</v>
      </c>
      <c r="W14" s="56">
        <f t="shared" si="11"/>
        <v>13.02729581952039</v>
      </c>
      <c r="X14" s="56">
        <f t="shared" si="11"/>
        <v>-19.941922994192311</v>
      </c>
      <c r="Y14" s="56">
        <f t="shared" si="11"/>
        <v>-19.482648759925496</v>
      </c>
      <c r="Z14" s="56">
        <f t="shared" si="11"/>
        <v>-24.155321932076944</v>
      </c>
      <c r="AA14" s="56">
        <f t="shared" si="11"/>
        <v>-19.164453961456104</v>
      </c>
      <c r="AB14" s="56">
        <f t="shared" si="11"/>
        <v>-24.564717120402946</v>
      </c>
      <c r="AC14" s="56">
        <f t="shared" si="11"/>
        <v>-22.169301712779969</v>
      </c>
      <c r="AD14" s="56">
        <f t="shared" si="11"/>
        <v>0</v>
      </c>
    </row>
    <row r="15" spans="1:30" s="57" customFormat="1" x14ac:dyDescent="0.2">
      <c r="A15" s="57" t="s">
        <v>459</v>
      </c>
      <c r="B15" s="48"/>
      <c r="C15" s="48"/>
      <c r="D15" s="48"/>
      <c r="E15" s="56">
        <f t="shared" ref="E15:AC15" si="12">-E13</f>
        <v>85.580605492768058</v>
      </c>
      <c r="F15" s="56">
        <f t="shared" si="12"/>
        <v>85.766853611079313</v>
      </c>
      <c r="G15" s="56">
        <f t="shared" si="12"/>
        <v>96.392583408476114</v>
      </c>
      <c r="H15" s="56">
        <f t="shared" si="12"/>
        <v>95.301738456427884</v>
      </c>
      <c r="I15" s="56">
        <f t="shared" si="12"/>
        <v>93.31394084384516</v>
      </c>
      <c r="J15" s="56">
        <f t="shared" si="12"/>
        <v>80.896943510961762</v>
      </c>
      <c r="K15" s="56">
        <f t="shared" si="12"/>
        <v>87.382021298809789</v>
      </c>
      <c r="L15" s="56">
        <f t="shared" si="12"/>
        <v>86.621701167467876</v>
      </c>
      <c r="M15" s="56">
        <f t="shared" si="12"/>
        <v>85.090334449738194</v>
      </c>
      <c r="N15" s="56">
        <f t="shared" si="12"/>
        <v>84.049619383587071</v>
      </c>
      <c r="O15" s="56">
        <f t="shared" si="12"/>
        <v>80.786270250701421</v>
      </c>
      <c r="P15" s="56">
        <f t="shared" si="12"/>
        <v>84.567571210351332</v>
      </c>
      <c r="Q15" s="56">
        <f t="shared" si="12"/>
        <v>86.003677459861862</v>
      </c>
      <c r="R15" s="56">
        <f t="shared" si="12"/>
        <v>86.345984695223848</v>
      </c>
      <c r="S15" s="56">
        <f t="shared" si="12"/>
        <v>87.291648409429499</v>
      </c>
      <c r="T15" s="56">
        <f t="shared" si="12"/>
        <v>80.561992796076893</v>
      </c>
      <c r="U15" s="56">
        <f t="shared" si="12"/>
        <v>51.482250183767896</v>
      </c>
      <c r="V15" s="56">
        <f t="shared" si="12"/>
        <v>81.877490680036004</v>
      </c>
      <c r="W15" s="56">
        <f t="shared" si="12"/>
        <v>51.339174236879501</v>
      </c>
      <c r="X15" s="56">
        <f t="shared" si="12"/>
        <v>83.489137448913752</v>
      </c>
      <c r="Y15" s="56">
        <f t="shared" si="12"/>
        <v>92.368150181354764</v>
      </c>
      <c r="Z15" s="56">
        <f t="shared" si="12"/>
        <v>94.251731989729194</v>
      </c>
      <c r="AA15" s="56">
        <f t="shared" si="12"/>
        <v>90.601284796573879</v>
      </c>
      <c r="AB15" s="56">
        <f t="shared" si="12"/>
        <v>88.432981633450581</v>
      </c>
      <c r="AC15" s="56">
        <f t="shared" si="12"/>
        <v>98.679841897233203</v>
      </c>
      <c r="AD15" s="48"/>
    </row>
    <row r="16" spans="1:30" s="57" customFormat="1" x14ac:dyDescent="0.2">
      <c r="A16" s="35" t="s">
        <v>663</v>
      </c>
      <c r="B16" s="48"/>
      <c r="C16" s="48"/>
      <c r="D16" s="48"/>
      <c r="E16" s="116">
        <f>+E7/E5</f>
        <v>1.9268527430221365</v>
      </c>
      <c r="F16" s="116">
        <f t="shared" ref="F16:AC16" si="13">+F7/F5</f>
        <v>1.7759515570934259</v>
      </c>
      <c r="G16" s="116">
        <f t="shared" si="13"/>
        <v>1.9157808667211775</v>
      </c>
      <c r="H16" s="116">
        <f t="shared" si="13"/>
        <v>1.8939759036144579</v>
      </c>
      <c r="I16" s="116">
        <f t="shared" si="13"/>
        <v>1.9797894736842105</v>
      </c>
      <c r="J16" s="116">
        <f t="shared" si="13"/>
        <v>1.6626650660264106</v>
      </c>
      <c r="K16" s="116">
        <f t="shared" si="13"/>
        <v>1.6928755998523444</v>
      </c>
      <c r="L16" s="116">
        <f t="shared" si="13"/>
        <v>1.6863018473335658</v>
      </c>
      <c r="M16" s="116">
        <f t="shared" si="13"/>
        <v>1.6735523196749067</v>
      </c>
      <c r="N16" s="116">
        <f t="shared" si="13"/>
        <v>1.5236486486486487</v>
      </c>
      <c r="O16" s="116">
        <f t="shared" si="13"/>
        <v>1.5222533457827576</v>
      </c>
      <c r="P16" s="116">
        <f t="shared" si="13"/>
        <v>1.515873015873016</v>
      </c>
      <c r="Q16" s="116">
        <f t="shared" si="13"/>
        <v>1.5811014143845921</v>
      </c>
      <c r="R16" s="116">
        <f t="shared" si="13"/>
        <v>1.5233644859813082</v>
      </c>
      <c r="S16" s="116">
        <f t="shared" si="13"/>
        <v>1.5250069851913941</v>
      </c>
      <c r="T16" s="116">
        <f t="shared" si="13"/>
        <v>1.4310635903207656</v>
      </c>
      <c r="U16" s="116">
        <f t="shared" si="13"/>
        <v>0.94359271044258031</v>
      </c>
      <c r="V16" s="116">
        <f t="shared" si="13"/>
        <v>1.5608228980322005</v>
      </c>
      <c r="W16" s="116">
        <f t="shared" si="13"/>
        <v>0.98522316043425806</v>
      </c>
      <c r="X16" s="116">
        <f t="shared" si="13"/>
        <v>1.615618353084169</v>
      </c>
      <c r="Y16" s="116">
        <f t="shared" si="13"/>
        <v>1.5822862396567574</v>
      </c>
      <c r="Z16" s="116">
        <f t="shared" si="13"/>
        <v>1.6761006289308176</v>
      </c>
      <c r="AA16" s="116">
        <f t="shared" si="13"/>
        <v>1.5493183640737771</v>
      </c>
      <c r="AB16" s="116">
        <f t="shared" si="13"/>
        <v>1.7530631479736098</v>
      </c>
      <c r="AC16" s="116">
        <f t="shared" si="13"/>
        <v>1.5545454545454547</v>
      </c>
      <c r="AD16" s="48"/>
    </row>
    <row r="17" spans="1:142" s="57" customFormat="1" x14ac:dyDescent="0.2">
      <c r="B17" s="48"/>
      <c r="C17" s="48"/>
      <c r="D17" s="48"/>
      <c r="E17" s="56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</row>
    <row r="18" spans="1:142" s="57" customFormat="1" x14ac:dyDescent="0.2">
      <c r="B18" s="48"/>
      <c r="C18" s="48"/>
      <c r="D18" s="48"/>
      <c r="E18" s="56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</row>
    <row r="19" spans="1:142" s="57" customFormat="1" x14ac:dyDescent="0.2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</row>
    <row r="20" spans="1:142" s="57" customFormat="1" x14ac:dyDescent="0.2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</row>
    <row r="21" spans="1:142" x14ac:dyDescent="0.2">
      <c r="A21" s="48" t="s">
        <v>75</v>
      </c>
    </row>
    <row r="22" spans="1:142" x14ac:dyDescent="0.2">
      <c r="A22" s="48" t="s">
        <v>123</v>
      </c>
      <c r="B22" s="50">
        <v>869.2</v>
      </c>
      <c r="D22" s="50">
        <v>957.8</v>
      </c>
      <c r="E22" s="50">
        <v>749.9</v>
      </c>
      <c r="F22" s="50">
        <v>997.5</v>
      </c>
      <c r="G22" s="50">
        <v>776.9</v>
      </c>
      <c r="H22" s="50">
        <v>1029.3</v>
      </c>
      <c r="I22" s="50">
        <v>809.9</v>
      </c>
      <c r="J22" s="50">
        <v>1064.8</v>
      </c>
      <c r="K22" s="50">
        <v>850.8</v>
      </c>
      <c r="L22" s="50">
        <v>1187.8</v>
      </c>
      <c r="M22" s="50">
        <v>932.1</v>
      </c>
      <c r="N22" s="50">
        <v>1222.3</v>
      </c>
      <c r="O22" s="50">
        <v>987.5</v>
      </c>
      <c r="P22" s="50">
        <v>1238.3</v>
      </c>
      <c r="Q22" s="50">
        <v>991.5</v>
      </c>
      <c r="R22" s="50">
        <v>1282.3</v>
      </c>
      <c r="S22" s="50">
        <v>999.9</v>
      </c>
      <c r="T22" s="50">
        <v>1304.4000000000001</v>
      </c>
      <c r="U22" s="50">
        <v>1008.3</v>
      </c>
      <c r="V22" s="50">
        <v>1325.4</v>
      </c>
      <c r="W22" s="50">
        <v>997.3</v>
      </c>
      <c r="X22" s="50">
        <v>1327.2</v>
      </c>
      <c r="Y22" s="50">
        <v>713</v>
      </c>
      <c r="Z22" s="50">
        <v>1351.1</v>
      </c>
      <c r="AA22" s="50">
        <v>983.9</v>
      </c>
      <c r="AB22" s="50">
        <v>1319.2</v>
      </c>
      <c r="AC22" s="50">
        <v>957.8</v>
      </c>
      <c r="AD22" s="55">
        <v>1282</v>
      </c>
    </row>
    <row r="23" spans="1:142" x14ac:dyDescent="0.2">
      <c r="A23" s="48" t="s">
        <v>63</v>
      </c>
      <c r="D23" s="52">
        <v>0.101932811781</v>
      </c>
      <c r="F23" s="52">
        <v>4.1449154311999997E-2</v>
      </c>
      <c r="G23" s="52">
        <v>3.6004800640099997E-2</v>
      </c>
      <c r="H23" s="52">
        <v>3.1879699248100003E-2</v>
      </c>
      <c r="I23" s="52">
        <v>4.2476509203200001E-2</v>
      </c>
      <c r="J23" s="52">
        <v>3.4489458855499998E-2</v>
      </c>
      <c r="K23" s="52">
        <v>5.0500061736000003E-2</v>
      </c>
      <c r="L23" s="52">
        <v>0.115514650639</v>
      </c>
      <c r="M23" s="52">
        <v>9.5557122708E-2</v>
      </c>
      <c r="N23" s="52">
        <v>2.9045293820500001E-2</v>
      </c>
      <c r="O23" s="52">
        <v>5.9435682866599997E-2</v>
      </c>
      <c r="P23" s="52">
        <v>1.3090076086099999E-2</v>
      </c>
      <c r="Q23" s="52">
        <v>4.0506329113900001E-3</v>
      </c>
      <c r="R23" s="52">
        <v>3.5532584995599997E-2</v>
      </c>
      <c r="S23" s="52">
        <v>8.47201210287E-3</v>
      </c>
      <c r="T23" s="52">
        <v>1.72346564766E-2</v>
      </c>
      <c r="U23" s="52">
        <v>8.40084008401E-3</v>
      </c>
      <c r="V23" s="52">
        <v>1.60993560258E-2</v>
      </c>
      <c r="W23" s="52">
        <v>-1.09094515521E-2</v>
      </c>
      <c r="X23" s="52">
        <v>1.3580805794499999E-3</v>
      </c>
      <c r="Y23" s="52">
        <v>-0.28506968815799999</v>
      </c>
      <c r="Z23" s="52">
        <v>1.8007836045799998E-2</v>
      </c>
      <c r="AA23" s="52">
        <v>0.37994389901800002</v>
      </c>
      <c r="AB23" s="52">
        <v>-2.36103915328E-2</v>
      </c>
      <c r="AC23" s="52">
        <v>-2.6527086086000001E-2</v>
      </c>
      <c r="AD23" s="51">
        <v>-2.81989084294E-2</v>
      </c>
    </row>
    <row r="24" spans="1:142" x14ac:dyDescent="0.2">
      <c r="A24" s="48" t="s">
        <v>54</v>
      </c>
      <c r="B24" s="52">
        <v>0</v>
      </c>
      <c r="C24" s="52">
        <v>0</v>
      </c>
      <c r="D24" s="52">
        <v>0</v>
      </c>
      <c r="E24" s="52">
        <v>0</v>
      </c>
      <c r="F24" s="52">
        <v>0.147606994938</v>
      </c>
      <c r="G24" s="52">
        <v>0</v>
      </c>
      <c r="H24" s="52">
        <v>7.4650240133599999E-2</v>
      </c>
      <c r="I24" s="52">
        <v>8.0010668089099998E-2</v>
      </c>
      <c r="J24" s="52">
        <v>6.7468671679199996E-2</v>
      </c>
      <c r="K24" s="52">
        <v>9.5121637276399995E-2</v>
      </c>
      <c r="L24" s="52">
        <v>0.15398814728499999</v>
      </c>
      <c r="M24" s="52">
        <v>0.15088282504</v>
      </c>
      <c r="N24" s="52">
        <v>0.14791510142700001</v>
      </c>
      <c r="O24" s="52">
        <v>0.160672308416</v>
      </c>
      <c r="P24" s="52">
        <v>4.2515575012599997E-2</v>
      </c>
      <c r="Q24" s="52">
        <v>6.3727067911200003E-2</v>
      </c>
      <c r="R24" s="52">
        <v>4.9087785322799997E-2</v>
      </c>
      <c r="S24" s="52">
        <v>1.25569620253E-2</v>
      </c>
      <c r="T24" s="52">
        <v>5.3379633368299997E-2</v>
      </c>
      <c r="U24" s="52">
        <v>1.6944024205700001E-2</v>
      </c>
      <c r="V24" s="52">
        <v>3.3611479372999999E-2</v>
      </c>
      <c r="W24" s="52">
        <v>-2.600260026E-3</v>
      </c>
      <c r="X24" s="52">
        <v>1.7479300828000002E-2</v>
      </c>
      <c r="Y24" s="52">
        <v>-0.29286918575799997</v>
      </c>
      <c r="Z24" s="52">
        <v>1.93903727177E-2</v>
      </c>
      <c r="AA24" s="52">
        <v>-1.34362779505E-2</v>
      </c>
      <c r="AB24" s="52">
        <v>-6.0277275467100003E-3</v>
      </c>
      <c r="AC24" s="52">
        <v>0.34333800841500001</v>
      </c>
      <c r="AD24" s="51">
        <v>-5.1143512693399999E-2</v>
      </c>
    </row>
    <row r="25" spans="1:142" x14ac:dyDescent="0.2">
      <c r="A25" s="48" t="s">
        <v>32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0.18419236079199999</v>
      </c>
      <c r="I25" s="52">
        <v>0</v>
      </c>
      <c r="J25" s="52">
        <v>0.111714345375</v>
      </c>
      <c r="K25" s="52">
        <v>0.134551273503</v>
      </c>
      <c r="L25" s="52">
        <v>0.19077694235600001</v>
      </c>
      <c r="M25" s="52">
        <v>0.19976830995</v>
      </c>
      <c r="N25" s="52">
        <v>0.18750607208799999</v>
      </c>
      <c r="O25" s="52">
        <v>0.219286331646</v>
      </c>
      <c r="P25" s="52">
        <v>0.162941397446</v>
      </c>
      <c r="Q25" s="52">
        <v>0.16537376586700001</v>
      </c>
      <c r="R25" s="52">
        <v>7.9558848291000003E-2</v>
      </c>
      <c r="S25" s="52">
        <v>7.2738976504700001E-2</v>
      </c>
      <c r="T25" s="52">
        <v>6.7168452916599994E-2</v>
      </c>
      <c r="U25" s="52">
        <v>2.10632911392E-2</v>
      </c>
      <c r="V25" s="52">
        <v>7.0338367116200007E-2</v>
      </c>
      <c r="W25" s="52">
        <v>5.84972264246E-3</v>
      </c>
      <c r="X25" s="52">
        <v>3.5015207049799997E-2</v>
      </c>
      <c r="Y25" s="52">
        <v>-0.28692869286900002</v>
      </c>
      <c r="Z25" s="52">
        <v>3.5801901257299998E-2</v>
      </c>
      <c r="AA25" s="52">
        <v>-2.4199147079200001E-2</v>
      </c>
      <c r="AB25" s="52">
        <v>-4.6778331069900004E-3</v>
      </c>
      <c r="AC25" s="52">
        <v>-3.96069387346E-2</v>
      </c>
      <c r="AD25" s="51">
        <v>-3.4056660638899998E-2</v>
      </c>
    </row>
    <row r="26" spans="1:142" x14ac:dyDescent="0.2">
      <c r="A26" s="48" t="s">
        <v>49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5.7971783460499998E-2</v>
      </c>
      <c r="I26" s="52">
        <v>0</v>
      </c>
      <c r="J26" s="52">
        <v>3.5931573651900001E-2</v>
      </c>
      <c r="K26" s="52">
        <v>4.2976946812899999E-2</v>
      </c>
      <c r="L26" s="52">
        <v>5.9929075103800002E-2</v>
      </c>
      <c r="M26" s="52">
        <v>6.2590173831400003E-2</v>
      </c>
      <c r="N26" s="52">
        <v>5.8957700993499999E-2</v>
      </c>
      <c r="O26" s="52">
        <v>6.8321335450000006E-2</v>
      </c>
      <c r="P26" s="52">
        <v>5.1604922032100001E-2</v>
      </c>
      <c r="Q26" s="52">
        <v>5.2337578423199999E-2</v>
      </c>
      <c r="R26" s="52">
        <v>2.5845852904800001E-2</v>
      </c>
      <c r="S26" s="52">
        <v>2.3681104065999999E-2</v>
      </c>
      <c r="T26" s="52">
        <v>2.1906102881299998E-2</v>
      </c>
      <c r="U26" s="52">
        <v>6.9723701165699996E-3</v>
      </c>
      <c r="V26" s="52">
        <v>2.2916925040200001E-2</v>
      </c>
      <c r="W26" s="52">
        <v>1.94611771643E-3</v>
      </c>
      <c r="X26" s="52">
        <v>1.15380960105E-2</v>
      </c>
      <c r="Y26" s="52">
        <v>-0.106603348271</v>
      </c>
      <c r="Z26" s="52">
        <v>1.1794314348799999E-2</v>
      </c>
      <c r="AA26" s="52">
        <v>-8.1323380039799997E-3</v>
      </c>
      <c r="AB26" s="52">
        <v>-1.5617153876299999E-3</v>
      </c>
      <c r="AC26" s="52">
        <v>-1.3380553577600001E-2</v>
      </c>
      <c r="AD26" s="51">
        <v>-1.14835882204E-2</v>
      </c>
    </row>
    <row r="27" spans="1:142" x14ac:dyDescent="0.2">
      <c r="A27" s="48" t="s">
        <v>50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6.4448662626199998E-2</v>
      </c>
      <c r="M27" s="52">
        <v>0</v>
      </c>
      <c r="N27" s="52">
        <v>4.9978958216599999E-2</v>
      </c>
      <c r="O27" s="52">
        <v>5.6590618221399998E-2</v>
      </c>
      <c r="P27" s="52">
        <v>4.4197366841099997E-2</v>
      </c>
      <c r="Q27" s="52">
        <v>4.9990861922600001E-2</v>
      </c>
      <c r="R27" s="52">
        <v>4.4935620337599999E-2</v>
      </c>
      <c r="S27" s="52">
        <v>4.3049775365900003E-2</v>
      </c>
      <c r="T27" s="52">
        <v>4.1426320280700001E-2</v>
      </c>
      <c r="U27" s="52">
        <v>3.45523157924E-2</v>
      </c>
      <c r="V27" s="52">
        <v>2.2164347780599999E-2</v>
      </c>
      <c r="W27" s="52">
        <v>1.3614144322500001E-2</v>
      </c>
      <c r="X27" s="52">
        <v>1.6603761414700002E-2</v>
      </c>
      <c r="Y27" s="52">
        <v>-6.3062794256999996E-2</v>
      </c>
      <c r="Z27" s="52">
        <v>1.7588813834299999E-2</v>
      </c>
      <c r="AA27" s="52">
        <v>-1.53775286219E-3</v>
      </c>
      <c r="AB27" s="52">
        <v>5.6901581550799999E-3</v>
      </c>
      <c r="AC27" s="52">
        <v>-8.5663550992699997E-3</v>
      </c>
      <c r="AD27" s="51">
        <v>-3.4583673111100001E-3</v>
      </c>
    </row>
    <row r="28" spans="1:142" x14ac:dyDescent="0.2">
      <c r="A28" s="48" t="s">
        <v>25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4.3092264844900002E-2</v>
      </c>
      <c r="W28" s="52">
        <v>0</v>
      </c>
      <c r="X28" s="52">
        <v>3.31565991317E-2</v>
      </c>
      <c r="Y28" s="52">
        <v>-5.0331355011799996E-3</v>
      </c>
      <c r="Z28" s="52">
        <v>3.0807237039399998E-2</v>
      </c>
      <c r="AA28" s="52">
        <v>2.3902454079200001E-2</v>
      </c>
      <c r="AB28" s="52">
        <v>2.5125099331399999E-2</v>
      </c>
      <c r="AC28" s="52">
        <v>1.6914273970000001E-2</v>
      </c>
      <c r="AD28" s="51">
        <v>1.8736808767399998E-2</v>
      </c>
    </row>
    <row r="29" spans="1:142" x14ac:dyDescent="0.2">
      <c r="A29" s="48"/>
    </row>
    <row r="30" spans="1:142" x14ac:dyDescent="0.2">
      <c r="AF30" s="49"/>
      <c r="AH30" s="49"/>
      <c r="AP30" s="49"/>
      <c r="AR30" s="49"/>
      <c r="AZ30" s="49"/>
      <c r="BB30" s="49"/>
      <c r="BJ30" s="49"/>
      <c r="BL30" s="49"/>
      <c r="BT30" s="49"/>
      <c r="BV30" s="49"/>
      <c r="CD30" s="49"/>
      <c r="CF30" s="49"/>
      <c r="CN30" s="49"/>
      <c r="CP30" s="49"/>
      <c r="CX30" s="49"/>
      <c r="CZ30" s="49"/>
      <c r="DH30" s="49"/>
      <c r="DJ30" s="49"/>
      <c r="DR30" s="49"/>
      <c r="DT30" s="49"/>
      <c r="EB30" s="49"/>
      <c r="ED30" s="49"/>
      <c r="EL30" s="49"/>
    </row>
    <row r="31" spans="1:142" x14ac:dyDescent="0.2">
      <c r="A31" s="48" t="s">
        <v>108</v>
      </c>
      <c r="B31" s="50">
        <v>673.2</v>
      </c>
      <c r="D31" s="50">
        <v>755.6</v>
      </c>
      <c r="E31" s="50">
        <v>620.70000000000005</v>
      </c>
      <c r="F31" s="50">
        <v>815</v>
      </c>
      <c r="G31" s="50">
        <v>693.4</v>
      </c>
      <c r="H31" s="50">
        <v>854.5</v>
      </c>
      <c r="I31" s="50">
        <v>717.1</v>
      </c>
      <c r="J31" s="50">
        <v>886</v>
      </c>
      <c r="K31" s="50">
        <v>764.7</v>
      </c>
      <c r="L31" s="50">
        <v>1001.2</v>
      </c>
      <c r="M31" s="50">
        <v>837.7</v>
      </c>
      <c r="N31" s="50">
        <v>1027.0999999999999</v>
      </c>
      <c r="O31" s="50">
        <v>885.98500000000001</v>
      </c>
      <c r="P31" s="50">
        <v>1038.9000000000001</v>
      </c>
      <c r="Q31" s="50">
        <v>888.6</v>
      </c>
      <c r="R31" s="50">
        <v>1085.9000000000001</v>
      </c>
      <c r="S31" s="50">
        <v>896.7</v>
      </c>
      <c r="T31" s="50">
        <v>1129.4000000000001</v>
      </c>
      <c r="U31" s="50">
        <v>904</v>
      </c>
      <c r="V31" s="50">
        <v>1137.0999999999999</v>
      </c>
      <c r="W31" s="50">
        <v>886.4</v>
      </c>
      <c r="X31" s="50">
        <v>1134.8</v>
      </c>
      <c r="Y31" s="114">
        <f>+pnl!O12-'int pnl'!X31</f>
        <v>905</v>
      </c>
      <c r="Z31" s="50">
        <v>1158.5</v>
      </c>
      <c r="AA31" s="50">
        <v>911.7</v>
      </c>
      <c r="AB31" s="50">
        <v>1188.5999999999999</v>
      </c>
      <c r="AC31" s="50">
        <v>1073.3</v>
      </c>
    </row>
    <row r="32" spans="1:142" x14ac:dyDescent="0.2">
      <c r="A32" s="48" t="s">
        <v>96</v>
      </c>
      <c r="B32" s="50">
        <v>196</v>
      </c>
      <c r="D32" s="50">
        <f t="shared" ref="D32:X32" si="14">D40*D22</f>
        <v>202.19999999968621</v>
      </c>
      <c r="E32" s="50">
        <f t="shared" si="14"/>
        <v>129.19999999963821</v>
      </c>
      <c r="F32" s="50">
        <f t="shared" si="14"/>
        <v>182.50000000029002</v>
      </c>
      <c r="G32" s="50">
        <f t="shared" si="14"/>
        <v>83.500000000262602</v>
      </c>
      <c r="H32" s="50">
        <f t="shared" si="14"/>
        <v>174.80000000047409</v>
      </c>
      <c r="I32" s="50">
        <f t="shared" si="14"/>
        <v>92.799999999743392</v>
      </c>
      <c r="J32" s="50">
        <f t="shared" si="14"/>
        <v>178.80000000052959</v>
      </c>
      <c r="K32" s="50">
        <f t="shared" si="14"/>
        <v>86.099999999819985</v>
      </c>
      <c r="L32" s="50">
        <f t="shared" si="14"/>
        <v>186.59999999988341</v>
      </c>
      <c r="M32" s="50">
        <f t="shared" si="14"/>
        <v>94.4000000002371</v>
      </c>
      <c r="N32" s="50">
        <f t="shared" si="14"/>
        <v>195.19999999997501</v>
      </c>
      <c r="O32" s="50">
        <f t="shared" si="14"/>
        <v>439.4375</v>
      </c>
      <c r="P32" s="50">
        <f t="shared" si="14"/>
        <v>199.400000000159</v>
      </c>
      <c r="Q32" s="50">
        <f t="shared" si="14"/>
        <v>102.89999999979</v>
      </c>
      <c r="R32" s="50">
        <f t="shared" si="14"/>
        <v>196.39999999946679</v>
      </c>
      <c r="S32" s="50">
        <f t="shared" si="14"/>
        <v>103.19999999989679</v>
      </c>
      <c r="T32" s="50">
        <f t="shared" si="14"/>
        <v>175.00000000044602</v>
      </c>
      <c r="U32" s="50">
        <f t="shared" si="14"/>
        <v>104.30000000047229</v>
      </c>
      <c r="V32" s="50">
        <f t="shared" si="14"/>
        <v>188.29999999940762</v>
      </c>
      <c r="W32" s="50">
        <f t="shared" si="14"/>
        <v>110.900000000245</v>
      </c>
      <c r="X32" s="50">
        <f t="shared" si="14"/>
        <v>192.39999999934562</v>
      </c>
      <c r="Z32" s="50">
        <f>Z40*Z22</f>
        <v>192.60000000043559</v>
      </c>
      <c r="AA32" s="50">
        <f>AA40*AA22</f>
        <v>72.200000000025256</v>
      </c>
      <c r="AB32" s="50">
        <f>AB40*AB22</f>
        <v>130.6000000000505</v>
      </c>
      <c r="AC32" s="50">
        <f>AC40*AC22</f>
        <v>-115.5000000003366</v>
      </c>
    </row>
    <row r="33" spans="1:142" x14ac:dyDescent="0.2">
      <c r="A33" s="48" t="s">
        <v>63</v>
      </c>
      <c r="D33" s="52">
        <v>3.16326530612E-2</v>
      </c>
      <c r="F33" s="52">
        <v>-9.74282888229E-2</v>
      </c>
      <c r="G33" s="52">
        <v>-0.35371517027900001</v>
      </c>
      <c r="H33" s="52">
        <v>-4.2191780821899998E-2</v>
      </c>
      <c r="I33" s="52">
        <v>0.11137724550899999</v>
      </c>
      <c r="J33" s="52">
        <v>2.2883295194500001E-2</v>
      </c>
      <c r="K33" s="52">
        <v>-7.2198275862099995E-2</v>
      </c>
      <c r="L33" s="52">
        <v>4.3624161073800002E-2</v>
      </c>
      <c r="M33" s="52">
        <v>9.6399535423900007E-2</v>
      </c>
      <c r="N33" s="52">
        <v>4.6087888531600001E-2</v>
      </c>
      <c r="O33" s="52">
        <v>4.2469431461899996</v>
      </c>
      <c r="P33" s="52">
        <v>2.15163934426E-2</v>
      </c>
      <c r="Q33" s="52">
        <v>-0.79225191840099995</v>
      </c>
      <c r="R33" s="52">
        <v>-1.50451354062E-2</v>
      </c>
      <c r="S33" s="52">
        <v>2.9154518950399999E-3</v>
      </c>
      <c r="T33" s="52">
        <v>-0.108961303462</v>
      </c>
      <c r="U33" s="52">
        <v>1.06589147287E-2</v>
      </c>
      <c r="V33" s="52">
        <v>7.5999999999999998E-2</v>
      </c>
      <c r="W33" s="52">
        <v>6.3279002876300006E-2</v>
      </c>
      <c r="X33" s="52">
        <v>2.1773765268200001E-2</v>
      </c>
      <c r="Z33" s="52">
        <v>1.0395010395E-3</v>
      </c>
      <c r="AB33" s="52">
        <v>-0.32191069574199999</v>
      </c>
      <c r="AC33" s="52">
        <v>-2.5997229916900002</v>
      </c>
      <c r="AD33" s="53"/>
    </row>
    <row r="34" spans="1:142" x14ac:dyDescent="0.2">
      <c r="A34" s="48" t="s">
        <v>54</v>
      </c>
      <c r="B34" s="52">
        <v>0</v>
      </c>
      <c r="C34" s="52">
        <v>0</v>
      </c>
      <c r="D34" s="52">
        <v>0</v>
      </c>
      <c r="E34" s="52">
        <v>0</v>
      </c>
      <c r="F34" s="52">
        <v>-6.8877551020399996E-2</v>
      </c>
      <c r="G34" s="52">
        <v>0</v>
      </c>
      <c r="H34" s="52">
        <v>-0.13550939663700001</v>
      </c>
      <c r="I34" s="52">
        <v>-0.28173374613000002</v>
      </c>
      <c r="J34" s="52">
        <v>-2.0273972602699999E-2</v>
      </c>
      <c r="K34" s="52">
        <v>3.1137724550900001E-2</v>
      </c>
      <c r="L34" s="52">
        <v>6.7505720823800006E-2</v>
      </c>
      <c r="M34" s="52">
        <v>1.7241379310299999E-2</v>
      </c>
      <c r="N34" s="52">
        <v>9.1722595078299995E-2</v>
      </c>
      <c r="O34" s="52">
        <v>4.7527460278699998</v>
      </c>
      <c r="P34" s="52">
        <v>6.8595927116800001E-2</v>
      </c>
      <c r="Q34" s="52">
        <v>9.0042372881400004E-2</v>
      </c>
      <c r="R34" s="52">
        <v>6.1475409836099998E-3</v>
      </c>
      <c r="S34" s="52">
        <v>-0.79164623886200003</v>
      </c>
      <c r="T34" s="52">
        <v>-0.122367101304</v>
      </c>
      <c r="U34" s="52">
        <v>1.36054421769E-2</v>
      </c>
      <c r="V34" s="52">
        <v>-4.1242362525500002E-2</v>
      </c>
      <c r="W34" s="52">
        <v>7.4612403100800001E-2</v>
      </c>
      <c r="X34" s="52">
        <v>9.9428571428599996E-2</v>
      </c>
      <c r="Y34" s="52">
        <v>0</v>
      </c>
      <c r="Z34" s="52">
        <v>2.28359001593E-2</v>
      </c>
      <c r="AA34" s="52">
        <v>-0.348963029757</v>
      </c>
      <c r="AB34" s="52">
        <v>-0.321205821206</v>
      </c>
      <c r="AC34" s="52">
        <v>0</v>
      </c>
      <c r="AD34" s="51">
        <v>0</v>
      </c>
    </row>
    <row r="35" spans="1:142" x14ac:dyDescent="0.2">
      <c r="A35" s="48" t="s">
        <v>32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-0.108163265306</v>
      </c>
      <c r="I35" s="52">
        <v>0</v>
      </c>
      <c r="J35" s="52">
        <v>-0.115727002967</v>
      </c>
      <c r="K35" s="52">
        <v>-0.33359133126899998</v>
      </c>
      <c r="L35" s="52">
        <v>2.2465753424699999E-2</v>
      </c>
      <c r="M35" s="52">
        <v>0.13053892215599999</v>
      </c>
      <c r="N35" s="52">
        <v>0.116704805492</v>
      </c>
      <c r="O35" s="52">
        <v>4.3374076831900004</v>
      </c>
      <c r="P35" s="52">
        <v>0.115212527964</v>
      </c>
      <c r="Q35" s="52">
        <v>0.19512195122000001</v>
      </c>
      <c r="R35" s="52">
        <v>5.2518756698799997E-2</v>
      </c>
      <c r="S35" s="52">
        <v>9.3220338983100004E-2</v>
      </c>
      <c r="T35" s="52">
        <v>-0.10348360655699999</v>
      </c>
      <c r="U35" s="52">
        <v>-0.789425413889</v>
      </c>
      <c r="V35" s="52">
        <v>-5.5667001002999997E-2</v>
      </c>
      <c r="W35" s="52">
        <v>7.77453838678E-2</v>
      </c>
      <c r="X35" s="52">
        <v>-2.0366598778000001E-2</v>
      </c>
      <c r="Y35" s="52">
        <v>0</v>
      </c>
      <c r="Z35" s="52">
        <v>0.100571428571</v>
      </c>
      <c r="AA35" s="52">
        <v>-0.30776605944399998</v>
      </c>
      <c r="AB35" s="52">
        <v>-0.30642591609100001</v>
      </c>
      <c r="AC35" s="52">
        <v>-2.0414788097400001</v>
      </c>
      <c r="AD35" s="51">
        <v>0</v>
      </c>
    </row>
    <row r="36" spans="1:142" x14ac:dyDescent="0.2">
      <c r="A36" s="48" t="s">
        <v>49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-3.7438576920299997E-2</v>
      </c>
      <c r="I36" s="52">
        <v>0</v>
      </c>
      <c r="J36" s="52">
        <v>-4.0167492678499998E-2</v>
      </c>
      <c r="K36" s="52">
        <v>-0.12653224078200001</v>
      </c>
      <c r="L36" s="52">
        <v>7.4331951836499998E-3</v>
      </c>
      <c r="M36" s="52">
        <v>4.1745995289199998E-2</v>
      </c>
      <c r="N36" s="52">
        <v>3.7479350977699999E-2</v>
      </c>
      <c r="O36" s="52">
        <v>0.747605725281</v>
      </c>
      <c r="P36" s="52">
        <v>3.7017009375100003E-2</v>
      </c>
      <c r="Q36" s="52">
        <v>6.1216696897200003E-2</v>
      </c>
      <c r="R36" s="52">
        <v>1.7208423742599999E-2</v>
      </c>
      <c r="S36" s="52">
        <v>3.01549831144E-2</v>
      </c>
      <c r="T36" s="52">
        <v>-3.5757924294200001E-2</v>
      </c>
      <c r="U36" s="52">
        <v>-0.40506618808299999</v>
      </c>
      <c r="V36" s="52">
        <v>-1.8911040068600001E-2</v>
      </c>
      <c r="W36" s="52">
        <v>2.5271118879599999E-2</v>
      </c>
      <c r="X36" s="52">
        <v>-6.8354836358599999E-3</v>
      </c>
      <c r="Y36" s="52">
        <v>0</v>
      </c>
      <c r="Z36" s="52">
        <v>3.2458834316499999E-2</v>
      </c>
      <c r="AA36" s="52">
        <v>-0.11539179543399999</v>
      </c>
      <c r="AB36" s="52">
        <v>-0.114821305447</v>
      </c>
      <c r="AD36" s="51">
        <v>0</v>
      </c>
    </row>
    <row r="37" spans="1:142" x14ac:dyDescent="0.2">
      <c r="A37" s="48" t="s">
        <v>50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-9.7813227790300005E-3</v>
      </c>
      <c r="M37" s="52">
        <v>0</v>
      </c>
      <c r="N37" s="52">
        <v>-7.0217579650400002E-3</v>
      </c>
      <c r="O37" s="52">
        <v>0.30834767748899999</v>
      </c>
      <c r="P37" s="52">
        <v>1.7870334169299999E-2</v>
      </c>
      <c r="Q37" s="52">
        <v>4.2667363357700001E-2</v>
      </c>
      <c r="R37" s="52">
        <v>2.3575803647500001E-2</v>
      </c>
      <c r="S37" s="52">
        <v>2.1471712375799999E-2</v>
      </c>
      <c r="T37" s="52">
        <v>-4.28716153576E-3</v>
      </c>
      <c r="U37" s="52">
        <v>3.9097335998500002E-2</v>
      </c>
      <c r="V37" s="52">
        <v>1.81547543364E-3</v>
      </c>
      <c r="W37" s="52">
        <v>3.2742168630900001E-2</v>
      </c>
      <c r="X37" s="52">
        <v>-2.88545619541E-3</v>
      </c>
      <c r="Y37" s="52">
        <v>0</v>
      </c>
      <c r="Z37" s="52">
        <v>-6.9154490994900002E-3</v>
      </c>
      <c r="AA37" s="52">
        <v>-6.8410972708000006E-2</v>
      </c>
      <c r="AB37" s="52">
        <v>-7.8362072407499997E-2</v>
      </c>
      <c r="AD37" s="51">
        <v>0</v>
      </c>
    </row>
    <row r="38" spans="1:142" x14ac:dyDescent="0.2">
      <c r="A38" s="48" t="s">
        <v>25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-3.9998017553500003E-3</v>
      </c>
      <c r="W38" s="52">
        <v>0</v>
      </c>
      <c r="X38" s="52">
        <v>-4.9557563532300003E-3</v>
      </c>
      <c r="Y38" s="52">
        <v>0</v>
      </c>
      <c r="Z38" s="52">
        <v>5.4010660843100003E-3</v>
      </c>
      <c r="AA38" s="52">
        <v>-1.44354537528E-2</v>
      </c>
      <c r="AB38" s="52">
        <v>-2.8729552386400001E-2</v>
      </c>
      <c r="AD38" s="51">
        <v>0</v>
      </c>
    </row>
    <row r="39" spans="1:142" x14ac:dyDescent="0.2">
      <c r="A39" s="48"/>
    </row>
    <row r="40" spans="1:142" x14ac:dyDescent="0.2">
      <c r="A40" s="48" t="s">
        <v>112</v>
      </c>
      <c r="B40" s="52">
        <v>0.22549470777700001</v>
      </c>
      <c r="D40" s="52">
        <v>0.21110879097900001</v>
      </c>
      <c r="E40" s="52">
        <v>0.17228963861800001</v>
      </c>
      <c r="F40" s="52">
        <v>0.182957393484</v>
      </c>
      <c r="G40" s="52">
        <v>0.107478439954</v>
      </c>
      <c r="H40" s="52">
        <v>0.16982415233699999</v>
      </c>
      <c r="I40" s="52">
        <v>0.114582047166</v>
      </c>
      <c r="J40" s="52">
        <v>0.16791885800199999</v>
      </c>
      <c r="K40" s="52">
        <v>0.10119887164999999</v>
      </c>
      <c r="L40" s="52">
        <v>0.15709715440300001</v>
      </c>
      <c r="M40" s="52">
        <v>0.101276687051</v>
      </c>
      <c r="N40" s="52">
        <v>0.15969892825000001</v>
      </c>
      <c r="O40" s="52">
        <v>0.44500000000000001</v>
      </c>
      <c r="P40" s="52">
        <v>0.16102721473000001</v>
      </c>
      <c r="Q40" s="52">
        <v>0.10378214826</v>
      </c>
      <c r="R40" s="52">
        <v>0.153162286516</v>
      </c>
      <c r="S40" s="52">
        <v>0.10321032103199999</v>
      </c>
      <c r="T40" s="52">
        <v>0.134161300215</v>
      </c>
      <c r="U40" s="52">
        <v>0.103441436081</v>
      </c>
      <c r="V40" s="52">
        <v>0.142070318394</v>
      </c>
      <c r="W40" s="52">
        <v>0.11120024065</v>
      </c>
      <c r="X40" s="52">
        <v>0.14496684749800001</v>
      </c>
      <c r="Z40" s="52">
        <v>0.142550514396</v>
      </c>
      <c r="AA40" s="52">
        <v>7.3381441203399997E-2</v>
      </c>
      <c r="AB40" s="52">
        <v>9.8999393571900005E-2</v>
      </c>
      <c r="AC40" s="52">
        <v>-0.120588849447</v>
      </c>
    </row>
    <row r="41" spans="1:142" x14ac:dyDescent="0.2">
      <c r="A41" s="48" t="s">
        <v>88</v>
      </c>
      <c r="B41" s="50">
        <v>0</v>
      </c>
      <c r="C41" s="50">
        <v>0</v>
      </c>
      <c r="D41" s="50">
        <v>-143.85916798</v>
      </c>
      <c r="E41" s="50">
        <v>0</v>
      </c>
      <c r="F41" s="50">
        <v>-281.51397494999998</v>
      </c>
      <c r="G41" s="50">
        <v>-648.11198664000005</v>
      </c>
      <c r="H41" s="50">
        <v>-131.33241147000001</v>
      </c>
      <c r="I41" s="50">
        <v>71.03607212</v>
      </c>
      <c r="J41" s="50">
        <v>-19.05294335</v>
      </c>
      <c r="K41" s="50">
        <v>-133.83175516</v>
      </c>
      <c r="L41" s="50">
        <v>-108.21703599</v>
      </c>
      <c r="M41" s="50">
        <v>0.77815400999999995</v>
      </c>
      <c r="N41" s="50">
        <v>26.017738470000001</v>
      </c>
      <c r="O41" s="50">
        <v>3437.23312949</v>
      </c>
      <c r="P41" s="50">
        <v>13.2828648</v>
      </c>
      <c r="Q41" s="50">
        <v>-3412.1785174000001</v>
      </c>
      <c r="R41" s="50">
        <v>-78.649282139999997</v>
      </c>
      <c r="S41" s="50">
        <v>-5.7182722799999999</v>
      </c>
      <c r="T41" s="50">
        <v>-190.00986301</v>
      </c>
      <c r="U41" s="50">
        <v>2.3111504900000002</v>
      </c>
      <c r="V41" s="50">
        <v>79.090181790000003</v>
      </c>
      <c r="W41" s="50">
        <v>77.588045690000001</v>
      </c>
      <c r="X41" s="50">
        <v>28.96529104</v>
      </c>
      <c r="Y41" s="50">
        <v>0</v>
      </c>
      <c r="Z41" s="50">
        <v>-24.163331020000001</v>
      </c>
      <c r="AA41" s="50">
        <v>0</v>
      </c>
      <c r="AB41" s="50">
        <v>-435.51120824100002</v>
      </c>
      <c r="AC41" s="50">
        <v>-1939.7029064999999</v>
      </c>
      <c r="AD41" s="55">
        <v>0</v>
      </c>
    </row>
    <row r="42" spans="1:142" x14ac:dyDescent="0.2">
      <c r="A42" s="48" t="s">
        <v>58</v>
      </c>
      <c r="B42" s="50">
        <v>0</v>
      </c>
      <c r="C42" s="50">
        <v>0</v>
      </c>
      <c r="D42" s="50">
        <v>0</v>
      </c>
      <c r="E42" s="50">
        <v>0</v>
      </c>
      <c r="F42" s="50">
        <v>-425.37314292999997</v>
      </c>
      <c r="G42" s="50">
        <v>0</v>
      </c>
      <c r="H42" s="50">
        <v>-412.84638641999999</v>
      </c>
      <c r="I42" s="50">
        <v>-577.07591451999997</v>
      </c>
      <c r="J42" s="50">
        <v>-150.38535482</v>
      </c>
      <c r="K42" s="50">
        <v>-62.79568304</v>
      </c>
      <c r="L42" s="50">
        <v>-127.26997934000001</v>
      </c>
      <c r="M42" s="50">
        <v>-133.05360114999999</v>
      </c>
      <c r="N42" s="50">
        <v>-82.199297520000002</v>
      </c>
      <c r="O42" s="50">
        <v>3438.0112835</v>
      </c>
      <c r="P42" s="50">
        <v>39.300603270000003</v>
      </c>
      <c r="Q42" s="50">
        <v>25.054612089999999</v>
      </c>
      <c r="R42" s="50">
        <v>-65.366417339999998</v>
      </c>
      <c r="S42" s="50">
        <v>-3417.89678968</v>
      </c>
      <c r="T42" s="50">
        <v>-268.65914514999997</v>
      </c>
      <c r="U42" s="50">
        <v>-3.4071217900000001</v>
      </c>
      <c r="V42" s="50">
        <v>-110.91968122</v>
      </c>
      <c r="W42" s="50">
        <v>79.899196180000004</v>
      </c>
      <c r="X42" s="50">
        <v>108.05547283</v>
      </c>
      <c r="Y42" s="50">
        <v>0</v>
      </c>
      <c r="Z42" s="50">
        <v>4.8019600200000001</v>
      </c>
      <c r="AA42" s="50">
        <v>-378.18799446600002</v>
      </c>
      <c r="AB42" s="50">
        <v>-459.67453926100001</v>
      </c>
      <c r="AC42" s="50">
        <v>0</v>
      </c>
      <c r="AD42" s="55">
        <v>0</v>
      </c>
    </row>
    <row r="43" spans="1:142" x14ac:dyDescent="0.2">
      <c r="A43" s="48" t="s">
        <v>26</v>
      </c>
      <c r="D43" s="52">
        <v>6.9977426636600004E-2</v>
      </c>
      <c r="F43" s="52">
        <v>-0.49622166246900001</v>
      </c>
      <c r="G43" s="52">
        <v>-1.6925925925900001</v>
      </c>
      <c r="H43" s="52">
        <v>-0.24213836478</v>
      </c>
      <c r="I43" s="52">
        <v>0.281818181818</v>
      </c>
      <c r="J43" s="52">
        <v>0.112676056338</v>
      </c>
      <c r="K43" s="52">
        <v>-0.16381418092899999</v>
      </c>
      <c r="L43" s="52">
        <v>6.3414634146299997E-2</v>
      </c>
      <c r="M43" s="52">
        <v>0.10209102091</v>
      </c>
      <c r="N43" s="52">
        <v>0.24927536231899999</v>
      </c>
      <c r="O43" s="52">
        <v>7.2366684657000002</v>
      </c>
      <c r="P43" s="52">
        <v>0.26250000000000001</v>
      </c>
      <c r="Q43" s="52">
        <v>-98.102858249999997</v>
      </c>
      <c r="R43" s="52">
        <v>-6.8181818181799997E-2</v>
      </c>
      <c r="S43" s="52">
        <v>3.5714285714299999E-2</v>
      </c>
      <c r="T43" s="52">
        <v>-0.96832579185500001</v>
      </c>
      <c r="U43" s="52">
        <v>0.13095238095200001</v>
      </c>
      <c r="V43" s="52">
        <v>0.63333333333300001</v>
      </c>
      <c r="W43" s="52">
        <v>-0.6</v>
      </c>
      <c r="X43" s="52">
        <v>2.2777777777799999</v>
      </c>
      <c r="Z43" s="52">
        <v>8.3682008368199997E-3</v>
      </c>
    </row>
    <row r="44" spans="1:142" x14ac:dyDescent="0.2">
      <c r="A44" s="48" t="s">
        <v>35</v>
      </c>
      <c r="F44" s="52">
        <v>-0.10522213562</v>
      </c>
      <c r="H44" s="52">
        <v>-0.38321678321699998</v>
      </c>
      <c r="I44" s="52">
        <v>-0.60666666666699998</v>
      </c>
      <c r="J44" s="52">
        <v>-5.4977711738500003E-2</v>
      </c>
      <c r="K44" s="52">
        <v>3.51826792963E-2</v>
      </c>
      <c r="L44" s="52">
        <v>7.4447949526800006E-2</v>
      </c>
      <c r="M44" s="52">
        <v>1.3093289689E-2</v>
      </c>
      <c r="N44" s="52">
        <v>0.104126984127</v>
      </c>
      <c r="O44" s="52">
        <v>2.99349987564</v>
      </c>
      <c r="P44" s="52">
        <v>0.25346534653500002</v>
      </c>
      <c r="Q44" s="52">
        <v>0.14309764309799999</v>
      </c>
      <c r="R44" s="52">
        <v>0.02</v>
      </c>
      <c r="S44" s="52">
        <v>-31.6218897581</v>
      </c>
      <c r="T44" s="52">
        <v>-0.369137670197</v>
      </c>
      <c r="U44" s="52">
        <v>8.3333333333299994E-2</v>
      </c>
      <c r="V44" s="52">
        <v>-0.187935034803</v>
      </c>
      <c r="W44" s="52">
        <v>-2.96153846154</v>
      </c>
      <c r="X44" s="52">
        <v>0.76315789473700002</v>
      </c>
      <c r="Z44" s="52">
        <v>0.167315175097</v>
      </c>
    </row>
    <row r="45" spans="1:142" x14ac:dyDescent="0.2">
      <c r="AF45" s="49"/>
      <c r="AH45" s="49"/>
      <c r="AP45" s="49"/>
      <c r="AR45" s="49"/>
      <c r="AZ45" s="49"/>
      <c r="BB45" s="49"/>
      <c r="BJ45" s="49"/>
      <c r="BL45" s="49"/>
      <c r="BT45" s="49"/>
      <c r="BV45" s="49"/>
      <c r="CD45" s="49"/>
      <c r="CF45" s="49"/>
      <c r="CN45" s="49"/>
      <c r="CP45" s="49"/>
      <c r="CX45" s="49"/>
      <c r="CZ45" s="49"/>
      <c r="DH45" s="49"/>
      <c r="DJ45" s="49"/>
      <c r="DR45" s="49"/>
      <c r="DT45" s="49"/>
      <c r="EB45" s="49"/>
      <c r="ED45" s="49"/>
      <c r="EL45" s="49"/>
    </row>
    <row r="46" spans="1:142" x14ac:dyDescent="0.2">
      <c r="A46" s="48" t="s">
        <v>95</v>
      </c>
    </row>
    <row r="47" spans="1:142" x14ac:dyDescent="0.2">
      <c r="A47" s="48" t="s">
        <v>64</v>
      </c>
    </row>
    <row r="48" spans="1:142" x14ac:dyDescent="0.2">
      <c r="AF48" s="49"/>
      <c r="AH48" s="49"/>
      <c r="AP48" s="49"/>
      <c r="AR48" s="49"/>
      <c r="AZ48" s="49"/>
      <c r="BB48" s="49"/>
      <c r="BJ48" s="49"/>
      <c r="BL48" s="49"/>
      <c r="BT48" s="49"/>
      <c r="BV48" s="49"/>
      <c r="CD48" s="49"/>
      <c r="CF48" s="49"/>
      <c r="CN48" s="49"/>
      <c r="CP48" s="49"/>
      <c r="CX48" s="49"/>
      <c r="CZ48" s="49"/>
      <c r="DH48" s="49"/>
      <c r="DJ48" s="49"/>
      <c r="DR48" s="49"/>
      <c r="DT48" s="49"/>
      <c r="EB48" s="49"/>
      <c r="ED48" s="49"/>
      <c r="EL48" s="49"/>
    </row>
    <row r="49" spans="1:142" x14ac:dyDescent="0.2">
      <c r="A49" s="48" t="s">
        <v>47</v>
      </c>
      <c r="B49" s="50">
        <v>51.5</v>
      </c>
      <c r="D49" s="50">
        <f t="shared" ref="D49:N49" si="15">D50*D22</f>
        <v>49.099999999992576</v>
      </c>
      <c r="E49" s="50">
        <f t="shared" si="15"/>
        <v>44.100000000020451</v>
      </c>
      <c r="F49" s="50">
        <f t="shared" si="15"/>
        <v>42.900000000007502</v>
      </c>
      <c r="G49" s="50">
        <f t="shared" si="15"/>
        <v>42.500000000003403</v>
      </c>
      <c r="H49" s="50">
        <f t="shared" si="15"/>
        <v>47.299999999998384</v>
      </c>
      <c r="I49" s="50">
        <f t="shared" si="15"/>
        <v>44.199999999998568</v>
      </c>
      <c r="J49" s="50">
        <f t="shared" si="15"/>
        <v>44.100000000000563</v>
      </c>
      <c r="K49" s="50">
        <f t="shared" si="15"/>
        <v>38.600000000027997</v>
      </c>
      <c r="L49" s="50">
        <f t="shared" si="15"/>
        <v>50.099999999969839</v>
      </c>
      <c r="M49" s="50">
        <f t="shared" si="15"/>
        <v>45.199999999989508</v>
      </c>
      <c r="N49" s="50">
        <f t="shared" si="15"/>
        <v>57.499999999994884</v>
      </c>
      <c r="P49" s="50">
        <f t="shared" ref="P49:X49" si="16">P50*P22</f>
        <v>64.500000000013543</v>
      </c>
      <c r="Q49" s="50">
        <f t="shared" si="16"/>
        <v>62.800000000019544</v>
      </c>
      <c r="R49" s="50">
        <f t="shared" si="16"/>
        <v>75.199999999937134</v>
      </c>
      <c r="S49" s="50">
        <f t="shared" si="16"/>
        <v>69.000000000030994</v>
      </c>
      <c r="T49" s="50">
        <f t="shared" si="16"/>
        <v>81.600000000010439</v>
      </c>
      <c r="U49" s="50">
        <f t="shared" si="16"/>
        <v>69.100000000044545</v>
      </c>
      <c r="V49" s="50">
        <f t="shared" si="16"/>
        <v>88.899999999998712</v>
      </c>
      <c r="W49" s="50">
        <f t="shared" si="16"/>
        <v>76.199999999994873</v>
      </c>
      <c r="X49" s="50">
        <f t="shared" si="16"/>
        <v>92.800000000009689</v>
      </c>
      <c r="Z49" s="50">
        <f>Z50*Z22</f>
        <v>98.700000000009837</v>
      </c>
      <c r="AA49" s="50">
        <f>AA50*AA22</f>
        <v>94.800000000036718</v>
      </c>
      <c r="AB49" s="50">
        <f>AB50*AB22</f>
        <v>112.8000000000636</v>
      </c>
      <c r="AC49" s="50">
        <f>AC50*AC22</f>
        <v>383.59999999977697</v>
      </c>
    </row>
    <row r="50" spans="1:142" x14ac:dyDescent="0.2">
      <c r="A50" s="48" t="s">
        <v>43</v>
      </c>
      <c r="B50" s="52">
        <v>5.9249884951699999E-2</v>
      </c>
      <c r="D50" s="52">
        <v>5.1263311756100001E-2</v>
      </c>
      <c r="E50" s="52">
        <v>5.8807841045499999E-2</v>
      </c>
      <c r="F50" s="52">
        <v>4.3007518797000002E-2</v>
      </c>
      <c r="G50" s="52">
        <v>5.4704595186000002E-2</v>
      </c>
      <c r="H50" s="52">
        <v>4.5953560672299998E-2</v>
      </c>
      <c r="I50" s="52">
        <v>5.45746388443E-2</v>
      </c>
      <c r="J50" s="52">
        <v>4.1416228399700002E-2</v>
      </c>
      <c r="K50" s="52">
        <v>4.536906441E-2</v>
      </c>
      <c r="L50" s="52">
        <v>4.2178817982800001E-2</v>
      </c>
      <c r="M50" s="52">
        <v>4.8492651003099997E-2</v>
      </c>
      <c r="N50" s="52">
        <v>4.70424609343E-2</v>
      </c>
      <c r="P50" s="52">
        <v>5.2087539368499997E-2</v>
      </c>
      <c r="Q50" s="52">
        <v>6.3338376197699997E-2</v>
      </c>
      <c r="R50" s="52">
        <v>5.8644622943100001E-2</v>
      </c>
      <c r="S50" s="52">
        <v>6.9006900690100001E-2</v>
      </c>
      <c r="T50" s="52">
        <v>6.2557497700099995E-2</v>
      </c>
      <c r="U50" s="52">
        <v>6.8531191113800002E-2</v>
      </c>
      <c r="V50" s="52">
        <v>6.7074090840500006E-2</v>
      </c>
      <c r="W50" s="52">
        <v>7.6406297001900006E-2</v>
      </c>
      <c r="X50" s="52">
        <v>6.9921639541900005E-2</v>
      </c>
      <c r="Z50" s="52">
        <v>7.3051587595300005E-2</v>
      </c>
      <c r="AA50" s="52">
        <v>9.6351255208900005E-2</v>
      </c>
      <c r="AB50" s="52">
        <v>8.5506367495500002E-2</v>
      </c>
      <c r="AC50" s="52">
        <v>0.40050114846500001</v>
      </c>
    </row>
    <row r="51" spans="1:142" x14ac:dyDescent="0.2">
      <c r="AF51" s="49"/>
      <c r="AH51" s="49"/>
      <c r="AP51" s="49"/>
      <c r="AR51" s="49"/>
      <c r="AZ51" s="49"/>
      <c r="BB51" s="49"/>
      <c r="BJ51" s="49"/>
      <c r="BL51" s="49"/>
      <c r="BT51" s="49"/>
      <c r="BV51" s="49"/>
      <c r="CD51" s="49"/>
      <c r="CF51" s="49"/>
      <c r="CN51" s="49"/>
      <c r="CP51" s="49"/>
      <c r="CX51" s="49"/>
      <c r="CZ51" s="49"/>
      <c r="DH51" s="49"/>
      <c r="DJ51" s="49"/>
      <c r="DR51" s="49"/>
      <c r="DT51" s="49"/>
      <c r="EB51" s="49"/>
      <c r="ED51" s="49"/>
      <c r="EL51" s="49"/>
    </row>
    <row r="52" spans="1:142" x14ac:dyDescent="0.2">
      <c r="A52" s="48" t="s">
        <v>87</v>
      </c>
    </row>
    <row r="53" spans="1:142" x14ac:dyDescent="0.2">
      <c r="A53" s="48" t="s">
        <v>56</v>
      </c>
    </row>
    <row r="54" spans="1:142" x14ac:dyDescent="0.2">
      <c r="A54" s="48" t="s">
        <v>23</v>
      </c>
    </row>
    <row r="55" spans="1:142" x14ac:dyDescent="0.2">
      <c r="A55" s="48" t="s">
        <v>52</v>
      </c>
    </row>
    <row r="56" spans="1:142" x14ac:dyDescent="0.2">
      <c r="A56" s="48" t="s">
        <v>48</v>
      </c>
    </row>
    <row r="57" spans="1:142" x14ac:dyDescent="0.2">
      <c r="A57" s="48" t="s">
        <v>113</v>
      </c>
      <c r="B57" s="50">
        <v>-235.4</v>
      </c>
      <c r="D57" s="50">
        <v>0</v>
      </c>
      <c r="E57" s="50">
        <v>14.6</v>
      </c>
      <c r="F57" s="50">
        <v>0</v>
      </c>
      <c r="G57" s="50">
        <v>0.8</v>
      </c>
      <c r="H57" s="50">
        <v>0</v>
      </c>
      <c r="I57" s="50">
        <v>0</v>
      </c>
      <c r="J57" s="50">
        <v>0</v>
      </c>
      <c r="K57" s="50">
        <v>0</v>
      </c>
      <c r="L57" s="50">
        <v>16.100000000000001</v>
      </c>
      <c r="M57" s="50">
        <v>-8.9</v>
      </c>
      <c r="N57" s="50">
        <v>0</v>
      </c>
      <c r="R57" s="50">
        <v>0.1</v>
      </c>
      <c r="S57" s="50">
        <v>0.1</v>
      </c>
      <c r="T57" s="50">
        <v>1.3</v>
      </c>
      <c r="U57" s="50">
        <v>4.5999999999999996</v>
      </c>
      <c r="V57" s="50">
        <v>0</v>
      </c>
      <c r="W57" s="50">
        <v>0.3</v>
      </c>
      <c r="X57" s="50">
        <v>0.1</v>
      </c>
      <c r="Z57" s="50">
        <v>0.2</v>
      </c>
      <c r="AA57" s="50">
        <v>1</v>
      </c>
      <c r="AB57" s="50">
        <v>2.2999999999999998</v>
      </c>
      <c r="AC57" s="50">
        <v>-4.9000000000000004</v>
      </c>
    </row>
    <row r="58" spans="1:142" x14ac:dyDescent="0.2">
      <c r="A58" s="48" t="s">
        <v>73</v>
      </c>
    </row>
    <row r="59" spans="1:142" x14ac:dyDescent="0.2">
      <c r="A59" s="48" t="s">
        <v>72</v>
      </c>
    </row>
    <row r="60" spans="1:142" x14ac:dyDescent="0.2">
      <c r="A60" s="48" t="s">
        <v>100</v>
      </c>
      <c r="J60" s="50">
        <v>0</v>
      </c>
      <c r="K60" s="50">
        <v>0</v>
      </c>
      <c r="L60" s="50">
        <v>1.8</v>
      </c>
      <c r="M60" s="50">
        <v>0</v>
      </c>
      <c r="N60" s="50">
        <v>0</v>
      </c>
    </row>
    <row r="61" spans="1:142" x14ac:dyDescent="0.2">
      <c r="A61" s="48" t="s">
        <v>34</v>
      </c>
    </row>
    <row r="62" spans="1:142" x14ac:dyDescent="0.2">
      <c r="A62" s="48" t="s">
        <v>37</v>
      </c>
    </row>
    <row r="63" spans="1:142" x14ac:dyDescent="0.2">
      <c r="A63" s="48" t="s">
        <v>92</v>
      </c>
    </row>
    <row r="64" spans="1:142" x14ac:dyDescent="0.2">
      <c r="A64" s="48" t="s">
        <v>30</v>
      </c>
    </row>
    <row r="65" spans="1:142" x14ac:dyDescent="0.2">
      <c r="A65" s="48" t="s">
        <v>69</v>
      </c>
      <c r="B65" s="50">
        <v>0</v>
      </c>
      <c r="D65" s="50">
        <v>0</v>
      </c>
      <c r="E65" s="50">
        <v>14.6</v>
      </c>
      <c r="F65" s="50">
        <v>0</v>
      </c>
      <c r="G65" s="50">
        <v>0.8</v>
      </c>
      <c r="H65" s="50">
        <v>0</v>
      </c>
      <c r="I65" s="50">
        <v>0</v>
      </c>
      <c r="J65" s="50">
        <v>0</v>
      </c>
      <c r="K65" s="50">
        <v>0</v>
      </c>
      <c r="L65" s="50">
        <v>-5.9</v>
      </c>
      <c r="M65" s="50">
        <v>0.1</v>
      </c>
      <c r="N65" s="50">
        <v>0</v>
      </c>
      <c r="U65" s="50">
        <v>4.5</v>
      </c>
      <c r="W65" s="50">
        <v>0</v>
      </c>
    </row>
    <row r="66" spans="1:142" x14ac:dyDescent="0.2">
      <c r="A66" s="48" t="s">
        <v>28</v>
      </c>
      <c r="B66" s="50">
        <v>-117.7</v>
      </c>
      <c r="D66" s="50">
        <v>0</v>
      </c>
      <c r="E66" s="50">
        <v>0</v>
      </c>
    </row>
    <row r="67" spans="1:142" x14ac:dyDescent="0.2">
      <c r="A67" s="48" t="s">
        <v>53</v>
      </c>
      <c r="B67" s="50">
        <v>117.7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20.2</v>
      </c>
      <c r="M67" s="50">
        <v>-9</v>
      </c>
      <c r="N67" s="50">
        <v>0</v>
      </c>
      <c r="R67" s="50">
        <v>0.1</v>
      </c>
      <c r="S67" s="50">
        <v>0.1</v>
      </c>
      <c r="T67" s="50">
        <v>1.3</v>
      </c>
      <c r="U67" s="50">
        <v>0.1</v>
      </c>
      <c r="V67" s="50">
        <v>0</v>
      </c>
      <c r="W67" s="50">
        <v>0.3</v>
      </c>
      <c r="X67" s="50">
        <v>0.1</v>
      </c>
      <c r="Z67" s="50">
        <v>0.2</v>
      </c>
      <c r="AA67" s="50">
        <v>1</v>
      </c>
      <c r="AB67" s="50">
        <v>2.2999999999999998</v>
      </c>
      <c r="AC67" s="50">
        <v>-4.9000000000000004</v>
      </c>
    </row>
    <row r="68" spans="1:142" x14ac:dyDescent="0.2">
      <c r="AF68" s="49"/>
      <c r="AH68" s="49"/>
      <c r="AP68" s="49"/>
      <c r="AR68" s="49"/>
      <c r="AZ68" s="49"/>
      <c r="BB68" s="49"/>
      <c r="BJ68" s="49"/>
      <c r="BL68" s="49"/>
      <c r="BT68" s="49"/>
      <c r="BV68" s="49"/>
      <c r="CD68" s="49"/>
      <c r="CF68" s="49"/>
      <c r="CN68" s="49"/>
      <c r="CP68" s="49"/>
      <c r="CX68" s="49"/>
      <c r="CZ68" s="49"/>
      <c r="DH68" s="49"/>
      <c r="DJ68" s="49"/>
      <c r="DR68" s="49"/>
      <c r="DT68" s="49"/>
      <c r="EB68" s="49"/>
      <c r="ED68" s="49"/>
      <c r="EL68" s="49"/>
    </row>
    <row r="69" spans="1:142" x14ac:dyDescent="0.2">
      <c r="A69" s="48" t="s">
        <v>85</v>
      </c>
      <c r="B69" s="50">
        <v>-183.9</v>
      </c>
      <c r="D69" s="50">
        <f t="shared" ref="D69:N69" si="17">D70*D22</f>
        <v>49.099999999992576</v>
      </c>
      <c r="E69" s="50">
        <f t="shared" si="17"/>
        <v>58.69999999998862</v>
      </c>
      <c r="F69" s="50">
        <f t="shared" si="17"/>
        <v>42.900000000007502</v>
      </c>
      <c r="G69" s="50">
        <f t="shared" si="17"/>
        <v>43.299999999970559</v>
      </c>
      <c r="H69" s="50">
        <f t="shared" si="17"/>
        <v>47.299999999998384</v>
      </c>
      <c r="I69" s="50">
        <f t="shared" si="17"/>
        <v>44.199999999998568</v>
      </c>
      <c r="J69" s="50">
        <f t="shared" si="17"/>
        <v>44.100000000000563</v>
      </c>
      <c r="K69" s="50">
        <f t="shared" si="17"/>
        <v>38.600000000027997</v>
      </c>
      <c r="L69" s="50">
        <f t="shared" si="17"/>
        <v>66.200000000004707</v>
      </c>
      <c r="M69" s="50">
        <f t="shared" si="17"/>
        <v>36.299999999955901</v>
      </c>
      <c r="N69" s="50">
        <f t="shared" si="17"/>
        <v>57.499999999994884</v>
      </c>
      <c r="P69" s="50">
        <f t="shared" ref="P69:X69" si="18">P70*P22</f>
        <v>64.500000000013543</v>
      </c>
      <c r="Q69" s="50">
        <f t="shared" si="18"/>
        <v>62.800000000019544</v>
      </c>
      <c r="R69" s="50">
        <f t="shared" si="18"/>
        <v>75.300000000020432</v>
      </c>
      <c r="S69" s="50">
        <f t="shared" si="18"/>
        <v>69.100000000030889</v>
      </c>
      <c r="T69" s="50">
        <f t="shared" si="18"/>
        <v>82.900000000017485</v>
      </c>
      <c r="U69" s="50">
        <f t="shared" si="18"/>
        <v>73.700000000013347</v>
      </c>
      <c r="V69" s="50">
        <f t="shared" si="18"/>
        <v>88.899999999998712</v>
      </c>
      <c r="W69" s="50">
        <f t="shared" si="18"/>
        <v>76.499999999974037</v>
      </c>
      <c r="X69" s="50">
        <f t="shared" si="18"/>
        <v>92.899999999964649</v>
      </c>
      <c r="Z69" s="50">
        <f>Z70*Z22</f>
        <v>98.899999999981233</v>
      </c>
      <c r="AA69" s="50">
        <f>AA70*AA22</f>
        <v>95.799999999967554</v>
      </c>
      <c r="AB69" s="50">
        <f>AB70*AB22</f>
        <v>115.1000000000456</v>
      </c>
      <c r="AC69" s="50">
        <f>AC70*AC22</f>
        <v>378.70000000033735</v>
      </c>
    </row>
    <row r="70" spans="1:142" x14ac:dyDescent="0.2">
      <c r="A70" s="48" t="s">
        <v>43</v>
      </c>
      <c r="B70" s="52">
        <v>-0.21157386102199999</v>
      </c>
      <c r="D70" s="52">
        <v>5.1263311756100001E-2</v>
      </c>
      <c r="E70" s="52">
        <v>7.8277103613799998E-2</v>
      </c>
      <c r="F70" s="52">
        <v>4.3007518797000002E-2</v>
      </c>
      <c r="G70" s="52">
        <v>5.5734328742400002E-2</v>
      </c>
      <c r="H70" s="52">
        <v>4.5953560672299998E-2</v>
      </c>
      <c r="I70" s="52">
        <v>5.45746388443E-2</v>
      </c>
      <c r="J70" s="52">
        <v>4.1416228399700002E-2</v>
      </c>
      <c r="K70" s="52">
        <v>4.536906441E-2</v>
      </c>
      <c r="L70" s="52">
        <v>5.5733288432399997E-2</v>
      </c>
      <c r="M70" s="52">
        <v>3.8944319279000002E-2</v>
      </c>
      <c r="N70" s="52">
        <v>4.70424609343E-2</v>
      </c>
      <c r="P70" s="52">
        <v>5.2087539368499997E-2</v>
      </c>
      <c r="Q70" s="52">
        <v>6.3338376197699997E-2</v>
      </c>
      <c r="R70" s="52">
        <v>5.8722607814099999E-2</v>
      </c>
      <c r="S70" s="52">
        <v>6.9106910691100004E-2</v>
      </c>
      <c r="T70" s="52">
        <v>6.3554124501700004E-2</v>
      </c>
      <c r="U70" s="52">
        <v>7.3093325399199993E-2</v>
      </c>
      <c r="V70" s="52">
        <v>6.7074090840500006E-2</v>
      </c>
      <c r="W70" s="52">
        <v>7.6707109194800005E-2</v>
      </c>
      <c r="X70" s="52">
        <v>6.9996986136200007E-2</v>
      </c>
      <c r="Z70" s="52">
        <v>7.3199615128399995E-2</v>
      </c>
      <c r="AA70" s="52">
        <v>9.7367618660400002E-2</v>
      </c>
      <c r="AB70" s="52">
        <v>8.7249848392999999E-2</v>
      </c>
      <c r="AC70" s="52">
        <v>0.395385257883</v>
      </c>
    </row>
    <row r="71" spans="1:142" x14ac:dyDescent="0.2">
      <c r="A71" s="48" t="s">
        <v>70</v>
      </c>
      <c r="B71" s="50">
        <v>51.5</v>
      </c>
      <c r="D71" s="50">
        <v>49.1</v>
      </c>
      <c r="E71" s="50">
        <v>44.1</v>
      </c>
      <c r="F71" s="50">
        <v>42.9</v>
      </c>
      <c r="G71" s="50">
        <v>42.5</v>
      </c>
      <c r="H71" s="50">
        <v>47.3</v>
      </c>
      <c r="I71" s="50">
        <v>44.2</v>
      </c>
      <c r="J71" s="50">
        <v>44.1</v>
      </c>
      <c r="K71" s="50">
        <v>38.6</v>
      </c>
      <c r="L71" s="50">
        <v>50.1</v>
      </c>
      <c r="M71" s="50">
        <v>45.2</v>
      </c>
      <c r="N71" s="50">
        <v>57.5</v>
      </c>
      <c r="O71" s="50">
        <v>449.237933</v>
      </c>
      <c r="P71" s="50">
        <v>64.5</v>
      </c>
      <c r="Q71" s="50">
        <v>62.8</v>
      </c>
      <c r="R71" s="50">
        <v>75.2</v>
      </c>
      <c r="S71" s="50">
        <v>69</v>
      </c>
      <c r="T71" s="50">
        <v>81.599999999999994</v>
      </c>
      <c r="U71" s="50">
        <v>69.099999999999994</v>
      </c>
      <c r="V71" s="50">
        <v>88.9</v>
      </c>
      <c r="W71" s="50">
        <v>76.2</v>
      </c>
      <c r="X71" s="50">
        <v>92.8</v>
      </c>
      <c r="Z71" s="50">
        <v>98.7</v>
      </c>
      <c r="AA71" s="50">
        <v>94.8</v>
      </c>
      <c r="AB71" s="50">
        <v>112.8</v>
      </c>
      <c r="AC71" s="50">
        <v>383.6</v>
      </c>
    </row>
    <row r="72" spans="1:142" x14ac:dyDescent="0.2">
      <c r="A72" s="48" t="s">
        <v>43</v>
      </c>
      <c r="B72" s="52">
        <v>5.9249884951699999E-2</v>
      </c>
      <c r="D72" s="52">
        <v>5.1263311756100001E-2</v>
      </c>
      <c r="E72" s="52">
        <v>5.8807841045499999E-2</v>
      </c>
      <c r="F72" s="52">
        <v>4.3007518797000002E-2</v>
      </c>
      <c r="G72" s="52">
        <v>5.4704595186000002E-2</v>
      </c>
      <c r="H72" s="52">
        <v>4.5953560672299998E-2</v>
      </c>
      <c r="I72" s="52">
        <v>5.45746388443E-2</v>
      </c>
      <c r="J72" s="52">
        <v>4.1416228399700002E-2</v>
      </c>
      <c r="K72" s="52">
        <v>4.536906441E-2</v>
      </c>
      <c r="L72" s="52">
        <v>4.2178817982800001E-2</v>
      </c>
      <c r="M72" s="52">
        <v>4.8492651003099997E-2</v>
      </c>
      <c r="N72" s="52">
        <v>4.70424609343E-2</v>
      </c>
      <c r="O72" s="52">
        <v>0.45492448911400002</v>
      </c>
      <c r="P72" s="52">
        <v>5.2087539368499997E-2</v>
      </c>
      <c r="Q72" s="52">
        <v>6.3338376197699997E-2</v>
      </c>
      <c r="R72" s="52">
        <v>5.8644622943100001E-2</v>
      </c>
      <c r="S72" s="52">
        <v>6.9006900690100001E-2</v>
      </c>
      <c r="T72" s="52">
        <v>6.2557497700099995E-2</v>
      </c>
      <c r="U72" s="52">
        <v>6.8531191113800002E-2</v>
      </c>
      <c r="V72" s="52">
        <v>6.7074090840500006E-2</v>
      </c>
      <c r="W72" s="52">
        <v>7.6406297001900006E-2</v>
      </c>
      <c r="X72" s="52">
        <v>6.9921639541900005E-2</v>
      </c>
      <c r="Y72" s="52">
        <v>0</v>
      </c>
      <c r="Z72" s="52">
        <v>7.3051587595300005E-2</v>
      </c>
      <c r="AA72" s="52">
        <v>9.6351255208900005E-2</v>
      </c>
      <c r="AB72" s="52">
        <v>8.5506367495500002E-2</v>
      </c>
      <c r="AC72" s="52">
        <v>0.40050114846500001</v>
      </c>
      <c r="AD72" s="51">
        <v>0</v>
      </c>
    </row>
    <row r="73" spans="1:142" x14ac:dyDescent="0.2">
      <c r="AF73" s="49"/>
      <c r="AH73" s="49"/>
      <c r="AP73" s="49"/>
      <c r="AR73" s="49"/>
      <c r="AZ73" s="49"/>
      <c r="BB73" s="49"/>
      <c r="BJ73" s="49"/>
      <c r="BL73" s="49"/>
      <c r="BT73" s="49"/>
      <c r="BV73" s="49"/>
      <c r="CD73" s="49"/>
      <c r="CF73" s="49"/>
      <c r="CN73" s="49"/>
      <c r="CP73" s="49"/>
      <c r="CX73" s="49"/>
      <c r="CZ73" s="49"/>
      <c r="DH73" s="49"/>
      <c r="DJ73" s="49"/>
      <c r="DR73" s="49"/>
      <c r="DT73" s="49"/>
      <c r="EB73" s="49"/>
      <c r="ED73" s="49"/>
      <c r="EL73" s="49"/>
    </row>
    <row r="74" spans="1:142" x14ac:dyDescent="0.2">
      <c r="A74" s="48" t="s">
        <v>78</v>
      </c>
      <c r="B74" s="50">
        <v>379.9</v>
      </c>
      <c r="D74" s="50">
        <v>153.1</v>
      </c>
      <c r="E74" s="50">
        <v>70.5</v>
      </c>
      <c r="F74" s="50">
        <v>139.6</v>
      </c>
      <c r="G74" s="50">
        <v>40.200000000000003</v>
      </c>
      <c r="H74" s="50">
        <v>127.5</v>
      </c>
      <c r="I74" s="50">
        <v>48.6</v>
      </c>
      <c r="J74" s="50">
        <v>134.69999999999999</v>
      </c>
      <c r="K74" s="50">
        <v>47.5</v>
      </c>
      <c r="L74" s="50">
        <v>120.4</v>
      </c>
      <c r="M74" s="50">
        <v>58.1</v>
      </c>
      <c r="N74" s="50">
        <v>137.69999999999999</v>
      </c>
      <c r="P74" s="50">
        <v>134.9</v>
      </c>
      <c r="Q74" s="50">
        <v>40.1</v>
      </c>
      <c r="R74" s="50">
        <v>121.1</v>
      </c>
      <c r="S74" s="50">
        <v>34.1</v>
      </c>
      <c r="T74" s="50">
        <v>92.1</v>
      </c>
      <c r="U74" s="50">
        <v>30.6</v>
      </c>
      <c r="V74" s="50">
        <v>99.4</v>
      </c>
      <c r="W74" s="50">
        <v>34.4</v>
      </c>
      <c r="X74" s="50">
        <v>99.5</v>
      </c>
      <c r="Z74" s="50">
        <v>93.7</v>
      </c>
      <c r="AA74" s="50">
        <v>-23.6</v>
      </c>
      <c r="AB74" s="50">
        <v>15.5</v>
      </c>
      <c r="AC74" s="50">
        <v>-494.2</v>
      </c>
    </row>
    <row r="75" spans="1:142" x14ac:dyDescent="0.2">
      <c r="A75" s="48" t="s">
        <v>31</v>
      </c>
    </row>
    <row r="76" spans="1:142" x14ac:dyDescent="0.2">
      <c r="A76" s="48" t="s">
        <v>41</v>
      </c>
      <c r="J76" s="50">
        <v>0.6</v>
      </c>
      <c r="K76" s="50">
        <v>-0.3</v>
      </c>
      <c r="L76" s="50">
        <v>0.6</v>
      </c>
      <c r="M76" s="50">
        <v>0.7</v>
      </c>
      <c r="N76" s="50">
        <v>0.6</v>
      </c>
      <c r="P76" s="50">
        <v>0.7</v>
      </c>
      <c r="Q76" s="50">
        <v>0.9</v>
      </c>
      <c r="R76" s="50">
        <v>0.2</v>
      </c>
      <c r="S76" s="50">
        <v>1.3</v>
      </c>
      <c r="T76" s="50">
        <v>-0.9</v>
      </c>
      <c r="U76" s="50">
        <v>-0.9</v>
      </c>
      <c r="V76" s="50">
        <v>0.5</v>
      </c>
      <c r="W76" s="50">
        <v>0.6</v>
      </c>
      <c r="X76" s="50">
        <v>0.8</v>
      </c>
      <c r="Z76" s="50">
        <v>-0.2</v>
      </c>
      <c r="AA76" s="50">
        <v>0.7</v>
      </c>
      <c r="AB76" s="50">
        <v>0.8</v>
      </c>
      <c r="AC76" s="50">
        <v>-0.4</v>
      </c>
    </row>
    <row r="77" spans="1:142" x14ac:dyDescent="0.2">
      <c r="A77" s="48" t="s">
        <v>60</v>
      </c>
      <c r="L77" s="50">
        <v>3.5</v>
      </c>
      <c r="M77" s="50">
        <v>7.9</v>
      </c>
      <c r="N77" s="50">
        <v>-0.6</v>
      </c>
      <c r="O77" s="50">
        <v>-7.3499999999999996E-2</v>
      </c>
      <c r="P77" s="50">
        <v>0.7</v>
      </c>
      <c r="R77" s="50">
        <v>6.1</v>
      </c>
      <c r="T77" s="50">
        <v>0.9</v>
      </c>
      <c r="V77" s="50">
        <v>-0.5</v>
      </c>
      <c r="W77" s="50">
        <v>-0.6</v>
      </c>
      <c r="X77" s="50">
        <v>-0.8</v>
      </c>
      <c r="Z77" s="50">
        <v>0.2</v>
      </c>
      <c r="AA77" s="50">
        <v>35.5</v>
      </c>
      <c r="AB77" s="50">
        <v>27.9</v>
      </c>
    </row>
    <row r="78" spans="1:142" x14ac:dyDescent="0.2">
      <c r="A78" s="48"/>
    </row>
    <row r="79" spans="1:142" x14ac:dyDescent="0.2">
      <c r="A79" s="48" t="s">
        <v>55</v>
      </c>
      <c r="B79" s="52">
        <v>0.43706856879900002</v>
      </c>
      <c r="D79" s="52">
        <v>0.15984547922299999</v>
      </c>
      <c r="E79" s="52">
        <v>9.4012535004699999E-2</v>
      </c>
      <c r="F79" s="52">
        <v>0.13994987468699999</v>
      </c>
      <c r="G79" s="52">
        <v>5.1744111211199997E-2</v>
      </c>
      <c r="H79" s="52">
        <v>0.123870591664</v>
      </c>
      <c r="I79" s="52">
        <v>6.0007408322000001E-2</v>
      </c>
      <c r="J79" s="52">
        <v>0.12650262960200001</v>
      </c>
      <c r="K79" s="52">
        <v>5.5829807240200001E-2</v>
      </c>
      <c r="L79" s="52">
        <v>0.101363865971</v>
      </c>
      <c r="M79" s="52">
        <v>6.2332367771700002E-2</v>
      </c>
      <c r="N79" s="52">
        <v>0.112656467316</v>
      </c>
      <c r="P79" s="52">
        <v>0.10893967536099999</v>
      </c>
      <c r="Q79" s="52">
        <v>4.0443772062500001E-2</v>
      </c>
      <c r="R79" s="52">
        <v>9.4439678702299995E-2</v>
      </c>
      <c r="S79" s="52">
        <v>3.4103410341E-2</v>
      </c>
      <c r="T79" s="52">
        <v>7.0607175713000001E-2</v>
      </c>
      <c r="U79" s="52">
        <v>3.03481106813E-2</v>
      </c>
      <c r="V79" s="52">
        <v>7.4996227553899994E-2</v>
      </c>
      <c r="W79" s="52">
        <v>3.4493131454900003E-2</v>
      </c>
      <c r="X79" s="52">
        <v>7.4969861362299994E-2</v>
      </c>
      <c r="Z79" s="52">
        <v>6.9350899267299995E-2</v>
      </c>
      <c r="AA79" s="52">
        <v>-2.3986177457100001E-2</v>
      </c>
      <c r="AB79" s="52">
        <v>1.1749545178900001E-2</v>
      </c>
      <c r="AC79" s="52">
        <v>-0.51597410732899995</v>
      </c>
    </row>
    <row r="80" spans="1:142" x14ac:dyDescent="0.2">
      <c r="A80" s="48" t="s">
        <v>99</v>
      </c>
      <c r="B80" s="50">
        <v>144.5</v>
      </c>
      <c r="D80" s="50">
        <v>153.1</v>
      </c>
      <c r="E80" s="50">
        <v>85.1</v>
      </c>
      <c r="F80" s="50">
        <v>139.6</v>
      </c>
      <c r="G80" s="50">
        <v>41</v>
      </c>
      <c r="H80" s="50">
        <v>127.5</v>
      </c>
      <c r="I80" s="50">
        <v>48.6</v>
      </c>
      <c r="J80" s="50">
        <v>135.30000000000001</v>
      </c>
      <c r="K80" s="50">
        <v>47.2</v>
      </c>
      <c r="L80" s="50">
        <v>140.6</v>
      </c>
      <c r="M80" s="50">
        <v>57.8</v>
      </c>
      <c r="N80" s="50">
        <v>137.69999999999999</v>
      </c>
      <c r="O80" s="50">
        <v>46</v>
      </c>
      <c r="P80" s="50">
        <v>136.30000000000001</v>
      </c>
      <c r="Q80" s="50">
        <v>41</v>
      </c>
      <c r="R80" s="50">
        <v>127.5</v>
      </c>
      <c r="S80" s="50">
        <v>35.5</v>
      </c>
      <c r="T80" s="50">
        <v>93.4</v>
      </c>
      <c r="U80" s="50">
        <v>34.299999999999997</v>
      </c>
      <c r="V80" s="50">
        <v>99.4</v>
      </c>
      <c r="W80" s="50">
        <v>34.700000000000003</v>
      </c>
      <c r="X80" s="50">
        <v>99.6</v>
      </c>
      <c r="Y80" s="50">
        <v>131</v>
      </c>
      <c r="Z80" s="50">
        <v>93.9</v>
      </c>
      <c r="AA80" s="50">
        <v>13.6</v>
      </c>
      <c r="AB80" s="50">
        <v>46.5</v>
      </c>
      <c r="AC80" s="50">
        <v>-499.5</v>
      </c>
    </row>
    <row r="81" spans="1:142" x14ac:dyDescent="0.2">
      <c r="A81" s="48" t="s">
        <v>63</v>
      </c>
      <c r="D81" s="52">
        <v>5.9515570934300002E-2</v>
      </c>
      <c r="F81" s="52">
        <v>-8.8177661658999998E-2</v>
      </c>
      <c r="G81" s="52">
        <v>-0.51821386603999997</v>
      </c>
      <c r="H81" s="52">
        <v>-8.6676217764999994E-2</v>
      </c>
      <c r="I81" s="52">
        <v>0.18536585365899999</v>
      </c>
      <c r="J81" s="52">
        <v>6.1176470588199999E-2</v>
      </c>
      <c r="K81" s="52">
        <v>-2.8806584362099999E-2</v>
      </c>
      <c r="L81" s="52">
        <v>3.9172209903900003E-2</v>
      </c>
      <c r="M81" s="52">
        <v>0.22457627118599999</v>
      </c>
      <c r="N81" s="52">
        <v>-2.0625889046899999E-2</v>
      </c>
      <c r="O81" s="52">
        <v>-0.20415224913499999</v>
      </c>
      <c r="P81" s="52">
        <v>-1.0167029774899999E-2</v>
      </c>
      <c r="Q81" s="52">
        <v>-0.108695652174</v>
      </c>
      <c r="R81" s="52">
        <v>-6.4563462949400005E-2</v>
      </c>
      <c r="S81" s="52">
        <v>-0.134146341463</v>
      </c>
      <c r="T81" s="52">
        <v>-0.26745098039199999</v>
      </c>
      <c r="U81" s="52">
        <v>-3.3802816901400003E-2</v>
      </c>
      <c r="V81" s="52">
        <v>6.4239828693800002E-2</v>
      </c>
      <c r="W81" s="52">
        <v>1.1661807580200001E-2</v>
      </c>
      <c r="X81" s="52">
        <v>2.0120724346100001E-3</v>
      </c>
      <c r="Y81" s="52">
        <v>2.7752161383299998</v>
      </c>
      <c r="Z81" s="52">
        <v>-5.7228915662699997E-2</v>
      </c>
      <c r="AA81" s="52">
        <v>-0.89618320610699997</v>
      </c>
      <c r="AB81" s="52">
        <v>-0.50479233226800002</v>
      </c>
      <c r="AC81" s="52">
        <v>-37.727941176500003</v>
      </c>
      <c r="AD81" s="53"/>
    </row>
    <row r="82" spans="1:142" x14ac:dyDescent="0.2">
      <c r="A82" s="48" t="s">
        <v>54</v>
      </c>
      <c r="B82" s="52">
        <v>0</v>
      </c>
      <c r="C82" s="52">
        <v>0</v>
      </c>
      <c r="D82" s="52">
        <v>0</v>
      </c>
      <c r="E82" s="52">
        <v>0</v>
      </c>
      <c r="F82" s="52">
        <v>-3.39100346021E-2</v>
      </c>
      <c r="G82" s="52">
        <v>0</v>
      </c>
      <c r="H82" s="52">
        <v>-0.16721097322</v>
      </c>
      <c r="I82" s="52">
        <v>-0.428907168038</v>
      </c>
      <c r="J82" s="52">
        <v>-3.0802292263600001E-2</v>
      </c>
      <c r="K82" s="52">
        <v>0.15121951219499999</v>
      </c>
      <c r="L82" s="52">
        <v>0.102745098039</v>
      </c>
      <c r="M82" s="52">
        <v>0.18930041152300001</v>
      </c>
      <c r="N82" s="52">
        <v>1.7738359201799999E-2</v>
      </c>
      <c r="O82" s="52">
        <v>-2.5423728813599999E-2</v>
      </c>
      <c r="P82" s="52">
        <v>-3.0583214793699999E-2</v>
      </c>
      <c r="Q82" s="52">
        <v>-0.29065743944599998</v>
      </c>
      <c r="R82" s="52">
        <v>-7.4074074074099994E-2</v>
      </c>
      <c r="S82" s="52">
        <v>-0.228260869565</v>
      </c>
      <c r="T82" s="52">
        <v>-0.31474688187799998</v>
      </c>
      <c r="U82" s="52">
        <v>-0.16341463414599999</v>
      </c>
      <c r="V82" s="52">
        <v>-0.22039215686300001</v>
      </c>
      <c r="W82" s="52">
        <v>-2.2535211267600001E-2</v>
      </c>
      <c r="X82" s="52">
        <v>6.6381156316900003E-2</v>
      </c>
      <c r="Y82" s="52">
        <v>2.8192419825099999</v>
      </c>
      <c r="Z82" s="52">
        <v>-5.5331991951700001E-2</v>
      </c>
      <c r="AA82" s="52">
        <v>-0.60806916426500002</v>
      </c>
      <c r="AB82" s="52">
        <v>-0.53313253011999995</v>
      </c>
      <c r="AC82" s="52">
        <v>-4.8129770992400003</v>
      </c>
      <c r="AD82" s="51">
        <v>0</v>
      </c>
    </row>
    <row r="83" spans="1:142" x14ac:dyDescent="0.2">
      <c r="A83" s="48" t="s">
        <v>32</v>
      </c>
      <c r="B83" s="52"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-0.11764705882400001</v>
      </c>
      <c r="I83" s="52">
        <v>0</v>
      </c>
      <c r="J83" s="52">
        <v>-0.116263879817</v>
      </c>
      <c r="K83" s="52">
        <v>-0.44535840187999998</v>
      </c>
      <c r="L83" s="52">
        <v>7.1633237822400003E-3</v>
      </c>
      <c r="M83" s="52">
        <v>0.40975609756100001</v>
      </c>
      <c r="N83" s="52">
        <v>0.08</v>
      </c>
      <c r="O83" s="52">
        <v>-5.3497942386800001E-2</v>
      </c>
      <c r="P83" s="52">
        <v>7.3909830007400003E-3</v>
      </c>
      <c r="Q83" s="52">
        <v>-0.13135593220299999</v>
      </c>
      <c r="R83" s="52">
        <v>-9.3172119487899996E-2</v>
      </c>
      <c r="S83" s="52">
        <v>-0.38581314878900003</v>
      </c>
      <c r="T83" s="52">
        <v>-0.32171387073300001</v>
      </c>
      <c r="U83" s="52">
        <v>-0.25434782608700002</v>
      </c>
      <c r="V83" s="52">
        <v>-0.27072633895800002</v>
      </c>
      <c r="W83" s="52">
        <v>-0.15365853658500001</v>
      </c>
      <c r="X83" s="52">
        <v>-0.21882352941200001</v>
      </c>
      <c r="Y83" s="52">
        <v>2.6901408450700002</v>
      </c>
      <c r="Z83" s="52">
        <v>5.3533190578200001E-3</v>
      </c>
      <c r="AA83" s="52">
        <v>-0.60349854227400002</v>
      </c>
      <c r="AB83" s="52">
        <v>-0.53219315895399999</v>
      </c>
      <c r="AC83" s="52">
        <v>-15.394812680099999</v>
      </c>
      <c r="AD83" s="51">
        <v>0</v>
      </c>
    </row>
    <row r="84" spans="1:142" x14ac:dyDescent="0.2">
      <c r="A84" s="48" t="s">
        <v>49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-4.0862703139700002E-2</v>
      </c>
      <c r="I84" s="52">
        <v>0</v>
      </c>
      <c r="J84" s="52">
        <v>-4.0361782669100003E-2</v>
      </c>
      <c r="K84" s="52">
        <v>-0.178380358564</v>
      </c>
      <c r="L84" s="52">
        <v>2.3820957084799998E-3</v>
      </c>
      <c r="M84" s="52">
        <v>0.12128150973600001</v>
      </c>
      <c r="N84" s="52">
        <v>2.5985568006E-2</v>
      </c>
      <c r="O84" s="52">
        <v>-1.81604530663E-2</v>
      </c>
      <c r="P84" s="52">
        <v>2.4576161750800001E-3</v>
      </c>
      <c r="Q84" s="52">
        <v>-4.5855936168400002E-2</v>
      </c>
      <c r="R84" s="52">
        <v>-3.2075191210300003E-2</v>
      </c>
      <c r="S84" s="52">
        <v>-0.14997146521999999</v>
      </c>
      <c r="T84" s="52">
        <v>-0.121373471203</v>
      </c>
      <c r="U84" s="52">
        <v>-9.3198779226000006E-2</v>
      </c>
      <c r="V84" s="52">
        <v>-9.9887396376299994E-2</v>
      </c>
      <c r="W84" s="52">
        <v>-5.4092782270700003E-2</v>
      </c>
      <c r="X84" s="52">
        <v>-7.9021020611100001E-2</v>
      </c>
      <c r="Y84" s="52">
        <v>0.54530537144500002</v>
      </c>
      <c r="Z84" s="52">
        <v>1.78126489738E-3</v>
      </c>
      <c r="AA84" s="52">
        <v>-0.26534811695499999</v>
      </c>
      <c r="AB84" s="52">
        <v>-0.22371322140399999</v>
      </c>
      <c r="AD84" s="51">
        <v>0</v>
      </c>
    </row>
    <row r="85" spans="1:142" x14ac:dyDescent="0.2">
      <c r="A85" s="48" t="s">
        <v>50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-5.4571609372200004E-3</v>
      </c>
      <c r="M85" s="52">
        <v>0</v>
      </c>
      <c r="N85" s="52">
        <v>-2.0979580719599999E-2</v>
      </c>
      <c r="O85" s="52">
        <v>-0.11576916761</v>
      </c>
      <c r="P85" s="52">
        <v>-4.7731425015700001E-3</v>
      </c>
      <c r="Q85" s="52">
        <v>0</v>
      </c>
      <c r="R85" s="52">
        <v>0</v>
      </c>
      <c r="S85" s="52">
        <v>-6.0885779771000001E-2</v>
      </c>
      <c r="T85" s="52">
        <v>-7.1440332486299996E-2</v>
      </c>
      <c r="U85" s="52">
        <v>-6.1854014931100001E-2</v>
      </c>
      <c r="V85" s="52">
        <v>-6.7003074237399998E-2</v>
      </c>
      <c r="W85" s="52">
        <v>-9.7015434106600004E-2</v>
      </c>
      <c r="X85" s="52">
        <v>-6.2729216122100001E-2</v>
      </c>
      <c r="Y85" s="52">
        <v>0.232828577028</v>
      </c>
      <c r="Z85" s="52">
        <v>-7.1816278928300004E-2</v>
      </c>
      <c r="AA85" s="52">
        <v>-0.19804313334900001</v>
      </c>
      <c r="AB85" s="52">
        <v>-0.18268672362300001</v>
      </c>
      <c r="AD85" s="51">
        <v>0</v>
      </c>
    </row>
    <row r="86" spans="1:142" x14ac:dyDescent="0.2">
      <c r="A86" s="48" t="s">
        <v>25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-3.6721529678599998E-2</v>
      </c>
      <c r="W86" s="52">
        <v>0</v>
      </c>
      <c r="X86" s="52">
        <v>-4.2081821964200003E-2</v>
      </c>
      <c r="Y86" s="52">
        <v>4.4080954169500003E-2</v>
      </c>
      <c r="Z86" s="52">
        <v>-3.8879108590699998E-2</v>
      </c>
      <c r="AA86" s="52">
        <v>-0.104479555425</v>
      </c>
      <c r="AB86" s="52">
        <v>-9.5946198294999993E-2</v>
      </c>
      <c r="AD86" s="51">
        <v>0</v>
      </c>
    </row>
    <row r="87" spans="1:142" x14ac:dyDescent="0.2">
      <c r="A87" s="48"/>
    </row>
    <row r="88" spans="1:142" x14ac:dyDescent="0.2">
      <c r="A88" s="48" t="s">
        <v>62</v>
      </c>
      <c r="B88" s="52">
        <v>0.166244822826</v>
      </c>
      <c r="D88" s="52">
        <v>0.15984547922299999</v>
      </c>
      <c r="E88" s="52">
        <v>0.113481797573</v>
      </c>
      <c r="F88" s="52">
        <v>0.13994987468699999</v>
      </c>
      <c r="G88" s="52">
        <v>5.2773844767700001E-2</v>
      </c>
      <c r="H88" s="52">
        <v>0.123870591664</v>
      </c>
      <c r="I88" s="52">
        <v>6.0007408322000001E-2</v>
      </c>
      <c r="J88" s="52">
        <v>0.12706611570199999</v>
      </c>
      <c r="K88" s="52">
        <v>5.5477197931399998E-2</v>
      </c>
      <c r="L88" s="52">
        <v>0.118370095976</v>
      </c>
      <c r="M88" s="52">
        <v>6.2010513893400003E-2</v>
      </c>
      <c r="N88" s="52">
        <v>0.112656467316</v>
      </c>
      <c r="O88" s="52">
        <v>4.6582278481000002E-2</v>
      </c>
      <c r="P88" s="52">
        <v>0.11007025761100001</v>
      </c>
      <c r="Q88" s="52">
        <v>4.1351487644999997E-2</v>
      </c>
      <c r="R88" s="52">
        <v>9.9430710442200004E-2</v>
      </c>
      <c r="S88" s="52">
        <v>3.5503550355000003E-2</v>
      </c>
      <c r="T88" s="52">
        <v>7.1603802514599996E-2</v>
      </c>
      <c r="U88" s="52">
        <v>3.4017653476100002E-2</v>
      </c>
      <c r="V88" s="52">
        <v>7.4996227553899994E-2</v>
      </c>
      <c r="W88" s="52">
        <v>3.4793943647800002E-2</v>
      </c>
      <c r="X88" s="52">
        <v>7.5045207956599996E-2</v>
      </c>
      <c r="Y88" s="52">
        <v>0.183730715288</v>
      </c>
      <c r="Z88" s="52">
        <v>6.9498926800399999E-2</v>
      </c>
      <c r="AA88" s="52">
        <v>1.38225429414E-2</v>
      </c>
      <c r="AB88" s="52">
        <v>3.5248635536699997E-2</v>
      </c>
      <c r="AC88" s="52">
        <v>-0.52150762163300002</v>
      </c>
    </row>
    <row r="89" spans="1:142" x14ac:dyDescent="0.2">
      <c r="A89" s="48" t="s">
        <v>88</v>
      </c>
      <c r="B89" s="50">
        <v>0</v>
      </c>
      <c r="C89" s="50">
        <v>0</v>
      </c>
      <c r="D89" s="50">
        <v>-63.993436029999998</v>
      </c>
      <c r="E89" s="50">
        <v>0</v>
      </c>
      <c r="F89" s="50">
        <v>-198.95604535999999</v>
      </c>
      <c r="G89" s="50">
        <v>-607.07952805299999</v>
      </c>
      <c r="H89" s="50">
        <v>-160.79283022999999</v>
      </c>
      <c r="I89" s="50">
        <v>72.335635542999995</v>
      </c>
      <c r="J89" s="50">
        <v>31.955240379999999</v>
      </c>
      <c r="K89" s="50">
        <v>-45.302103905999999</v>
      </c>
      <c r="L89" s="50">
        <v>-86.960197260000001</v>
      </c>
      <c r="M89" s="50">
        <v>65.333159620000004</v>
      </c>
      <c r="N89" s="50">
        <v>-57.136286599999998</v>
      </c>
      <c r="O89" s="50">
        <v>-154.28235412399999</v>
      </c>
      <c r="P89" s="50">
        <v>-25.862097049999999</v>
      </c>
      <c r="Q89" s="50">
        <v>-52.307908359999999</v>
      </c>
      <c r="R89" s="50">
        <v>-106.395471688</v>
      </c>
      <c r="S89" s="50">
        <v>-58.479372900000001</v>
      </c>
      <c r="T89" s="50">
        <v>-278.26907927600001</v>
      </c>
      <c r="U89" s="50">
        <v>-14.858968789</v>
      </c>
      <c r="V89" s="50">
        <v>33.924250393000001</v>
      </c>
      <c r="W89" s="50">
        <v>7.7629017170000001</v>
      </c>
      <c r="X89" s="50">
        <v>0.48980402699999998</v>
      </c>
      <c r="Y89" s="50">
        <v>1489.3677164000001</v>
      </c>
      <c r="Z89" s="50">
        <v>-55.462811561999999</v>
      </c>
      <c r="AA89" s="50">
        <v>-1699.08172347</v>
      </c>
      <c r="AB89" s="50">
        <v>-342.50291263700001</v>
      </c>
      <c r="AC89" s="50">
        <v>-5353.3016457399999</v>
      </c>
      <c r="AD89" s="55">
        <v>0</v>
      </c>
    </row>
    <row r="90" spans="1:142" x14ac:dyDescent="0.2">
      <c r="A90" s="48" t="s">
        <v>58</v>
      </c>
      <c r="B90" s="50">
        <v>0</v>
      </c>
      <c r="C90" s="50">
        <v>0</v>
      </c>
      <c r="D90" s="50">
        <v>0</v>
      </c>
      <c r="E90" s="50">
        <v>0</v>
      </c>
      <c r="F90" s="50">
        <v>-262.94948139000002</v>
      </c>
      <c r="G90" s="50">
        <v>0</v>
      </c>
      <c r="H90" s="50">
        <v>-359.74887559000001</v>
      </c>
      <c r="I90" s="50">
        <v>-534.74389251000002</v>
      </c>
      <c r="J90" s="50">
        <v>-128.83758985</v>
      </c>
      <c r="K90" s="50">
        <v>27.033531636999999</v>
      </c>
      <c r="L90" s="50">
        <v>-55.004956880000002</v>
      </c>
      <c r="M90" s="50">
        <v>20.031055714000001</v>
      </c>
      <c r="N90" s="50">
        <v>-144.09648386000001</v>
      </c>
      <c r="O90" s="50">
        <v>-88.949194504000005</v>
      </c>
      <c r="P90" s="50">
        <v>-82.998383649999994</v>
      </c>
      <c r="Q90" s="50">
        <v>-206.59026248399999</v>
      </c>
      <c r="R90" s="50">
        <v>-132.257568738</v>
      </c>
      <c r="S90" s="50">
        <v>-110.78728126</v>
      </c>
      <c r="T90" s="50">
        <v>-384.664550964</v>
      </c>
      <c r="U90" s="50">
        <v>-73.338341689000003</v>
      </c>
      <c r="V90" s="50">
        <v>-244.34482888299999</v>
      </c>
      <c r="W90" s="50">
        <v>-7.0960670720000003</v>
      </c>
      <c r="X90" s="50">
        <v>34.414054419999999</v>
      </c>
      <c r="Y90" s="50">
        <v>1497.13061812</v>
      </c>
      <c r="Z90" s="50">
        <v>-54.973007535000001</v>
      </c>
      <c r="AA90" s="50">
        <v>-209.71400706399999</v>
      </c>
      <c r="AB90" s="50">
        <v>-397.96572419900002</v>
      </c>
      <c r="AC90" s="50">
        <v>-7052.3833692099997</v>
      </c>
      <c r="AD90" s="55">
        <v>0</v>
      </c>
    </row>
    <row r="91" spans="1:142" x14ac:dyDescent="0.2">
      <c r="A91" s="48" t="s">
        <v>26</v>
      </c>
      <c r="D91" s="52">
        <v>9.7065462754000006E-2</v>
      </c>
      <c r="F91" s="52">
        <v>-0.34005037783399999</v>
      </c>
      <c r="G91" s="52">
        <v>-1.63333333333</v>
      </c>
      <c r="H91" s="52">
        <v>-0.38050314465399998</v>
      </c>
      <c r="I91" s="52">
        <v>0.23030303030300001</v>
      </c>
      <c r="J91" s="52">
        <v>0.21971830985900001</v>
      </c>
      <c r="K91" s="52">
        <v>-3.42298288509E-2</v>
      </c>
      <c r="L91" s="52">
        <v>4.30894308943E-2</v>
      </c>
      <c r="M91" s="52">
        <v>0.130381303813</v>
      </c>
      <c r="N91" s="52">
        <v>-8.4057971014499994E-2</v>
      </c>
      <c r="O91" s="52">
        <v>-0.21299638989200001</v>
      </c>
      <c r="P91" s="52">
        <v>-8.7499999999999994E-2</v>
      </c>
      <c r="Q91" s="52">
        <v>-1.25</v>
      </c>
      <c r="R91" s="52">
        <v>-0.2</v>
      </c>
      <c r="S91" s="52">
        <v>-0.65476190476200002</v>
      </c>
      <c r="T91" s="52">
        <v>-1.5429864253400001</v>
      </c>
      <c r="U91" s="52">
        <v>-0.14285714285699999</v>
      </c>
      <c r="V91" s="52">
        <v>0.28571428571399998</v>
      </c>
      <c r="W91" s="52">
        <v>-3.6363636363600002E-2</v>
      </c>
      <c r="X91" s="52">
        <v>0.111111111111</v>
      </c>
      <c r="Y91" s="52">
        <v>-0.33872669715100001</v>
      </c>
      <c r="Z91" s="52">
        <v>-0.238493723849</v>
      </c>
      <c r="AA91" s="52">
        <v>-0.43337024732399998</v>
      </c>
    </row>
    <row r="92" spans="1:142" x14ac:dyDescent="0.2">
      <c r="A92" s="48" t="s">
        <v>35</v>
      </c>
      <c r="F92" s="52">
        <v>-3.81917381138E-2</v>
      </c>
      <c r="H92" s="52">
        <v>-0.35804195804200001</v>
      </c>
      <c r="I92" s="52">
        <v>-0.60833333333299999</v>
      </c>
      <c r="J92" s="52">
        <v>-6.3893016344700002E-2</v>
      </c>
      <c r="K92" s="52">
        <v>8.3897158322099999E-2</v>
      </c>
      <c r="L92" s="52">
        <v>8.2649842271299997E-2</v>
      </c>
      <c r="M92" s="52">
        <v>7.5286415711900007E-2</v>
      </c>
      <c r="N92" s="52">
        <v>1.52380952381E-2</v>
      </c>
      <c r="O92" s="52">
        <v>-8.7783467447000007E-3</v>
      </c>
      <c r="P92" s="52">
        <v>-8.5148514851500004E-2</v>
      </c>
      <c r="Q92" s="52">
        <v>-0.28282828282799999</v>
      </c>
      <c r="R92" s="52">
        <v>-0.17</v>
      </c>
      <c r="S92" s="52">
        <v>-0.84677419354799999</v>
      </c>
      <c r="T92" s="52">
        <v>-0.649016641452</v>
      </c>
      <c r="U92" s="52">
        <v>-0.39880952381000001</v>
      </c>
      <c r="V92" s="52">
        <v>-0.65197215777299999</v>
      </c>
      <c r="X92" s="52">
        <v>0.27192982456100001</v>
      </c>
      <c r="Y92" s="52">
        <v>-0.32746359634299999</v>
      </c>
      <c r="Z92" s="52">
        <v>-0.21400778210099999</v>
      </c>
      <c r="AC92" s="52">
        <v>-2.57557189542</v>
      </c>
    </row>
    <row r="93" spans="1:142" x14ac:dyDescent="0.2">
      <c r="AF93" s="49"/>
      <c r="AH93" s="49"/>
      <c r="AP93" s="49"/>
      <c r="AR93" s="49"/>
      <c r="AZ93" s="49"/>
      <c r="BB93" s="49"/>
      <c r="BJ93" s="49"/>
      <c r="BL93" s="49"/>
      <c r="BT93" s="49"/>
      <c r="BV93" s="49"/>
      <c r="CD93" s="49"/>
      <c r="CF93" s="49"/>
      <c r="CN93" s="49"/>
      <c r="CP93" s="49"/>
      <c r="CX93" s="49"/>
      <c r="CZ93" s="49"/>
      <c r="DH93" s="49"/>
      <c r="DJ93" s="49"/>
      <c r="DR93" s="49"/>
      <c r="DT93" s="49"/>
      <c r="EB93" s="49"/>
      <c r="ED93" s="49"/>
      <c r="EL93" s="49"/>
    </row>
    <row r="94" spans="1:142" x14ac:dyDescent="0.2">
      <c r="A94" s="48" t="s">
        <v>83</v>
      </c>
      <c r="B94" s="50">
        <v>44.8</v>
      </c>
      <c r="D94" s="50">
        <v>44.7</v>
      </c>
      <c r="E94" s="50">
        <v>46.4</v>
      </c>
      <c r="F94" s="50">
        <v>46.8</v>
      </c>
      <c r="G94" s="50">
        <v>54.1</v>
      </c>
      <c r="H94" s="50">
        <v>47.9</v>
      </c>
      <c r="I94" s="50">
        <v>47.9</v>
      </c>
      <c r="J94" s="50">
        <v>48.6</v>
      </c>
      <c r="K94" s="50">
        <v>47.5</v>
      </c>
      <c r="L94" s="50">
        <v>47.5</v>
      </c>
      <c r="M94" s="50">
        <v>46.7</v>
      </c>
      <c r="N94" s="50">
        <v>45.2</v>
      </c>
      <c r="O94" s="50">
        <v>40.246499999999997</v>
      </c>
      <c r="P94" s="50">
        <v>46.2</v>
      </c>
      <c r="Q94" s="50">
        <v>45.4</v>
      </c>
      <c r="R94" s="50">
        <v>47.7</v>
      </c>
      <c r="S94" s="50">
        <v>57.1</v>
      </c>
      <c r="T94" s="50">
        <v>49.9</v>
      </c>
      <c r="U94" s="50">
        <v>37.6</v>
      </c>
      <c r="V94" s="50">
        <v>51.6</v>
      </c>
      <c r="W94" s="50">
        <v>52.6</v>
      </c>
      <c r="X94" s="50">
        <v>53.3</v>
      </c>
      <c r="Y94" s="50">
        <v>120</v>
      </c>
      <c r="Z94" s="50">
        <v>55</v>
      </c>
      <c r="AA94" s="50">
        <v>54.5</v>
      </c>
      <c r="AB94" s="50">
        <v>58.1</v>
      </c>
      <c r="AC94" s="50">
        <v>57.3</v>
      </c>
    </row>
    <row r="95" spans="1:142" x14ac:dyDescent="0.2">
      <c r="A95" s="48" t="s">
        <v>107</v>
      </c>
      <c r="B95" s="50">
        <v>43.2</v>
      </c>
      <c r="D95" s="50">
        <v>42.4</v>
      </c>
      <c r="E95" s="50">
        <v>43.6</v>
      </c>
      <c r="F95" s="50">
        <v>43.6</v>
      </c>
      <c r="G95" s="50">
        <v>42.1</v>
      </c>
      <c r="H95" s="50">
        <v>47</v>
      </c>
      <c r="I95" s="50">
        <v>40.5</v>
      </c>
      <c r="J95" s="50">
        <v>48</v>
      </c>
      <c r="K95" s="50">
        <v>48</v>
      </c>
      <c r="L95" s="50">
        <v>47.5</v>
      </c>
      <c r="M95" s="50">
        <v>37.299999999999997</v>
      </c>
      <c r="N95" s="50">
        <v>45.2</v>
      </c>
      <c r="P95" s="50">
        <v>46.2</v>
      </c>
      <c r="Q95" s="50">
        <v>45.4</v>
      </c>
      <c r="R95" s="50">
        <v>47.7</v>
      </c>
      <c r="S95" s="50">
        <v>46.9</v>
      </c>
      <c r="T95" s="50">
        <v>49.9</v>
      </c>
      <c r="U95" s="50">
        <v>50.9</v>
      </c>
      <c r="V95" s="50">
        <v>51.6</v>
      </c>
      <c r="W95" s="50">
        <v>52.6</v>
      </c>
      <c r="X95" s="50">
        <v>53.3</v>
      </c>
      <c r="Z95" s="50">
        <v>55</v>
      </c>
      <c r="AA95" s="50">
        <v>54.5</v>
      </c>
      <c r="AB95" s="50">
        <v>58.1</v>
      </c>
      <c r="AC95" s="50">
        <v>57.3</v>
      </c>
    </row>
    <row r="96" spans="1:142" x14ac:dyDescent="0.2">
      <c r="A96" s="48" t="s">
        <v>102</v>
      </c>
      <c r="B96" s="50">
        <v>1.6</v>
      </c>
      <c r="D96" s="50">
        <v>2.2999999999999998</v>
      </c>
      <c r="E96" s="50">
        <v>2.8</v>
      </c>
      <c r="F96" s="50">
        <v>3.2</v>
      </c>
      <c r="G96" s="50">
        <v>3.8</v>
      </c>
      <c r="S96" s="50">
        <v>10.199999999999999</v>
      </c>
    </row>
    <row r="97" spans="1:142" x14ac:dyDescent="0.2">
      <c r="A97" s="48" t="s">
        <v>53</v>
      </c>
      <c r="B97" s="50">
        <v>0</v>
      </c>
      <c r="D97" s="50">
        <v>0</v>
      </c>
      <c r="E97" s="50">
        <v>0</v>
      </c>
      <c r="F97" s="50">
        <v>0</v>
      </c>
      <c r="G97" s="50">
        <v>8.1999999999999993</v>
      </c>
      <c r="H97" s="50">
        <v>0.9</v>
      </c>
      <c r="I97" s="50">
        <v>7.4</v>
      </c>
      <c r="J97" s="50">
        <v>0.6</v>
      </c>
      <c r="K97" s="50">
        <v>-0.5</v>
      </c>
      <c r="L97" s="50">
        <v>0</v>
      </c>
      <c r="M97" s="50">
        <v>9.4</v>
      </c>
      <c r="N97" s="50">
        <v>0</v>
      </c>
      <c r="P97" s="50">
        <v>0</v>
      </c>
      <c r="Q97" s="50">
        <v>7.1054273576E-15</v>
      </c>
      <c r="R97" s="50">
        <v>0</v>
      </c>
      <c r="S97" s="50">
        <v>0</v>
      </c>
      <c r="T97" s="50">
        <v>0</v>
      </c>
      <c r="U97" s="50">
        <v>-13.3</v>
      </c>
      <c r="V97" s="50">
        <v>0</v>
      </c>
      <c r="W97" s="50">
        <v>0</v>
      </c>
      <c r="X97" s="50">
        <v>0</v>
      </c>
      <c r="Z97" s="50">
        <v>0</v>
      </c>
      <c r="AA97" s="50">
        <v>0</v>
      </c>
      <c r="AB97" s="50">
        <v>0</v>
      </c>
      <c r="AC97" s="50">
        <v>7.1054273576E-15</v>
      </c>
    </row>
    <row r="98" spans="1:142" x14ac:dyDescent="0.2">
      <c r="A98" s="48"/>
    </row>
    <row r="99" spans="1:142" x14ac:dyDescent="0.2">
      <c r="A99" s="48" t="s">
        <v>43</v>
      </c>
      <c r="B99" s="52">
        <v>5.1541647491900003E-2</v>
      </c>
      <c r="D99" s="52">
        <v>4.66694508248E-2</v>
      </c>
      <c r="E99" s="52">
        <v>6.18749166556E-2</v>
      </c>
      <c r="F99" s="52">
        <v>4.6917293233100003E-2</v>
      </c>
      <c r="G99" s="52">
        <v>6.9635731754399993E-2</v>
      </c>
      <c r="H99" s="52">
        <v>4.6536481103699998E-2</v>
      </c>
      <c r="I99" s="52">
        <v>5.9143104086900003E-2</v>
      </c>
      <c r="J99" s="52">
        <v>4.5642374154799999E-2</v>
      </c>
      <c r="K99" s="52">
        <v>5.5829807240200001E-2</v>
      </c>
      <c r="L99" s="52">
        <v>3.9989897289099997E-2</v>
      </c>
      <c r="M99" s="52">
        <v>5.0101920394799999E-2</v>
      </c>
      <c r="N99" s="52">
        <v>3.6979464943099997E-2</v>
      </c>
      <c r="O99" s="52">
        <v>4.0755949367100003E-2</v>
      </c>
      <c r="P99" s="52">
        <v>3.7309214245300003E-2</v>
      </c>
      <c r="Q99" s="52">
        <v>4.5789208270300003E-2</v>
      </c>
      <c r="R99" s="52">
        <v>3.7198783435999999E-2</v>
      </c>
      <c r="S99" s="52">
        <v>5.7105710571099998E-2</v>
      </c>
      <c r="T99" s="52">
        <v>3.8255136461199997E-2</v>
      </c>
      <c r="U99" s="52">
        <v>3.7290488941800003E-2</v>
      </c>
      <c r="V99" s="52">
        <v>3.8931643277499997E-2</v>
      </c>
      <c r="W99" s="52">
        <v>5.2742404492099999E-2</v>
      </c>
      <c r="X99" s="52">
        <v>4.0159734779999998E-2</v>
      </c>
      <c r="Y99" s="52">
        <v>0.16830294530199999</v>
      </c>
      <c r="Z99" s="52">
        <v>4.0707571608299999E-2</v>
      </c>
      <c r="AA99" s="52">
        <v>5.5391808110600002E-2</v>
      </c>
      <c r="AB99" s="52">
        <v>4.4041843541500002E-2</v>
      </c>
      <c r="AC99" s="52">
        <v>5.98245980372E-2</v>
      </c>
    </row>
    <row r="100" spans="1:142" x14ac:dyDescent="0.2">
      <c r="AF100" s="49"/>
      <c r="AH100" s="49"/>
      <c r="AP100" s="49"/>
      <c r="AR100" s="49"/>
      <c r="AZ100" s="49"/>
      <c r="BB100" s="49"/>
      <c r="BJ100" s="49"/>
      <c r="BL100" s="49"/>
      <c r="BT100" s="49"/>
      <c r="BV100" s="49"/>
      <c r="CD100" s="49"/>
      <c r="CF100" s="49"/>
      <c r="CN100" s="49"/>
      <c r="CP100" s="49"/>
      <c r="CX100" s="49"/>
      <c r="CZ100" s="49"/>
      <c r="DH100" s="49"/>
      <c r="DJ100" s="49"/>
      <c r="DR100" s="49"/>
      <c r="DT100" s="49"/>
      <c r="EB100" s="49"/>
      <c r="ED100" s="49"/>
      <c r="EL100" s="49"/>
    </row>
    <row r="101" spans="1:142" x14ac:dyDescent="0.2">
      <c r="A101" s="48" t="s">
        <v>97</v>
      </c>
      <c r="B101" s="50">
        <v>849.4</v>
      </c>
      <c r="D101" s="50">
        <v>197.8</v>
      </c>
      <c r="E101" s="50">
        <v>116.9</v>
      </c>
      <c r="F101" s="50">
        <v>186.4</v>
      </c>
      <c r="G101" s="50">
        <v>94.3</v>
      </c>
      <c r="H101" s="50">
        <v>175.4</v>
      </c>
      <c r="I101" s="50">
        <v>96.5</v>
      </c>
      <c r="J101" s="50">
        <v>183.3</v>
      </c>
      <c r="K101" s="50">
        <v>95</v>
      </c>
      <c r="L101" s="50">
        <v>167.9</v>
      </c>
      <c r="M101" s="50">
        <v>104.8</v>
      </c>
      <c r="N101" s="50">
        <v>182.9</v>
      </c>
      <c r="P101" s="50">
        <v>181.1</v>
      </c>
      <c r="Q101" s="50">
        <v>85.5</v>
      </c>
      <c r="R101" s="50">
        <v>168.8</v>
      </c>
      <c r="S101" s="50">
        <v>91.2</v>
      </c>
      <c r="T101" s="50">
        <v>142</v>
      </c>
      <c r="U101" s="50">
        <v>68.2</v>
      </c>
      <c r="V101" s="50">
        <v>151</v>
      </c>
      <c r="W101" s="50">
        <v>87</v>
      </c>
      <c r="X101" s="50">
        <v>152.80000000000001</v>
      </c>
      <c r="Z101" s="50">
        <v>148.69999999999999</v>
      </c>
      <c r="AA101" s="50">
        <v>30.9</v>
      </c>
      <c r="AB101" s="50">
        <v>73.599999999999994</v>
      </c>
      <c r="AC101" s="50">
        <v>-436.9</v>
      </c>
    </row>
    <row r="102" spans="1:142" x14ac:dyDescent="0.2">
      <c r="A102" s="48" t="s">
        <v>74</v>
      </c>
      <c r="B102" s="52">
        <v>0.97722043258199998</v>
      </c>
      <c r="D102" s="52">
        <v>0.20651493004800001</v>
      </c>
      <c r="E102" s="52">
        <v>0.15588745166000001</v>
      </c>
      <c r="F102" s="52">
        <v>0.18686716791999999</v>
      </c>
      <c r="G102" s="52">
        <v>0.121379842966</v>
      </c>
      <c r="H102" s="52">
        <v>0.17040707276799999</v>
      </c>
      <c r="I102" s="52">
        <v>0.119150512409</v>
      </c>
      <c r="J102" s="52">
        <v>0.17214500375700001</v>
      </c>
      <c r="K102" s="52">
        <v>0.11165961448</v>
      </c>
      <c r="L102" s="52">
        <v>0.14135376325999999</v>
      </c>
      <c r="M102" s="52">
        <v>0.112434288167</v>
      </c>
      <c r="N102" s="52">
        <v>0.14963593225899999</v>
      </c>
      <c r="P102" s="52">
        <v>0.146248889607</v>
      </c>
      <c r="Q102" s="52">
        <v>8.6232980332799997E-2</v>
      </c>
      <c r="R102" s="52">
        <v>0.13163846213800001</v>
      </c>
      <c r="S102" s="52">
        <v>9.1209120912099997E-2</v>
      </c>
      <c r="T102" s="52">
        <v>0.108862312174</v>
      </c>
      <c r="U102" s="52">
        <v>6.7638599623099996E-2</v>
      </c>
      <c r="V102" s="52">
        <v>0.11392787083100001</v>
      </c>
      <c r="W102" s="52">
        <v>8.7235535947099999E-2</v>
      </c>
      <c r="X102" s="52">
        <v>0.115129596142</v>
      </c>
      <c r="Z102" s="52">
        <v>0.110058470876</v>
      </c>
      <c r="AA102" s="52">
        <v>3.1405630653500001E-2</v>
      </c>
      <c r="AB102" s="52">
        <v>5.5791388720400001E-2</v>
      </c>
      <c r="AC102" s="52">
        <v>-0.45614950929199999</v>
      </c>
    </row>
    <row r="103" spans="1:142" x14ac:dyDescent="0.2">
      <c r="A103" s="48" t="s">
        <v>117</v>
      </c>
      <c r="B103" s="50">
        <v>378.6</v>
      </c>
      <c r="D103" s="50">
        <v>197.8</v>
      </c>
      <c r="E103" s="50">
        <v>131.5</v>
      </c>
      <c r="F103" s="50">
        <v>186.4</v>
      </c>
      <c r="G103" s="50">
        <v>95.1</v>
      </c>
      <c r="H103" s="50">
        <v>175.4</v>
      </c>
      <c r="I103" s="50">
        <v>96.5</v>
      </c>
      <c r="J103" s="50">
        <v>183.9</v>
      </c>
      <c r="K103" s="50">
        <v>94.7</v>
      </c>
      <c r="L103" s="50">
        <v>188.1</v>
      </c>
      <c r="M103" s="50">
        <v>95.2</v>
      </c>
      <c r="N103" s="50">
        <v>182.9</v>
      </c>
      <c r="O103" s="50">
        <v>91.1</v>
      </c>
      <c r="P103" s="50">
        <v>182.5</v>
      </c>
      <c r="Q103" s="50">
        <v>86.4</v>
      </c>
      <c r="R103" s="50">
        <v>175.2</v>
      </c>
      <c r="S103" s="50">
        <v>92.6</v>
      </c>
      <c r="T103" s="50">
        <v>143.30000000000001</v>
      </c>
      <c r="U103" s="50">
        <v>71.900000000000006</v>
      </c>
      <c r="V103" s="50">
        <v>151</v>
      </c>
      <c r="W103" s="50">
        <v>87.3</v>
      </c>
      <c r="X103" s="50">
        <v>152.9</v>
      </c>
      <c r="Y103" s="50">
        <v>251</v>
      </c>
      <c r="Z103" s="50">
        <v>148.9</v>
      </c>
      <c r="AA103" s="50">
        <v>68.099999999999994</v>
      </c>
      <c r="AB103" s="50">
        <v>104.6</v>
      </c>
      <c r="AC103" s="50">
        <v>-442.2</v>
      </c>
      <c r="AD103" s="55">
        <v>88</v>
      </c>
    </row>
    <row r="104" spans="1:142" x14ac:dyDescent="0.2">
      <c r="A104" s="48" t="s">
        <v>63</v>
      </c>
      <c r="D104" s="52">
        <v>-0.47754886423699999</v>
      </c>
      <c r="F104" s="52">
        <v>-5.76339737108E-2</v>
      </c>
      <c r="G104" s="52">
        <v>-0.27680608364999998</v>
      </c>
      <c r="H104" s="52">
        <v>-5.9012875536499997E-2</v>
      </c>
      <c r="I104" s="52">
        <v>1.47213459516E-2</v>
      </c>
      <c r="J104" s="52">
        <v>4.8460661345499999E-2</v>
      </c>
      <c r="K104" s="52">
        <v>-1.86528497409E-2</v>
      </c>
      <c r="L104" s="52">
        <v>2.2838499184300001E-2</v>
      </c>
      <c r="M104" s="52">
        <v>5.27983104541E-3</v>
      </c>
      <c r="N104" s="52">
        <v>-2.7644869750099998E-2</v>
      </c>
      <c r="O104" s="52">
        <v>-4.3067226890800003E-2</v>
      </c>
      <c r="P104" s="52">
        <v>-2.18698742482E-3</v>
      </c>
      <c r="Q104" s="52">
        <v>-5.1591657519200002E-2</v>
      </c>
      <c r="R104" s="52">
        <v>-0.04</v>
      </c>
      <c r="S104" s="52">
        <v>7.1759259259300004E-2</v>
      </c>
      <c r="T104" s="52">
        <v>-0.18207762557099999</v>
      </c>
      <c r="U104" s="52">
        <v>-0.22354211663099999</v>
      </c>
      <c r="V104" s="52">
        <v>5.37334263782E-2</v>
      </c>
      <c r="W104" s="52">
        <v>0.214186369958</v>
      </c>
      <c r="X104" s="52">
        <v>1.2582781457E-2</v>
      </c>
      <c r="Y104" s="52">
        <v>1.8751431844199999</v>
      </c>
      <c r="Z104" s="52">
        <v>-2.61608894702E-2</v>
      </c>
      <c r="AA104" s="52">
        <v>-0.72868525896400005</v>
      </c>
      <c r="AB104" s="52">
        <v>-0.29751511081300003</v>
      </c>
      <c r="AC104" s="52">
        <v>-7.4933920704799997</v>
      </c>
      <c r="AD104" s="51">
        <v>-0.15869980879500001</v>
      </c>
    </row>
    <row r="105" spans="1:142" x14ac:dyDescent="0.2">
      <c r="A105" s="48" t="s">
        <v>54</v>
      </c>
      <c r="B105" s="52">
        <v>0</v>
      </c>
      <c r="C105" s="52">
        <v>0</v>
      </c>
      <c r="D105" s="52">
        <v>0</v>
      </c>
      <c r="E105" s="52">
        <v>0</v>
      </c>
      <c r="F105" s="52">
        <v>-0.50765979926000004</v>
      </c>
      <c r="G105" s="52">
        <v>0</v>
      </c>
      <c r="H105" s="52">
        <v>-0.11324570272999999</v>
      </c>
      <c r="I105" s="52">
        <v>-0.266159695817</v>
      </c>
      <c r="J105" s="52">
        <v>-1.34120171674E-2</v>
      </c>
      <c r="K105" s="52">
        <v>-4.2060988433199999E-3</v>
      </c>
      <c r="L105" s="52">
        <v>7.2405929304399999E-2</v>
      </c>
      <c r="M105" s="52">
        <v>-1.3471502590700001E-2</v>
      </c>
      <c r="N105" s="52">
        <v>-5.4377379010300004E-3</v>
      </c>
      <c r="O105" s="52">
        <v>-3.8014783526899999E-2</v>
      </c>
      <c r="P105" s="52">
        <v>-2.97713981925E-2</v>
      </c>
      <c r="Q105" s="52">
        <v>-9.2436974789899998E-2</v>
      </c>
      <c r="R105" s="52">
        <v>-4.2099507927799998E-2</v>
      </c>
      <c r="S105" s="52">
        <v>1.6465422612499999E-2</v>
      </c>
      <c r="T105" s="52">
        <v>-0.214794520548</v>
      </c>
      <c r="U105" s="52">
        <v>-0.16782407407399999</v>
      </c>
      <c r="V105" s="52">
        <v>-0.13812785388099999</v>
      </c>
      <c r="W105" s="52">
        <v>-5.7235421166300003E-2</v>
      </c>
      <c r="X105" s="52">
        <v>6.6992323796200001E-2</v>
      </c>
      <c r="Y105" s="52">
        <v>2.4909596662000002</v>
      </c>
      <c r="Z105" s="52">
        <v>-1.3907284768200001E-2</v>
      </c>
      <c r="AA105" s="52">
        <v>-0.21993127147800001</v>
      </c>
      <c r="AB105" s="52">
        <v>-0.31589274035300002</v>
      </c>
      <c r="AC105" s="52">
        <v>-2.76175298805</v>
      </c>
      <c r="AD105" s="51">
        <v>-0.40899932840800002</v>
      </c>
    </row>
    <row r="106" spans="1:142" x14ac:dyDescent="0.2">
      <c r="A106" s="48" t="s">
        <v>32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-0.53671421024800003</v>
      </c>
      <c r="I106" s="52">
        <v>0</v>
      </c>
      <c r="J106" s="52">
        <v>-7.0273003033400006E-2</v>
      </c>
      <c r="K106" s="52">
        <v>-0.27984790874499998</v>
      </c>
      <c r="L106" s="52">
        <v>9.1201716738199996E-3</v>
      </c>
      <c r="M106" s="52">
        <v>1.05152471083E-3</v>
      </c>
      <c r="N106" s="52">
        <v>4.2759407069599999E-2</v>
      </c>
      <c r="O106" s="52">
        <v>-5.5958549222799997E-2</v>
      </c>
      <c r="P106" s="52">
        <v>-7.6128330614499999E-3</v>
      </c>
      <c r="Q106" s="52">
        <v>-8.7645195353699995E-2</v>
      </c>
      <c r="R106" s="52">
        <v>-6.8580542264799996E-2</v>
      </c>
      <c r="S106" s="52">
        <v>-2.73109243697E-2</v>
      </c>
      <c r="T106" s="52">
        <v>-0.21651175505699999</v>
      </c>
      <c r="U106" s="52">
        <v>-0.21075740943999999</v>
      </c>
      <c r="V106" s="52">
        <v>-0.17260273972599999</v>
      </c>
      <c r="W106" s="52">
        <v>1.0416666666700001E-2</v>
      </c>
      <c r="X106" s="52">
        <v>-0.127283105023</v>
      </c>
      <c r="Y106" s="52">
        <v>1.71058315335</v>
      </c>
      <c r="Z106" s="52">
        <v>3.9078855547800002E-2</v>
      </c>
      <c r="AA106" s="52">
        <v>-5.2851182197499999E-2</v>
      </c>
      <c r="AB106" s="52">
        <v>-0.30728476821200001</v>
      </c>
      <c r="AC106" s="52">
        <v>-6.0652920962200003</v>
      </c>
      <c r="AD106" s="51">
        <v>-0.42446043165500003</v>
      </c>
    </row>
    <row r="107" spans="1:142" x14ac:dyDescent="0.2">
      <c r="A107" s="48" t="s">
        <v>49</v>
      </c>
      <c r="B107" s="52">
        <v>0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-0.226222091337</v>
      </c>
      <c r="I107" s="52">
        <v>0</v>
      </c>
      <c r="J107" s="52">
        <v>-2.3995513601099999E-2</v>
      </c>
      <c r="K107" s="52">
        <v>-0.10365594564400001</v>
      </c>
      <c r="L107" s="52">
        <v>3.0308618206099998E-3</v>
      </c>
      <c r="M107" s="52">
        <v>3.50385452639E-4</v>
      </c>
      <c r="N107" s="52">
        <v>1.40546763378E-2</v>
      </c>
      <c r="O107" s="52">
        <v>-1.9012015812400002E-2</v>
      </c>
      <c r="P107" s="52">
        <v>-2.5440778639500001E-3</v>
      </c>
      <c r="Q107" s="52">
        <v>-3.0112740404399999E-2</v>
      </c>
      <c r="R107" s="52">
        <v>-2.3403638069400001E-2</v>
      </c>
      <c r="S107" s="52">
        <v>-9.1877985678000002E-3</v>
      </c>
      <c r="T107" s="52">
        <v>-7.8113415707700001E-2</v>
      </c>
      <c r="U107" s="52">
        <v>-7.5861980288300004E-2</v>
      </c>
      <c r="V107" s="52">
        <v>-6.12037211429E-2</v>
      </c>
      <c r="W107" s="52">
        <v>3.46023518463E-3</v>
      </c>
      <c r="X107" s="52">
        <v>-4.4367023259999999E-2</v>
      </c>
      <c r="Y107" s="52">
        <v>0.394293635418</v>
      </c>
      <c r="Z107" s="52">
        <v>1.2860191693300001E-2</v>
      </c>
      <c r="AA107" s="52">
        <v>-1.7936868362100001E-2</v>
      </c>
      <c r="AB107" s="52">
        <v>-0.115186828339</v>
      </c>
      <c r="AD107" s="51">
        <v>-0.16818822812699999</v>
      </c>
    </row>
    <row r="108" spans="1:142" x14ac:dyDescent="0.2">
      <c r="A108" s="48" t="s">
        <v>50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-0.130555955138</v>
      </c>
      <c r="M108" s="52">
        <v>0</v>
      </c>
      <c r="N108" s="52">
        <v>-1.55413401137E-2</v>
      </c>
      <c r="O108" s="52">
        <v>-7.0780051148299994E-2</v>
      </c>
      <c r="P108" s="52">
        <v>-4.2200164460599997E-3</v>
      </c>
      <c r="Q108" s="52">
        <v>-1.9005335969699999E-2</v>
      </c>
      <c r="R108" s="52">
        <v>-2.28154256017E-4</v>
      </c>
      <c r="S108" s="52">
        <v>-8.2168291277E-3</v>
      </c>
      <c r="T108" s="52">
        <v>-4.8666276374300002E-2</v>
      </c>
      <c r="U108" s="52">
        <v>-5.3597710442700001E-2</v>
      </c>
      <c r="V108" s="52">
        <v>-4.2987455915099997E-2</v>
      </c>
      <c r="W108" s="52">
        <v>-1.7176665550000001E-2</v>
      </c>
      <c r="X108" s="52">
        <v>-3.5196753908700001E-2</v>
      </c>
      <c r="Y108" s="52">
        <v>0.22470380996</v>
      </c>
      <c r="Z108" s="52">
        <v>-3.9878122324499998E-2</v>
      </c>
      <c r="AA108" s="52">
        <v>-4.6486878404600002E-2</v>
      </c>
      <c r="AB108" s="52">
        <v>-9.8014582024299995E-2</v>
      </c>
      <c r="AD108" s="51">
        <v>-9.2916438961199999E-2</v>
      </c>
    </row>
    <row r="109" spans="1:142" x14ac:dyDescent="0.2">
      <c r="A109" s="48" t="s">
        <v>25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-8.78219157901E-2</v>
      </c>
      <c r="W109" s="52">
        <v>0</v>
      </c>
      <c r="X109" s="52">
        <v>-2.5418597191100002E-2</v>
      </c>
      <c r="Y109" s="52">
        <v>6.6779832790700003E-2</v>
      </c>
      <c r="Z109" s="52">
        <v>-2.2211603893E-2</v>
      </c>
      <c r="AA109" s="52">
        <v>-3.2843712542800003E-2</v>
      </c>
      <c r="AB109" s="52">
        <v>-5.0379219812599997E-2</v>
      </c>
      <c r="AD109" s="51">
        <v>-7.1054801528800005E-2</v>
      </c>
    </row>
    <row r="110" spans="1:142" x14ac:dyDescent="0.2">
      <c r="A110" s="48"/>
    </row>
    <row r="111" spans="1:142" x14ac:dyDescent="0.2">
      <c r="A111" s="48" t="s">
        <v>66</v>
      </c>
      <c r="B111" s="52">
        <v>0.43557294063500002</v>
      </c>
      <c r="D111" s="52">
        <v>0.20651493004800001</v>
      </c>
      <c r="E111" s="52">
        <v>0.17535671422900001</v>
      </c>
      <c r="F111" s="52">
        <v>0.18686716791999999</v>
      </c>
      <c r="G111" s="52">
        <v>0.122409576522</v>
      </c>
      <c r="H111" s="52">
        <v>0.17040707276799999</v>
      </c>
      <c r="I111" s="52">
        <v>0.119150512409</v>
      </c>
      <c r="J111" s="52">
        <v>0.17270848985699999</v>
      </c>
      <c r="K111" s="52">
        <v>0.111307005172</v>
      </c>
      <c r="L111" s="52">
        <v>0.158359993265</v>
      </c>
      <c r="M111" s="52">
        <v>0.10213496406</v>
      </c>
      <c r="N111" s="52">
        <v>0.14963593225899999</v>
      </c>
      <c r="O111" s="52">
        <v>9.2253164557E-2</v>
      </c>
      <c r="P111" s="52">
        <v>0.14737947185700001</v>
      </c>
      <c r="Q111" s="52">
        <v>8.7140695915300007E-2</v>
      </c>
      <c r="R111" s="52">
        <v>0.136629493878</v>
      </c>
      <c r="S111" s="52">
        <v>9.2609260926100001E-2</v>
      </c>
      <c r="T111" s="52">
        <v>0.10985893897600001</v>
      </c>
      <c r="U111" s="52">
        <v>7.1308142417899997E-2</v>
      </c>
      <c r="V111" s="52">
        <v>0.11392787083100001</v>
      </c>
      <c r="W111" s="52">
        <v>8.7536348139999998E-2</v>
      </c>
      <c r="X111" s="52">
        <v>0.11520494273699999</v>
      </c>
      <c r="Y111" s="52">
        <v>0.35203366058899999</v>
      </c>
      <c r="Z111" s="52">
        <v>0.110206498409</v>
      </c>
      <c r="AA111" s="52">
        <v>6.9214351051900005E-2</v>
      </c>
      <c r="AB111" s="52">
        <v>7.9290479078199999E-2</v>
      </c>
      <c r="AC111" s="52">
        <v>-0.461683023596</v>
      </c>
      <c r="AD111" s="51">
        <v>6.8642745709800002E-2</v>
      </c>
    </row>
    <row r="112" spans="1:142" x14ac:dyDescent="0.2">
      <c r="A112" s="48" t="s">
        <v>88</v>
      </c>
      <c r="B112" s="50">
        <v>0</v>
      </c>
      <c r="C112" s="50">
        <v>0</v>
      </c>
      <c r="D112" s="50">
        <v>-2290.5801058699999</v>
      </c>
      <c r="E112" s="50">
        <v>0</v>
      </c>
      <c r="F112" s="50">
        <v>-196.47762127999999</v>
      </c>
      <c r="G112" s="50">
        <v>-529.47137707000002</v>
      </c>
      <c r="H112" s="50">
        <v>-164.60095152</v>
      </c>
      <c r="I112" s="50">
        <v>-32.590641130000002</v>
      </c>
      <c r="J112" s="50">
        <v>23.014170889999999</v>
      </c>
      <c r="K112" s="50">
        <v>-78.43507237</v>
      </c>
      <c r="L112" s="50">
        <v>-143.48496592000001</v>
      </c>
      <c r="M112" s="50">
        <v>-91.720411119999994</v>
      </c>
      <c r="N112" s="50">
        <v>-87.240610059999995</v>
      </c>
      <c r="O112" s="50">
        <v>-98.817995030000006</v>
      </c>
      <c r="P112" s="50">
        <v>-22.564604020000001</v>
      </c>
      <c r="Q112" s="50">
        <v>-51.124686416999999</v>
      </c>
      <c r="R112" s="50">
        <v>-107.49977979000001</v>
      </c>
      <c r="S112" s="50">
        <v>54.685650107999997</v>
      </c>
      <c r="T112" s="50">
        <v>-267.70554901999998</v>
      </c>
      <c r="U112" s="50">
        <v>-213.011185082</v>
      </c>
      <c r="V112" s="50">
        <v>40.689318550000003</v>
      </c>
      <c r="W112" s="50">
        <v>162.282057221</v>
      </c>
      <c r="X112" s="50">
        <v>12.770719059999999</v>
      </c>
      <c r="Y112" s="50">
        <v>2644.9731244899999</v>
      </c>
      <c r="Z112" s="50">
        <v>-49.984443280000001</v>
      </c>
      <c r="AA112" s="50">
        <v>-2828.1930953699998</v>
      </c>
      <c r="AB112" s="50">
        <v>-309.16019330799998</v>
      </c>
      <c r="AC112" s="50">
        <v>-5308.97374648</v>
      </c>
      <c r="AD112" s="55">
        <v>-106.477333684</v>
      </c>
    </row>
    <row r="113" spans="1:142" x14ac:dyDescent="0.2">
      <c r="A113" s="48" t="s">
        <v>58</v>
      </c>
      <c r="B113" s="50">
        <v>0</v>
      </c>
      <c r="C113" s="50">
        <v>0</v>
      </c>
      <c r="D113" s="50">
        <v>0</v>
      </c>
      <c r="E113" s="50">
        <v>0</v>
      </c>
      <c r="F113" s="50">
        <v>-2487.0577271500001</v>
      </c>
      <c r="G113" s="50">
        <v>0</v>
      </c>
      <c r="H113" s="50">
        <v>-361.07857280000002</v>
      </c>
      <c r="I113" s="50">
        <v>-562.06201820000001</v>
      </c>
      <c r="J113" s="50">
        <v>-141.58678062999999</v>
      </c>
      <c r="K113" s="50">
        <v>-111.02571349999999</v>
      </c>
      <c r="L113" s="50">
        <v>-120.47079503</v>
      </c>
      <c r="M113" s="50">
        <v>-170.15548348999999</v>
      </c>
      <c r="N113" s="50">
        <v>-230.72557598</v>
      </c>
      <c r="O113" s="50">
        <v>-190.53840614999999</v>
      </c>
      <c r="P113" s="50">
        <v>-109.80521408</v>
      </c>
      <c r="Q113" s="50">
        <v>-149.94268144700001</v>
      </c>
      <c r="R113" s="50">
        <v>-130.06438381000001</v>
      </c>
      <c r="S113" s="50">
        <v>3.560963691</v>
      </c>
      <c r="T113" s="50">
        <v>-375.20532881000003</v>
      </c>
      <c r="U113" s="50">
        <v>-158.32553497399999</v>
      </c>
      <c r="V113" s="50">
        <v>-227.01623047000001</v>
      </c>
      <c r="W113" s="50">
        <v>-50.729127861000002</v>
      </c>
      <c r="X113" s="50">
        <v>53.460037610000001</v>
      </c>
      <c r="Y113" s="50">
        <v>2807.2551817100002</v>
      </c>
      <c r="Z113" s="50">
        <v>-37.213724220000003</v>
      </c>
      <c r="AA113" s="50">
        <v>-183.21997088099999</v>
      </c>
      <c r="AB113" s="50">
        <v>-359.14463658800003</v>
      </c>
      <c r="AC113" s="50">
        <v>-8137.1668418500003</v>
      </c>
      <c r="AD113" s="55">
        <v>-415.63752699200001</v>
      </c>
    </row>
    <row r="114" spans="1:142" x14ac:dyDescent="0.2">
      <c r="A114" s="48" t="s">
        <v>26</v>
      </c>
      <c r="D114" s="52">
        <v>-2.04063205418</v>
      </c>
      <c r="F114" s="52">
        <v>-0.287153652393</v>
      </c>
      <c r="G114" s="52">
        <v>-1.3481481481499999</v>
      </c>
      <c r="H114" s="52">
        <v>-0.34591194968599998</v>
      </c>
      <c r="I114" s="52">
        <v>4.2424242424200002E-2</v>
      </c>
      <c r="J114" s="52">
        <v>0.23943661971800001</v>
      </c>
      <c r="K114" s="52">
        <v>-4.4009779951100003E-2</v>
      </c>
      <c r="L114" s="52">
        <v>3.4146341463400003E-2</v>
      </c>
      <c r="M114" s="52">
        <v>6.1500615006200004E-3</v>
      </c>
      <c r="N114" s="52">
        <v>-0.150724637681</v>
      </c>
      <c r="O114" s="52">
        <v>-7.40072202166E-2</v>
      </c>
      <c r="P114" s="52">
        <v>-2.5000000000000001E-2</v>
      </c>
      <c r="Q114" s="52">
        <v>-1.175</v>
      </c>
      <c r="R114" s="52">
        <v>-0.165909090909</v>
      </c>
      <c r="S114" s="52">
        <v>0.73809523809499999</v>
      </c>
      <c r="T114" s="52">
        <v>-1.4434389140299999</v>
      </c>
      <c r="U114" s="52">
        <v>-2.4642857142899999</v>
      </c>
      <c r="V114" s="52">
        <v>0.36666666666699999</v>
      </c>
      <c r="W114" s="52">
        <v>-1.4</v>
      </c>
      <c r="X114" s="52">
        <v>1.05555555556</v>
      </c>
      <c r="Y114" s="52">
        <v>-0.57580021104500001</v>
      </c>
      <c r="Z114" s="52">
        <v>-0.16736401673599999</v>
      </c>
      <c r="AA114" s="52">
        <v>-0.67515688445900002</v>
      </c>
    </row>
    <row r="115" spans="1:142" x14ac:dyDescent="0.2">
      <c r="A115" s="48" t="s">
        <v>35</v>
      </c>
      <c r="F115" s="52">
        <v>-1.4980514419299999</v>
      </c>
      <c r="H115" s="52">
        <v>-0.31328671328699997</v>
      </c>
      <c r="I115" s="52">
        <v>-0.58333333333299997</v>
      </c>
      <c r="J115" s="52">
        <v>-3.7147102526000002E-2</v>
      </c>
      <c r="K115" s="52">
        <v>-5.4127198917500001E-3</v>
      </c>
      <c r="L115" s="52">
        <v>8.0126182965299997E-2</v>
      </c>
      <c r="M115" s="52">
        <v>-1.0638297872299999E-2</v>
      </c>
      <c r="N115" s="52">
        <v>-6.3492063492099999E-3</v>
      </c>
      <c r="O115" s="52">
        <v>-2.63350402341E-2</v>
      </c>
      <c r="P115" s="52">
        <v>-0.110891089109</v>
      </c>
      <c r="Q115" s="52">
        <v>-0.14814814814800001</v>
      </c>
      <c r="R115" s="52">
        <v>-0.12833333333300001</v>
      </c>
      <c r="S115" s="52">
        <v>0.120967741935</v>
      </c>
      <c r="T115" s="52">
        <v>-0.59304084720100003</v>
      </c>
      <c r="U115" s="52">
        <v>-0.86309523809499999</v>
      </c>
      <c r="V115" s="52">
        <v>-0.56148491879399998</v>
      </c>
      <c r="X115" s="52">
        <v>0.42105263157900003</v>
      </c>
      <c r="Y115" s="52">
        <v>-0.60650186251299998</v>
      </c>
      <c r="Z115" s="52">
        <v>-8.17120622568E-2</v>
      </c>
      <c r="AC115" s="52">
        <v>-2.8316993464100002</v>
      </c>
    </row>
    <row r="116" spans="1:142" x14ac:dyDescent="0.2">
      <c r="AF116" s="49"/>
      <c r="AH116" s="49"/>
      <c r="AP116" s="49"/>
      <c r="AR116" s="49"/>
      <c r="AZ116" s="49"/>
      <c r="BB116" s="49"/>
      <c r="BJ116" s="49"/>
      <c r="BL116" s="49"/>
      <c r="BT116" s="49"/>
      <c r="BV116" s="49"/>
      <c r="CD116" s="49"/>
      <c r="CF116" s="49"/>
      <c r="CN116" s="49"/>
      <c r="CP116" s="49"/>
      <c r="CX116" s="49"/>
      <c r="CZ116" s="49"/>
      <c r="DH116" s="49"/>
      <c r="DJ116" s="49"/>
      <c r="DR116" s="49"/>
      <c r="DT116" s="49"/>
      <c r="EB116" s="49"/>
      <c r="ED116" s="49"/>
      <c r="EL116" s="49"/>
    </row>
    <row r="117" spans="1:142" x14ac:dyDescent="0.2">
      <c r="A117" s="48" t="s">
        <v>44</v>
      </c>
      <c r="B117" s="50">
        <v>-90</v>
      </c>
      <c r="D117" s="50">
        <v>-74.599999999999994</v>
      </c>
      <c r="E117" s="50">
        <v>-86.9</v>
      </c>
      <c r="F117" s="50">
        <v>-34.1</v>
      </c>
      <c r="G117" s="50">
        <v>-32.5</v>
      </c>
      <c r="H117" s="50">
        <v>-35.5</v>
      </c>
      <c r="I117" s="50">
        <v>-34.700000000000003</v>
      </c>
      <c r="J117" s="50">
        <v>-32.5</v>
      </c>
      <c r="K117" s="50">
        <v>-28.9</v>
      </c>
      <c r="L117" s="50">
        <v>-29.9</v>
      </c>
      <c r="M117" s="50">
        <v>-23.7</v>
      </c>
      <c r="N117" s="50">
        <v>-11.8</v>
      </c>
      <c r="P117" s="50">
        <v>-7.8</v>
      </c>
      <c r="Q117" s="50">
        <v>-7.7</v>
      </c>
      <c r="R117" s="50">
        <v>-7.2</v>
      </c>
      <c r="S117" s="50">
        <v>-6.8</v>
      </c>
      <c r="T117" s="50">
        <v>-7.7</v>
      </c>
      <c r="U117" s="50">
        <v>-8.8000000000000007</v>
      </c>
      <c r="V117" s="50">
        <v>-10.5</v>
      </c>
      <c r="W117" s="50">
        <v>-8.8000000000000007</v>
      </c>
      <c r="X117" s="50">
        <v>-6.1</v>
      </c>
      <c r="Z117" s="50">
        <v>-6.1</v>
      </c>
      <c r="AA117" s="50">
        <v>-6.2</v>
      </c>
      <c r="AB117" s="50">
        <v>-5.3</v>
      </c>
      <c r="AC117" s="50">
        <v>-6.9</v>
      </c>
      <c r="AD117" s="55">
        <v>-1</v>
      </c>
    </row>
    <row r="118" spans="1:142" x14ac:dyDescent="0.2">
      <c r="A118" s="48" t="s">
        <v>91</v>
      </c>
      <c r="J118" s="50">
        <v>0</v>
      </c>
      <c r="K118" s="50">
        <v>0</v>
      </c>
      <c r="L118" s="50">
        <v>3.8</v>
      </c>
      <c r="M118" s="50">
        <v>0</v>
      </c>
      <c r="N118" s="50">
        <v>-0.6</v>
      </c>
      <c r="P118" s="50">
        <v>0</v>
      </c>
      <c r="Q118" s="50">
        <v>-1.2</v>
      </c>
      <c r="R118" s="50">
        <v>-1.2</v>
      </c>
      <c r="S118" s="50">
        <v>-1.2</v>
      </c>
      <c r="T118" s="50">
        <v>-0.5</v>
      </c>
      <c r="U118" s="50">
        <v>-1.3</v>
      </c>
      <c r="V118" s="50">
        <v>0</v>
      </c>
      <c r="W118" s="50">
        <v>-1.3</v>
      </c>
      <c r="X118" s="50">
        <v>0.3</v>
      </c>
      <c r="Z118" s="50">
        <v>0</v>
      </c>
      <c r="AA118" s="50">
        <v>0</v>
      </c>
      <c r="AB118" s="50">
        <v>1</v>
      </c>
      <c r="AC118" s="50">
        <v>1</v>
      </c>
      <c r="AD118" s="55">
        <v>1</v>
      </c>
    </row>
    <row r="119" spans="1:142" x14ac:dyDescent="0.2">
      <c r="AF119" s="49"/>
      <c r="AH119" s="49"/>
      <c r="AP119" s="49"/>
      <c r="AR119" s="49"/>
      <c r="AZ119" s="49"/>
      <c r="BB119" s="49"/>
      <c r="BJ119" s="49"/>
      <c r="BL119" s="49"/>
      <c r="BT119" s="49"/>
      <c r="BV119" s="49"/>
      <c r="CD119" s="49"/>
      <c r="CF119" s="49"/>
      <c r="CN119" s="49"/>
      <c r="CP119" s="49"/>
      <c r="CX119" s="49"/>
      <c r="CZ119" s="49"/>
      <c r="DH119" s="49"/>
      <c r="DJ119" s="49"/>
      <c r="DR119" s="49"/>
      <c r="DT119" s="49"/>
      <c r="EB119" s="49"/>
      <c r="ED119" s="49"/>
      <c r="EL119" s="49"/>
    </row>
    <row r="120" spans="1:142" x14ac:dyDescent="0.2">
      <c r="A120" s="48" t="s">
        <v>109</v>
      </c>
      <c r="B120" s="50">
        <v>172.2</v>
      </c>
      <c r="D120" s="50">
        <v>78.5</v>
      </c>
      <c r="E120" s="50">
        <v>-16.399999999999999</v>
      </c>
      <c r="F120" s="50">
        <v>105.5</v>
      </c>
      <c r="G120" s="50">
        <v>7.7</v>
      </c>
      <c r="H120" s="50">
        <v>92</v>
      </c>
      <c r="I120" s="50">
        <v>13.9</v>
      </c>
      <c r="J120" s="50">
        <v>102.2</v>
      </c>
      <c r="K120" s="50">
        <v>18.600000000000001</v>
      </c>
      <c r="L120" s="50">
        <v>114.5</v>
      </c>
      <c r="M120" s="50">
        <v>25.4</v>
      </c>
      <c r="N120" s="50">
        <v>125.3</v>
      </c>
      <c r="P120" s="50">
        <v>127.1</v>
      </c>
      <c r="Q120" s="50">
        <v>31.2</v>
      </c>
      <c r="R120" s="50">
        <v>112.8</v>
      </c>
      <c r="S120" s="50">
        <v>26.2</v>
      </c>
      <c r="T120" s="50">
        <v>85.2</v>
      </c>
      <c r="U120" s="50">
        <v>20.6</v>
      </c>
      <c r="V120" s="50">
        <v>88.9</v>
      </c>
      <c r="W120" s="50">
        <v>24.6</v>
      </c>
      <c r="X120" s="50">
        <v>93.8</v>
      </c>
      <c r="Z120" s="50">
        <v>87.8</v>
      </c>
      <c r="AA120" s="50">
        <v>-28.8</v>
      </c>
      <c r="AB120" s="50">
        <v>13.5</v>
      </c>
      <c r="AC120" s="50">
        <v>-505</v>
      </c>
    </row>
    <row r="121" spans="1:142" x14ac:dyDescent="0.2">
      <c r="A121" s="48" t="s">
        <v>61</v>
      </c>
      <c r="B121" s="50">
        <v>218</v>
      </c>
      <c r="D121" s="50">
        <v>78.5</v>
      </c>
      <c r="E121" s="50">
        <v>-1.8</v>
      </c>
      <c r="F121" s="50">
        <v>105.5</v>
      </c>
      <c r="G121" s="50">
        <v>8.5</v>
      </c>
      <c r="H121" s="50">
        <v>92</v>
      </c>
      <c r="I121" s="50">
        <v>13.9</v>
      </c>
      <c r="J121" s="50">
        <v>102.8</v>
      </c>
      <c r="K121" s="50">
        <v>18.3</v>
      </c>
      <c r="L121" s="50">
        <v>114.5</v>
      </c>
      <c r="M121" s="50">
        <v>34.1</v>
      </c>
      <c r="N121" s="50">
        <v>125.3</v>
      </c>
      <c r="O121" s="50">
        <v>35</v>
      </c>
      <c r="P121" s="50">
        <v>128.5</v>
      </c>
      <c r="Q121" s="50">
        <v>32.1</v>
      </c>
      <c r="R121" s="50">
        <v>120.3</v>
      </c>
      <c r="S121" s="50">
        <v>27.5</v>
      </c>
      <c r="T121" s="50">
        <v>85.2</v>
      </c>
      <c r="U121" s="50">
        <v>20.6</v>
      </c>
      <c r="V121" s="50">
        <v>88.9</v>
      </c>
      <c r="W121" s="50">
        <v>24.6</v>
      </c>
      <c r="X121" s="50">
        <v>93.8</v>
      </c>
      <c r="Z121" s="50">
        <v>87.8</v>
      </c>
      <c r="AA121" s="50">
        <v>7.4</v>
      </c>
      <c r="AB121" s="50">
        <v>42.2</v>
      </c>
      <c r="AC121" s="50">
        <v>-505</v>
      </c>
      <c r="AD121" s="55">
        <v>24</v>
      </c>
    </row>
    <row r="122" spans="1:142" x14ac:dyDescent="0.2">
      <c r="AF122" s="49"/>
      <c r="AH122" s="49"/>
      <c r="AP122" s="49"/>
      <c r="AR122" s="49"/>
      <c r="AZ122" s="49"/>
      <c r="BB122" s="49"/>
      <c r="BJ122" s="49"/>
      <c r="BL122" s="49"/>
      <c r="BT122" s="49"/>
      <c r="BV122" s="49"/>
      <c r="CD122" s="49"/>
      <c r="CF122" s="49"/>
      <c r="CN122" s="49"/>
      <c r="CP122" s="49"/>
      <c r="CX122" s="49"/>
      <c r="CZ122" s="49"/>
      <c r="DH122" s="49"/>
      <c r="DJ122" s="49"/>
      <c r="DR122" s="49"/>
      <c r="DT122" s="49"/>
      <c r="EB122" s="49"/>
      <c r="ED122" s="49"/>
      <c r="EL122" s="49"/>
    </row>
    <row r="123" spans="1:142" x14ac:dyDescent="0.2">
      <c r="A123" s="48" t="s">
        <v>51</v>
      </c>
      <c r="B123" s="50">
        <v>-14.5</v>
      </c>
      <c r="D123" s="50">
        <v>23.4</v>
      </c>
      <c r="E123" s="50">
        <v>-5</v>
      </c>
      <c r="F123" s="50">
        <v>31.4</v>
      </c>
      <c r="G123" s="50">
        <v>2.8</v>
      </c>
      <c r="H123" s="50">
        <v>26.9</v>
      </c>
      <c r="I123" s="50">
        <v>1.9</v>
      </c>
      <c r="J123" s="50">
        <v>21</v>
      </c>
      <c r="K123" s="50">
        <v>4.7</v>
      </c>
      <c r="L123" s="50">
        <v>34.4</v>
      </c>
      <c r="M123" s="50">
        <v>8.5</v>
      </c>
      <c r="N123" s="50">
        <v>33.799999999999997</v>
      </c>
      <c r="P123" s="50">
        <v>31.6</v>
      </c>
      <c r="Q123" s="50">
        <v>1.4</v>
      </c>
      <c r="R123" s="50">
        <v>23.6</v>
      </c>
      <c r="S123" s="50">
        <v>-0.5</v>
      </c>
      <c r="T123" s="50">
        <v>16.5</v>
      </c>
      <c r="U123" s="50">
        <v>2.1</v>
      </c>
      <c r="V123" s="50">
        <v>17.100000000000001</v>
      </c>
      <c r="W123" s="50">
        <v>2.9</v>
      </c>
      <c r="X123" s="50">
        <v>17.399999999999999</v>
      </c>
      <c r="Z123" s="50">
        <v>16.2</v>
      </c>
      <c r="AA123" s="50">
        <v>-6</v>
      </c>
      <c r="AB123" s="50">
        <v>2.2000000000000002</v>
      </c>
      <c r="AC123" s="50">
        <v>-33.5</v>
      </c>
    </row>
    <row r="124" spans="1:142" x14ac:dyDescent="0.2">
      <c r="A124" s="48" t="s">
        <v>94</v>
      </c>
      <c r="B124" s="52">
        <v>-8.4204413472699996E-2</v>
      </c>
      <c r="D124" s="52">
        <v>0.29808917197500001</v>
      </c>
      <c r="E124" s="52">
        <v>0.30487804878000002</v>
      </c>
      <c r="F124" s="52">
        <v>0.297630331754</v>
      </c>
      <c r="G124" s="52">
        <v>0.36363636363599999</v>
      </c>
      <c r="H124" s="52">
        <v>0.29239130434799998</v>
      </c>
      <c r="I124" s="52">
        <v>0.13669064748199999</v>
      </c>
      <c r="J124" s="52">
        <v>0.20547945205500001</v>
      </c>
      <c r="K124" s="52">
        <v>0.25268817204299998</v>
      </c>
      <c r="L124" s="52">
        <v>0.30043668122299999</v>
      </c>
      <c r="M124" s="52">
        <v>0.33464566929099998</v>
      </c>
      <c r="N124" s="52">
        <v>0.26975259377499999</v>
      </c>
      <c r="O124" s="52">
        <v>1</v>
      </c>
      <c r="P124" s="52">
        <v>0.24862313139299999</v>
      </c>
      <c r="Q124" s="52">
        <v>4.48717948718E-2</v>
      </c>
      <c r="R124" s="52">
        <v>0.209219858156</v>
      </c>
      <c r="S124" s="52">
        <v>-1.9083969465599999E-2</v>
      </c>
      <c r="T124" s="52">
        <v>0.19366197183100001</v>
      </c>
      <c r="U124" s="52">
        <v>0.10194174757299999</v>
      </c>
      <c r="V124" s="52">
        <v>0.19235095613</v>
      </c>
      <c r="W124" s="52">
        <v>0.11788617886199999</v>
      </c>
      <c r="X124" s="52">
        <v>0.18550106609799999</v>
      </c>
      <c r="Z124" s="52">
        <v>0.184510250569</v>
      </c>
      <c r="AA124" s="52">
        <v>0.208333333333</v>
      </c>
      <c r="AB124" s="52">
        <v>0.162962962963</v>
      </c>
      <c r="AC124" s="52">
        <v>6.6336633663399994E-2</v>
      </c>
      <c r="AD124" s="51">
        <v>0</v>
      </c>
    </row>
    <row r="125" spans="1:142" x14ac:dyDescent="0.2">
      <c r="A125" s="48" t="s">
        <v>93</v>
      </c>
      <c r="B125" s="50">
        <v>-18.356562137000001</v>
      </c>
      <c r="C125" s="50">
        <v>0</v>
      </c>
      <c r="D125" s="50">
        <v>23.4</v>
      </c>
      <c r="E125" s="50">
        <v>-0.54878048780400002</v>
      </c>
      <c r="F125" s="50">
        <v>31.4</v>
      </c>
      <c r="G125" s="50">
        <v>3.0909090909099999</v>
      </c>
      <c r="H125" s="50">
        <v>26.9</v>
      </c>
      <c r="I125" s="50">
        <v>1.9</v>
      </c>
      <c r="J125" s="50">
        <v>21.123287671300002</v>
      </c>
      <c r="K125" s="50">
        <v>4.6241935483900001</v>
      </c>
      <c r="L125" s="50">
        <v>34.4</v>
      </c>
      <c r="M125" s="50">
        <v>12.9</v>
      </c>
      <c r="N125" s="50">
        <v>33.799999999999997</v>
      </c>
      <c r="O125" s="50">
        <v>35</v>
      </c>
      <c r="P125" s="50">
        <v>33.387999999999998</v>
      </c>
      <c r="Q125" s="50">
        <v>1.44038461538</v>
      </c>
      <c r="R125" s="50">
        <v>19.562000000000001</v>
      </c>
      <c r="S125" s="50">
        <v>-0.52480916030400004</v>
      </c>
      <c r="T125" s="50">
        <v>16.5</v>
      </c>
      <c r="U125" s="50">
        <v>-6.4</v>
      </c>
      <c r="V125" s="50">
        <v>17.100000000000001</v>
      </c>
      <c r="W125" s="50">
        <v>5.6</v>
      </c>
      <c r="X125" s="50">
        <v>17.399999999999999</v>
      </c>
      <c r="Z125" s="50">
        <v>16.2</v>
      </c>
      <c r="AA125" s="50">
        <v>1.5416666666600001</v>
      </c>
      <c r="AB125" s="50">
        <v>6.87703703704</v>
      </c>
      <c r="AC125" s="50">
        <v>-33.5</v>
      </c>
    </row>
    <row r="126" spans="1:142" x14ac:dyDescent="0.2">
      <c r="AF126" s="49"/>
      <c r="AH126" s="49"/>
      <c r="AP126" s="49"/>
      <c r="AR126" s="49"/>
      <c r="AZ126" s="49"/>
      <c r="BB126" s="49"/>
      <c r="BJ126" s="49"/>
      <c r="BL126" s="49"/>
      <c r="BT126" s="49"/>
      <c r="BV126" s="49"/>
      <c r="CD126" s="49"/>
      <c r="CF126" s="49"/>
      <c r="CN126" s="49"/>
      <c r="CP126" s="49"/>
      <c r="CX126" s="49"/>
      <c r="CZ126" s="49"/>
      <c r="DH126" s="49"/>
      <c r="DJ126" s="49"/>
      <c r="DR126" s="49"/>
      <c r="DT126" s="49"/>
      <c r="EB126" s="49"/>
      <c r="ED126" s="49"/>
      <c r="EL126" s="49"/>
    </row>
    <row r="127" spans="1:142" x14ac:dyDescent="0.2">
      <c r="A127" s="48" t="s">
        <v>106</v>
      </c>
    </row>
    <row r="128" spans="1:142" x14ac:dyDescent="0.2">
      <c r="A128" s="48" t="s">
        <v>86</v>
      </c>
    </row>
    <row r="129" spans="1:142" x14ac:dyDescent="0.2">
      <c r="A129" s="48" t="s">
        <v>22</v>
      </c>
    </row>
    <row r="130" spans="1:142" x14ac:dyDescent="0.2">
      <c r="A130" s="48" t="s">
        <v>68</v>
      </c>
    </row>
    <row r="131" spans="1:142" x14ac:dyDescent="0.2">
      <c r="A131" s="48" t="s">
        <v>40</v>
      </c>
    </row>
    <row r="132" spans="1:142" x14ac:dyDescent="0.2">
      <c r="A132" s="48" t="s">
        <v>121</v>
      </c>
    </row>
    <row r="133" spans="1:142" x14ac:dyDescent="0.2">
      <c r="A133" s="48" t="s">
        <v>84</v>
      </c>
    </row>
    <row r="134" spans="1:142" x14ac:dyDescent="0.2">
      <c r="A134" s="48" t="s">
        <v>111</v>
      </c>
    </row>
    <row r="135" spans="1:142" x14ac:dyDescent="0.2">
      <c r="A135" s="48" t="s">
        <v>118</v>
      </c>
    </row>
    <row r="136" spans="1:142" x14ac:dyDescent="0.2">
      <c r="AF136" s="49"/>
      <c r="AH136" s="49"/>
      <c r="AP136" s="49"/>
      <c r="AR136" s="49"/>
      <c r="AZ136" s="49"/>
      <c r="BB136" s="49"/>
      <c r="BJ136" s="49"/>
      <c r="BL136" s="49"/>
      <c r="BT136" s="49"/>
      <c r="BV136" s="49"/>
      <c r="CD136" s="49"/>
      <c r="CF136" s="49"/>
      <c r="CN136" s="49"/>
      <c r="CP136" s="49"/>
      <c r="CX136" s="49"/>
      <c r="CZ136" s="49"/>
      <c r="DH136" s="49"/>
      <c r="DJ136" s="49"/>
      <c r="DR136" s="49"/>
      <c r="DT136" s="49"/>
      <c r="EB136" s="49"/>
      <c r="ED136" s="49"/>
      <c r="EL136" s="49"/>
    </row>
    <row r="137" spans="1:142" x14ac:dyDescent="0.2">
      <c r="A137" s="48" t="s">
        <v>98</v>
      </c>
      <c r="B137" s="50">
        <v>186.7</v>
      </c>
      <c r="D137" s="50">
        <v>55.1</v>
      </c>
      <c r="E137" s="50">
        <v>-11.4</v>
      </c>
      <c r="F137" s="50">
        <v>74.099999999999994</v>
      </c>
      <c r="G137" s="50">
        <v>4.9000000000000004</v>
      </c>
      <c r="H137" s="50">
        <v>65.099999999999994</v>
      </c>
      <c r="I137" s="50">
        <v>12</v>
      </c>
      <c r="J137" s="50">
        <v>81.2</v>
      </c>
      <c r="K137" s="50">
        <v>13.9</v>
      </c>
      <c r="L137" s="50">
        <v>80.099999999999994</v>
      </c>
      <c r="M137" s="50">
        <v>16.899999999999999</v>
      </c>
      <c r="N137" s="50">
        <v>91.5</v>
      </c>
      <c r="P137" s="50">
        <v>95.5</v>
      </c>
      <c r="Q137" s="50">
        <v>29.8</v>
      </c>
      <c r="R137" s="50">
        <v>89.2</v>
      </c>
      <c r="S137" s="50">
        <v>26.7</v>
      </c>
      <c r="T137" s="50">
        <v>68.7</v>
      </c>
      <c r="U137" s="50">
        <v>18.5</v>
      </c>
      <c r="V137" s="50">
        <v>71.8</v>
      </c>
      <c r="W137" s="50">
        <v>21.7</v>
      </c>
      <c r="X137" s="50">
        <v>76.400000000000006</v>
      </c>
      <c r="Z137" s="50">
        <v>71.599999999999994</v>
      </c>
      <c r="AA137" s="50">
        <v>-22.8</v>
      </c>
      <c r="AB137" s="50">
        <v>11.3</v>
      </c>
      <c r="AC137" s="50">
        <v>-471.5</v>
      </c>
    </row>
    <row r="138" spans="1:142" x14ac:dyDescent="0.2">
      <c r="A138" s="48" t="s">
        <v>105</v>
      </c>
      <c r="B138" s="50">
        <v>-227.68687572600001</v>
      </c>
      <c r="C138" s="50">
        <v>0</v>
      </c>
      <c r="D138" s="50">
        <v>0</v>
      </c>
      <c r="E138" s="50">
        <v>10.1487804878</v>
      </c>
      <c r="F138" s="50">
        <v>0</v>
      </c>
      <c r="G138" s="50">
        <v>0.50909090908999999</v>
      </c>
      <c r="H138" s="50">
        <v>0</v>
      </c>
      <c r="I138" s="50">
        <v>0</v>
      </c>
      <c r="J138" s="50">
        <v>0.47671232870000002</v>
      </c>
      <c r="K138" s="50">
        <v>-0.22419354839</v>
      </c>
      <c r="L138" s="50">
        <v>-4.4408920985E-16</v>
      </c>
      <c r="M138" s="50">
        <v>4.3</v>
      </c>
      <c r="N138" s="50">
        <v>5.6621374255899999E-15</v>
      </c>
      <c r="P138" s="50">
        <v>-0.38800000000000001</v>
      </c>
      <c r="Q138" s="50">
        <v>0.85961538461999998</v>
      </c>
      <c r="R138" s="50">
        <v>11.538</v>
      </c>
      <c r="S138" s="50">
        <v>1.4248091602999999</v>
      </c>
      <c r="T138" s="50">
        <v>-8.5487172896099993E-15</v>
      </c>
      <c r="U138" s="50">
        <v>12.2</v>
      </c>
      <c r="V138" s="50">
        <v>0</v>
      </c>
      <c r="W138" s="50">
        <v>-2.7</v>
      </c>
      <c r="X138" s="50">
        <v>-1.1324274851200001E-14</v>
      </c>
      <c r="Z138" s="50">
        <v>-71.599999999999994</v>
      </c>
      <c r="AA138" s="50">
        <v>22.8</v>
      </c>
      <c r="AB138" s="50">
        <v>-11.3</v>
      </c>
      <c r="AC138" s="50">
        <v>466.2</v>
      </c>
    </row>
    <row r="139" spans="1:142" x14ac:dyDescent="0.2">
      <c r="A139" s="48" t="s">
        <v>73</v>
      </c>
    </row>
    <row r="140" spans="1:142" x14ac:dyDescent="0.2">
      <c r="A140" s="48" t="s">
        <v>72</v>
      </c>
    </row>
    <row r="141" spans="1:142" x14ac:dyDescent="0.2">
      <c r="A141" s="48" t="s">
        <v>100</v>
      </c>
    </row>
    <row r="142" spans="1:142" x14ac:dyDescent="0.2">
      <c r="A142" s="48" t="s">
        <v>34</v>
      </c>
    </row>
    <row r="143" spans="1:142" x14ac:dyDescent="0.2">
      <c r="A143" s="48" t="s">
        <v>37</v>
      </c>
    </row>
    <row r="144" spans="1:142" x14ac:dyDescent="0.2">
      <c r="A144" s="48" t="s">
        <v>92</v>
      </c>
    </row>
    <row r="145" spans="1:142" x14ac:dyDescent="0.2">
      <c r="A145" s="48" t="s">
        <v>30</v>
      </c>
    </row>
    <row r="146" spans="1:142" x14ac:dyDescent="0.2">
      <c r="A146" s="48" t="s">
        <v>69</v>
      </c>
    </row>
    <row r="147" spans="1:142" x14ac:dyDescent="0.2">
      <c r="A147" s="48" t="s">
        <v>28</v>
      </c>
    </row>
    <row r="148" spans="1:142" x14ac:dyDescent="0.2">
      <c r="A148" s="48" t="s">
        <v>39</v>
      </c>
      <c r="B148" s="50">
        <v>117.7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1.42108547152E-14</v>
      </c>
      <c r="N148" s="50">
        <v>0</v>
      </c>
      <c r="O148" s="50">
        <v>35.073500000000003</v>
      </c>
      <c r="P148" s="50">
        <v>0</v>
      </c>
      <c r="R148" s="50">
        <v>1.2</v>
      </c>
      <c r="S148" s="50">
        <v>0.1</v>
      </c>
      <c r="T148" s="50">
        <v>-1.42108547152E-14</v>
      </c>
      <c r="U148" s="50">
        <v>0.1</v>
      </c>
      <c r="V148" s="50">
        <v>0</v>
      </c>
      <c r="W148" s="50">
        <v>-3.5527136788E-15</v>
      </c>
      <c r="X148" s="50">
        <v>2.84217094304E-14</v>
      </c>
      <c r="Z148" s="50">
        <v>-1.42108547152E-14</v>
      </c>
      <c r="AA148" s="50">
        <v>1.5987211554600001E-14</v>
      </c>
      <c r="AB148" s="50">
        <v>-7.1054273576E-15</v>
      </c>
      <c r="AC148" s="50">
        <v>-4.9000000000000004</v>
      </c>
    </row>
    <row r="149" spans="1:142" x14ac:dyDescent="0.2">
      <c r="A149" s="48" t="s">
        <v>41</v>
      </c>
    </row>
    <row r="150" spans="1:142" x14ac:dyDescent="0.2">
      <c r="A150" s="48" t="s">
        <v>120</v>
      </c>
      <c r="L150" s="50">
        <v>3.5</v>
      </c>
      <c r="M150" s="50">
        <v>7.9</v>
      </c>
      <c r="N150" s="50">
        <v>-0.6</v>
      </c>
      <c r="O150" s="50">
        <v>-7.3499999999999996E-2</v>
      </c>
      <c r="P150" s="50">
        <v>0.7</v>
      </c>
      <c r="R150" s="50">
        <v>6.1</v>
      </c>
      <c r="T150" s="50">
        <v>0.9</v>
      </c>
      <c r="V150" s="50">
        <v>-0.5</v>
      </c>
      <c r="W150" s="50">
        <v>-0.6</v>
      </c>
      <c r="X150" s="50">
        <v>-0.8</v>
      </c>
      <c r="Z150" s="50">
        <v>0.2</v>
      </c>
      <c r="AA150" s="50">
        <v>35.5</v>
      </c>
      <c r="AB150" s="50">
        <v>27.9</v>
      </c>
    </row>
    <row r="151" spans="1:142" x14ac:dyDescent="0.2">
      <c r="A151" s="48" t="s">
        <v>81</v>
      </c>
      <c r="B151" s="50">
        <v>3.8565621370000001</v>
      </c>
      <c r="C151" s="50">
        <v>0</v>
      </c>
      <c r="D151" s="50">
        <v>0</v>
      </c>
      <c r="E151" s="50">
        <v>-4.4512195121999998</v>
      </c>
      <c r="F151" s="50">
        <v>0</v>
      </c>
      <c r="G151" s="50">
        <v>-0.29090909091</v>
      </c>
      <c r="H151" s="50">
        <v>0</v>
      </c>
      <c r="I151" s="50">
        <v>0</v>
      </c>
      <c r="J151" s="50">
        <v>-0.1232876713</v>
      </c>
      <c r="K151" s="50">
        <v>7.5806451610000006E-2</v>
      </c>
      <c r="L151" s="50">
        <v>0</v>
      </c>
      <c r="M151" s="50">
        <v>-4.4000000000000004</v>
      </c>
      <c r="N151" s="50">
        <v>0</v>
      </c>
      <c r="O151" s="50">
        <v>-9.3000000000000007</v>
      </c>
      <c r="P151" s="50">
        <v>-1.788</v>
      </c>
      <c r="Q151" s="50">
        <v>-4.0384615380000002E-2</v>
      </c>
      <c r="R151" s="50">
        <v>4.0380000000000003</v>
      </c>
      <c r="S151" s="50">
        <v>2.4809160303999999E-2</v>
      </c>
      <c r="T151" s="50">
        <v>0</v>
      </c>
      <c r="U151" s="50">
        <v>8.5</v>
      </c>
      <c r="V151" s="50">
        <v>0</v>
      </c>
      <c r="W151" s="50">
        <v>-2.7</v>
      </c>
      <c r="X151" s="50">
        <v>0</v>
      </c>
      <c r="Z151" s="50">
        <v>-71.599999999999994</v>
      </c>
      <c r="AA151" s="50">
        <v>-13.4</v>
      </c>
      <c r="AB151" s="50">
        <v>-40</v>
      </c>
      <c r="AC151" s="50">
        <v>471.5</v>
      </c>
    </row>
    <row r="152" spans="1:142" x14ac:dyDescent="0.2">
      <c r="A152" s="48"/>
    </row>
    <row r="153" spans="1:142" x14ac:dyDescent="0.2">
      <c r="A153" s="48" t="s">
        <v>46</v>
      </c>
      <c r="B153" s="50">
        <v>236.356562137</v>
      </c>
      <c r="C153" s="50">
        <v>0</v>
      </c>
      <c r="D153" s="50">
        <v>55.1</v>
      </c>
      <c r="E153" s="50">
        <v>-1.2512195122000001</v>
      </c>
      <c r="F153" s="50">
        <v>74.099999999999994</v>
      </c>
      <c r="G153" s="50">
        <v>5.4090909090899997</v>
      </c>
      <c r="H153" s="50">
        <v>65.099999999999994</v>
      </c>
      <c r="I153" s="50">
        <v>12</v>
      </c>
      <c r="J153" s="50">
        <v>81.676712328700006</v>
      </c>
      <c r="K153" s="50">
        <v>13.6758064516</v>
      </c>
      <c r="L153" s="50">
        <v>80.099999999999994</v>
      </c>
      <c r="M153" s="50">
        <v>21.2</v>
      </c>
      <c r="N153" s="50">
        <v>91.5</v>
      </c>
      <c r="O153" s="50">
        <v>25.7</v>
      </c>
      <c r="P153" s="50">
        <v>95.111999999999995</v>
      </c>
      <c r="Q153" s="50">
        <v>30.659615384599999</v>
      </c>
      <c r="R153" s="50">
        <v>100.738</v>
      </c>
      <c r="S153" s="50">
        <v>28.024809160299998</v>
      </c>
      <c r="T153" s="50">
        <v>68.7</v>
      </c>
      <c r="U153" s="50">
        <v>27</v>
      </c>
      <c r="V153" s="50">
        <v>71.8</v>
      </c>
      <c r="W153" s="50">
        <v>19</v>
      </c>
      <c r="X153" s="50">
        <v>76.400000000000006</v>
      </c>
      <c r="Y153" s="50">
        <v>92</v>
      </c>
      <c r="Z153" s="50">
        <v>71.599999999999994</v>
      </c>
      <c r="AA153" s="50">
        <v>5.8583333333400001</v>
      </c>
      <c r="AB153" s="50">
        <v>35.322962963000002</v>
      </c>
      <c r="AC153" s="50">
        <v>-471.5</v>
      </c>
    </row>
    <row r="154" spans="1:142" x14ac:dyDescent="0.2">
      <c r="AF154" s="49"/>
      <c r="AH154" s="49"/>
      <c r="AP154" s="49"/>
      <c r="AR154" s="49"/>
      <c r="AZ154" s="49"/>
      <c r="BB154" s="49"/>
      <c r="BJ154" s="49"/>
      <c r="BL154" s="49"/>
      <c r="BT154" s="49"/>
      <c r="BV154" s="49"/>
      <c r="CD154" s="49"/>
      <c r="CF154" s="49"/>
      <c r="CN154" s="49"/>
      <c r="CP154" s="49"/>
      <c r="CX154" s="49"/>
      <c r="CZ154" s="49"/>
      <c r="DH154" s="49"/>
      <c r="DJ154" s="49"/>
      <c r="DR154" s="49"/>
      <c r="DT154" s="49"/>
      <c r="EB154" s="49"/>
      <c r="ED154" s="49"/>
      <c r="EL154" s="49"/>
    </row>
    <row r="155" spans="1:142" x14ac:dyDescent="0.2">
      <c r="A155" s="48" t="s">
        <v>45</v>
      </c>
      <c r="B155" s="54">
        <v>21.215031319000001</v>
      </c>
      <c r="C155" s="54">
        <v>0</v>
      </c>
      <c r="D155" s="54">
        <v>11.435526790500001</v>
      </c>
      <c r="E155" s="54">
        <v>-1.5731884528</v>
      </c>
      <c r="F155" s="54">
        <v>8.5857731190299997</v>
      </c>
      <c r="G155" s="54">
        <v>0.56069490283500001</v>
      </c>
      <c r="H155" s="54">
        <v>7.4032332592100003</v>
      </c>
      <c r="I155" s="54">
        <v>1.35800603973</v>
      </c>
      <c r="J155" s="54">
        <v>9.0547957432100006</v>
      </c>
      <c r="K155" s="54">
        <v>1.38330805363</v>
      </c>
      <c r="L155" s="54">
        <v>6.2295846943499997</v>
      </c>
      <c r="M155" s="54">
        <v>1.31333540566</v>
      </c>
      <c r="N155" s="54">
        <v>7.1106621075499996</v>
      </c>
      <c r="P155" s="54">
        <v>7.42151072428</v>
      </c>
      <c r="Q155" s="54">
        <v>2.3332289383</v>
      </c>
      <c r="R155" s="54">
        <v>7.0849880857800001</v>
      </c>
      <c r="S155" s="54">
        <v>2.13395140665</v>
      </c>
      <c r="T155" s="54">
        <v>5.5935515388399999</v>
      </c>
      <c r="U155" s="54">
        <v>1.5089722675399999</v>
      </c>
      <c r="V155" s="54">
        <v>5.8559660712800001</v>
      </c>
      <c r="W155" s="54">
        <v>1.76897366919</v>
      </c>
      <c r="X155" s="54">
        <v>6.2255541069099998</v>
      </c>
      <c r="Z155" s="54">
        <v>5.8348952815599997</v>
      </c>
      <c r="AA155" s="54">
        <v>-1.8559218559199999</v>
      </c>
      <c r="AB155" s="54">
        <v>0.92034533311599998</v>
      </c>
      <c r="AC155" s="54">
        <v>-38.402019872899999</v>
      </c>
    </row>
    <row r="156" spans="1:142" x14ac:dyDescent="0.2">
      <c r="A156" s="48" t="s">
        <v>114</v>
      </c>
      <c r="B156" s="54">
        <v>21.215031319000001</v>
      </c>
      <c r="C156" s="54">
        <v>0</v>
      </c>
      <c r="D156" s="54">
        <v>11.435526790500001</v>
      </c>
      <c r="E156" s="54">
        <v>-1.5731884528</v>
      </c>
      <c r="F156" s="54">
        <v>8.5532820588099998</v>
      </c>
      <c r="G156" s="54">
        <v>0.55964515938500004</v>
      </c>
      <c r="H156" s="54">
        <v>7.4032332592100003</v>
      </c>
      <c r="I156" s="54">
        <v>1.35800603973</v>
      </c>
      <c r="J156" s="54">
        <v>9.0547957432100006</v>
      </c>
      <c r="K156" s="54">
        <v>1.38330805363</v>
      </c>
      <c r="L156" s="54">
        <v>6.2295846943499997</v>
      </c>
      <c r="M156" s="54">
        <v>1.31333540566</v>
      </c>
      <c r="N156" s="54">
        <v>7.1106621075499996</v>
      </c>
      <c r="P156" s="54">
        <v>7.42151072428</v>
      </c>
      <c r="Q156" s="54">
        <v>2.3332289383</v>
      </c>
      <c r="R156" s="54">
        <v>7.0849880857800001</v>
      </c>
      <c r="S156" s="54">
        <v>2.13395140665</v>
      </c>
      <c r="T156" s="54">
        <v>5.5935515388399999</v>
      </c>
      <c r="U156" s="54">
        <v>1.5089722675399999</v>
      </c>
      <c r="V156" s="54">
        <v>5.8459534277799996</v>
      </c>
      <c r="W156" s="54">
        <v>1.76537585421</v>
      </c>
      <c r="X156" s="54">
        <v>6.2103722971900002</v>
      </c>
      <c r="Z156" s="54">
        <v>5.8339444308599999</v>
      </c>
      <c r="AA156" s="54">
        <v>-1.8559218559199999</v>
      </c>
      <c r="AB156" s="54">
        <v>0.91691009412500002</v>
      </c>
      <c r="AC156" s="54">
        <v>-38.402019872899999</v>
      </c>
    </row>
    <row r="157" spans="1:142" x14ac:dyDescent="0.2">
      <c r="A157" s="48" t="s">
        <v>104</v>
      </c>
      <c r="B157" s="54">
        <v>26.8575890101</v>
      </c>
      <c r="C157" s="54">
        <v>0</v>
      </c>
      <c r="D157" s="54">
        <v>11.435526790500001</v>
      </c>
      <c r="E157" s="54">
        <v>-0.17266702530799999</v>
      </c>
      <c r="F157" s="54">
        <v>8.5532820588099998</v>
      </c>
      <c r="G157" s="54">
        <v>0.61779011101000003</v>
      </c>
      <c r="H157" s="54">
        <v>7.4032332592100003</v>
      </c>
      <c r="I157" s="54">
        <v>1.35800603973</v>
      </c>
      <c r="J157" s="54">
        <v>9.1079550137100007</v>
      </c>
      <c r="K157" s="54">
        <v>1.3609966334100001</v>
      </c>
      <c r="L157" s="54">
        <v>6.2</v>
      </c>
      <c r="M157" s="54">
        <v>2.0059999999999998</v>
      </c>
      <c r="N157" s="54">
        <v>7.1</v>
      </c>
      <c r="O157" s="54">
        <v>2</v>
      </c>
      <c r="P157" s="54">
        <v>7.51</v>
      </c>
      <c r="Q157" s="54">
        <v>2.40053361921</v>
      </c>
      <c r="R157" s="54">
        <v>7.6</v>
      </c>
      <c r="S157" s="54">
        <v>2.6</v>
      </c>
      <c r="T157" s="54">
        <v>5.6</v>
      </c>
      <c r="U157" s="54">
        <v>2.2022838499200001</v>
      </c>
      <c r="V157" s="54">
        <v>5.9</v>
      </c>
      <c r="W157" s="54">
        <v>1.7</v>
      </c>
      <c r="X157" s="54">
        <v>6.2</v>
      </c>
      <c r="Y157" s="54">
        <v>1.6</v>
      </c>
      <c r="Z157" s="54">
        <v>5.8</v>
      </c>
      <c r="AA157" s="54">
        <v>0.6</v>
      </c>
      <c r="AB157" s="54">
        <v>2.9</v>
      </c>
      <c r="AC157" s="54">
        <v>-38.402019872899999</v>
      </c>
    </row>
    <row r="158" spans="1:142" x14ac:dyDescent="0.2">
      <c r="A158" s="48" t="s">
        <v>90</v>
      </c>
      <c r="L158" s="54">
        <v>6.2</v>
      </c>
      <c r="M158" s="54">
        <v>2.0059999999999998</v>
      </c>
      <c r="N158" s="54">
        <v>7.1</v>
      </c>
      <c r="O158" s="54">
        <v>2</v>
      </c>
      <c r="P158" s="54">
        <v>7.51</v>
      </c>
      <c r="R158" s="54">
        <v>7.6</v>
      </c>
      <c r="S158" s="54">
        <v>2.6</v>
      </c>
      <c r="T158" s="54">
        <v>5.6</v>
      </c>
      <c r="V158" s="54">
        <v>5.9</v>
      </c>
      <c r="W158" s="54">
        <v>1.7</v>
      </c>
      <c r="X158" s="54">
        <v>6.2</v>
      </c>
      <c r="Y158" s="54">
        <v>1.6</v>
      </c>
      <c r="Z158" s="54">
        <v>5.8</v>
      </c>
      <c r="AA158" s="54">
        <v>0.6</v>
      </c>
      <c r="AB158" s="54">
        <v>2.9</v>
      </c>
    </row>
    <row r="159" spans="1:142" x14ac:dyDescent="0.2">
      <c r="A159" s="48" t="s">
        <v>67</v>
      </c>
      <c r="B159" s="54">
        <v>26.8575890101</v>
      </c>
      <c r="C159" s="54">
        <v>0</v>
      </c>
      <c r="D159" s="54">
        <v>6.2611045831599998</v>
      </c>
      <c r="E159" s="54">
        <v>-0.142178152856</v>
      </c>
      <c r="F159" s="54">
        <v>8.5857731190299997</v>
      </c>
      <c r="G159" s="54">
        <v>0.61464399059200003</v>
      </c>
      <c r="H159" s="54">
        <v>7.3974212044199996</v>
      </c>
      <c r="I159" s="54">
        <v>1.3389574156799999</v>
      </c>
      <c r="J159" s="54">
        <v>9.0303207022500001</v>
      </c>
      <c r="K159" s="54">
        <v>1.0627711763300001</v>
      </c>
      <c r="L159" s="54">
        <v>6.2247130745300003</v>
      </c>
      <c r="M159" s="54">
        <v>1.6474896027499999</v>
      </c>
      <c r="N159" s="54">
        <v>7.1106272948799996</v>
      </c>
      <c r="O159" s="54">
        <v>1.99719258446</v>
      </c>
      <c r="P159" s="54">
        <v>7.3913222215300003</v>
      </c>
      <c r="Q159" s="54">
        <v>2.42704807427</v>
      </c>
      <c r="R159" s="54">
        <v>7.87564046454</v>
      </c>
      <c r="S159" s="54">
        <v>2.21897710012</v>
      </c>
      <c r="T159" s="54">
        <v>5.60297321978</v>
      </c>
      <c r="U159" s="54">
        <v>2.12182093856</v>
      </c>
      <c r="V159" s="54">
        <v>5.6424443524700001</v>
      </c>
      <c r="W159" s="54">
        <v>1.54828176945</v>
      </c>
      <c r="X159" s="54">
        <v>5.9369661733000001</v>
      </c>
      <c r="Y159" s="54">
        <v>7.1492262819799999</v>
      </c>
      <c r="Z159" s="54">
        <v>5.8314634574699999</v>
      </c>
      <c r="AA159" s="54">
        <v>0.47713207758499998</v>
      </c>
      <c r="AB159" s="54">
        <v>2.87687943755</v>
      </c>
      <c r="AC159" s="54">
        <v>-38.401327097699998</v>
      </c>
    </row>
    <row r="160" spans="1:142" x14ac:dyDescent="0.2">
      <c r="A160" s="48" t="s">
        <v>63</v>
      </c>
      <c r="D160" s="52">
        <v>-0.57421618201799995</v>
      </c>
      <c r="F160" s="52">
        <v>-0.25204302210899998</v>
      </c>
      <c r="H160" s="52">
        <v>-0.134457017984</v>
      </c>
      <c r="I160" s="52">
        <v>1.1981673314700001</v>
      </c>
      <c r="J160" s="52">
        <v>0.23026719472599999</v>
      </c>
      <c r="K160" s="52">
        <v>2.2021946828699999E-3</v>
      </c>
      <c r="L160" s="52">
        <v>-0.31927639182799999</v>
      </c>
      <c r="M160" s="52">
        <v>0.47391988397099999</v>
      </c>
      <c r="N160" s="52">
        <v>0.14516129032299999</v>
      </c>
      <c r="O160" s="52">
        <v>-2.99102691924E-3</v>
      </c>
      <c r="P160" s="52">
        <v>5.7746478873200002E-2</v>
      </c>
      <c r="Q160" s="52">
        <v>0.20026680960500001</v>
      </c>
      <c r="R160" s="52">
        <v>1.19840213049E-2</v>
      </c>
      <c r="S160" s="52">
        <v>8.3092517094400006E-2</v>
      </c>
      <c r="T160" s="52">
        <v>-0.26315789473700002</v>
      </c>
      <c r="U160" s="52">
        <v>-0.15296775003099999</v>
      </c>
      <c r="V160" s="52">
        <v>5.3571428571400001E-2</v>
      </c>
      <c r="W160" s="52">
        <v>-0.22807407407499999</v>
      </c>
      <c r="X160" s="52">
        <v>5.0847457627100003E-2</v>
      </c>
      <c r="Y160" s="52">
        <v>-5.8823529411800003E-2</v>
      </c>
      <c r="Z160" s="52">
        <v>-6.4516129032300001E-2</v>
      </c>
      <c r="AA160" s="52">
        <v>-0.625</v>
      </c>
      <c r="AB160" s="52">
        <v>-0.5</v>
      </c>
      <c r="AC160" s="52">
        <v>-65.003366454800002</v>
      </c>
      <c r="AD160" s="53"/>
    </row>
    <row r="161" spans="1:142" x14ac:dyDescent="0.2">
      <c r="A161" s="48" t="s">
        <v>54</v>
      </c>
      <c r="B161" s="52">
        <v>0</v>
      </c>
      <c r="C161" s="52">
        <v>0</v>
      </c>
      <c r="D161" s="52">
        <v>0</v>
      </c>
      <c r="E161" s="52">
        <v>0</v>
      </c>
      <c r="F161" s="52">
        <v>-0.68153202226800003</v>
      </c>
      <c r="G161" s="52">
        <v>0</v>
      </c>
      <c r="H161" s="52">
        <v>-0.352611086937</v>
      </c>
      <c r="J161" s="52">
        <v>6.4849136400099996E-2</v>
      </c>
      <c r="K161" s="52">
        <v>1.2030081238799999</v>
      </c>
      <c r="L161" s="52">
        <v>-0.16252807619099999</v>
      </c>
      <c r="M161" s="52">
        <v>0.477165742502</v>
      </c>
      <c r="N161" s="52">
        <v>-0.220461674513</v>
      </c>
      <c r="O161" s="52">
        <v>0.46951134992100002</v>
      </c>
      <c r="P161" s="52">
        <v>0.211290322581</v>
      </c>
      <c r="Q161" s="52">
        <v>0.196676779267</v>
      </c>
      <c r="R161" s="52">
        <v>7.04225352113E-2</v>
      </c>
      <c r="S161" s="52">
        <v>0.3</v>
      </c>
      <c r="T161" s="52">
        <v>-0.25432756324900002</v>
      </c>
      <c r="U161" s="52">
        <v>-8.2585708320700002E-2</v>
      </c>
      <c r="V161" s="52">
        <v>-0.22368421052599999</v>
      </c>
      <c r="W161" s="52">
        <v>-0.34615384615400002</v>
      </c>
      <c r="X161" s="52">
        <v>0.10714285714299999</v>
      </c>
      <c r="Y161" s="52">
        <v>-0.27348148148200002</v>
      </c>
      <c r="Z161" s="52">
        <v>-1.6949152542399998E-2</v>
      </c>
      <c r="AA161" s="52">
        <v>-0.64705882352900002</v>
      </c>
      <c r="AB161" s="52">
        <v>-0.532258064516</v>
      </c>
      <c r="AC161" s="52">
        <v>-25.0012624206</v>
      </c>
      <c r="AD161" s="51">
        <v>0</v>
      </c>
    </row>
    <row r="162" spans="1:142" x14ac:dyDescent="0.2">
      <c r="A162" s="48" t="s">
        <v>32</v>
      </c>
      <c r="B162" s="52">
        <v>0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-0.72435227687699999</v>
      </c>
      <c r="I162" s="52">
        <v>0</v>
      </c>
      <c r="J162" s="52">
        <v>-0.20353865802900001</v>
      </c>
      <c r="L162" s="52">
        <v>-0.27513205371100002</v>
      </c>
      <c r="M162" s="52">
        <v>2.2470574783399999</v>
      </c>
      <c r="N162" s="52">
        <v>-4.0959571121499998E-2</v>
      </c>
      <c r="O162" s="52">
        <v>0.472747500002</v>
      </c>
      <c r="P162" s="52">
        <v>-0.175446081069</v>
      </c>
      <c r="Q162" s="52">
        <v>0.76380569964800005</v>
      </c>
      <c r="R162" s="52">
        <v>0.225806451613</v>
      </c>
      <c r="S162" s="52">
        <v>0.29611166500500002</v>
      </c>
      <c r="T162" s="52">
        <v>-0.21126760563399999</v>
      </c>
      <c r="U162" s="52">
        <v>0.10114192496</v>
      </c>
      <c r="V162" s="52">
        <v>-0.21438082556599999</v>
      </c>
      <c r="W162" s="52">
        <v>-0.29182412343800002</v>
      </c>
      <c r="X162" s="52">
        <v>-0.18421052631599999</v>
      </c>
      <c r="Y162" s="52">
        <v>-0.384615384615</v>
      </c>
      <c r="Z162" s="52">
        <v>3.5714285714299999E-2</v>
      </c>
      <c r="AA162" s="52">
        <v>-0.72755555555600004</v>
      </c>
      <c r="AB162" s="52">
        <v>-0.50847457627100001</v>
      </c>
      <c r="AC162" s="52">
        <v>-23.589423454599999</v>
      </c>
      <c r="AD162" s="51">
        <v>0</v>
      </c>
    </row>
    <row r="163" spans="1:142" x14ac:dyDescent="0.2">
      <c r="A163" s="48" t="s">
        <v>49</v>
      </c>
      <c r="B163" s="52">
        <v>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-0.34919411741299999</v>
      </c>
      <c r="I163" s="52">
        <v>0</v>
      </c>
      <c r="J163" s="52">
        <v>-7.3053006024500003E-2</v>
      </c>
      <c r="L163" s="52">
        <v>-0.101703656531</v>
      </c>
      <c r="M163" s="52">
        <v>0.48080086287000001</v>
      </c>
      <c r="N163" s="52">
        <v>-1.3843961213299999E-2</v>
      </c>
      <c r="O163" s="52">
        <v>0.13773931284999999</v>
      </c>
      <c r="P163" s="52">
        <v>-6.2280342956800003E-2</v>
      </c>
      <c r="Q163" s="52">
        <v>0.20823175906499999</v>
      </c>
      <c r="R163" s="52">
        <v>7.0222229910199996E-2</v>
      </c>
      <c r="S163" s="52">
        <v>9.0303667883300007E-2</v>
      </c>
      <c r="T163" s="52">
        <v>-7.6061155775799999E-2</v>
      </c>
      <c r="U163" s="52">
        <v>3.2637199929099997E-2</v>
      </c>
      <c r="V163" s="52">
        <v>-7.7278390627099999E-2</v>
      </c>
      <c r="W163" s="52">
        <v>-0.108652516029</v>
      </c>
      <c r="X163" s="52">
        <v>-6.5614624652400005E-2</v>
      </c>
      <c r="Y163" s="52">
        <v>-0.149419259434</v>
      </c>
      <c r="Z163" s="52">
        <v>1.17657852746E-2</v>
      </c>
      <c r="AA163" s="52">
        <v>-0.35172493289200002</v>
      </c>
      <c r="AB163" s="52">
        <v>-0.21080923343300001</v>
      </c>
      <c r="AD163" s="51">
        <v>0</v>
      </c>
    </row>
    <row r="164" spans="1:142" x14ac:dyDescent="0.2">
      <c r="A164" s="48" t="s">
        <v>50</v>
      </c>
      <c r="B164" s="52">
        <v>0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2">
        <v>-0.25412691957599998</v>
      </c>
      <c r="M164" s="52">
        <v>0</v>
      </c>
      <c r="N164" s="52">
        <v>-9.0923492904099998E-2</v>
      </c>
      <c r="P164" s="52">
        <v>-2.5680423639299999E-2</v>
      </c>
      <c r="Q164" s="52">
        <v>0.31187775531299999</v>
      </c>
      <c r="R164" s="52">
        <v>5.2600689581999999E-3</v>
      </c>
      <c r="S164" s="52">
        <v>0.13871313252299999</v>
      </c>
      <c r="T164" s="52">
        <v>-9.2694737138299996E-2</v>
      </c>
      <c r="U164" s="52">
        <v>0.101040384703</v>
      </c>
      <c r="V164" s="52">
        <v>-9.8703533623500008E-3</v>
      </c>
      <c r="W164" s="52">
        <v>-3.2560983102700003E-2</v>
      </c>
      <c r="X164" s="52">
        <v>-2.6744944836500001E-2</v>
      </c>
      <c r="Y164" s="52">
        <v>-4.3647500210000002E-2</v>
      </c>
      <c r="Z164" s="52">
        <v>-5.0363035111099998E-2</v>
      </c>
      <c r="AA164" s="52">
        <v>-0.242175412895</v>
      </c>
      <c r="AB164" s="52">
        <v>-0.175260336681</v>
      </c>
      <c r="AD164" s="51">
        <v>0</v>
      </c>
    </row>
    <row r="165" spans="1:142" x14ac:dyDescent="0.2">
      <c r="A165" s="48" t="s">
        <v>25</v>
      </c>
      <c r="B165" s="52">
        <v>0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2">
        <v>0</v>
      </c>
      <c r="T165" s="52">
        <v>0</v>
      </c>
      <c r="U165" s="52">
        <v>0</v>
      </c>
      <c r="V165" s="52">
        <v>-0.14063334393499999</v>
      </c>
      <c r="W165" s="52">
        <v>0</v>
      </c>
      <c r="X165" s="52">
        <v>-5.9381423710199999E-2</v>
      </c>
      <c r="Z165" s="52">
        <v>-3.81008964933E-2</v>
      </c>
      <c r="AA165" s="52">
        <v>-2.91764720606E-3</v>
      </c>
      <c r="AB165" s="52">
        <v>-8.9462877845799996E-2</v>
      </c>
      <c r="AD165" s="51">
        <v>0</v>
      </c>
    </row>
    <row r="166" spans="1:142" x14ac:dyDescent="0.2">
      <c r="A166" s="48"/>
    </row>
    <row r="167" spans="1:142" x14ac:dyDescent="0.2">
      <c r="AF167" s="49"/>
      <c r="AH167" s="49"/>
      <c r="AP167" s="49"/>
      <c r="AR167" s="49"/>
      <c r="AZ167" s="49"/>
      <c r="BB167" s="49"/>
      <c r="BJ167" s="49"/>
      <c r="BL167" s="49"/>
      <c r="BT167" s="49"/>
      <c r="BV167" s="49"/>
      <c r="CD167" s="49"/>
      <c r="CF167" s="49"/>
      <c r="CN167" s="49"/>
      <c r="CP167" s="49"/>
      <c r="CX167" s="49"/>
      <c r="CZ167" s="49"/>
      <c r="DH167" s="49"/>
      <c r="DJ167" s="49"/>
      <c r="DR167" s="49"/>
      <c r="DT167" s="49"/>
      <c r="EB167" s="49"/>
      <c r="ED167" s="49"/>
      <c r="EL167" s="49"/>
    </row>
    <row r="168" spans="1:142" x14ac:dyDescent="0.2">
      <c r="A168" s="48" t="s">
        <v>24</v>
      </c>
      <c r="B168" s="50">
        <v>880.03641000000005</v>
      </c>
      <c r="C168" s="50">
        <v>880.03641000000005</v>
      </c>
      <c r="D168" s="50">
        <v>481.83175999999997</v>
      </c>
      <c r="E168" s="50">
        <v>724.64300000000003</v>
      </c>
      <c r="F168" s="50">
        <v>863.05565000000001</v>
      </c>
      <c r="G168" s="50">
        <v>873.91556000000003</v>
      </c>
      <c r="H168" s="50">
        <v>879.34551999999996</v>
      </c>
      <c r="I168" s="50">
        <v>883.64850000000001</v>
      </c>
      <c r="J168" s="50">
        <v>896.76235999999994</v>
      </c>
      <c r="K168" s="50">
        <v>1004.83764</v>
      </c>
      <c r="L168" s="50">
        <v>1285.8</v>
      </c>
      <c r="M168" s="50">
        <v>1286.8</v>
      </c>
      <c r="N168" s="50">
        <v>1286.8</v>
      </c>
      <c r="P168" s="50">
        <v>1286.8</v>
      </c>
      <c r="Q168" s="50">
        <v>1277.2</v>
      </c>
      <c r="R168" s="50">
        <v>1259</v>
      </c>
      <c r="S168" s="50">
        <v>1251.2</v>
      </c>
      <c r="T168" s="50">
        <v>1228.2</v>
      </c>
      <c r="U168" s="50">
        <v>1226</v>
      </c>
      <c r="V168" s="50">
        <v>1226.0999999999999</v>
      </c>
      <c r="W168" s="50">
        <v>1226.7</v>
      </c>
      <c r="X168" s="50">
        <v>1227.2</v>
      </c>
      <c r="Z168" s="50">
        <v>1227.0999999999999</v>
      </c>
      <c r="AA168" s="50">
        <v>1228.5</v>
      </c>
      <c r="AB168" s="50">
        <v>1227.8</v>
      </c>
      <c r="AC168" s="50">
        <v>1227.8</v>
      </c>
    </row>
    <row r="169" spans="1:142" x14ac:dyDescent="0.2">
      <c r="A169" s="48" t="s">
        <v>76</v>
      </c>
      <c r="B169" s="50">
        <v>880.03641000000005</v>
      </c>
      <c r="C169" s="50">
        <v>880.03641000000005</v>
      </c>
      <c r="D169" s="50">
        <v>481.83175999999997</v>
      </c>
      <c r="E169" s="50">
        <v>724.64300000000003</v>
      </c>
      <c r="F169" s="50">
        <v>866.33411000000001</v>
      </c>
      <c r="G169" s="50">
        <v>875.55479000000003</v>
      </c>
      <c r="H169" s="50">
        <v>879.34551999999996</v>
      </c>
      <c r="I169" s="50">
        <v>883.64850000000001</v>
      </c>
      <c r="J169" s="50">
        <v>896.76235999999994</v>
      </c>
      <c r="K169" s="50">
        <v>1004.83764</v>
      </c>
      <c r="L169" s="50">
        <v>1285.8</v>
      </c>
      <c r="M169" s="50">
        <v>1286.8</v>
      </c>
      <c r="N169" s="50">
        <v>1286.8</v>
      </c>
      <c r="O169" s="50">
        <v>1285</v>
      </c>
      <c r="P169" s="50">
        <v>1286.8</v>
      </c>
      <c r="Q169" s="50">
        <v>1277.2</v>
      </c>
      <c r="R169" s="50">
        <v>1259</v>
      </c>
      <c r="S169" s="50">
        <v>1251.2</v>
      </c>
      <c r="T169" s="50">
        <v>1228.2</v>
      </c>
      <c r="U169" s="50">
        <v>1226</v>
      </c>
      <c r="V169" s="50">
        <v>1228.2</v>
      </c>
      <c r="W169" s="50">
        <v>1229.2</v>
      </c>
      <c r="X169" s="50">
        <v>1230.2</v>
      </c>
      <c r="Y169" s="50">
        <v>5750</v>
      </c>
      <c r="Z169" s="50">
        <v>1227.3</v>
      </c>
      <c r="AA169" s="50">
        <v>1228.5</v>
      </c>
      <c r="AB169" s="50">
        <v>1232.4000000000001</v>
      </c>
      <c r="AC169" s="50">
        <v>1227.8</v>
      </c>
    </row>
    <row r="170" spans="1:142" x14ac:dyDescent="0.2">
      <c r="AF170" s="49"/>
      <c r="AH170" s="49"/>
      <c r="AP170" s="49"/>
      <c r="AR170" s="49"/>
      <c r="AZ170" s="49"/>
      <c r="BB170" s="49"/>
      <c r="BJ170" s="49"/>
      <c r="BL170" s="49"/>
      <c r="BT170" s="49"/>
      <c r="BV170" s="49"/>
      <c r="CD170" s="49"/>
      <c r="CF170" s="49"/>
      <c r="CN170" s="49"/>
      <c r="CP170" s="49"/>
      <c r="CX170" s="49"/>
      <c r="CZ170" s="49"/>
      <c r="DH170" s="49"/>
      <c r="DJ170" s="49"/>
      <c r="DR170" s="49"/>
      <c r="DT170" s="49"/>
      <c r="EB170" s="49"/>
      <c r="ED170" s="49"/>
      <c r="EL170" s="49"/>
    </row>
    <row r="171" spans="1:142" x14ac:dyDescent="0.2">
      <c r="A171" s="48" t="s">
        <v>110</v>
      </c>
    </row>
    <row r="172" spans="1:142" x14ac:dyDescent="0.2">
      <c r="A172" s="48" t="s">
        <v>57</v>
      </c>
      <c r="B172" s="50">
        <v>163.69999999999999</v>
      </c>
      <c r="D172" s="50">
        <v>150.6</v>
      </c>
      <c r="E172" s="50">
        <v>39.700000000000003</v>
      </c>
      <c r="F172" s="50">
        <v>143.4</v>
      </c>
      <c r="G172" s="50">
        <v>84</v>
      </c>
      <c r="H172" s="50">
        <v>136</v>
      </c>
      <c r="I172" s="50">
        <v>55.4</v>
      </c>
      <c r="J172" s="50">
        <v>120.8</v>
      </c>
      <c r="K172" s="50">
        <v>37.6</v>
      </c>
      <c r="L172" s="50">
        <v>154.4</v>
      </c>
      <c r="M172" s="50">
        <v>52.8</v>
      </c>
      <c r="N172" s="50">
        <v>156.30000000000001</v>
      </c>
      <c r="P172" s="50">
        <v>146.30000000000001</v>
      </c>
      <c r="Q172" s="50">
        <v>55.2</v>
      </c>
      <c r="R172" s="50">
        <v>138.5</v>
      </c>
      <c r="S172" s="50">
        <v>60.8</v>
      </c>
      <c r="T172" s="50">
        <v>113.3</v>
      </c>
      <c r="U172" s="50">
        <v>93.5</v>
      </c>
      <c r="V172" s="50">
        <v>145.6</v>
      </c>
      <c r="W172" s="50">
        <v>72.5</v>
      </c>
      <c r="X172" s="50">
        <v>179.3</v>
      </c>
      <c r="Z172" s="50">
        <v>140.80000000000001</v>
      </c>
      <c r="AA172" s="50">
        <v>32.200000000000003</v>
      </c>
      <c r="AB172" s="50">
        <v>125.6</v>
      </c>
      <c r="AC172" s="50">
        <v>2.2000000000000002</v>
      </c>
    </row>
    <row r="173" spans="1:142" x14ac:dyDescent="0.2">
      <c r="A173" s="48" t="s">
        <v>80</v>
      </c>
      <c r="B173" s="50">
        <v>-34</v>
      </c>
      <c r="D173" s="50">
        <v>-51.7</v>
      </c>
      <c r="E173" s="50">
        <v>-36.9</v>
      </c>
      <c r="F173" s="50">
        <v>-44.5</v>
      </c>
      <c r="G173" s="50">
        <v>-52.2</v>
      </c>
      <c r="H173" s="50">
        <v>-71.900000000000006</v>
      </c>
      <c r="I173" s="50">
        <v>-57.2</v>
      </c>
      <c r="J173" s="50">
        <v>-51.2</v>
      </c>
      <c r="K173" s="50">
        <v>-33.299999999999997</v>
      </c>
      <c r="L173" s="50">
        <v>-39.299999999999997</v>
      </c>
      <c r="M173" s="50">
        <v>-50.4</v>
      </c>
      <c r="N173" s="50">
        <v>-45.6</v>
      </c>
      <c r="P173" s="50">
        <v>-47.7</v>
      </c>
      <c r="Q173" s="50">
        <v>-70.900000000000006</v>
      </c>
      <c r="R173" s="50">
        <v>-51.9</v>
      </c>
      <c r="S173" s="50">
        <v>-81.400000000000006</v>
      </c>
      <c r="T173" s="50">
        <v>-62.8</v>
      </c>
      <c r="U173" s="50">
        <v>-65.2</v>
      </c>
      <c r="V173" s="50">
        <v>-51.6</v>
      </c>
      <c r="W173" s="50">
        <v>-82</v>
      </c>
      <c r="X173" s="50">
        <v>-53.5</v>
      </c>
      <c r="Z173" s="50">
        <v>-47.5</v>
      </c>
      <c r="AA173" s="50">
        <v>-77.3</v>
      </c>
      <c r="AB173" s="50">
        <v>-60.3</v>
      </c>
      <c r="AC173" s="50">
        <v>-75.7</v>
      </c>
    </row>
    <row r="174" spans="1:142" x14ac:dyDescent="0.2">
      <c r="A174" s="48" t="s">
        <v>122</v>
      </c>
      <c r="B174" s="52">
        <v>-3.9116428900100003E-2</v>
      </c>
      <c r="D174" s="52">
        <v>-5.3977865942799998E-2</v>
      </c>
      <c r="E174" s="52">
        <v>-4.92065608748E-2</v>
      </c>
      <c r="F174" s="52">
        <v>-4.4611528822099997E-2</v>
      </c>
      <c r="G174" s="52">
        <v>-6.7190114557899999E-2</v>
      </c>
      <c r="H174" s="52">
        <v>-6.9853298358100002E-2</v>
      </c>
      <c r="I174" s="52">
        <v>-7.0626003210300006E-2</v>
      </c>
      <c r="J174" s="52">
        <v>-4.8084147257700001E-2</v>
      </c>
      <c r="K174" s="52">
        <v>-3.9139633286299998E-2</v>
      </c>
      <c r="L174" s="52">
        <v>-3.30863781781E-2</v>
      </c>
      <c r="M174" s="52">
        <v>-5.4071451561000003E-2</v>
      </c>
      <c r="N174" s="52">
        <v>-3.73067168453E-2</v>
      </c>
      <c r="O174" s="52">
        <v>0</v>
      </c>
      <c r="P174" s="52">
        <v>-3.8520552370200002E-2</v>
      </c>
      <c r="Q174" s="52">
        <v>-7.15078164397E-2</v>
      </c>
      <c r="R174" s="52">
        <v>-4.0474148015299999E-2</v>
      </c>
      <c r="S174" s="52">
        <v>-8.14081408141E-2</v>
      </c>
      <c r="T174" s="52">
        <v>-4.8144740876999999E-2</v>
      </c>
      <c r="U174" s="52">
        <v>-6.4663294654400003E-2</v>
      </c>
      <c r="V174" s="52">
        <v>-3.8931643277499997E-2</v>
      </c>
      <c r="W174" s="52">
        <v>-8.2221999398399997E-2</v>
      </c>
      <c r="X174" s="52">
        <v>-4.0310427968699998E-2</v>
      </c>
      <c r="Y174" s="52">
        <v>0</v>
      </c>
      <c r="Z174" s="52">
        <v>-3.5156539116299998E-2</v>
      </c>
      <c r="AA174" s="52">
        <v>-7.8564894806399999E-2</v>
      </c>
      <c r="AB174" s="52">
        <v>-4.5709520921800001E-2</v>
      </c>
      <c r="AC174" s="52">
        <v>-7.9035289204400005E-2</v>
      </c>
      <c r="AD174" s="51">
        <v>0</v>
      </c>
    </row>
    <row r="175" spans="1:142" x14ac:dyDescent="0.2">
      <c r="A175" s="48" t="s">
        <v>77</v>
      </c>
      <c r="B175" s="50">
        <v>259.39999999999998</v>
      </c>
      <c r="C175" s="50">
        <v>0</v>
      </c>
      <c r="D175" s="50">
        <v>98.9</v>
      </c>
      <c r="E175" s="50">
        <v>2.8</v>
      </c>
      <c r="F175" s="50">
        <v>98.9</v>
      </c>
      <c r="G175" s="50">
        <v>31.8</v>
      </c>
      <c r="H175" s="50">
        <v>64.099999999999994</v>
      </c>
      <c r="I175" s="50">
        <v>-1.8</v>
      </c>
      <c r="J175" s="50">
        <v>69.599999999999994</v>
      </c>
      <c r="K175" s="50">
        <v>4.3</v>
      </c>
      <c r="L175" s="50">
        <v>115.1</v>
      </c>
      <c r="M175" s="50">
        <v>2.4</v>
      </c>
      <c r="N175" s="50">
        <v>110.7</v>
      </c>
      <c r="P175" s="50">
        <v>98.6</v>
      </c>
      <c r="Q175" s="50">
        <v>-15.7</v>
      </c>
      <c r="R175" s="50">
        <v>86.599999999900007</v>
      </c>
      <c r="S175" s="50">
        <v>-20.6</v>
      </c>
      <c r="T175" s="50">
        <v>50.5</v>
      </c>
      <c r="U175" s="50">
        <v>28.3</v>
      </c>
      <c r="V175" s="50">
        <v>94.000000000100002</v>
      </c>
      <c r="W175" s="50">
        <v>-9.5</v>
      </c>
      <c r="X175" s="50">
        <v>125.8</v>
      </c>
      <c r="Z175" s="50">
        <v>93.3</v>
      </c>
      <c r="AA175" s="50">
        <v>-45.0999999999</v>
      </c>
      <c r="AB175" s="50">
        <v>65.3</v>
      </c>
      <c r="AC175" s="50">
        <v>-73.5</v>
      </c>
    </row>
    <row r="176" spans="1:142" x14ac:dyDescent="0.2">
      <c r="A176" s="48" t="s">
        <v>33</v>
      </c>
      <c r="B176" s="52">
        <v>0.29476053155600002</v>
      </c>
      <c r="C176" s="52">
        <v>0</v>
      </c>
      <c r="D176" s="52">
        <v>0.112381713843</v>
      </c>
      <c r="E176" s="52">
        <v>3.1816865395399999E-3</v>
      </c>
      <c r="F176" s="52">
        <v>0.11459284230400001</v>
      </c>
      <c r="G176" s="52">
        <v>3.6134868556200003E-2</v>
      </c>
      <c r="H176" s="52">
        <v>7.2837895422999996E-2</v>
      </c>
      <c r="I176" s="52">
        <v>-2.0084361235100001E-3</v>
      </c>
      <c r="J176" s="52">
        <v>7.6950981859699993E-2</v>
      </c>
      <c r="K176" s="52">
        <v>3.3416062697199998E-3</v>
      </c>
      <c r="L176" s="52">
        <v>8.9446251545399993E-2</v>
      </c>
      <c r="M176" s="52">
        <v>1.86508256915E-3</v>
      </c>
      <c r="N176" s="52">
        <v>8.6026933501999997E-2</v>
      </c>
      <c r="P176" s="52">
        <v>7.6623808882500005E-2</v>
      </c>
      <c r="Q176" s="52">
        <v>-1.2428288577000001E-2</v>
      </c>
      <c r="R176" s="52">
        <v>6.7703395365100005E-2</v>
      </c>
      <c r="S176" s="52">
        <v>-1.63108794072E-2</v>
      </c>
      <c r="T176" s="52">
        <v>4.1186338806199999E-2</v>
      </c>
      <c r="U176" s="52">
        <v>2.2239826874500001E-2</v>
      </c>
      <c r="V176" s="52">
        <v>7.3870441383400001E-2</v>
      </c>
      <c r="W176" s="52">
        <v>-7.74140884726E-3</v>
      </c>
      <c r="X176" s="52">
        <v>9.7757898507899996E-2</v>
      </c>
      <c r="Z176" s="52">
        <v>7.5988203991899997E-2</v>
      </c>
      <c r="AA176" s="52">
        <v>-3.6731704180399997E-2</v>
      </c>
      <c r="AB176" s="52">
        <v>5.3183598292300002E-2</v>
      </c>
      <c r="AC176" s="52">
        <v>-5.9862089961499998E-2</v>
      </c>
    </row>
    <row r="177" spans="1:142" x14ac:dyDescent="0.2">
      <c r="AF177" s="49"/>
      <c r="AH177" s="49"/>
      <c r="AP177" s="49"/>
      <c r="AR177" s="49"/>
      <c r="AZ177" s="49"/>
      <c r="BB177" s="49"/>
      <c r="BJ177" s="49"/>
      <c r="BL177" s="49"/>
      <c r="BT177" s="49"/>
      <c r="BV177" s="49"/>
      <c r="CD177" s="49"/>
      <c r="CF177" s="49"/>
      <c r="CN177" s="49"/>
      <c r="CP177" s="49"/>
      <c r="CX177" s="49"/>
      <c r="CZ177" s="49"/>
      <c r="DH177" s="49"/>
      <c r="DJ177" s="49"/>
      <c r="DR177" s="49"/>
      <c r="DT177" s="49"/>
      <c r="EB177" s="49"/>
      <c r="ED177" s="49"/>
      <c r="EL177" s="49"/>
    </row>
    <row r="178" spans="1:142" x14ac:dyDescent="0.2">
      <c r="A178" s="48" t="s">
        <v>65</v>
      </c>
      <c r="B178" s="50">
        <v>0</v>
      </c>
      <c r="D178" s="50">
        <v>0</v>
      </c>
      <c r="E178" s="50">
        <v>20.6</v>
      </c>
      <c r="F178" s="50">
        <v>21.5</v>
      </c>
      <c r="G178" s="50">
        <v>32.6</v>
      </c>
      <c r="H178" s="50">
        <v>21.5</v>
      </c>
      <c r="I178" s="50">
        <v>2.5</v>
      </c>
      <c r="J178" s="50">
        <v>0</v>
      </c>
      <c r="K178" s="50">
        <v>0</v>
      </c>
      <c r="L178" s="50">
        <v>0</v>
      </c>
      <c r="M178" s="50">
        <v>0</v>
      </c>
      <c r="N178" s="50">
        <v>12.9</v>
      </c>
      <c r="O178" s="50">
        <v>25.092722850000001</v>
      </c>
      <c r="P178" s="50">
        <v>12.9</v>
      </c>
      <c r="Q178" s="50">
        <v>28.9</v>
      </c>
      <c r="R178" s="50">
        <v>12.5</v>
      </c>
      <c r="S178" s="50">
        <v>29.4</v>
      </c>
      <c r="T178" s="50">
        <v>12.3</v>
      </c>
      <c r="U178" s="50">
        <v>29.4</v>
      </c>
      <c r="V178" s="50">
        <v>12.3</v>
      </c>
      <c r="W178" s="50">
        <v>29.4</v>
      </c>
      <c r="X178" s="50">
        <v>12.5</v>
      </c>
      <c r="Z178" s="50">
        <v>12.6</v>
      </c>
      <c r="AA178" s="50">
        <v>29.4</v>
      </c>
      <c r="AB178" s="50">
        <v>6.2</v>
      </c>
      <c r="AC178" s="50">
        <v>0</v>
      </c>
    </row>
    <row r="179" spans="1:142" x14ac:dyDescent="0.2">
      <c r="A179" s="48" t="s">
        <v>42</v>
      </c>
      <c r="B179" s="50">
        <v>0</v>
      </c>
      <c r="D179" s="50">
        <v>0</v>
      </c>
      <c r="E179" s="50">
        <v>2.343</v>
      </c>
      <c r="F179" s="50">
        <v>2.44</v>
      </c>
      <c r="G179" s="50">
        <v>3.8</v>
      </c>
      <c r="H179" s="50">
        <v>2.44</v>
      </c>
      <c r="I179" s="50">
        <v>0.48799999999999999</v>
      </c>
      <c r="J179" s="50">
        <v>0</v>
      </c>
      <c r="K179" s="50">
        <v>0</v>
      </c>
      <c r="L179" s="50">
        <v>0</v>
      </c>
      <c r="M179" s="50">
        <v>0</v>
      </c>
      <c r="N179" s="50">
        <v>1</v>
      </c>
      <c r="O179" s="50">
        <v>1.95</v>
      </c>
      <c r="P179" s="50">
        <v>1</v>
      </c>
      <c r="Q179" s="50">
        <v>2.2999999999999998</v>
      </c>
      <c r="R179" s="50">
        <v>1</v>
      </c>
      <c r="S179" s="50">
        <v>2.4</v>
      </c>
      <c r="T179" s="50">
        <v>1</v>
      </c>
      <c r="U179" s="50">
        <v>2.4</v>
      </c>
      <c r="V179" s="50">
        <v>1</v>
      </c>
      <c r="W179" s="50">
        <v>2.4</v>
      </c>
      <c r="X179" s="50">
        <v>1.0249999999999999</v>
      </c>
      <c r="AA179" s="50">
        <v>3.4249999999999998</v>
      </c>
      <c r="AB179" s="50">
        <v>0</v>
      </c>
      <c r="AC179" s="50">
        <v>0.5</v>
      </c>
    </row>
    <row r="180" spans="1:142" x14ac:dyDescent="0.2">
      <c r="A180" s="48" t="s">
        <v>63</v>
      </c>
      <c r="G180" s="52">
        <v>0.62185232607800001</v>
      </c>
      <c r="H180" s="52">
        <v>0</v>
      </c>
      <c r="I180" s="52">
        <v>-0.87157894736800001</v>
      </c>
      <c r="P180" s="52">
        <v>0</v>
      </c>
      <c r="Q180" s="52">
        <v>0.17948717948699999</v>
      </c>
      <c r="R180" s="52">
        <v>0</v>
      </c>
      <c r="S180" s="52">
        <v>4.3478260869600001E-2</v>
      </c>
      <c r="T180" s="52">
        <v>0</v>
      </c>
      <c r="U180" s="52">
        <v>0</v>
      </c>
      <c r="V180" s="52">
        <v>0</v>
      </c>
      <c r="W180" s="52">
        <v>0</v>
      </c>
      <c r="X180" s="52">
        <v>2.5000000000000001E-2</v>
      </c>
      <c r="AC180" s="52">
        <v>-0.85401459853999995</v>
      </c>
    </row>
    <row r="181" spans="1:142" x14ac:dyDescent="0.2">
      <c r="A181" s="48" t="s">
        <v>54</v>
      </c>
      <c r="B181" s="52">
        <v>0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-0.79172001707200002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0.23076923076899999</v>
      </c>
      <c r="T181" s="52">
        <v>0</v>
      </c>
      <c r="U181" s="52">
        <v>4.3478260869600001E-2</v>
      </c>
      <c r="V181" s="52">
        <v>0</v>
      </c>
      <c r="W181" s="52">
        <v>0</v>
      </c>
      <c r="X181" s="52">
        <v>2.5000000000000001E-2</v>
      </c>
      <c r="Y181" s="52">
        <v>0</v>
      </c>
      <c r="Z181" s="52">
        <v>0</v>
      </c>
      <c r="AA181" s="52">
        <v>0.42708333333300003</v>
      </c>
      <c r="AB181" s="52">
        <v>0</v>
      </c>
      <c r="AC181" s="52">
        <v>0</v>
      </c>
      <c r="AD181" s="51">
        <v>0</v>
      </c>
    </row>
    <row r="182" spans="1:142" x14ac:dyDescent="0.2">
      <c r="A182" s="48" t="s">
        <v>32</v>
      </c>
      <c r="B182" s="52">
        <v>0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-0.59016393442600001</v>
      </c>
      <c r="O182" s="52">
        <v>2.99590163934</v>
      </c>
      <c r="P182" s="52">
        <v>0</v>
      </c>
      <c r="Q182" s="52">
        <v>0</v>
      </c>
      <c r="R182" s="52">
        <v>0</v>
      </c>
      <c r="S182" s="52">
        <v>0</v>
      </c>
      <c r="T182" s="52">
        <v>0</v>
      </c>
      <c r="U182" s="52">
        <v>0.23076923076899999</v>
      </c>
      <c r="V182" s="52">
        <v>0</v>
      </c>
      <c r="W182" s="52">
        <v>4.3478260869600001E-2</v>
      </c>
      <c r="X182" s="52">
        <v>2.5000000000000001E-2</v>
      </c>
      <c r="Y182" s="52">
        <v>0</v>
      </c>
      <c r="Z182" s="52">
        <v>0</v>
      </c>
      <c r="AA182" s="52">
        <v>0.42708333333300003</v>
      </c>
      <c r="AB182" s="52">
        <v>0</v>
      </c>
      <c r="AC182" s="52">
        <v>-0.79166666666700003</v>
      </c>
      <c r="AD182" s="51">
        <v>0</v>
      </c>
    </row>
    <row r="183" spans="1:142" x14ac:dyDescent="0.2">
      <c r="A183" s="48" t="s">
        <v>49</v>
      </c>
      <c r="B183" s="52">
        <v>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-0.25720314223399998</v>
      </c>
      <c r="O183" s="52">
        <v>0.58685872153600005</v>
      </c>
      <c r="P183" s="52">
        <v>0</v>
      </c>
      <c r="Q183" s="52">
        <v>0</v>
      </c>
      <c r="R183" s="52">
        <v>0</v>
      </c>
      <c r="S183" s="52">
        <v>0</v>
      </c>
      <c r="T183" s="52">
        <v>0</v>
      </c>
      <c r="U183" s="52">
        <v>7.1664579674199994E-2</v>
      </c>
      <c r="V183" s="52">
        <v>0</v>
      </c>
      <c r="W183" s="52">
        <v>1.4287644622999999E-2</v>
      </c>
      <c r="X183" s="52">
        <v>8.2648376090500002E-3</v>
      </c>
      <c r="Y183" s="52">
        <v>0</v>
      </c>
      <c r="Z183" s="52">
        <v>0</v>
      </c>
      <c r="AA183" s="52">
        <v>0.12585668628900001</v>
      </c>
      <c r="AB183" s="52">
        <v>0</v>
      </c>
      <c r="AC183" s="52">
        <v>-0.40718444925199998</v>
      </c>
      <c r="AD183" s="51">
        <v>0</v>
      </c>
    </row>
    <row r="184" spans="1:142" x14ac:dyDescent="0.2">
      <c r="A184" s="48" t="s">
        <v>50</v>
      </c>
      <c r="B184" s="52">
        <v>0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2">
        <v>0</v>
      </c>
      <c r="M184" s="52">
        <v>0</v>
      </c>
      <c r="N184" s="52">
        <v>0</v>
      </c>
      <c r="O184" s="52">
        <v>-3.60545348471E-2</v>
      </c>
      <c r="P184" s="52">
        <v>-0.163391958468</v>
      </c>
      <c r="Q184" s="52">
        <v>-9.5541076584400003E-2</v>
      </c>
      <c r="R184" s="52">
        <v>-0.163391958468</v>
      </c>
      <c r="S184" s="52">
        <v>0.37517599885800001</v>
      </c>
      <c r="T184" s="52">
        <v>0</v>
      </c>
      <c r="U184" s="52">
        <v>0</v>
      </c>
      <c r="V184" s="52">
        <v>0</v>
      </c>
      <c r="W184" s="52">
        <v>0</v>
      </c>
      <c r="X184" s="52">
        <v>4.9507371194899997E-3</v>
      </c>
      <c r="Y184" s="52">
        <v>0</v>
      </c>
      <c r="Z184" s="52">
        <v>0</v>
      </c>
      <c r="AA184" s="52">
        <v>8.2895497423399994E-2</v>
      </c>
      <c r="AB184" s="52">
        <v>0</v>
      </c>
      <c r="AC184" s="52">
        <v>-0.26927872418900001</v>
      </c>
      <c r="AD184" s="51">
        <v>0</v>
      </c>
    </row>
    <row r="185" spans="1:142" x14ac:dyDescent="0.2">
      <c r="A185" s="48" t="s">
        <v>25</v>
      </c>
      <c r="B185" s="52">
        <v>0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0</v>
      </c>
      <c r="Q185" s="52">
        <v>0</v>
      </c>
      <c r="R185" s="52">
        <v>0</v>
      </c>
      <c r="S185" s="52">
        <v>0</v>
      </c>
      <c r="T185" s="52">
        <v>0</v>
      </c>
      <c r="U185" s="52">
        <v>0</v>
      </c>
      <c r="V185" s="52">
        <v>0</v>
      </c>
      <c r="W185" s="52">
        <v>0</v>
      </c>
      <c r="X185" s="52">
        <v>0</v>
      </c>
      <c r="Y185" s="52">
        <v>0</v>
      </c>
      <c r="Z185" s="52">
        <v>0</v>
      </c>
      <c r="AA185" s="52">
        <v>-1.0336170322900001E-2</v>
      </c>
      <c r="AB185" s="52">
        <v>0</v>
      </c>
      <c r="AC185" s="52">
        <v>2.4322223222500001E-3</v>
      </c>
      <c r="AD185" s="51">
        <v>0</v>
      </c>
    </row>
    <row r="186" spans="1:142" x14ac:dyDescent="0.2">
      <c r="A186" s="48"/>
    </row>
    <row r="187" spans="1:142" x14ac:dyDescent="0.2">
      <c r="A187" s="48" t="s">
        <v>27</v>
      </c>
    </row>
    <row r="188" spans="1:142" x14ac:dyDescent="0.2">
      <c r="A188" s="48" t="s">
        <v>119</v>
      </c>
    </row>
    <row r="189" spans="1:142" x14ac:dyDescent="0.2">
      <c r="A189" s="48" t="s">
        <v>89</v>
      </c>
    </row>
    <row r="190" spans="1:142" x14ac:dyDescent="0.2">
      <c r="A190" s="48" t="s">
        <v>71</v>
      </c>
    </row>
    <row r="191" spans="1:142" x14ac:dyDescent="0.2">
      <c r="A191" s="48" t="s">
        <v>79</v>
      </c>
    </row>
    <row r="192" spans="1:142" x14ac:dyDescent="0.2">
      <c r="A192" s="48" t="s">
        <v>103</v>
      </c>
    </row>
    <row r="193" spans="1:142" x14ac:dyDescent="0.2">
      <c r="A193" s="48" t="s">
        <v>82</v>
      </c>
    </row>
    <row r="194" spans="1:142" x14ac:dyDescent="0.2">
      <c r="A194" s="48" t="s">
        <v>59</v>
      </c>
    </row>
    <row r="195" spans="1:142" x14ac:dyDescent="0.2">
      <c r="AF195" s="49"/>
      <c r="AH195" s="49"/>
      <c r="AP195" s="49"/>
      <c r="AR195" s="49"/>
      <c r="AZ195" s="49"/>
      <c r="BB195" s="49"/>
      <c r="BJ195" s="49"/>
      <c r="BL195" s="49"/>
      <c r="BT195" s="49"/>
      <c r="BV195" s="49"/>
      <c r="CD195" s="49"/>
      <c r="CF195" s="49"/>
      <c r="CN195" s="49"/>
      <c r="CP195" s="49"/>
      <c r="CX195" s="49"/>
      <c r="CZ195" s="49"/>
      <c r="DH195" s="49"/>
      <c r="DJ195" s="49"/>
      <c r="DR195" s="49"/>
      <c r="DT195" s="49"/>
      <c r="EB195" s="49"/>
      <c r="ED195" s="49"/>
      <c r="EL195" s="49"/>
    </row>
    <row r="196" spans="1:142" x14ac:dyDescent="0.2">
      <c r="A196" s="48" t="s">
        <v>116</v>
      </c>
      <c r="B196" s="50">
        <v>259.39999999999998</v>
      </c>
      <c r="C196" s="50">
        <v>0</v>
      </c>
      <c r="D196" s="50">
        <v>98.9</v>
      </c>
      <c r="E196" s="50">
        <v>-17.8</v>
      </c>
      <c r="F196" s="50">
        <v>77.400000000000006</v>
      </c>
      <c r="G196" s="50">
        <v>-0.79999999998000004</v>
      </c>
      <c r="H196" s="50">
        <v>42.6</v>
      </c>
      <c r="I196" s="50">
        <v>-4.3</v>
      </c>
      <c r="J196" s="50">
        <v>69.599999999999994</v>
      </c>
      <c r="K196" s="50">
        <v>4.3</v>
      </c>
      <c r="L196" s="50">
        <v>115.1</v>
      </c>
      <c r="M196" s="50">
        <v>2.4</v>
      </c>
      <c r="N196" s="50">
        <v>97.800000000099999</v>
      </c>
      <c r="O196" s="50">
        <v>-25.092722850000001</v>
      </c>
      <c r="P196" s="50">
        <v>85.7</v>
      </c>
      <c r="Q196" s="50">
        <v>-44.6</v>
      </c>
      <c r="R196" s="50">
        <v>74.099999999900007</v>
      </c>
      <c r="S196" s="50">
        <v>-50</v>
      </c>
      <c r="T196" s="50">
        <v>38.200000000000003</v>
      </c>
      <c r="U196" s="50">
        <v>-1.1000000000000001</v>
      </c>
      <c r="V196" s="50">
        <v>81.700000000100005</v>
      </c>
      <c r="W196" s="50">
        <v>-38.9</v>
      </c>
      <c r="X196" s="50">
        <v>113.3</v>
      </c>
      <c r="Z196" s="50">
        <v>80.7</v>
      </c>
      <c r="AA196" s="50">
        <v>-74.499999999899998</v>
      </c>
      <c r="AB196" s="50">
        <v>59.1</v>
      </c>
      <c r="AC196" s="50">
        <v>-73.5</v>
      </c>
    </row>
    <row r="197" spans="1:142" x14ac:dyDescent="0.2">
      <c r="A197" s="48" t="s">
        <v>115</v>
      </c>
      <c r="D197" s="50">
        <v>0</v>
      </c>
      <c r="E197" s="50">
        <v>698</v>
      </c>
      <c r="F197" s="50">
        <v>-0.1</v>
      </c>
      <c r="G197" s="50">
        <v>0</v>
      </c>
      <c r="H197" s="50">
        <v>-1.1000000000000001</v>
      </c>
      <c r="I197" s="50">
        <v>0</v>
      </c>
      <c r="J197" s="50">
        <v>0</v>
      </c>
      <c r="K197" s="50">
        <v>323.2</v>
      </c>
      <c r="L197" s="50">
        <v>0</v>
      </c>
      <c r="M197" s="50">
        <v>0</v>
      </c>
      <c r="Q197" s="50">
        <v>-20.100000000000001</v>
      </c>
      <c r="R197" s="50">
        <v>-9</v>
      </c>
      <c r="S197" s="50">
        <v>-16.100000000000001</v>
      </c>
      <c r="T197" s="50">
        <v>-15.1</v>
      </c>
      <c r="U197" s="50">
        <v>0</v>
      </c>
      <c r="V197" s="50">
        <v>-13</v>
      </c>
      <c r="W197" s="50">
        <v>13</v>
      </c>
      <c r="X197" s="50">
        <v>0</v>
      </c>
      <c r="Z197" s="50">
        <v>-0.8</v>
      </c>
      <c r="AA197" s="50">
        <v>0</v>
      </c>
      <c r="AB197" s="50">
        <v>0</v>
      </c>
      <c r="AC197" s="50">
        <v>0</v>
      </c>
    </row>
    <row r="198" spans="1:142" x14ac:dyDescent="0.2">
      <c r="A198" s="48" t="s">
        <v>101</v>
      </c>
      <c r="B198" s="50">
        <v>-91.8</v>
      </c>
      <c r="D198" s="50">
        <v>-9.5</v>
      </c>
      <c r="E198" s="50">
        <v>-840.3</v>
      </c>
      <c r="F198" s="50">
        <v>0</v>
      </c>
      <c r="G198" s="50">
        <v>-0.6</v>
      </c>
      <c r="H198" s="50">
        <v>-0.7</v>
      </c>
      <c r="I198" s="50">
        <v>-100</v>
      </c>
      <c r="J198" s="50">
        <v>-0.1</v>
      </c>
      <c r="K198" s="50">
        <v>-185.5</v>
      </c>
      <c r="L198" s="50">
        <v>-198.8</v>
      </c>
      <c r="M198" s="50">
        <v>-13.7</v>
      </c>
      <c r="N198" s="50">
        <v>-164.7</v>
      </c>
      <c r="P198" s="50">
        <v>-60</v>
      </c>
      <c r="Q198" s="50">
        <v>47.8</v>
      </c>
      <c r="R198" s="50">
        <v>-56.4</v>
      </c>
      <c r="S198" s="50">
        <v>46.8</v>
      </c>
      <c r="T198" s="50">
        <v>-2.4</v>
      </c>
      <c r="U198" s="50">
        <v>27.8</v>
      </c>
      <c r="V198" s="50">
        <v>-80</v>
      </c>
      <c r="W198" s="50">
        <v>-13.1</v>
      </c>
      <c r="X198" s="50">
        <v>-105.9</v>
      </c>
      <c r="Z198" s="50">
        <v>-75.599999999999994</v>
      </c>
      <c r="AA198" s="50">
        <v>49</v>
      </c>
      <c r="AB198" s="50">
        <v>-11.8</v>
      </c>
      <c r="AC198" s="50">
        <v>76.2</v>
      </c>
    </row>
    <row r="199" spans="1:142" x14ac:dyDescent="0.2">
      <c r="A199" s="48" t="s">
        <v>36</v>
      </c>
    </row>
    <row r="200" spans="1:142" x14ac:dyDescent="0.2">
      <c r="A200" s="48" t="s">
        <v>29</v>
      </c>
    </row>
    <row r="201" spans="1:142" x14ac:dyDescent="0.2">
      <c r="AF201" s="49"/>
      <c r="AH201" s="49"/>
      <c r="AP201" s="49"/>
      <c r="AR201" s="49"/>
      <c r="AZ201" s="49"/>
      <c r="BB201" s="49"/>
      <c r="BJ201" s="49"/>
      <c r="BL201" s="49"/>
      <c r="BT201" s="49"/>
      <c r="BV201" s="49"/>
      <c r="CD201" s="49"/>
      <c r="CF201" s="49"/>
      <c r="CN201" s="49"/>
      <c r="CP201" s="49"/>
      <c r="CX201" s="49"/>
      <c r="CZ201" s="49"/>
      <c r="DH201" s="49"/>
      <c r="DJ201" s="49"/>
      <c r="DR201" s="49"/>
      <c r="DT201" s="49"/>
      <c r="EB201" s="49"/>
      <c r="ED201" s="49"/>
      <c r="EL201" s="49"/>
    </row>
    <row r="202" spans="1:142" x14ac:dyDescent="0.2">
      <c r="A202" s="48" t="s">
        <v>38</v>
      </c>
      <c r="B202" s="47">
        <v>880.03641000000005</v>
      </c>
      <c r="C202" s="47">
        <v>880.03641000000005</v>
      </c>
      <c r="D202" s="47">
        <v>880.03641000000005</v>
      </c>
      <c r="E202" s="47">
        <v>880.03641000000005</v>
      </c>
      <c r="F202" s="47">
        <v>863.05565000000001</v>
      </c>
      <c r="G202" s="47">
        <v>880.03641000000005</v>
      </c>
      <c r="H202" s="47">
        <v>880.03641000000005</v>
      </c>
      <c r="I202" s="47">
        <v>896.21969000000001</v>
      </c>
      <c r="J202" s="47">
        <v>904.47189000000003</v>
      </c>
      <c r="K202" s="47">
        <v>1286.8063</v>
      </c>
      <c r="L202" s="47">
        <v>1286.8063</v>
      </c>
      <c r="M202" s="47">
        <v>1286.8063</v>
      </c>
      <c r="N202" s="47">
        <v>1286.8063</v>
      </c>
      <c r="O202" s="47">
        <v>1286.8063</v>
      </c>
      <c r="P202" s="47">
        <v>1286.8063</v>
      </c>
      <c r="Q202" s="47">
        <v>1263.2471399999999</v>
      </c>
      <c r="R202" s="47">
        <v>1279.1086700000001</v>
      </c>
      <c r="S202" s="47">
        <v>1262.96072</v>
      </c>
      <c r="T202" s="47">
        <v>1226.13472</v>
      </c>
      <c r="U202" s="47">
        <v>1272.4919199999999</v>
      </c>
      <c r="V202" s="47">
        <v>1272.4981499999999</v>
      </c>
      <c r="W202" s="47">
        <v>1227.1668099999999</v>
      </c>
      <c r="X202" s="47">
        <v>1286.8525400000001</v>
      </c>
      <c r="Y202" s="47">
        <v>1286.8525400000001</v>
      </c>
      <c r="Z202" s="47">
        <v>1227.82215</v>
      </c>
      <c r="AA202" s="47">
        <v>1227.82215</v>
      </c>
      <c r="AB202" s="47">
        <v>1227.82215</v>
      </c>
      <c r="AC202" s="47">
        <v>1227.82215</v>
      </c>
      <c r="AD202" s="46">
        <v>1227.82215</v>
      </c>
    </row>
    <row r="208" spans="1:142" x14ac:dyDescent="0.2">
      <c r="A208" s="58" t="s">
        <v>213</v>
      </c>
      <c r="B208" s="61" t="s">
        <v>430</v>
      </c>
      <c r="C208" s="61" t="s">
        <v>210</v>
      </c>
      <c r="D208" s="61" t="s">
        <v>431</v>
      </c>
      <c r="E208" s="61" t="s">
        <v>209</v>
      </c>
      <c r="F208" s="61" t="s">
        <v>432</v>
      </c>
      <c r="G208" s="61" t="s">
        <v>208</v>
      </c>
      <c r="H208" s="61" t="s">
        <v>433</v>
      </c>
      <c r="I208" s="61" t="s">
        <v>207</v>
      </c>
      <c r="J208" s="61" t="s">
        <v>434</v>
      </c>
      <c r="K208" s="61" t="s">
        <v>206</v>
      </c>
      <c r="L208" s="61" t="s">
        <v>435</v>
      </c>
      <c r="M208" s="61" t="s">
        <v>205</v>
      </c>
      <c r="N208" s="61" t="s">
        <v>436</v>
      </c>
      <c r="O208" s="61" t="s">
        <v>204</v>
      </c>
      <c r="P208" s="61" t="s">
        <v>437</v>
      </c>
      <c r="Q208" s="61" t="s">
        <v>203</v>
      </c>
      <c r="R208" s="61" t="s">
        <v>438</v>
      </c>
      <c r="S208" s="61" t="s">
        <v>202</v>
      </c>
      <c r="T208" s="61" t="s">
        <v>439</v>
      </c>
      <c r="U208" s="61" t="s">
        <v>201</v>
      </c>
      <c r="V208" s="61" t="s">
        <v>440</v>
      </c>
      <c r="W208" s="61" t="s">
        <v>200</v>
      </c>
      <c r="X208" s="61" t="s">
        <v>441</v>
      </c>
      <c r="Y208" s="61" t="s">
        <v>199</v>
      </c>
      <c r="Z208" s="61" t="s">
        <v>442</v>
      </c>
      <c r="AA208" s="61" t="s">
        <v>198</v>
      </c>
      <c r="AB208" s="61" t="s">
        <v>443</v>
      </c>
      <c r="AC208" s="61" t="s">
        <v>197</v>
      </c>
    </row>
    <row r="209" spans="1:29" x14ac:dyDescent="0.2">
      <c r="A209" s="58" t="s">
        <v>444</v>
      </c>
      <c r="B209" s="60">
        <v>181.3</v>
      </c>
      <c r="C209" s="60">
        <v>197.2</v>
      </c>
      <c r="D209" s="60">
        <v>226.1</v>
      </c>
      <c r="E209" s="60">
        <v>207.8</v>
      </c>
      <c r="F209" s="60">
        <v>231.2</v>
      </c>
      <c r="G209" s="60">
        <v>244.6</v>
      </c>
      <c r="H209" s="60">
        <v>249</v>
      </c>
      <c r="I209" s="60">
        <v>237.5</v>
      </c>
      <c r="J209" s="60">
        <v>249.9</v>
      </c>
      <c r="K209" s="60">
        <v>270.89999999999998</v>
      </c>
      <c r="L209" s="60">
        <v>286.89999999999998</v>
      </c>
      <c r="M209" s="60">
        <v>295.3</v>
      </c>
      <c r="N209" s="60">
        <v>325.60000000000002</v>
      </c>
      <c r="O209" s="60">
        <v>321.3</v>
      </c>
      <c r="P209" s="60">
        <v>340.2</v>
      </c>
      <c r="Q209" s="60">
        <v>332.3</v>
      </c>
      <c r="R209" s="60">
        <v>353.1</v>
      </c>
      <c r="S209" s="60">
        <v>357.9</v>
      </c>
      <c r="T209" s="60">
        <v>355.4</v>
      </c>
      <c r="U209" s="60">
        <v>345.7</v>
      </c>
      <c r="V209" s="60">
        <v>335.4</v>
      </c>
      <c r="W209" s="60">
        <v>331.6</v>
      </c>
      <c r="X209" s="60">
        <v>329.1</v>
      </c>
      <c r="Y209" s="60">
        <v>326.3</v>
      </c>
      <c r="Z209" s="60">
        <v>318</v>
      </c>
      <c r="AA209" s="60">
        <v>374.1</v>
      </c>
      <c r="AB209" s="60">
        <v>318.3</v>
      </c>
      <c r="AC209" s="60">
        <v>396</v>
      </c>
    </row>
    <row r="210" spans="1:29" x14ac:dyDescent="0.2">
      <c r="A210" s="58" t="s">
        <v>445</v>
      </c>
      <c r="B210" s="60">
        <v>22.1</v>
      </c>
      <c r="C210" s="60">
        <v>19.600000000000001</v>
      </c>
      <c r="D210" s="60">
        <v>55.4</v>
      </c>
      <c r="E210" s="60">
        <v>21.5</v>
      </c>
      <c r="F210" s="60">
        <v>68.7</v>
      </c>
      <c r="G210" s="59">
        <v>0</v>
      </c>
      <c r="H210" s="60">
        <v>50.7</v>
      </c>
      <c r="I210" s="59">
        <v>0</v>
      </c>
      <c r="J210" s="60">
        <v>58.6</v>
      </c>
      <c r="K210" s="59">
        <v>0</v>
      </c>
      <c r="L210" s="60">
        <v>72.5</v>
      </c>
      <c r="M210" s="59">
        <v>0</v>
      </c>
      <c r="N210" s="60">
        <v>71.7</v>
      </c>
      <c r="O210" s="59">
        <v>0</v>
      </c>
      <c r="P210" s="60">
        <v>71.900000000000006</v>
      </c>
      <c r="Q210" s="60">
        <v>75.400000000000006</v>
      </c>
      <c r="R210" s="60">
        <v>70.2</v>
      </c>
      <c r="S210" s="60">
        <v>78.3</v>
      </c>
      <c r="T210" s="60">
        <v>68</v>
      </c>
      <c r="U210" s="60">
        <v>74.7</v>
      </c>
      <c r="V210" s="60">
        <v>69.099999999999994</v>
      </c>
      <c r="W210" s="60">
        <v>78</v>
      </c>
      <c r="X210" s="60">
        <v>75.599999999999994</v>
      </c>
      <c r="Y210" s="60">
        <v>81.099999999999994</v>
      </c>
      <c r="Z210" s="60">
        <v>78.400000000000006</v>
      </c>
      <c r="AA210" s="60">
        <v>82.9</v>
      </c>
      <c r="AB210" s="60">
        <v>84.7</v>
      </c>
      <c r="AC210" s="60">
        <v>81.3</v>
      </c>
    </row>
    <row r="211" spans="1:29" x14ac:dyDescent="0.2">
      <c r="A211" s="58" t="s">
        <v>445</v>
      </c>
      <c r="B211" s="59" t="s">
        <v>128</v>
      </c>
      <c r="C211" s="59" t="s">
        <v>128</v>
      </c>
      <c r="D211" s="59" t="s">
        <v>128</v>
      </c>
      <c r="E211" s="59" t="s">
        <v>128</v>
      </c>
      <c r="F211" s="59" t="s">
        <v>128</v>
      </c>
      <c r="G211" s="60">
        <v>27</v>
      </c>
      <c r="H211" s="59" t="s">
        <v>128</v>
      </c>
      <c r="I211" s="60">
        <v>13.8</v>
      </c>
      <c r="J211" s="59" t="s">
        <v>128</v>
      </c>
      <c r="K211" s="60">
        <v>22.4</v>
      </c>
      <c r="L211" s="59" t="s">
        <v>128</v>
      </c>
      <c r="M211" s="60">
        <v>20.100000000000001</v>
      </c>
      <c r="N211" s="59" t="s">
        <v>128</v>
      </c>
      <c r="O211" s="60">
        <v>22.7</v>
      </c>
      <c r="P211" s="59" t="s">
        <v>128</v>
      </c>
      <c r="Q211" s="59" t="s">
        <v>128</v>
      </c>
      <c r="R211" s="59" t="s">
        <v>128</v>
      </c>
      <c r="S211" s="59" t="s">
        <v>128</v>
      </c>
      <c r="T211" s="59" t="s">
        <v>128</v>
      </c>
      <c r="U211" s="59" t="s">
        <v>128</v>
      </c>
      <c r="V211" s="59" t="s">
        <v>128</v>
      </c>
      <c r="W211" s="59" t="s">
        <v>128</v>
      </c>
      <c r="X211" s="59" t="s">
        <v>128</v>
      </c>
      <c r="Y211" s="59" t="s">
        <v>128</v>
      </c>
      <c r="Z211" s="59" t="s">
        <v>128</v>
      </c>
      <c r="AA211" s="59" t="s">
        <v>128</v>
      </c>
      <c r="AB211" s="59" t="s">
        <v>128</v>
      </c>
      <c r="AC211" s="59" t="s">
        <v>128</v>
      </c>
    </row>
    <row r="212" spans="1:29" x14ac:dyDescent="0.2">
      <c r="A212" s="58" t="s">
        <v>446</v>
      </c>
      <c r="B212" s="59" t="s">
        <v>128</v>
      </c>
      <c r="C212" s="59" t="s">
        <v>128</v>
      </c>
      <c r="D212" s="59" t="s">
        <v>128</v>
      </c>
      <c r="E212" s="59" t="s">
        <v>128</v>
      </c>
      <c r="F212" s="59" t="s">
        <v>128</v>
      </c>
      <c r="G212" s="60">
        <v>-0.2</v>
      </c>
      <c r="H212" s="59" t="s">
        <v>128</v>
      </c>
      <c r="I212" s="60">
        <v>-0.2</v>
      </c>
      <c r="J212" s="59" t="s">
        <v>128</v>
      </c>
      <c r="K212" s="60">
        <v>-0.6</v>
      </c>
      <c r="L212" s="59" t="s">
        <v>128</v>
      </c>
      <c r="M212" s="60">
        <v>-0.1</v>
      </c>
      <c r="N212" s="59" t="s">
        <v>128</v>
      </c>
      <c r="O212" s="60">
        <v>-0.2</v>
      </c>
      <c r="P212" s="59" t="s">
        <v>128</v>
      </c>
      <c r="Q212" s="59" t="s">
        <v>128</v>
      </c>
      <c r="R212" s="59" t="s">
        <v>128</v>
      </c>
      <c r="S212" s="59" t="s">
        <v>128</v>
      </c>
      <c r="T212" s="59" t="s">
        <v>128</v>
      </c>
      <c r="U212" s="59" t="s">
        <v>128</v>
      </c>
      <c r="V212" s="59" t="s">
        <v>128</v>
      </c>
      <c r="W212" s="59" t="s">
        <v>128</v>
      </c>
      <c r="X212" s="59" t="s">
        <v>128</v>
      </c>
      <c r="Y212" s="59" t="s">
        <v>128</v>
      </c>
      <c r="Z212" s="59" t="s">
        <v>128</v>
      </c>
      <c r="AA212" s="59" t="s">
        <v>128</v>
      </c>
      <c r="AB212" s="59" t="s">
        <v>128</v>
      </c>
      <c r="AC212" s="59" t="s">
        <v>128</v>
      </c>
    </row>
    <row r="213" spans="1:29" x14ac:dyDescent="0.2">
      <c r="A213" s="58" t="s">
        <v>192</v>
      </c>
      <c r="B213" s="60">
        <v>0</v>
      </c>
      <c r="C213" s="59" t="s">
        <v>128</v>
      </c>
      <c r="D213" s="59" t="s">
        <v>128</v>
      </c>
      <c r="E213" s="59" t="s">
        <v>128</v>
      </c>
      <c r="F213" s="59" t="s">
        <v>128</v>
      </c>
      <c r="G213" s="59" t="s">
        <v>128</v>
      </c>
      <c r="H213" s="59" t="s">
        <v>128</v>
      </c>
      <c r="I213" s="59" t="s">
        <v>128</v>
      </c>
      <c r="J213" s="59" t="s">
        <v>128</v>
      </c>
      <c r="K213" s="59" t="s">
        <v>128</v>
      </c>
      <c r="L213" s="59" t="s">
        <v>128</v>
      </c>
      <c r="M213" s="59" t="s">
        <v>128</v>
      </c>
      <c r="N213" s="59" t="s">
        <v>128</v>
      </c>
      <c r="O213" s="59" t="s">
        <v>128</v>
      </c>
      <c r="P213" s="59" t="s">
        <v>128</v>
      </c>
      <c r="Q213" s="59" t="s">
        <v>128</v>
      </c>
      <c r="R213" s="59" t="s">
        <v>128</v>
      </c>
      <c r="S213" s="59" t="s">
        <v>128</v>
      </c>
      <c r="T213" s="59" t="s">
        <v>128</v>
      </c>
      <c r="U213" s="59" t="s">
        <v>128</v>
      </c>
      <c r="V213" s="59" t="s">
        <v>128</v>
      </c>
      <c r="W213" s="59" t="s">
        <v>128</v>
      </c>
      <c r="X213" s="59" t="s">
        <v>128</v>
      </c>
      <c r="Y213" s="59" t="s">
        <v>128</v>
      </c>
      <c r="Z213" s="59" t="s">
        <v>128</v>
      </c>
      <c r="AA213" s="59" t="s">
        <v>128</v>
      </c>
      <c r="AB213" s="59" t="s">
        <v>128</v>
      </c>
      <c r="AC213" s="59" t="s">
        <v>128</v>
      </c>
    </row>
    <row r="214" spans="1:29" x14ac:dyDescent="0.2">
      <c r="A214" s="58" t="s">
        <v>193</v>
      </c>
      <c r="B214" s="60">
        <v>1.4</v>
      </c>
      <c r="C214" s="60">
        <v>0.4</v>
      </c>
      <c r="D214" s="59" t="s">
        <v>128</v>
      </c>
      <c r="E214" s="60">
        <v>0.5</v>
      </c>
      <c r="F214" s="59" t="s">
        <v>128</v>
      </c>
      <c r="G214" s="60">
        <v>1.3</v>
      </c>
      <c r="H214" s="59" t="s">
        <v>128</v>
      </c>
      <c r="I214" s="60">
        <v>0.5</v>
      </c>
      <c r="J214" s="59" t="s">
        <v>128</v>
      </c>
      <c r="K214" s="60">
        <v>0.9</v>
      </c>
      <c r="L214" s="59" t="s">
        <v>128</v>
      </c>
      <c r="M214" s="60">
        <v>1.1000000000000001</v>
      </c>
      <c r="N214" s="59" t="s">
        <v>128</v>
      </c>
      <c r="O214" s="60">
        <v>1.3</v>
      </c>
      <c r="P214" s="59" t="s">
        <v>128</v>
      </c>
      <c r="Q214" s="59" t="s">
        <v>128</v>
      </c>
      <c r="R214" s="59" t="s">
        <v>128</v>
      </c>
      <c r="S214" s="59" t="s">
        <v>128</v>
      </c>
      <c r="T214" s="59" t="s">
        <v>128</v>
      </c>
      <c r="U214" s="59" t="s">
        <v>128</v>
      </c>
      <c r="V214" s="59" t="s">
        <v>128</v>
      </c>
      <c r="W214" s="59" t="s">
        <v>128</v>
      </c>
      <c r="X214" s="59" t="s">
        <v>128</v>
      </c>
      <c r="Y214" s="59" t="s">
        <v>128</v>
      </c>
      <c r="Z214" s="59" t="s">
        <v>128</v>
      </c>
      <c r="AA214" s="59" t="s">
        <v>128</v>
      </c>
      <c r="AB214" s="59" t="s">
        <v>128</v>
      </c>
      <c r="AC214" s="59" t="s">
        <v>128</v>
      </c>
    </row>
    <row r="215" spans="1:29" x14ac:dyDescent="0.2">
      <c r="A215" s="58" t="s">
        <v>191</v>
      </c>
      <c r="B215" s="60">
        <v>27.2</v>
      </c>
      <c r="C215" s="60">
        <v>34.5</v>
      </c>
      <c r="D215" s="59" t="s">
        <v>128</v>
      </c>
      <c r="E215" s="60">
        <v>41.9</v>
      </c>
      <c r="F215" s="59"/>
      <c r="G215" s="60">
        <v>37.5</v>
      </c>
      <c r="H215" s="59">
        <v>0</v>
      </c>
      <c r="I215" s="60">
        <v>44.4</v>
      </c>
      <c r="J215" s="59">
        <v>0</v>
      </c>
      <c r="K215" s="60">
        <v>45.8</v>
      </c>
      <c r="L215" s="59">
        <v>0</v>
      </c>
      <c r="M215" s="60">
        <v>52.3</v>
      </c>
      <c r="N215" s="59">
        <v>0</v>
      </c>
      <c r="O215" s="60">
        <v>48.3</v>
      </c>
      <c r="P215" s="59">
        <v>0</v>
      </c>
      <c r="Q215" s="59">
        <v>0</v>
      </c>
      <c r="R215" s="59">
        <v>0</v>
      </c>
      <c r="S215" s="59">
        <v>0</v>
      </c>
      <c r="T215" s="59">
        <v>0</v>
      </c>
      <c r="U215" s="59">
        <v>0</v>
      </c>
      <c r="V215" s="59">
        <v>0</v>
      </c>
      <c r="W215" s="59">
        <v>0</v>
      </c>
      <c r="X215" s="59">
        <v>0</v>
      </c>
      <c r="Y215" s="59">
        <v>0</v>
      </c>
      <c r="Z215" s="59">
        <v>0</v>
      </c>
      <c r="AA215" s="59">
        <v>0</v>
      </c>
      <c r="AB215" s="59">
        <v>0</v>
      </c>
      <c r="AC215" s="59">
        <v>0</v>
      </c>
    </row>
    <row r="216" spans="1:29" x14ac:dyDescent="0.2">
      <c r="A216" s="58" t="s">
        <v>447</v>
      </c>
      <c r="B216" s="60">
        <v>0</v>
      </c>
      <c r="C216" s="59" t="s">
        <v>128</v>
      </c>
      <c r="D216" s="60">
        <v>1.1000000000000001</v>
      </c>
      <c r="E216" s="60">
        <v>0</v>
      </c>
      <c r="F216" s="60">
        <v>0.4</v>
      </c>
      <c r="G216" s="60">
        <v>3</v>
      </c>
      <c r="H216" s="60">
        <v>2.4</v>
      </c>
      <c r="I216" s="60">
        <v>10.5</v>
      </c>
      <c r="J216" s="60">
        <v>40</v>
      </c>
      <c r="K216" s="60">
        <v>9.5</v>
      </c>
      <c r="L216" s="60">
        <v>10.3</v>
      </c>
      <c r="M216" s="60">
        <v>8.9</v>
      </c>
      <c r="N216" s="60">
        <v>1.2</v>
      </c>
      <c r="O216" s="60">
        <v>1.2</v>
      </c>
      <c r="P216" s="60">
        <v>6.8</v>
      </c>
      <c r="Q216" s="60">
        <v>7.8</v>
      </c>
      <c r="R216" s="60">
        <v>14.9</v>
      </c>
      <c r="S216" s="60">
        <v>7.3</v>
      </c>
      <c r="T216" s="60">
        <v>1</v>
      </c>
      <c r="U216" s="60">
        <v>1.5</v>
      </c>
      <c r="V216" s="60">
        <v>16.7</v>
      </c>
      <c r="W216" s="60">
        <v>17.399999999999999</v>
      </c>
      <c r="X216" s="60">
        <v>33.6</v>
      </c>
      <c r="Y216" s="60">
        <v>39.1</v>
      </c>
      <c r="Z216" s="60">
        <v>40.799999999999997</v>
      </c>
      <c r="AA216" s="60">
        <v>4.8</v>
      </c>
      <c r="AB216" s="60">
        <v>2.2999999999999998</v>
      </c>
      <c r="AC216" s="60">
        <v>8.1</v>
      </c>
    </row>
    <row r="217" spans="1:29" x14ac:dyDescent="0.2">
      <c r="A217" s="58" t="s">
        <v>448</v>
      </c>
      <c r="B217" s="59" t="s">
        <v>128</v>
      </c>
      <c r="C217" s="59" t="s">
        <v>128</v>
      </c>
      <c r="D217" s="59" t="s">
        <v>128</v>
      </c>
      <c r="E217" s="59" t="s">
        <v>128</v>
      </c>
      <c r="F217" s="60">
        <v>68.3</v>
      </c>
      <c r="G217" s="60">
        <v>80.400000000000006</v>
      </c>
      <c r="H217" s="60">
        <v>139.19999999999999</v>
      </c>
      <c r="I217" s="60">
        <v>42.1</v>
      </c>
      <c r="J217" s="60">
        <v>139.30000000000001</v>
      </c>
      <c r="K217" s="60">
        <v>188.2</v>
      </c>
      <c r="L217" s="60">
        <v>92.4</v>
      </c>
      <c r="M217" s="60">
        <v>69.5</v>
      </c>
      <c r="N217" s="60">
        <v>35.4</v>
      </c>
      <c r="O217" s="60">
        <v>29</v>
      </c>
      <c r="P217" s="60">
        <v>38.799999999999997</v>
      </c>
      <c r="Q217" s="60">
        <v>44</v>
      </c>
      <c r="R217" s="60">
        <v>30.6</v>
      </c>
      <c r="S217" s="60">
        <v>27</v>
      </c>
      <c r="T217" s="60">
        <v>31.8</v>
      </c>
      <c r="U217" s="60">
        <v>64.400000000000006</v>
      </c>
      <c r="V217" s="60">
        <v>37.299999999999997</v>
      </c>
      <c r="W217" s="60">
        <v>32.700000000000003</v>
      </c>
      <c r="X217" s="60">
        <v>35.799999999999997</v>
      </c>
      <c r="Y217" s="60">
        <v>56.3</v>
      </c>
      <c r="Z217" s="60">
        <v>40</v>
      </c>
      <c r="AA217" s="60">
        <v>40</v>
      </c>
      <c r="AB217" s="60">
        <v>39.1</v>
      </c>
      <c r="AC217" s="60">
        <v>42.7</v>
      </c>
    </row>
    <row r="218" spans="1:29" x14ac:dyDescent="0.2">
      <c r="A218" s="58" t="s">
        <v>189</v>
      </c>
      <c r="B218" s="60">
        <v>307.10000000000002</v>
      </c>
      <c r="C218" s="60">
        <v>76.099999999999994</v>
      </c>
      <c r="D218" s="60">
        <v>159</v>
      </c>
      <c r="E218" s="60">
        <v>34</v>
      </c>
      <c r="F218" s="59" t="s">
        <v>128</v>
      </c>
      <c r="G218" s="59" t="s">
        <v>128</v>
      </c>
      <c r="H218" s="59" t="s">
        <v>128</v>
      </c>
      <c r="I218" s="59" t="s">
        <v>128</v>
      </c>
      <c r="J218" s="59" t="s">
        <v>128</v>
      </c>
      <c r="K218" s="59" t="s">
        <v>128</v>
      </c>
      <c r="L218" s="59" t="s">
        <v>128</v>
      </c>
      <c r="M218" s="59" t="s">
        <v>128</v>
      </c>
      <c r="N218" s="59" t="s">
        <v>128</v>
      </c>
      <c r="O218" s="59" t="s">
        <v>128</v>
      </c>
      <c r="P218" s="59" t="s">
        <v>128</v>
      </c>
      <c r="Q218" s="59" t="s">
        <v>128</v>
      </c>
      <c r="R218" s="59" t="s">
        <v>128</v>
      </c>
      <c r="S218" s="59" t="s">
        <v>128</v>
      </c>
      <c r="T218" s="59" t="s">
        <v>128</v>
      </c>
      <c r="U218" s="59" t="s">
        <v>128</v>
      </c>
      <c r="V218" s="59" t="s">
        <v>128</v>
      </c>
      <c r="W218" s="59" t="s">
        <v>128</v>
      </c>
      <c r="X218" s="59" t="s">
        <v>128</v>
      </c>
      <c r="Y218" s="59" t="s">
        <v>128</v>
      </c>
      <c r="Z218" s="59" t="s">
        <v>128</v>
      </c>
      <c r="AA218" s="59" t="s">
        <v>128</v>
      </c>
      <c r="AB218" s="59" t="s">
        <v>128</v>
      </c>
      <c r="AC218" s="59" t="s">
        <v>128</v>
      </c>
    </row>
    <row r="219" spans="1:29" x14ac:dyDescent="0.2">
      <c r="A219" s="58" t="s">
        <v>188</v>
      </c>
      <c r="B219" s="60">
        <v>539.1</v>
      </c>
      <c r="C219" s="60">
        <v>327.8</v>
      </c>
      <c r="D219" s="60">
        <v>441.6</v>
      </c>
      <c r="E219" s="60">
        <v>305.7</v>
      </c>
      <c r="F219" s="60">
        <v>368.6</v>
      </c>
      <c r="G219" s="60">
        <v>393.6</v>
      </c>
      <c r="H219" s="60">
        <v>441.3</v>
      </c>
      <c r="I219" s="60">
        <v>348.6</v>
      </c>
      <c r="J219" s="60">
        <v>487.8</v>
      </c>
      <c r="K219" s="60">
        <v>537.1</v>
      </c>
      <c r="L219" s="60">
        <v>462.1</v>
      </c>
      <c r="M219" s="60">
        <v>447.1</v>
      </c>
      <c r="N219" s="60">
        <v>433.9</v>
      </c>
      <c r="O219" s="60">
        <v>423.6</v>
      </c>
      <c r="P219" s="60">
        <v>457.7</v>
      </c>
      <c r="Q219" s="60">
        <v>459.5</v>
      </c>
      <c r="R219" s="60">
        <v>468.8</v>
      </c>
      <c r="S219" s="60">
        <v>470.5</v>
      </c>
      <c r="T219" s="60">
        <v>456.2</v>
      </c>
      <c r="U219" s="60">
        <v>486.3</v>
      </c>
      <c r="V219" s="60">
        <v>458.5</v>
      </c>
      <c r="W219" s="60">
        <v>459.7</v>
      </c>
      <c r="X219" s="60">
        <v>474.1</v>
      </c>
      <c r="Y219" s="60">
        <v>502.8</v>
      </c>
      <c r="Z219" s="60">
        <v>477.2</v>
      </c>
      <c r="AA219" s="60">
        <v>501.8</v>
      </c>
      <c r="AB219" s="60">
        <v>444.4</v>
      </c>
      <c r="AC219" s="60">
        <v>528.1</v>
      </c>
    </row>
    <row r="220" spans="1:29" x14ac:dyDescent="0.2">
      <c r="A220" s="58" t="s">
        <v>449</v>
      </c>
      <c r="B220" s="60">
        <v>841</v>
      </c>
      <c r="C220" s="60">
        <v>829.9</v>
      </c>
      <c r="D220" s="60">
        <v>831</v>
      </c>
      <c r="E220" s="60">
        <v>836.1</v>
      </c>
      <c r="F220" s="60">
        <v>841.2</v>
      </c>
      <c r="G220" s="60">
        <v>842.9</v>
      </c>
      <c r="H220" s="60">
        <v>841.6</v>
      </c>
      <c r="I220" s="60">
        <v>840.8</v>
      </c>
      <c r="J220" s="60">
        <v>838.5</v>
      </c>
      <c r="K220" s="60">
        <v>839.9</v>
      </c>
      <c r="L220" s="60">
        <v>841.6</v>
      </c>
      <c r="M220" s="60">
        <v>846.2</v>
      </c>
      <c r="N220" s="60">
        <v>847.1</v>
      </c>
      <c r="O220" s="60">
        <v>858.1</v>
      </c>
      <c r="P220" s="60">
        <v>861.7</v>
      </c>
      <c r="Q220" s="60">
        <v>864.9</v>
      </c>
      <c r="R220" s="60">
        <v>872.7</v>
      </c>
      <c r="S220" s="60">
        <v>876.5</v>
      </c>
      <c r="T220" s="60">
        <v>882.6</v>
      </c>
      <c r="U220" s="60">
        <v>892.8</v>
      </c>
      <c r="V220" s="60">
        <v>899.9</v>
      </c>
      <c r="W220" s="60">
        <v>110.7</v>
      </c>
      <c r="X220" s="60">
        <v>940.5</v>
      </c>
      <c r="Y220" s="60">
        <v>962.1</v>
      </c>
      <c r="Z220" s="60">
        <v>978.3</v>
      </c>
      <c r="AA220" s="60">
        <v>991.9</v>
      </c>
      <c r="AB220" s="60">
        <v>995.3</v>
      </c>
      <c r="AC220" s="60">
        <v>619.4</v>
      </c>
    </row>
    <row r="221" spans="1:29" x14ac:dyDescent="0.2">
      <c r="A221" s="58" t="s">
        <v>450</v>
      </c>
      <c r="B221" s="60">
        <v>646.70000000000005</v>
      </c>
      <c r="C221" s="60">
        <v>650</v>
      </c>
      <c r="D221" s="60">
        <v>652.79999999999995</v>
      </c>
      <c r="E221" s="60">
        <v>639.5</v>
      </c>
      <c r="F221" s="60">
        <v>646.20000000000005</v>
      </c>
      <c r="G221" s="60">
        <v>667.7</v>
      </c>
      <c r="H221" s="60">
        <v>680.9</v>
      </c>
      <c r="I221" s="60">
        <v>693.3</v>
      </c>
      <c r="J221" s="60">
        <v>677.4</v>
      </c>
      <c r="K221" s="60">
        <v>669.2</v>
      </c>
      <c r="L221" s="60">
        <v>668.2</v>
      </c>
      <c r="M221" s="60">
        <v>676.1</v>
      </c>
      <c r="N221" s="60">
        <v>618.4</v>
      </c>
      <c r="O221" s="60">
        <v>634.6</v>
      </c>
      <c r="P221" s="60">
        <v>629.4</v>
      </c>
      <c r="Q221" s="60">
        <v>661.6</v>
      </c>
      <c r="R221" s="60">
        <v>660.5</v>
      </c>
      <c r="S221" s="60">
        <v>692.1</v>
      </c>
      <c r="T221" s="60">
        <v>688.9</v>
      </c>
      <c r="U221" s="60">
        <v>689.2</v>
      </c>
      <c r="V221" s="60">
        <v>673.2</v>
      </c>
      <c r="W221" s="60">
        <v>675.3</v>
      </c>
      <c r="X221" s="60">
        <v>667.9</v>
      </c>
      <c r="Y221" s="60">
        <v>670.2</v>
      </c>
      <c r="Z221" s="60">
        <v>646.6</v>
      </c>
      <c r="AA221" s="60">
        <v>654.9</v>
      </c>
      <c r="AB221" s="60">
        <v>637.4</v>
      </c>
      <c r="AC221" s="60">
        <v>603.70000000000005</v>
      </c>
    </row>
    <row r="222" spans="1:29" x14ac:dyDescent="0.2">
      <c r="A222" s="58" t="s">
        <v>168</v>
      </c>
      <c r="B222" s="60">
        <v>7.2</v>
      </c>
      <c r="C222" s="60">
        <v>7.2</v>
      </c>
      <c r="D222" s="60">
        <v>8.1999999999999993</v>
      </c>
      <c r="E222" s="60">
        <v>8.1999999999999993</v>
      </c>
      <c r="F222" s="60">
        <v>8.1999999999999993</v>
      </c>
      <c r="G222" s="60">
        <v>20.3</v>
      </c>
      <c r="H222" s="60">
        <v>11.9</v>
      </c>
      <c r="I222" s="60">
        <v>11</v>
      </c>
      <c r="J222" s="60">
        <v>8.1</v>
      </c>
      <c r="K222" s="60">
        <v>8.8000000000000007</v>
      </c>
      <c r="L222" s="60">
        <v>8.5</v>
      </c>
      <c r="M222" s="60">
        <v>7.8</v>
      </c>
      <c r="N222" s="60">
        <v>7.7</v>
      </c>
      <c r="O222" s="60">
        <v>2.6</v>
      </c>
      <c r="P222" s="60">
        <v>2.2000000000000002</v>
      </c>
      <c r="Q222" s="60">
        <v>1.9</v>
      </c>
      <c r="R222" s="60">
        <v>1.7</v>
      </c>
      <c r="S222" s="60">
        <v>1.1000000000000001</v>
      </c>
      <c r="T222" s="60">
        <v>2.5</v>
      </c>
      <c r="U222" s="60">
        <v>3.6</v>
      </c>
      <c r="V222" s="60">
        <v>2.5</v>
      </c>
      <c r="W222" s="60">
        <v>2.1</v>
      </c>
      <c r="X222" s="60">
        <v>1.9</v>
      </c>
      <c r="Y222" s="60">
        <v>1.3</v>
      </c>
      <c r="Z222" s="60">
        <v>1.2</v>
      </c>
      <c r="AA222" s="60">
        <v>1.2</v>
      </c>
      <c r="AB222" s="60">
        <v>1</v>
      </c>
      <c r="AC222" s="60">
        <v>1</v>
      </c>
    </row>
    <row r="223" spans="1:29" x14ac:dyDescent="0.2">
      <c r="A223" s="58" t="s">
        <v>143</v>
      </c>
      <c r="B223" s="60">
        <v>0</v>
      </c>
      <c r="C223" s="60">
        <v>0</v>
      </c>
      <c r="D223" s="60">
        <v>2.2999999999999998</v>
      </c>
      <c r="E223" s="60">
        <v>7.8</v>
      </c>
      <c r="F223" s="60">
        <v>15.1</v>
      </c>
      <c r="G223" s="60">
        <v>19.7</v>
      </c>
      <c r="H223" s="60">
        <v>0.8</v>
      </c>
      <c r="I223" s="60">
        <v>8.1999999999999993</v>
      </c>
      <c r="J223" s="60">
        <v>2.9</v>
      </c>
      <c r="K223" s="60">
        <v>0.2</v>
      </c>
      <c r="L223" s="60">
        <v>3.6</v>
      </c>
      <c r="M223" s="60">
        <v>0.9</v>
      </c>
      <c r="N223" s="60">
        <v>1.1000000000000001</v>
      </c>
      <c r="O223" s="60">
        <v>1.4</v>
      </c>
      <c r="P223" s="60">
        <v>0.7</v>
      </c>
      <c r="Q223" s="60">
        <v>0.8</v>
      </c>
      <c r="R223" s="60">
        <v>7.2</v>
      </c>
      <c r="S223" s="60">
        <v>1.9</v>
      </c>
      <c r="T223" s="60">
        <v>0.8</v>
      </c>
      <c r="U223" s="60">
        <v>3</v>
      </c>
      <c r="V223" s="60">
        <v>18.100000000000001</v>
      </c>
      <c r="W223" s="60">
        <v>12.1</v>
      </c>
      <c r="X223" s="60">
        <v>12.3</v>
      </c>
      <c r="Y223" s="60">
        <v>10.7</v>
      </c>
      <c r="Z223" s="60">
        <v>8.8000000000000007</v>
      </c>
      <c r="AA223" s="60">
        <v>0.5</v>
      </c>
      <c r="AB223" s="60">
        <v>0.8</v>
      </c>
      <c r="AC223" s="60">
        <v>6</v>
      </c>
    </row>
    <row r="224" spans="1:29" x14ac:dyDescent="0.2">
      <c r="A224" s="58" t="s">
        <v>195</v>
      </c>
      <c r="B224" s="59" t="s">
        <v>128</v>
      </c>
      <c r="C224" s="59" t="s">
        <v>128</v>
      </c>
      <c r="D224" s="59" t="s">
        <v>128</v>
      </c>
      <c r="E224" s="59" t="s">
        <v>128</v>
      </c>
      <c r="F224" s="59" t="s">
        <v>128</v>
      </c>
      <c r="G224" s="59" t="s">
        <v>128</v>
      </c>
      <c r="H224" s="59" t="s">
        <v>128</v>
      </c>
      <c r="I224" s="59" t="s">
        <v>128</v>
      </c>
      <c r="J224" s="60">
        <v>0</v>
      </c>
      <c r="K224" s="60">
        <v>0</v>
      </c>
      <c r="L224" s="60">
        <v>17.5</v>
      </c>
      <c r="M224" s="60">
        <v>17.2</v>
      </c>
      <c r="N224" s="60">
        <v>17.8</v>
      </c>
      <c r="O224" s="60">
        <v>18.3</v>
      </c>
      <c r="P224" s="60">
        <v>17.3</v>
      </c>
      <c r="Q224" s="60">
        <v>19.3</v>
      </c>
      <c r="R224" s="60">
        <v>17.2</v>
      </c>
      <c r="S224" s="60">
        <v>16.8</v>
      </c>
      <c r="T224" s="60">
        <v>16.3</v>
      </c>
      <c r="U224" s="60">
        <v>15.6</v>
      </c>
      <c r="V224" s="60">
        <v>14.7</v>
      </c>
      <c r="W224" s="60">
        <v>14.9</v>
      </c>
      <c r="X224" s="60">
        <v>15.8</v>
      </c>
      <c r="Y224" s="60">
        <v>17.399999999999999</v>
      </c>
      <c r="Z224" s="60">
        <v>18.399999999999999</v>
      </c>
      <c r="AA224" s="60">
        <v>19.3</v>
      </c>
      <c r="AB224" s="60">
        <v>18.8</v>
      </c>
      <c r="AC224" s="60">
        <v>20.399999999999999</v>
      </c>
    </row>
    <row r="225" spans="1:29" x14ac:dyDescent="0.2">
      <c r="A225" s="58" t="s">
        <v>163</v>
      </c>
      <c r="B225" s="59" t="s">
        <v>128</v>
      </c>
      <c r="C225" s="60">
        <v>0</v>
      </c>
      <c r="D225" s="60">
        <v>0</v>
      </c>
      <c r="E225" s="60">
        <v>13.8</v>
      </c>
      <c r="F225" s="60">
        <v>26.1</v>
      </c>
      <c r="G225" s="60">
        <v>87.3</v>
      </c>
      <c r="H225" s="60">
        <v>100.6</v>
      </c>
      <c r="I225" s="60">
        <v>25</v>
      </c>
      <c r="J225" s="60">
        <v>0</v>
      </c>
      <c r="K225" s="60">
        <v>0</v>
      </c>
      <c r="L225" s="59" t="s">
        <v>128</v>
      </c>
      <c r="M225" s="59" t="s">
        <v>128</v>
      </c>
      <c r="N225" s="60">
        <v>0</v>
      </c>
      <c r="O225" s="60">
        <v>3.9</v>
      </c>
      <c r="P225" s="60">
        <v>4.0999999999999996</v>
      </c>
      <c r="Q225" s="60">
        <v>0</v>
      </c>
      <c r="R225" s="60">
        <v>3.8</v>
      </c>
      <c r="S225" s="60">
        <v>4.5999999999999996</v>
      </c>
      <c r="T225" s="60">
        <v>6.2</v>
      </c>
      <c r="U225" s="60">
        <v>6.9</v>
      </c>
      <c r="V225" s="60">
        <v>21.2</v>
      </c>
      <c r="W225" s="60">
        <v>26.2</v>
      </c>
      <c r="X225" s="60">
        <v>51.8</v>
      </c>
      <c r="Y225" s="60">
        <v>6.4</v>
      </c>
      <c r="Z225" s="60">
        <v>46.8</v>
      </c>
      <c r="AA225" s="60">
        <v>80.900000000000006</v>
      </c>
      <c r="AB225" s="60">
        <v>91.5</v>
      </c>
      <c r="AC225" s="60">
        <v>159.4</v>
      </c>
    </row>
    <row r="226" spans="1:29" x14ac:dyDescent="0.2">
      <c r="A226" s="58" t="s">
        <v>167</v>
      </c>
      <c r="B226" s="60">
        <v>63.9</v>
      </c>
      <c r="C226" s="60">
        <v>58.9</v>
      </c>
      <c r="D226" s="60">
        <v>65.099999999999994</v>
      </c>
      <c r="E226" s="60">
        <v>51.1</v>
      </c>
      <c r="F226" s="60">
        <v>49.4</v>
      </c>
      <c r="G226" s="60">
        <v>52.3</v>
      </c>
      <c r="H226" s="60">
        <v>55.2</v>
      </c>
      <c r="I226" s="60">
        <v>57.4</v>
      </c>
      <c r="J226" s="60">
        <v>56.7</v>
      </c>
      <c r="K226" s="60">
        <v>80.599999999999994</v>
      </c>
      <c r="L226" s="60">
        <v>75.400000000000006</v>
      </c>
      <c r="M226" s="60">
        <v>92</v>
      </c>
      <c r="N226" s="60">
        <v>77.7</v>
      </c>
      <c r="O226" s="60">
        <v>75.7</v>
      </c>
      <c r="P226" s="60">
        <v>78.5</v>
      </c>
      <c r="Q226" s="60">
        <v>83.2</v>
      </c>
      <c r="R226" s="60">
        <v>74</v>
      </c>
      <c r="S226" s="60">
        <v>69.3</v>
      </c>
      <c r="T226" s="60">
        <v>72.2</v>
      </c>
      <c r="U226" s="60">
        <v>51</v>
      </c>
      <c r="V226" s="60">
        <v>30.8</v>
      </c>
      <c r="W226" s="60">
        <v>20.8</v>
      </c>
      <c r="X226" s="60">
        <v>12.3</v>
      </c>
      <c r="Y226" s="60">
        <v>20.100000000000001</v>
      </c>
      <c r="Z226" s="60">
        <v>16.8</v>
      </c>
      <c r="AA226" s="60">
        <v>15.3</v>
      </c>
      <c r="AB226" s="60">
        <v>16</v>
      </c>
      <c r="AC226" s="60">
        <v>23.2</v>
      </c>
    </row>
    <row r="227" spans="1:29" x14ac:dyDescent="0.2">
      <c r="A227" s="58" t="s">
        <v>178</v>
      </c>
      <c r="B227" s="59" t="s">
        <v>128</v>
      </c>
      <c r="C227" s="59" t="s">
        <v>128</v>
      </c>
      <c r="D227" s="59" t="s">
        <v>128</v>
      </c>
      <c r="E227" s="59" t="s">
        <v>128</v>
      </c>
      <c r="F227" s="59" t="s">
        <v>128</v>
      </c>
      <c r="G227" s="59" t="s">
        <v>128</v>
      </c>
      <c r="H227" s="59" t="s">
        <v>128</v>
      </c>
      <c r="I227" s="59" t="s">
        <v>128</v>
      </c>
      <c r="J227" s="59" t="s">
        <v>128</v>
      </c>
      <c r="K227" s="59" t="s">
        <v>128</v>
      </c>
      <c r="L227" s="59" t="s">
        <v>128</v>
      </c>
      <c r="M227" s="59" t="s">
        <v>128</v>
      </c>
      <c r="N227" s="59" t="s">
        <v>128</v>
      </c>
      <c r="O227" s="59" t="s">
        <v>128</v>
      </c>
      <c r="P227" s="59" t="s">
        <v>128</v>
      </c>
      <c r="Q227" s="59" t="s">
        <v>128</v>
      </c>
      <c r="R227" s="59" t="s">
        <v>128</v>
      </c>
      <c r="S227" s="59" t="s">
        <v>128</v>
      </c>
      <c r="T227" s="59" t="s">
        <v>128</v>
      </c>
      <c r="U227" s="59" t="s">
        <v>128</v>
      </c>
      <c r="V227" s="59" t="s">
        <v>128</v>
      </c>
      <c r="W227" s="60">
        <v>-4.4000000000000004</v>
      </c>
      <c r="X227" s="59" t="s">
        <v>128</v>
      </c>
      <c r="Y227" s="59" t="s">
        <v>128</v>
      </c>
      <c r="Z227" s="59" t="s">
        <v>128</v>
      </c>
      <c r="AA227" s="59" t="s">
        <v>128</v>
      </c>
      <c r="AB227" s="59" t="s">
        <v>128</v>
      </c>
      <c r="AC227" s="59" t="s">
        <v>128</v>
      </c>
    </row>
    <row r="228" spans="1:29" x14ac:dyDescent="0.2">
      <c r="A228" s="58" t="s">
        <v>182</v>
      </c>
      <c r="B228" s="59" t="s">
        <v>128</v>
      </c>
      <c r="C228" s="59" t="s">
        <v>128</v>
      </c>
      <c r="D228" s="59" t="s">
        <v>128</v>
      </c>
      <c r="E228" s="59" t="s">
        <v>128</v>
      </c>
      <c r="F228" s="59" t="s">
        <v>128</v>
      </c>
      <c r="G228" s="59" t="s">
        <v>128</v>
      </c>
      <c r="H228" s="59" t="s">
        <v>128</v>
      </c>
      <c r="I228" s="59" t="s">
        <v>128</v>
      </c>
      <c r="J228" s="59" t="s">
        <v>128</v>
      </c>
      <c r="K228" s="59" t="s">
        <v>128</v>
      </c>
      <c r="L228" s="59" t="s">
        <v>128</v>
      </c>
      <c r="M228" s="59" t="s">
        <v>128</v>
      </c>
      <c r="N228" s="59" t="s">
        <v>128</v>
      </c>
      <c r="O228" s="59" t="s">
        <v>128</v>
      </c>
      <c r="P228" s="59" t="s">
        <v>128</v>
      </c>
      <c r="Q228" s="59" t="s">
        <v>128</v>
      </c>
      <c r="R228" s="59" t="s">
        <v>128</v>
      </c>
      <c r="S228" s="59" t="s">
        <v>128</v>
      </c>
      <c r="T228" s="59" t="s">
        <v>128</v>
      </c>
      <c r="U228" s="59" t="s">
        <v>128</v>
      </c>
      <c r="V228" s="59" t="s">
        <v>128</v>
      </c>
      <c r="W228" s="60">
        <v>7.2</v>
      </c>
      <c r="X228" s="59" t="s">
        <v>128</v>
      </c>
      <c r="Y228" s="59" t="s">
        <v>128</v>
      </c>
      <c r="Z228" s="59" t="s">
        <v>128</v>
      </c>
      <c r="AA228" s="59" t="s">
        <v>128</v>
      </c>
      <c r="AB228" s="59" t="s">
        <v>128</v>
      </c>
      <c r="AC228" s="59" t="s">
        <v>128</v>
      </c>
    </row>
    <row r="229" spans="1:29" x14ac:dyDescent="0.2">
      <c r="A229" s="58" t="s">
        <v>185</v>
      </c>
      <c r="B229" s="59" t="s">
        <v>128</v>
      </c>
      <c r="C229" s="59" t="s">
        <v>128</v>
      </c>
      <c r="D229" s="59" t="s">
        <v>128</v>
      </c>
      <c r="E229" s="59" t="s">
        <v>128</v>
      </c>
      <c r="F229" s="59" t="s">
        <v>128</v>
      </c>
      <c r="G229" s="59" t="s">
        <v>128</v>
      </c>
      <c r="H229" s="59" t="s">
        <v>128</v>
      </c>
      <c r="I229" s="59" t="s">
        <v>128</v>
      </c>
      <c r="J229" s="59" t="s">
        <v>128</v>
      </c>
      <c r="K229" s="59" t="s">
        <v>128</v>
      </c>
      <c r="L229" s="59" t="s">
        <v>128</v>
      </c>
      <c r="M229" s="59" t="s">
        <v>128</v>
      </c>
      <c r="N229" s="59" t="s">
        <v>128</v>
      </c>
      <c r="O229" s="59" t="s">
        <v>128</v>
      </c>
      <c r="P229" s="59" t="s">
        <v>128</v>
      </c>
      <c r="Q229" s="59" t="s">
        <v>128</v>
      </c>
      <c r="R229" s="59" t="s">
        <v>128</v>
      </c>
      <c r="S229" s="59" t="s">
        <v>128</v>
      </c>
      <c r="T229" s="59" t="s">
        <v>128</v>
      </c>
      <c r="U229" s="59" t="s">
        <v>128</v>
      </c>
      <c r="V229" s="59" t="s">
        <v>128</v>
      </c>
      <c r="W229" s="60">
        <v>818</v>
      </c>
      <c r="X229" s="59" t="s">
        <v>128</v>
      </c>
      <c r="Y229" s="59" t="s">
        <v>128</v>
      </c>
      <c r="Z229" s="59" t="s">
        <v>128</v>
      </c>
      <c r="AA229" s="59" t="s">
        <v>128</v>
      </c>
      <c r="AB229" s="59" t="s">
        <v>128</v>
      </c>
      <c r="AC229" s="59" t="s">
        <v>128</v>
      </c>
    </row>
    <row r="230" spans="1:29" x14ac:dyDescent="0.2">
      <c r="A230" s="58" t="s">
        <v>162</v>
      </c>
      <c r="B230" s="59" t="s">
        <v>128</v>
      </c>
      <c r="C230" s="59" t="s">
        <v>128</v>
      </c>
      <c r="D230" s="59" t="s">
        <v>128</v>
      </c>
      <c r="E230" s="59" t="s">
        <v>128</v>
      </c>
      <c r="F230" s="59" t="s">
        <v>128</v>
      </c>
      <c r="G230" s="59" t="s">
        <v>128</v>
      </c>
      <c r="H230" s="59" t="s">
        <v>128</v>
      </c>
      <c r="I230" s="59" t="s">
        <v>128</v>
      </c>
      <c r="J230" s="59" t="s">
        <v>128</v>
      </c>
      <c r="K230" s="59" t="s">
        <v>128</v>
      </c>
      <c r="L230" s="59" t="s">
        <v>128</v>
      </c>
      <c r="M230" s="59" t="s">
        <v>128</v>
      </c>
      <c r="N230" s="59" t="s">
        <v>128</v>
      </c>
      <c r="O230" s="59" t="s">
        <v>128</v>
      </c>
      <c r="P230" s="59" t="s">
        <v>128</v>
      </c>
      <c r="Q230" s="59" t="s">
        <v>128</v>
      </c>
      <c r="R230" s="59" t="s">
        <v>128</v>
      </c>
      <c r="S230" s="59" t="s">
        <v>128</v>
      </c>
      <c r="T230" s="59" t="s">
        <v>128</v>
      </c>
      <c r="U230" s="59" t="s">
        <v>128</v>
      </c>
      <c r="V230" s="59" t="s">
        <v>128</v>
      </c>
      <c r="W230" s="59" t="s">
        <v>128</v>
      </c>
      <c r="X230" s="59" t="s">
        <v>128</v>
      </c>
      <c r="Y230" s="59" t="s">
        <v>128</v>
      </c>
      <c r="Z230" s="59" t="s">
        <v>128</v>
      </c>
      <c r="AA230" s="59" t="s">
        <v>128</v>
      </c>
      <c r="AB230" s="60">
        <v>7</v>
      </c>
      <c r="AC230" s="60">
        <v>6.7</v>
      </c>
    </row>
    <row r="231" spans="1:29" x14ac:dyDescent="0.2">
      <c r="A231" s="58" t="s">
        <v>161</v>
      </c>
      <c r="B231" s="60">
        <v>2097.9</v>
      </c>
      <c r="C231" s="60">
        <v>1873.8</v>
      </c>
      <c r="D231" s="60">
        <v>2001</v>
      </c>
      <c r="E231" s="60">
        <v>1862.2</v>
      </c>
      <c r="F231" s="60">
        <v>1954.8</v>
      </c>
      <c r="G231" s="60">
        <v>2083.8000000000002</v>
      </c>
      <c r="H231" s="60">
        <v>2132.3000000000002</v>
      </c>
      <c r="I231" s="60">
        <v>1984.3</v>
      </c>
      <c r="J231" s="60">
        <v>2071.4</v>
      </c>
      <c r="K231" s="60">
        <v>2135.8000000000002</v>
      </c>
      <c r="L231" s="60">
        <v>2076.9</v>
      </c>
      <c r="M231" s="60">
        <v>2087.3000000000002</v>
      </c>
      <c r="N231" s="60">
        <v>2003.7</v>
      </c>
      <c r="O231" s="60">
        <v>2018.2</v>
      </c>
      <c r="P231" s="60">
        <v>2051.6</v>
      </c>
      <c r="Q231" s="60">
        <v>2091.1999999999998</v>
      </c>
      <c r="R231" s="60">
        <v>2105.9</v>
      </c>
      <c r="S231" s="60">
        <v>2132.8000000000002</v>
      </c>
      <c r="T231" s="60">
        <v>2125.6999999999998</v>
      </c>
      <c r="U231" s="60">
        <v>2148.4</v>
      </c>
      <c r="V231" s="60">
        <v>2118.9</v>
      </c>
      <c r="W231" s="60">
        <v>2142.6</v>
      </c>
      <c r="X231" s="60">
        <v>2176.6</v>
      </c>
      <c r="Y231" s="60">
        <v>2191</v>
      </c>
      <c r="Z231" s="60">
        <v>2194.1</v>
      </c>
      <c r="AA231" s="60">
        <v>2265.8000000000002</v>
      </c>
      <c r="AB231" s="60">
        <v>2212.1999999999998</v>
      </c>
      <c r="AC231" s="60">
        <v>1967.9</v>
      </c>
    </row>
    <row r="232" spans="1:29" x14ac:dyDescent="0.2">
      <c r="A232" s="58" t="s">
        <v>451</v>
      </c>
      <c r="B232" s="59" t="s">
        <v>128</v>
      </c>
      <c r="C232" s="59" t="s">
        <v>128</v>
      </c>
      <c r="D232" s="59" t="s">
        <v>128</v>
      </c>
      <c r="E232" s="59" t="s">
        <v>128</v>
      </c>
      <c r="F232" s="59" t="s">
        <v>128</v>
      </c>
      <c r="G232" s="59" t="s">
        <v>128</v>
      </c>
      <c r="H232" s="59" t="s">
        <v>128</v>
      </c>
      <c r="I232" s="59" t="s">
        <v>128</v>
      </c>
      <c r="J232" s="59" t="s">
        <v>128</v>
      </c>
      <c r="K232" s="59" t="s">
        <v>128</v>
      </c>
      <c r="L232" s="59" t="s">
        <v>128</v>
      </c>
      <c r="M232" s="59" t="s">
        <v>128</v>
      </c>
      <c r="N232" s="59" t="s">
        <v>128</v>
      </c>
      <c r="O232" s="59" t="s">
        <v>128</v>
      </c>
      <c r="P232" s="59" t="s">
        <v>128</v>
      </c>
      <c r="Q232" s="59" t="s">
        <v>128</v>
      </c>
      <c r="R232" s="60">
        <v>103.2</v>
      </c>
      <c r="S232" s="60">
        <v>163.1</v>
      </c>
      <c r="T232" s="60">
        <v>164.7</v>
      </c>
      <c r="U232" s="60">
        <v>198.8</v>
      </c>
      <c r="V232" s="60">
        <v>125.3</v>
      </c>
      <c r="W232" s="60">
        <v>152.5</v>
      </c>
      <c r="X232" s="60">
        <v>63</v>
      </c>
      <c r="Y232" s="60">
        <v>135.6</v>
      </c>
      <c r="Z232" s="60">
        <v>57.2</v>
      </c>
      <c r="AA232" s="60">
        <v>116.4</v>
      </c>
      <c r="AB232" s="60">
        <v>88.3</v>
      </c>
      <c r="AC232" s="60">
        <v>165.6</v>
      </c>
    </row>
    <row r="233" spans="1:29" x14ac:dyDescent="0.2">
      <c r="A233" s="58" t="s">
        <v>156</v>
      </c>
      <c r="B233" s="59" t="s">
        <v>128</v>
      </c>
      <c r="C233" s="59" t="s">
        <v>128</v>
      </c>
      <c r="D233" s="59" t="s">
        <v>128</v>
      </c>
      <c r="E233" s="59" t="s">
        <v>128</v>
      </c>
      <c r="F233" s="59" t="s">
        <v>128</v>
      </c>
      <c r="G233" s="59" t="s">
        <v>128</v>
      </c>
      <c r="H233" s="59" t="s">
        <v>128</v>
      </c>
      <c r="I233" s="59" t="s">
        <v>128</v>
      </c>
      <c r="J233" s="59" t="s">
        <v>128</v>
      </c>
      <c r="K233" s="59" t="s">
        <v>128</v>
      </c>
      <c r="L233" s="59" t="s">
        <v>128</v>
      </c>
      <c r="M233" s="59" t="s">
        <v>128</v>
      </c>
      <c r="N233" s="59" t="s">
        <v>128</v>
      </c>
      <c r="O233" s="59" t="s">
        <v>128</v>
      </c>
      <c r="P233" s="59" t="s">
        <v>128</v>
      </c>
      <c r="Q233" s="59" t="s">
        <v>128</v>
      </c>
      <c r="R233" s="59" t="s">
        <v>128</v>
      </c>
      <c r="S233" s="59" t="s">
        <v>128</v>
      </c>
      <c r="T233" s="59" t="s">
        <v>128</v>
      </c>
      <c r="U233" s="60">
        <v>3.3</v>
      </c>
      <c r="V233" s="59" t="s">
        <v>128</v>
      </c>
      <c r="W233" s="60">
        <v>2.9</v>
      </c>
      <c r="X233" s="59" t="s">
        <v>128</v>
      </c>
      <c r="Y233" s="59" t="s">
        <v>128</v>
      </c>
      <c r="Z233" s="59" t="s">
        <v>128</v>
      </c>
      <c r="AA233" s="59" t="s">
        <v>128</v>
      </c>
      <c r="AB233" s="59" t="s">
        <v>128</v>
      </c>
      <c r="AC233" s="59" t="s">
        <v>128</v>
      </c>
    </row>
    <row r="234" spans="1:29" x14ac:dyDescent="0.2">
      <c r="A234" s="58" t="s">
        <v>158</v>
      </c>
      <c r="B234" s="60">
        <v>15.2</v>
      </c>
      <c r="C234" s="60">
        <v>75</v>
      </c>
      <c r="D234" s="60">
        <v>79.3</v>
      </c>
      <c r="E234" s="60">
        <v>33.1</v>
      </c>
      <c r="F234" s="60">
        <v>1.3</v>
      </c>
      <c r="G234" s="60">
        <v>104.8</v>
      </c>
      <c r="H234" s="60">
        <v>126</v>
      </c>
      <c r="I234" s="60">
        <v>144.5</v>
      </c>
      <c r="J234" s="60">
        <v>173.5</v>
      </c>
      <c r="K234" s="60">
        <v>92.6</v>
      </c>
      <c r="L234" s="60">
        <v>2.2999999999999998</v>
      </c>
      <c r="M234" s="60">
        <v>545.70000000000005</v>
      </c>
      <c r="N234" s="60">
        <v>143.69999999999999</v>
      </c>
      <c r="O234" s="60">
        <v>168.1</v>
      </c>
      <c r="P234" s="60">
        <v>107.1</v>
      </c>
      <c r="Q234" s="60">
        <v>163.4</v>
      </c>
      <c r="R234" s="59" t="s">
        <v>128</v>
      </c>
      <c r="S234" s="59" t="s">
        <v>128</v>
      </c>
      <c r="T234" s="59" t="s">
        <v>128</v>
      </c>
      <c r="U234" s="59" t="s">
        <v>128</v>
      </c>
      <c r="V234" s="59" t="s">
        <v>128</v>
      </c>
      <c r="W234" s="59" t="s">
        <v>128</v>
      </c>
      <c r="X234" s="59" t="s">
        <v>128</v>
      </c>
      <c r="Y234" s="59" t="s">
        <v>128</v>
      </c>
      <c r="Z234" s="59" t="s">
        <v>128</v>
      </c>
      <c r="AA234" s="59" t="s">
        <v>128</v>
      </c>
      <c r="AB234" s="59" t="s">
        <v>128</v>
      </c>
      <c r="AC234" s="59" t="s">
        <v>128</v>
      </c>
    </row>
    <row r="235" spans="1:29" x14ac:dyDescent="0.2">
      <c r="A235" s="58" t="s">
        <v>143</v>
      </c>
      <c r="B235" s="60">
        <v>0</v>
      </c>
      <c r="C235" s="60">
        <v>0</v>
      </c>
      <c r="D235" s="60">
        <v>1.3</v>
      </c>
      <c r="E235" s="60">
        <v>5.3</v>
      </c>
      <c r="F235" s="60">
        <v>1.8</v>
      </c>
      <c r="G235" s="60">
        <v>2.2000000000000002</v>
      </c>
      <c r="H235" s="60">
        <v>0.8</v>
      </c>
      <c r="I235" s="60">
        <v>0</v>
      </c>
      <c r="J235" s="60">
        <v>0.9</v>
      </c>
      <c r="K235" s="60">
        <v>24.2</v>
      </c>
      <c r="L235" s="60">
        <v>5.6</v>
      </c>
      <c r="M235" s="60">
        <v>1.8</v>
      </c>
      <c r="N235" s="60">
        <v>10</v>
      </c>
      <c r="O235" s="60">
        <v>8.5</v>
      </c>
      <c r="P235" s="60">
        <v>0.9</v>
      </c>
      <c r="Q235" s="60">
        <v>1.9</v>
      </c>
      <c r="R235" s="60">
        <v>4</v>
      </c>
      <c r="S235" s="60">
        <v>2.1</v>
      </c>
      <c r="T235" s="60">
        <v>16.600000000000001</v>
      </c>
      <c r="U235" s="60">
        <v>11.4</v>
      </c>
      <c r="V235" s="60">
        <v>1.2</v>
      </c>
      <c r="W235" s="60">
        <v>1.3</v>
      </c>
      <c r="X235" s="60">
        <v>3.8</v>
      </c>
      <c r="Y235" s="60">
        <v>7.6</v>
      </c>
      <c r="Z235" s="60">
        <v>7.3</v>
      </c>
      <c r="AA235" s="60">
        <v>12</v>
      </c>
      <c r="AB235" s="60">
        <v>17.2</v>
      </c>
      <c r="AC235" s="60">
        <v>4.4000000000000004</v>
      </c>
    </row>
    <row r="236" spans="1:29" x14ac:dyDescent="0.2">
      <c r="A236" s="58" t="s">
        <v>141</v>
      </c>
      <c r="B236" s="60">
        <v>6.4</v>
      </c>
      <c r="C236" s="60">
        <v>6.8</v>
      </c>
      <c r="D236" s="60">
        <v>6</v>
      </c>
      <c r="E236" s="60">
        <v>4.7</v>
      </c>
      <c r="F236" s="60">
        <v>0.8</v>
      </c>
      <c r="G236" s="60">
        <v>2.2000000000000002</v>
      </c>
      <c r="H236" s="60">
        <v>0.7</v>
      </c>
      <c r="I236" s="60">
        <v>0.7</v>
      </c>
      <c r="J236" s="60">
        <v>0.6</v>
      </c>
      <c r="K236" s="60">
        <v>2.1</v>
      </c>
      <c r="L236" s="60">
        <v>5.9</v>
      </c>
      <c r="M236" s="60">
        <v>4.4000000000000004</v>
      </c>
      <c r="N236" s="60">
        <v>6.6</v>
      </c>
      <c r="O236" s="60">
        <v>6.2</v>
      </c>
      <c r="P236" s="60">
        <v>6.3</v>
      </c>
      <c r="Q236" s="60">
        <v>5.3</v>
      </c>
      <c r="R236" s="60">
        <v>7.1</v>
      </c>
      <c r="S236" s="60">
        <v>5.6</v>
      </c>
      <c r="T236" s="60">
        <v>7.1</v>
      </c>
      <c r="U236" s="60">
        <v>6</v>
      </c>
      <c r="V236" s="60">
        <v>7.2</v>
      </c>
      <c r="W236" s="60">
        <v>6.4</v>
      </c>
      <c r="X236" s="60">
        <v>6.3</v>
      </c>
      <c r="Y236" s="60">
        <v>14</v>
      </c>
      <c r="Z236" s="60">
        <v>7.5</v>
      </c>
      <c r="AA236" s="60">
        <v>10.199999999999999</v>
      </c>
      <c r="AB236" s="60">
        <v>14.2</v>
      </c>
      <c r="AC236" s="60">
        <v>14.1</v>
      </c>
    </row>
    <row r="237" spans="1:29" x14ac:dyDescent="0.2">
      <c r="A237" s="58" t="s">
        <v>452</v>
      </c>
      <c r="B237" s="60">
        <v>379.9</v>
      </c>
      <c r="C237" s="60">
        <v>388.6</v>
      </c>
      <c r="D237" s="60">
        <v>403.7</v>
      </c>
      <c r="E237" s="60">
        <v>400.4</v>
      </c>
      <c r="F237" s="60">
        <v>410.6</v>
      </c>
      <c r="G237" s="60">
        <v>468.6</v>
      </c>
      <c r="H237" s="60">
        <v>471.6</v>
      </c>
      <c r="I237" s="60">
        <v>470.2</v>
      </c>
      <c r="J237" s="60">
        <v>415.5</v>
      </c>
      <c r="K237" s="60">
        <v>458.6</v>
      </c>
      <c r="L237" s="60">
        <v>483.8</v>
      </c>
      <c r="M237" s="60">
        <v>494.2</v>
      </c>
      <c r="N237" s="60">
        <v>496.1</v>
      </c>
      <c r="O237" s="60">
        <v>489.1</v>
      </c>
      <c r="P237" s="60">
        <v>515.70000000000005</v>
      </c>
      <c r="Q237" s="60">
        <v>525.4</v>
      </c>
      <c r="R237" s="59" t="s">
        <v>128</v>
      </c>
      <c r="S237" s="59" t="s">
        <v>128</v>
      </c>
      <c r="T237" s="59" t="s">
        <v>128</v>
      </c>
      <c r="U237" s="60">
        <v>326.2</v>
      </c>
      <c r="V237" s="59" t="s">
        <v>128</v>
      </c>
      <c r="W237" s="60">
        <v>326.7</v>
      </c>
      <c r="X237" s="59" t="s">
        <v>128</v>
      </c>
      <c r="Y237" s="59" t="s">
        <v>128</v>
      </c>
      <c r="Z237" s="59" t="s">
        <v>128</v>
      </c>
      <c r="AA237" s="59" t="s">
        <v>128</v>
      </c>
      <c r="AB237" s="59" t="s">
        <v>128</v>
      </c>
      <c r="AC237" s="59" t="s">
        <v>128</v>
      </c>
    </row>
    <row r="238" spans="1:29" x14ac:dyDescent="0.2">
      <c r="A238" s="58" t="s">
        <v>453</v>
      </c>
      <c r="B238" s="59" t="s">
        <v>128</v>
      </c>
      <c r="C238" s="59" t="s">
        <v>128</v>
      </c>
      <c r="D238" s="59" t="s">
        <v>128</v>
      </c>
      <c r="E238" s="59" t="s">
        <v>128</v>
      </c>
      <c r="F238" s="59" t="s">
        <v>128</v>
      </c>
      <c r="G238" s="59" t="s">
        <v>128</v>
      </c>
      <c r="H238" s="59" t="s">
        <v>128</v>
      </c>
      <c r="I238" s="59" t="s">
        <v>128</v>
      </c>
      <c r="J238" s="59" t="s">
        <v>128</v>
      </c>
      <c r="K238" s="59" t="s">
        <v>128</v>
      </c>
      <c r="L238" s="59" t="s">
        <v>128</v>
      </c>
      <c r="M238" s="59" t="s">
        <v>128</v>
      </c>
      <c r="N238" s="59" t="s">
        <v>128</v>
      </c>
      <c r="O238" s="59" t="s">
        <v>128</v>
      </c>
      <c r="P238" s="59" t="s">
        <v>128</v>
      </c>
      <c r="Q238" s="59" t="s">
        <v>128</v>
      </c>
      <c r="R238" s="60">
        <v>537.9</v>
      </c>
      <c r="S238" s="60">
        <v>545.79999999999995</v>
      </c>
      <c r="T238" s="60">
        <v>508.6</v>
      </c>
      <c r="U238" s="59" t="s">
        <v>128</v>
      </c>
      <c r="V238" s="60">
        <v>523.5</v>
      </c>
      <c r="W238" s="59" t="s">
        <v>128</v>
      </c>
      <c r="X238" s="60">
        <v>531.70000000000005</v>
      </c>
      <c r="Y238" s="60">
        <v>516.29999999999995</v>
      </c>
      <c r="Z238" s="60">
        <v>533</v>
      </c>
      <c r="AA238" s="60">
        <v>579.6</v>
      </c>
      <c r="AB238" s="60">
        <v>558</v>
      </c>
      <c r="AC238" s="60">
        <v>615.6</v>
      </c>
    </row>
    <row r="239" spans="1:29" x14ac:dyDescent="0.2">
      <c r="A239" s="58" t="s">
        <v>150</v>
      </c>
      <c r="B239" s="60">
        <v>17.8</v>
      </c>
      <c r="C239" s="60">
        <v>0.6</v>
      </c>
      <c r="D239" s="60">
        <v>43.2</v>
      </c>
      <c r="E239" s="60">
        <v>18.8</v>
      </c>
      <c r="F239" s="60">
        <v>48.2</v>
      </c>
      <c r="G239" s="60">
        <v>31.6</v>
      </c>
      <c r="H239" s="60">
        <v>42.7</v>
      </c>
      <c r="I239" s="60">
        <v>29.9</v>
      </c>
      <c r="J239" s="60">
        <v>41.7</v>
      </c>
      <c r="K239" s="60">
        <v>34</v>
      </c>
      <c r="L239" s="60">
        <v>50.3</v>
      </c>
      <c r="M239" s="60">
        <v>37.5</v>
      </c>
      <c r="N239" s="60">
        <v>51.3</v>
      </c>
      <c r="O239" s="60">
        <v>43.7</v>
      </c>
      <c r="P239" s="60">
        <v>50.5</v>
      </c>
      <c r="Q239" s="60">
        <v>31</v>
      </c>
      <c r="R239" s="60">
        <v>36.4</v>
      </c>
      <c r="S239" s="60">
        <v>25.3</v>
      </c>
      <c r="T239" s="60">
        <v>28.2</v>
      </c>
      <c r="U239" s="60">
        <v>9.1999999999999993</v>
      </c>
      <c r="V239" s="60">
        <v>7.7</v>
      </c>
      <c r="W239" s="60">
        <v>9</v>
      </c>
      <c r="X239" s="60">
        <v>23.1</v>
      </c>
      <c r="Y239" s="60">
        <v>14.7</v>
      </c>
      <c r="Z239" s="60">
        <v>24</v>
      </c>
      <c r="AA239" s="60">
        <v>9.8000000000000007</v>
      </c>
      <c r="AB239" s="60">
        <v>11.1</v>
      </c>
      <c r="AC239" s="60">
        <v>7.3</v>
      </c>
    </row>
    <row r="240" spans="1:29" x14ac:dyDescent="0.2">
      <c r="A240" s="58" t="s">
        <v>151</v>
      </c>
      <c r="B240" s="59" t="s">
        <v>128</v>
      </c>
      <c r="C240" s="59" t="s">
        <v>128</v>
      </c>
      <c r="D240" s="59" t="s">
        <v>128</v>
      </c>
      <c r="E240" s="59" t="s">
        <v>128</v>
      </c>
      <c r="F240" s="59" t="s">
        <v>128</v>
      </c>
      <c r="G240" s="59" t="s">
        <v>128</v>
      </c>
      <c r="H240" s="59" t="s">
        <v>128</v>
      </c>
      <c r="I240" s="59" t="s">
        <v>128</v>
      </c>
      <c r="J240" s="59" t="s">
        <v>128</v>
      </c>
      <c r="K240" s="59" t="s">
        <v>128</v>
      </c>
      <c r="L240" s="59" t="s">
        <v>128</v>
      </c>
      <c r="M240" s="59" t="s">
        <v>128</v>
      </c>
      <c r="N240" s="59" t="s">
        <v>128</v>
      </c>
      <c r="O240" s="59" t="s">
        <v>128</v>
      </c>
      <c r="P240" s="59" t="s">
        <v>128</v>
      </c>
      <c r="Q240" s="59" t="s">
        <v>128</v>
      </c>
      <c r="R240" s="59" t="s">
        <v>128</v>
      </c>
      <c r="S240" s="59" t="s">
        <v>128</v>
      </c>
      <c r="T240" s="59" t="s">
        <v>128</v>
      </c>
      <c r="U240" s="60">
        <v>3.9</v>
      </c>
      <c r="V240" s="59" t="s">
        <v>128</v>
      </c>
      <c r="W240" s="60">
        <v>2.8</v>
      </c>
      <c r="X240" s="59" t="s">
        <v>128</v>
      </c>
      <c r="Y240" s="59" t="s">
        <v>128</v>
      </c>
      <c r="Z240" s="59" t="s">
        <v>128</v>
      </c>
      <c r="AA240" s="59" t="s">
        <v>128</v>
      </c>
      <c r="AB240" s="59" t="s">
        <v>128</v>
      </c>
      <c r="AC240" s="59" t="s">
        <v>128</v>
      </c>
    </row>
    <row r="241" spans="1:29" x14ac:dyDescent="0.2">
      <c r="A241" s="58" t="s">
        <v>153</v>
      </c>
      <c r="B241" s="59" t="s">
        <v>128</v>
      </c>
      <c r="C241" s="59" t="s">
        <v>128</v>
      </c>
      <c r="D241" s="59" t="s">
        <v>128</v>
      </c>
      <c r="E241" s="59" t="s">
        <v>128</v>
      </c>
      <c r="F241" s="59" t="s">
        <v>128</v>
      </c>
      <c r="G241" s="59" t="s">
        <v>128</v>
      </c>
      <c r="H241" s="59" t="s">
        <v>128</v>
      </c>
      <c r="I241" s="59" t="s">
        <v>128</v>
      </c>
      <c r="J241" s="59" t="s">
        <v>128</v>
      </c>
      <c r="K241" s="59" t="s">
        <v>128</v>
      </c>
      <c r="L241" s="59" t="s">
        <v>128</v>
      </c>
      <c r="M241" s="59" t="s">
        <v>128</v>
      </c>
      <c r="N241" s="59" t="s">
        <v>128</v>
      </c>
      <c r="O241" s="59" t="s">
        <v>128</v>
      </c>
      <c r="P241" s="59" t="s">
        <v>128</v>
      </c>
      <c r="Q241" s="59" t="s">
        <v>128</v>
      </c>
      <c r="R241" s="59" t="s">
        <v>128</v>
      </c>
      <c r="S241" s="59" t="s">
        <v>128</v>
      </c>
      <c r="T241" s="59" t="s">
        <v>128</v>
      </c>
      <c r="U241" s="60">
        <v>33.6</v>
      </c>
      <c r="V241" s="59" t="s">
        <v>128</v>
      </c>
      <c r="W241" s="60">
        <v>28.4</v>
      </c>
      <c r="X241" s="59" t="s">
        <v>128</v>
      </c>
      <c r="Y241" s="59" t="s">
        <v>128</v>
      </c>
      <c r="Z241" s="59" t="s">
        <v>128</v>
      </c>
      <c r="AA241" s="59" t="s">
        <v>128</v>
      </c>
      <c r="AB241" s="59" t="s">
        <v>128</v>
      </c>
      <c r="AC241" s="59" t="s">
        <v>128</v>
      </c>
    </row>
    <row r="242" spans="1:29" x14ac:dyDescent="0.2">
      <c r="A242" s="58" t="s">
        <v>152</v>
      </c>
      <c r="B242" s="59" t="s">
        <v>128</v>
      </c>
      <c r="C242" s="59" t="s">
        <v>128</v>
      </c>
      <c r="D242" s="59" t="s">
        <v>128</v>
      </c>
      <c r="E242" s="59" t="s">
        <v>128</v>
      </c>
      <c r="F242" s="59" t="s">
        <v>128</v>
      </c>
      <c r="G242" s="59" t="s">
        <v>128</v>
      </c>
      <c r="H242" s="59" t="s">
        <v>128</v>
      </c>
      <c r="I242" s="59" t="s">
        <v>128</v>
      </c>
      <c r="J242" s="59" t="s">
        <v>128</v>
      </c>
      <c r="K242" s="59" t="s">
        <v>128</v>
      </c>
      <c r="L242" s="59" t="s">
        <v>128</v>
      </c>
      <c r="M242" s="59" t="s">
        <v>128</v>
      </c>
      <c r="N242" s="59" t="s">
        <v>128</v>
      </c>
      <c r="O242" s="59" t="s">
        <v>128</v>
      </c>
      <c r="P242" s="59" t="s">
        <v>128</v>
      </c>
      <c r="Q242" s="59" t="s">
        <v>128</v>
      </c>
      <c r="R242" s="59" t="s">
        <v>128</v>
      </c>
      <c r="S242" s="59" t="s">
        <v>128</v>
      </c>
      <c r="T242" s="59" t="s">
        <v>128</v>
      </c>
      <c r="U242" s="60">
        <v>98.6</v>
      </c>
      <c r="V242" s="59" t="s">
        <v>128</v>
      </c>
      <c r="W242" s="60">
        <v>83.8</v>
      </c>
      <c r="X242" s="59" t="s">
        <v>128</v>
      </c>
      <c r="Y242" s="59" t="s">
        <v>128</v>
      </c>
      <c r="Z242" s="59" t="s">
        <v>128</v>
      </c>
      <c r="AA242" s="59" t="s">
        <v>128</v>
      </c>
      <c r="AB242" s="59" t="s">
        <v>128</v>
      </c>
      <c r="AC242" s="59" t="s">
        <v>128</v>
      </c>
    </row>
    <row r="243" spans="1:29" x14ac:dyDescent="0.2">
      <c r="A243" s="58" t="s">
        <v>154</v>
      </c>
      <c r="B243" s="59" t="s">
        <v>128</v>
      </c>
      <c r="C243" s="59" t="s">
        <v>128</v>
      </c>
      <c r="D243" s="59" t="s">
        <v>128</v>
      </c>
      <c r="E243" s="59" t="s">
        <v>128</v>
      </c>
      <c r="F243" s="59" t="s">
        <v>128</v>
      </c>
      <c r="G243" s="59" t="s">
        <v>128</v>
      </c>
      <c r="H243" s="59" t="s">
        <v>128</v>
      </c>
      <c r="I243" s="59" t="s">
        <v>128</v>
      </c>
      <c r="J243" s="59" t="s">
        <v>128</v>
      </c>
      <c r="K243" s="59" t="s">
        <v>128</v>
      </c>
      <c r="L243" s="59" t="s">
        <v>128</v>
      </c>
      <c r="M243" s="59" t="s">
        <v>128</v>
      </c>
      <c r="N243" s="59" t="s">
        <v>128</v>
      </c>
      <c r="O243" s="59" t="s">
        <v>128</v>
      </c>
      <c r="P243" s="59" t="s">
        <v>128</v>
      </c>
      <c r="Q243" s="59" t="s">
        <v>128</v>
      </c>
      <c r="R243" s="59" t="s">
        <v>128</v>
      </c>
      <c r="S243" s="59" t="s">
        <v>128</v>
      </c>
      <c r="T243" s="59" t="s">
        <v>128</v>
      </c>
      <c r="U243" s="60">
        <v>67</v>
      </c>
      <c r="V243" s="59" t="s">
        <v>128</v>
      </c>
      <c r="W243" s="60">
        <v>81.900000000000006</v>
      </c>
      <c r="X243" s="59" t="s">
        <v>128</v>
      </c>
      <c r="Y243" s="59" t="s">
        <v>128</v>
      </c>
      <c r="Z243" s="59" t="s">
        <v>128</v>
      </c>
      <c r="AA243" s="59" t="s">
        <v>128</v>
      </c>
      <c r="AB243" s="59" t="s">
        <v>128</v>
      </c>
      <c r="AC243" s="59" t="s">
        <v>128</v>
      </c>
    </row>
    <row r="244" spans="1:29" x14ac:dyDescent="0.2">
      <c r="A244" s="58" t="s">
        <v>148</v>
      </c>
      <c r="B244" s="60">
        <v>419.3</v>
      </c>
      <c r="C244" s="60">
        <v>471</v>
      </c>
      <c r="D244" s="60">
        <v>533.5</v>
      </c>
      <c r="E244" s="60">
        <v>462.3</v>
      </c>
      <c r="F244" s="60">
        <v>462.7</v>
      </c>
      <c r="G244" s="60">
        <v>609.4</v>
      </c>
      <c r="H244" s="60">
        <v>641.79999999999995</v>
      </c>
      <c r="I244" s="60">
        <v>645.29999999999995</v>
      </c>
      <c r="J244" s="60">
        <v>632.20000000000005</v>
      </c>
      <c r="K244" s="60">
        <v>611.5</v>
      </c>
      <c r="L244" s="60">
        <v>547.9</v>
      </c>
      <c r="M244" s="60">
        <v>1083.5999999999999</v>
      </c>
      <c r="N244" s="60">
        <v>707.7</v>
      </c>
      <c r="O244" s="60">
        <v>715.6</v>
      </c>
      <c r="P244" s="60">
        <v>680.5</v>
      </c>
      <c r="Q244" s="60">
        <v>727</v>
      </c>
      <c r="R244" s="60">
        <v>688.6</v>
      </c>
      <c r="S244" s="60">
        <v>741.9</v>
      </c>
      <c r="T244" s="60">
        <v>725.2</v>
      </c>
      <c r="U244" s="60">
        <v>758</v>
      </c>
      <c r="V244" s="60">
        <v>664.9</v>
      </c>
      <c r="W244" s="60">
        <v>695.7</v>
      </c>
      <c r="X244" s="60">
        <v>627.9</v>
      </c>
      <c r="Y244" s="60">
        <v>688.2</v>
      </c>
      <c r="Z244" s="60">
        <v>629</v>
      </c>
      <c r="AA244" s="60">
        <v>728</v>
      </c>
      <c r="AB244" s="60">
        <v>688.8</v>
      </c>
      <c r="AC244" s="60">
        <v>807</v>
      </c>
    </row>
    <row r="245" spans="1:29" x14ac:dyDescent="0.2">
      <c r="A245" s="58" t="s">
        <v>451</v>
      </c>
      <c r="B245" s="59" t="s">
        <v>128</v>
      </c>
      <c r="C245" s="59" t="s">
        <v>128</v>
      </c>
      <c r="D245" s="59" t="s">
        <v>128</v>
      </c>
      <c r="E245" s="59" t="s">
        <v>128</v>
      </c>
      <c r="F245" s="59" t="s">
        <v>128</v>
      </c>
      <c r="G245" s="59" t="s">
        <v>128</v>
      </c>
      <c r="H245" s="59" t="s">
        <v>128</v>
      </c>
      <c r="I245" s="59" t="s">
        <v>128</v>
      </c>
      <c r="J245" s="59" t="s">
        <v>128</v>
      </c>
      <c r="K245" s="59" t="s">
        <v>128</v>
      </c>
      <c r="L245" s="59" t="s">
        <v>128</v>
      </c>
      <c r="M245" s="59" t="s">
        <v>128</v>
      </c>
      <c r="N245" s="59" t="s">
        <v>128</v>
      </c>
      <c r="O245" s="59" t="s">
        <v>128</v>
      </c>
      <c r="P245" s="59" t="s">
        <v>128</v>
      </c>
      <c r="Q245" s="59" t="s">
        <v>128</v>
      </c>
      <c r="R245" s="59" t="s">
        <v>128</v>
      </c>
      <c r="S245" s="59" t="s">
        <v>128</v>
      </c>
      <c r="T245" s="60">
        <v>238</v>
      </c>
      <c r="U245" s="60">
        <v>223.8</v>
      </c>
      <c r="V245" s="60">
        <v>209.3</v>
      </c>
      <c r="W245" s="60">
        <v>197.1</v>
      </c>
      <c r="X245" s="60">
        <v>197</v>
      </c>
      <c r="Y245" s="60">
        <v>199.7</v>
      </c>
      <c r="Z245" s="60">
        <v>199.7</v>
      </c>
      <c r="AA245" s="60">
        <v>199.5</v>
      </c>
      <c r="AB245" s="60">
        <v>199</v>
      </c>
      <c r="AC245" s="60">
        <v>198.4</v>
      </c>
    </row>
    <row r="246" spans="1:29" x14ac:dyDescent="0.2">
      <c r="A246" s="58" t="s">
        <v>147</v>
      </c>
      <c r="B246" s="60">
        <v>1426.2</v>
      </c>
      <c r="C246" s="60">
        <v>1839.1</v>
      </c>
      <c r="D246" s="60">
        <v>1822.3</v>
      </c>
      <c r="E246" s="60">
        <v>1097</v>
      </c>
      <c r="F246" s="60">
        <v>1098.5</v>
      </c>
      <c r="G246" s="60">
        <v>992.1</v>
      </c>
      <c r="H246" s="60">
        <v>992.5</v>
      </c>
      <c r="I246" s="60">
        <v>891.6</v>
      </c>
      <c r="J246" s="60">
        <v>893</v>
      </c>
      <c r="K246" s="60">
        <v>685.9</v>
      </c>
      <c r="L246" s="60">
        <v>601.6</v>
      </c>
      <c r="M246" s="60">
        <v>40.6</v>
      </c>
      <c r="N246" s="60">
        <v>243.3</v>
      </c>
      <c r="O246" s="60">
        <v>244.6</v>
      </c>
      <c r="P246" s="60">
        <v>243.5</v>
      </c>
      <c r="Q246" s="60">
        <v>249.3</v>
      </c>
      <c r="R246" s="60">
        <v>249</v>
      </c>
      <c r="S246" s="60">
        <v>235.9</v>
      </c>
      <c r="T246" s="59" t="s">
        <v>128</v>
      </c>
      <c r="U246" s="59" t="s">
        <v>128</v>
      </c>
      <c r="V246" s="59" t="s">
        <v>128</v>
      </c>
      <c r="W246" s="59" t="s">
        <v>128</v>
      </c>
      <c r="X246" s="59" t="s">
        <v>128</v>
      </c>
      <c r="Y246" s="59" t="s">
        <v>128</v>
      </c>
      <c r="Z246" s="59" t="s">
        <v>128</v>
      </c>
      <c r="AA246" s="59" t="s">
        <v>128</v>
      </c>
      <c r="AB246" s="59" t="s">
        <v>128</v>
      </c>
      <c r="AC246" s="59" t="s">
        <v>128</v>
      </c>
    </row>
    <row r="247" spans="1:29" x14ac:dyDescent="0.2">
      <c r="A247" s="58" t="s">
        <v>145</v>
      </c>
      <c r="B247" s="60">
        <v>1426.2</v>
      </c>
      <c r="C247" s="60">
        <v>1839.1</v>
      </c>
      <c r="D247" s="60">
        <v>1822.3</v>
      </c>
      <c r="E247" s="60">
        <v>1097</v>
      </c>
      <c r="F247" s="60">
        <v>1098.5</v>
      </c>
      <c r="G247" s="60">
        <v>992.1</v>
      </c>
      <c r="H247" s="60">
        <v>992.5</v>
      </c>
      <c r="I247" s="60">
        <v>891.6</v>
      </c>
      <c r="J247" s="60">
        <v>893</v>
      </c>
      <c r="K247" s="60">
        <v>685.9</v>
      </c>
      <c r="L247" s="60">
        <v>601.6</v>
      </c>
      <c r="M247" s="60">
        <v>40.6</v>
      </c>
      <c r="N247" s="60">
        <v>243.3</v>
      </c>
      <c r="O247" s="60">
        <v>244.6</v>
      </c>
      <c r="P247" s="60">
        <v>243.5</v>
      </c>
      <c r="Q247" s="60">
        <v>249.3</v>
      </c>
      <c r="R247" s="60">
        <v>249</v>
      </c>
      <c r="S247" s="60">
        <v>235.9</v>
      </c>
      <c r="T247" s="60">
        <v>238</v>
      </c>
      <c r="U247" s="60">
        <v>223.8</v>
      </c>
      <c r="V247" s="60">
        <v>209.3</v>
      </c>
      <c r="W247" s="60">
        <v>197.1</v>
      </c>
      <c r="X247" s="60">
        <v>197</v>
      </c>
      <c r="Y247" s="60">
        <v>199.7</v>
      </c>
      <c r="Z247" s="60">
        <v>199.7</v>
      </c>
      <c r="AA247" s="60">
        <v>199.5</v>
      </c>
      <c r="AB247" s="60">
        <v>199</v>
      </c>
      <c r="AC247" s="60">
        <v>198.4</v>
      </c>
    </row>
    <row r="248" spans="1:29" x14ac:dyDescent="0.2">
      <c r="A248" s="58" t="s">
        <v>143</v>
      </c>
      <c r="B248" s="60">
        <v>0</v>
      </c>
      <c r="C248" s="60">
        <v>0</v>
      </c>
      <c r="D248" s="60">
        <v>7.8</v>
      </c>
      <c r="E248" s="60">
        <v>2.2999999999999998</v>
      </c>
      <c r="F248" s="60">
        <v>0.5</v>
      </c>
      <c r="G248" s="60">
        <v>0</v>
      </c>
      <c r="H248" s="60">
        <v>2.1</v>
      </c>
      <c r="I248" s="60">
        <v>0.7</v>
      </c>
      <c r="J248" s="60">
        <v>28.3</v>
      </c>
      <c r="K248" s="60">
        <v>8</v>
      </c>
      <c r="L248" s="60">
        <v>4.4000000000000004</v>
      </c>
      <c r="M248" s="60">
        <v>7.5</v>
      </c>
      <c r="N248" s="60">
        <v>1.2</v>
      </c>
      <c r="O248" s="60">
        <v>4.2</v>
      </c>
      <c r="P248" s="60">
        <v>5.2</v>
      </c>
      <c r="Q248" s="60">
        <v>8.9</v>
      </c>
      <c r="R248" s="60">
        <v>5.6</v>
      </c>
      <c r="S248" s="60">
        <v>3.7</v>
      </c>
      <c r="T248" s="60">
        <v>7.6</v>
      </c>
      <c r="U248" s="60">
        <v>2.7</v>
      </c>
      <c r="V248" s="60">
        <v>0.4</v>
      </c>
      <c r="W248" s="60">
        <v>1.1000000000000001</v>
      </c>
      <c r="X248" s="60">
        <v>1.9</v>
      </c>
      <c r="Y248" s="60">
        <v>3.7</v>
      </c>
      <c r="Z248" s="60">
        <v>0.9</v>
      </c>
      <c r="AA248" s="60">
        <v>5.3</v>
      </c>
      <c r="AB248" s="60">
        <v>6.8</v>
      </c>
      <c r="AC248" s="60">
        <v>0.6</v>
      </c>
    </row>
    <row r="249" spans="1:29" x14ac:dyDescent="0.2">
      <c r="A249" s="58" t="s">
        <v>144</v>
      </c>
      <c r="B249" s="60">
        <v>149.69999999999999</v>
      </c>
      <c r="C249" s="60">
        <v>158.80000000000001</v>
      </c>
      <c r="D249" s="60">
        <v>175.5</v>
      </c>
      <c r="E249" s="60">
        <v>161</v>
      </c>
      <c r="F249" s="60">
        <v>179.9</v>
      </c>
      <c r="G249" s="60">
        <v>207.1</v>
      </c>
      <c r="H249" s="60">
        <v>207.8</v>
      </c>
      <c r="I249" s="60">
        <v>225.8</v>
      </c>
      <c r="J249" s="60">
        <v>268.5</v>
      </c>
      <c r="K249" s="60">
        <v>273</v>
      </c>
      <c r="L249" s="60">
        <v>280.7</v>
      </c>
      <c r="M249" s="60">
        <v>285.7</v>
      </c>
      <c r="N249" s="60">
        <v>318</v>
      </c>
      <c r="O249" s="60">
        <v>318.89999999999998</v>
      </c>
      <c r="P249" s="60">
        <v>321.3</v>
      </c>
      <c r="Q249" s="60">
        <v>321.89999999999998</v>
      </c>
      <c r="R249" s="60">
        <v>319.7</v>
      </c>
      <c r="S249" s="60">
        <v>322.10000000000002</v>
      </c>
      <c r="T249" s="60">
        <v>326.89999999999998</v>
      </c>
      <c r="U249" s="60">
        <v>332.7</v>
      </c>
      <c r="V249" s="60">
        <v>332.1</v>
      </c>
      <c r="W249" s="60">
        <v>340.6</v>
      </c>
      <c r="X249" s="60">
        <v>349.9</v>
      </c>
      <c r="Y249" s="60">
        <v>354.5</v>
      </c>
      <c r="Z249" s="60">
        <v>351.9</v>
      </c>
      <c r="AA249" s="60">
        <v>351.7</v>
      </c>
      <c r="AB249" s="60">
        <v>353</v>
      </c>
      <c r="AC249" s="60">
        <v>354.4</v>
      </c>
    </row>
    <row r="250" spans="1:29" x14ac:dyDescent="0.2">
      <c r="A250" s="58" t="s">
        <v>142</v>
      </c>
      <c r="B250" s="60">
        <v>79</v>
      </c>
      <c r="C250" s="60">
        <v>73.8</v>
      </c>
      <c r="D250" s="60">
        <v>78.2</v>
      </c>
      <c r="E250" s="60">
        <v>84.8</v>
      </c>
      <c r="F250" s="60">
        <v>91.1</v>
      </c>
      <c r="G250" s="60">
        <v>111.6</v>
      </c>
      <c r="H250" s="60">
        <v>111.7</v>
      </c>
      <c r="I250" s="60">
        <v>95.3</v>
      </c>
      <c r="J250" s="60">
        <v>77.900000000000006</v>
      </c>
      <c r="K250" s="60">
        <v>78.3</v>
      </c>
      <c r="L250" s="60">
        <v>79</v>
      </c>
      <c r="M250" s="60">
        <v>83.8</v>
      </c>
      <c r="N250" s="60">
        <v>81.099999999999994</v>
      </c>
      <c r="O250" s="60">
        <v>74.099999999999994</v>
      </c>
      <c r="P250" s="60">
        <v>75.400000000000006</v>
      </c>
      <c r="Q250" s="60">
        <v>64.7</v>
      </c>
      <c r="R250" s="60">
        <v>64.8</v>
      </c>
      <c r="S250" s="60">
        <v>59.1</v>
      </c>
      <c r="T250" s="60">
        <v>57.7</v>
      </c>
      <c r="U250" s="60">
        <v>53.4</v>
      </c>
      <c r="V250" s="60">
        <v>64.400000000000006</v>
      </c>
      <c r="W250" s="60">
        <v>54.8</v>
      </c>
      <c r="X250" s="60">
        <v>59.2</v>
      </c>
      <c r="Y250" s="60">
        <v>50.5</v>
      </c>
      <c r="Z250" s="60">
        <v>55.5</v>
      </c>
      <c r="AA250" s="60">
        <v>54</v>
      </c>
      <c r="AB250" s="60">
        <v>57.9</v>
      </c>
      <c r="AC250" s="60">
        <v>51.8</v>
      </c>
    </row>
    <row r="251" spans="1:29" x14ac:dyDescent="0.2">
      <c r="A251" s="58" t="s">
        <v>141</v>
      </c>
      <c r="B251" s="60">
        <v>2.7</v>
      </c>
      <c r="C251" s="60">
        <v>2.4</v>
      </c>
      <c r="D251" s="60">
        <v>2</v>
      </c>
      <c r="E251" s="60">
        <v>1.5</v>
      </c>
      <c r="F251" s="60">
        <v>0.7</v>
      </c>
      <c r="G251" s="60">
        <v>0.6</v>
      </c>
      <c r="H251" s="60">
        <v>0.4</v>
      </c>
      <c r="I251" s="60">
        <v>0.3</v>
      </c>
      <c r="J251" s="60">
        <v>0.2</v>
      </c>
      <c r="K251" s="60">
        <v>0.2</v>
      </c>
      <c r="L251" s="60">
        <v>0.5</v>
      </c>
      <c r="M251" s="60">
        <v>2</v>
      </c>
      <c r="N251" s="60">
        <v>1.4</v>
      </c>
      <c r="O251" s="60">
        <v>1.2</v>
      </c>
      <c r="P251" s="60">
        <v>1.2</v>
      </c>
      <c r="Q251" s="60">
        <v>1.1000000000000001</v>
      </c>
      <c r="R251" s="60">
        <v>1.2</v>
      </c>
      <c r="S251" s="60">
        <v>1.1000000000000001</v>
      </c>
      <c r="T251" s="60">
        <v>1.1000000000000001</v>
      </c>
      <c r="U251" s="60">
        <v>1.1000000000000001</v>
      </c>
      <c r="V251" s="60">
        <v>0</v>
      </c>
      <c r="W251" s="60">
        <v>0</v>
      </c>
      <c r="X251" s="59" t="s">
        <v>128</v>
      </c>
      <c r="Y251" s="59" t="s">
        <v>128</v>
      </c>
      <c r="Z251" s="59" t="s">
        <v>128</v>
      </c>
      <c r="AA251" s="60">
        <v>9.6999999999999993</v>
      </c>
      <c r="AB251" s="60">
        <v>16.3</v>
      </c>
      <c r="AC251" s="60">
        <v>66.3</v>
      </c>
    </row>
    <row r="252" spans="1:29" x14ac:dyDescent="0.2">
      <c r="A252" s="58" t="s">
        <v>140</v>
      </c>
      <c r="B252" s="60">
        <v>56.7</v>
      </c>
      <c r="C252" s="60">
        <v>9.4</v>
      </c>
      <c r="D252" s="60">
        <v>7.6</v>
      </c>
      <c r="E252" s="60">
        <v>0</v>
      </c>
      <c r="F252" s="60">
        <v>0</v>
      </c>
      <c r="G252" s="59" t="s">
        <v>128</v>
      </c>
      <c r="H252" s="60">
        <v>0</v>
      </c>
      <c r="I252" s="60">
        <v>0</v>
      </c>
      <c r="J252" s="60">
        <v>8.6999999999999993</v>
      </c>
      <c r="K252" s="60">
        <v>53.6</v>
      </c>
      <c r="L252" s="60">
        <v>35.9</v>
      </c>
      <c r="M252" s="60">
        <v>80.7</v>
      </c>
      <c r="N252" s="60">
        <v>14.6</v>
      </c>
      <c r="O252" s="60">
        <v>0</v>
      </c>
      <c r="P252" s="60">
        <v>3</v>
      </c>
      <c r="Q252" s="60">
        <v>57.3</v>
      </c>
      <c r="R252" s="60">
        <v>30.6</v>
      </c>
      <c r="S252" s="60">
        <v>24.6</v>
      </c>
      <c r="T252" s="60">
        <v>10.4</v>
      </c>
      <c r="U252" s="60">
        <v>9.3000000000000007</v>
      </c>
      <c r="V252" s="60">
        <v>0</v>
      </c>
      <c r="W252" s="60">
        <v>0</v>
      </c>
      <c r="X252" s="59" t="s">
        <v>128</v>
      </c>
      <c r="Y252" s="60">
        <v>10.5</v>
      </c>
      <c r="Z252" s="60">
        <v>0</v>
      </c>
      <c r="AA252" s="59" t="s">
        <v>128</v>
      </c>
      <c r="AB252" s="59" t="s">
        <v>128</v>
      </c>
      <c r="AC252" s="59" t="s">
        <v>128</v>
      </c>
    </row>
    <row r="253" spans="1:29" x14ac:dyDescent="0.2">
      <c r="A253" s="58" t="s">
        <v>139</v>
      </c>
      <c r="B253" s="60">
        <v>2133.6</v>
      </c>
      <c r="C253" s="60">
        <v>2554.5</v>
      </c>
      <c r="D253" s="60">
        <v>2626.9</v>
      </c>
      <c r="E253" s="60">
        <v>1808.9</v>
      </c>
      <c r="F253" s="60">
        <v>1833.4</v>
      </c>
      <c r="G253" s="60">
        <v>1920.8</v>
      </c>
      <c r="H253" s="60">
        <v>1956.3</v>
      </c>
      <c r="I253" s="60">
        <v>1859</v>
      </c>
      <c r="J253" s="60">
        <v>1908.8</v>
      </c>
      <c r="K253" s="60">
        <v>1710.5</v>
      </c>
      <c r="L253" s="60">
        <v>1550</v>
      </c>
      <c r="M253" s="60">
        <v>1583.9</v>
      </c>
      <c r="N253" s="60">
        <v>1367.3</v>
      </c>
      <c r="O253" s="60">
        <v>1358.6</v>
      </c>
      <c r="P253" s="60">
        <v>1330.1</v>
      </c>
      <c r="Q253" s="60">
        <v>1430.2</v>
      </c>
      <c r="R253" s="60">
        <v>1359.5</v>
      </c>
      <c r="S253" s="60">
        <v>1388.4</v>
      </c>
      <c r="T253" s="60">
        <v>1366.9</v>
      </c>
      <c r="U253" s="60">
        <v>1381</v>
      </c>
      <c r="V253" s="60">
        <v>1271.0999999999999</v>
      </c>
      <c r="W253" s="60">
        <v>1289.3</v>
      </c>
      <c r="X253" s="60">
        <v>1235.9000000000001</v>
      </c>
      <c r="Y253" s="60">
        <v>1307.0999999999999</v>
      </c>
      <c r="Z253" s="60">
        <v>1237</v>
      </c>
      <c r="AA253" s="60">
        <v>1348.2</v>
      </c>
      <c r="AB253" s="60">
        <v>1321.8</v>
      </c>
      <c r="AC253" s="60">
        <v>1478.5</v>
      </c>
    </row>
    <row r="254" spans="1:29" x14ac:dyDescent="0.2">
      <c r="A254" s="58" t="s">
        <v>138</v>
      </c>
      <c r="B254" s="60">
        <v>0</v>
      </c>
      <c r="C254" s="60">
        <v>0</v>
      </c>
      <c r="D254" s="60">
        <v>0</v>
      </c>
      <c r="E254" s="60">
        <v>0.1</v>
      </c>
      <c r="F254" s="60">
        <v>0.1</v>
      </c>
      <c r="G254" s="60">
        <v>0.1</v>
      </c>
      <c r="H254" s="60">
        <v>0.1</v>
      </c>
      <c r="I254" s="60">
        <v>0.1</v>
      </c>
      <c r="J254" s="60">
        <v>0.1</v>
      </c>
      <c r="K254" s="60">
        <v>0.1</v>
      </c>
      <c r="L254" s="60">
        <v>0.1</v>
      </c>
      <c r="M254" s="60">
        <v>0.1</v>
      </c>
      <c r="N254" s="60">
        <v>0.1</v>
      </c>
      <c r="O254" s="60">
        <v>0.1</v>
      </c>
      <c r="P254" s="60">
        <v>0.1</v>
      </c>
      <c r="Q254" s="60">
        <v>0.1</v>
      </c>
      <c r="R254" s="60">
        <v>0.1</v>
      </c>
      <c r="S254" s="60">
        <v>0.1</v>
      </c>
      <c r="T254" s="60">
        <v>0.1</v>
      </c>
      <c r="U254" s="60">
        <v>0.1</v>
      </c>
      <c r="V254" s="60">
        <v>0.1</v>
      </c>
      <c r="W254" s="60">
        <v>0.1</v>
      </c>
      <c r="X254" s="60">
        <v>0.1</v>
      </c>
      <c r="Y254" s="60">
        <v>0.1</v>
      </c>
      <c r="Z254" s="60">
        <v>0.1</v>
      </c>
      <c r="AA254" s="60">
        <v>0.1</v>
      </c>
      <c r="AB254" s="60">
        <v>0.1</v>
      </c>
      <c r="AC254" s="60">
        <v>0.1</v>
      </c>
    </row>
    <row r="255" spans="1:29" x14ac:dyDescent="0.2">
      <c r="A255" s="58" t="s">
        <v>137</v>
      </c>
      <c r="B255" s="60">
        <v>1</v>
      </c>
      <c r="C255" s="60">
        <v>0</v>
      </c>
      <c r="D255" s="60">
        <v>0</v>
      </c>
      <c r="E255" s="60">
        <v>682.9</v>
      </c>
      <c r="F255" s="60">
        <v>682.9</v>
      </c>
      <c r="G255" s="60">
        <v>682.9</v>
      </c>
      <c r="H255" s="60">
        <v>682.9</v>
      </c>
      <c r="I255" s="60">
        <v>682.9</v>
      </c>
      <c r="J255" s="60">
        <v>682.9</v>
      </c>
      <c r="K255" s="60">
        <v>682.9</v>
      </c>
      <c r="L255" s="60">
        <v>682.9</v>
      </c>
      <c r="M255" s="60">
        <v>682.9</v>
      </c>
      <c r="N255" s="60">
        <v>682.9</v>
      </c>
      <c r="O255" s="60">
        <v>682.9</v>
      </c>
      <c r="P255" s="60">
        <v>682.9</v>
      </c>
      <c r="Q255" s="60">
        <v>682.9</v>
      </c>
      <c r="R255" s="60">
        <v>682.9</v>
      </c>
      <c r="S255" s="60">
        <v>682.9</v>
      </c>
      <c r="T255" s="60">
        <v>682.9</v>
      </c>
      <c r="U255" s="60">
        <v>682.9</v>
      </c>
      <c r="V255" s="60">
        <v>682.9</v>
      </c>
      <c r="W255" s="60">
        <v>682.9</v>
      </c>
      <c r="X255" s="60">
        <v>682.9</v>
      </c>
      <c r="Y255" s="60">
        <v>682.9</v>
      </c>
      <c r="Z255" s="60">
        <v>682.9</v>
      </c>
      <c r="AA255" s="60">
        <v>682.9</v>
      </c>
      <c r="AB255" s="60">
        <v>682.9</v>
      </c>
      <c r="AC255" s="60">
        <v>682.9</v>
      </c>
    </row>
    <row r="256" spans="1:29" x14ac:dyDescent="0.2">
      <c r="A256" s="58" t="s">
        <v>132</v>
      </c>
      <c r="B256" s="60">
        <v>-36.700000000000003</v>
      </c>
      <c r="C256" s="60">
        <v>-681.7</v>
      </c>
      <c r="D256" s="60">
        <v>-622.79999999999995</v>
      </c>
      <c r="E256" s="60">
        <v>-633.20000000000005</v>
      </c>
      <c r="F256" s="60">
        <v>-573.6</v>
      </c>
      <c r="G256" s="60">
        <v>-549.5</v>
      </c>
      <c r="H256" s="60">
        <v>-512.79999999999995</v>
      </c>
      <c r="I256" s="60">
        <v>-574.6</v>
      </c>
      <c r="J256" s="60">
        <v>-524.9</v>
      </c>
      <c r="K256" s="60">
        <v>-546.6</v>
      </c>
      <c r="L256" s="60">
        <v>-458.9</v>
      </c>
      <c r="M256" s="60">
        <v>-176.2</v>
      </c>
      <c r="N256" s="60">
        <v>-40</v>
      </c>
      <c r="O256" s="60">
        <v>-15.1</v>
      </c>
      <c r="P256" s="60">
        <v>44.3</v>
      </c>
      <c r="Q256" s="60">
        <v>-9.9</v>
      </c>
      <c r="R256" s="60">
        <v>61.2</v>
      </c>
      <c r="S256" s="60">
        <v>64.900000000000006</v>
      </c>
      <c r="T256" s="60">
        <v>97.6</v>
      </c>
      <c r="U256" s="60">
        <v>100.7</v>
      </c>
      <c r="V256" s="60">
        <v>158.6</v>
      </c>
      <c r="W256" s="60">
        <v>167.9</v>
      </c>
      <c r="X256" s="60">
        <v>231</v>
      </c>
      <c r="Y256" s="60">
        <v>178</v>
      </c>
      <c r="Z256" s="60">
        <v>255.3</v>
      </c>
      <c r="AA256" s="60">
        <v>243.3</v>
      </c>
      <c r="AB256" s="60">
        <v>229.8</v>
      </c>
      <c r="AC256" s="60">
        <v>-194.5</v>
      </c>
    </row>
    <row r="257" spans="1:29" x14ac:dyDescent="0.2">
      <c r="A257" s="58" t="s">
        <v>136</v>
      </c>
      <c r="B257" s="60">
        <v>0</v>
      </c>
      <c r="C257" s="59" t="s">
        <v>128</v>
      </c>
      <c r="D257" s="59" t="s">
        <v>128</v>
      </c>
      <c r="E257" s="59" t="s">
        <v>128</v>
      </c>
      <c r="F257" s="59" t="s">
        <v>128</v>
      </c>
      <c r="G257" s="59" t="s">
        <v>128</v>
      </c>
      <c r="H257" s="59" t="s">
        <v>128</v>
      </c>
      <c r="I257" s="59" t="s">
        <v>128</v>
      </c>
      <c r="J257" s="59" t="s">
        <v>128</v>
      </c>
      <c r="K257" s="59" t="s">
        <v>128</v>
      </c>
      <c r="L257" s="59" t="s">
        <v>128</v>
      </c>
      <c r="M257" s="59" t="s">
        <v>128</v>
      </c>
      <c r="N257" s="59" t="s">
        <v>128</v>
      </c>
      <c r="O257" s="59" t="s">
        <v>128</v>
      </c>
      <c r="P257" s="59" t="s">
        <v>128</v>
      </c>
      <c r="Q257" s="59" t="s">
        <v>128</v>
      </c>
      <c r="R257" s="59" t="s">
        <v>128</v>
      </c>
      <c r="S257" s="59" t="s">
        <v>128</v>
      </c>
      <c r="T257" s="59" t="s">
        <v>128</v>
      </c>
      <c r="U257" s="59" t="s">
        <v>128</v>
      </c>
      <c r="V257" s="59" t="s">
        <v>128</v>
      </c>
      <c r="W257" s="59" t="s">
        <v>128</v>
      </c>
      <c r="X257" s="59" t="s">
        <v>128</v>
      </c>
      <c r="Y257" s="59" t="s">
        <v>128</v>
      </c>
      <c r="Z257" s="59" t="s">
        <v>128</v>
      </c>
      <c r="AA257" s="59" t="s">
        <v>128</v>
      </c>
      <c r="AB257" s="59" t="s">
        <v>128</v>
      </c>
      <c r="AC257" s="59" t="s">
        <v>128</v>
      </c>
    </row>
    <row r="258" spans="1:29" x14ac:dyDescent="0.2">
      <c r="A258" s="58" t="s">
        <v>135</v>
      </c>
      <c r="B258" s="60">
        <v>0</v>
      </c>
      <c r="C258" s="60">
        <v>-1199.9000000000001</v>
      </c>
      <c r="D258" s="60">
        <v>-1199.9000000000001</v>
      </c>
      <c r="E258" s="60">
        <v>-1199.9000000000001</v>
      </c>
      <c r="F258" s="60">
        <v>-1199.9000000000001</v>
      </c>
      <c r="G258" s="60">
        <v>-1199.9000000000001</v>
      </c>
      <c r="H258" s="60">
        <v>-1199.9000000000001</v>
      </c>
      <c r="I258" s="60">
        <v>-1199.9000000000001</v>
      </c>
      <c r="J258" s="60">
        <v>-1199.9000000000001</v>
      </c>
      <c r="K258" s="60">
        <v>-1199.9000000000001</v>
      </c>
      <c r="L258" s="60">
        <v>-1199.9000000000001</v>
      </c>
      <c r="M258" s="60">
        <v>-1199.9000000000001</v>
      </c>
      <c r="N258" s="60">
        <v>-1199.9000000000001</v>
      </c>
      <c r="O258" s="60">
        <v>-1199.9000000000001</v>
      </c>
      <c r="P258" s="60">
        <v>-1199.9000000000001</v>
      </c>
      <c r="Q258" s="60">
        <v>-1199.9000000000001</v>
      </c>
      <c r="R258" s="60">
        <v>-1199.9000000000001</v>
      </c>
      <c r="S258" s="60">
        <v>-1199.9000000000001</v>
      </c>
      <c r="T258" s="60">
        <v>-1199.9000000000001</v>
      </c>
      <c r="U258" s="60">
        <v>-1199.9000000000001</v>
      </c>
      <c r="V258" s="60">
        <v>-1199.9000000000001</v>
      </c>
      <c r="W258" s="60">
        <v>-1199.9000000000001</v>
      </c>
      <c r="X258" s="60">
        <v>-1199.9000000000001</v>
      </c>
      <c r="Y258" s="60">
        <v>-1199.9000000000001</v>
      </c>
      <c r="Z258" s="60">
        <v>-1199.9000000000001</v>
      </c>
      <c r="AA258" s="60">
        <v>-1199.9000000000001</v>
      </c>
      <c r="AB258" s="60">
        <v>-1199.9000000000001</v>
      </c>
      <c r="AC258" s="60">
        <v>-1199.9000000000001</v>
      </c>
    </row>
    <row r="259" spans="1:29" x14ac:dyDescent="0.2">
      <c r="A259" s="58" t="s">
        <v>134</v>
      </c>
      <c r="B259" s="60">
        <v>0</v>
      </c>
      <c r="C259" s="60">
        <v>1200.9000000000001</v>
      </c>
      <c r="D259" s="60">
        <v>1200.9000000000001</v>
      </c>
      <c r="E259" s="60">
        <v>1200.9000000000001</v>
      </c>
      <c r="F259" s="60">
        <v>1200.9000000000001</v>
      </c>
      <c r="G259" s="60">
        <v>1200.9000000000001</v>
      </c>
      <c r="H259" s="60">
        <v>1200.9000000000001</v>
      </c>
      <c r="I259" s="60">
        <v>1200.9000000000001</v>
      </c>
      <c r="J259" s="60">
        <v>1200.9000000000001</v>
      </c>
      <c r="K259" s="60">
        <v>1504.7</v>
      </c>
      <c r="L259" s="60">
        <v>1504.7</v>
      </c>
      <c r="M259" s="60">
        <v>1200.9000000000001</v>
      </c>
      <c r="N259" s="60">
        <v>1200.9000000000001</v>
      </c>
      <c r="O259" s="60">
        <v>1200.9000000000001</v>
      </c>
      <c r="P259" s="60">
        <v>1200.9000000000001</v>
      </c>
      <c r="Q259" s="60">
        <v>1200.9000000000001</v>
      </c>
      <c r="R259" s="60">
        <v>1200.9000000000001</v>
      </c>
      <c r="S259" s="60">
        <v>1200.9000000000001</v>
      </c>
      <c r="T259" s="60">
        <v>1200.9000000000001</v>
      </c>
      <c r="U259" s="60">
        <v>1200.9000000000001</v>
      </c>
      <c r="V259" s="60">
        <v>1200.9000000000001</v>
      </c>
      <c r="W259" s="60">
        <v>1200.9000000000001</v>
      </c>
      <c r="X259" s="60">
        <v>1200.9000000000001</v>
      </c>
      <c r="Y259" s="60">
        <v>1200.9000000000001</v>
      </c>
      <c r="Z259" s="60">
        <v>1200.9000000000001</v>
      </c>
      <c r="AA259" s="60">
        <v>1200.9000000000001</v>
      </c>
      <c r="AB259" s="60">
        <v>1200.9000000000001</v>
      </c>
      <c r="AC259" s="60">
        <v>1200.9000000000001</v>
      </c>
    </row>
    <row r="260" spans="1:29" x14ac:dyDescent="0.2">
      <c r="A260" s="58" t="s">
        <v>133</v>
      </c>
      <c r="B260" s="59" t="s">
        <v>128</v>
      </c>
      <c r="C260" s="60">
        <v>0</v>
      </c>
      <c r="D260" s="60">
        <v>1</v>
      </c>
      <c r="E260" s="60">
        <v>1</v>
      </c>
      <c r="F260" s="60">
        <v>1</v>
      </c>
      <c r="G260" s="60">
        <v>13.1</v>
      </c>
      <c r="H260" s="60">
        <v>4.7</v>
      </c>
      <c r="I260" s="60">
        <v>5.0999999999999996</v>
      </c>
      <c r="J260" s="60">
        <v>1.1000000000000001</v>
      </c>
      <c r="K260" s="60">
        <v>2.6</v>
      </c>
      <c r="L260" s="60">
        <v>-1.1000000000000001</v>
      </c>
      <c r="M260" s="60">
        <v>-5.2</v>
      </c>
      <c r="N260" s="60">
        <v>-2.5</v>
      </c>
      <c r="O260" s="60">
        <v>-3.1</v>
      </c>
      <c r="P260" s="60">
        <v>-7.2</v>
      </c>
      <c r="Q260" s="60">
        <v>-10.5</v>
      </c>
      <c r="R260" s="60">
        <v>-5.6</v>
      </c>
      <c r="S260" s="60">
        <v>-7.7</v>
      </c>
      <c r="T260" s="60">
        <v>-8.6</v>
      </c>
      <c r="U260" s="60">
        <v>-9.4</v>
      </c>
      <c r="V260" s="60">
        <v>-18.2</v>
      </c>
      <c r="W260" s="60">
        <v>-16.5</v>
      </c>
      <c r="X260" s="60">
        <v>-12.2</v>
      </c>
      <c r="Y260" s="60">
        <v>-9.3000000000000007</v>
      </c>
      <c r="Z260" s="60">
        <v>-8.4</v>
      </c>
      <c r="AA260" s="60">
        <v>-3.5</v>
      </c>
      <c r="AB260" s="60">
        <v>-6.1</v>
      </c>
      <c r="AC260" s="60">
        <v>-6.5</v>
      </c>
    </row>
    <row r="261" spans="1:29" x14ac:dyDescent="0.2">
      <c r="A261" s="58" t="s">
        <v>131</v>
      </c>
      <c r="B261" s="60">
        <v>0</v>
      </c>
      <c r="C261" s="60">
        <v>0</v>
      </c>
      <c r="D261" s="60">
        <v>-5.0999999999999996</v>
      </c>
      <c r="E261" s="60">
        <v>1.5</v>
      </c>
      <c r="F261" s="60">
        <v>10</v>
      </c>
      <c r="G261" s="60">
        <v>15.4</v>
      </c>
      <c r="H261" s="60">
        <v>0.1</v>
      </c>
      <c r="I261" s="60">
        <v>10.8</v>
      </c>
      <c r="J261" s="60">
        <v>2.4</v>
      </c>
      <c r="K261" s="60">
        <v>-18.5</v>
      </c>
      <c r="L261" s="60">
        <v>-0.9</v>
      </c>
      <c r="M261" s="60">
        <v>0.8</v>
      </c>
      <c r="N261" s="60">
        <v>-5.0999999999999996</v>
      </c>
      <c r="O261" s="60">
        <v>-6.2</v>
      </c>
      <c r="P261" s="60">
        <v>0.4</v>
      </c>
      <c r="Q261" s="60">
        <v>-2.6</v>
      </c>
      <c r="R261" s="60">
        <v>6.8</v>
      </c>
      <c r="S261" s="60">
        <v>3.2</v>
      </c>
      <c r="T261" s="60">
        <v>-14.2</v>
      </c>
      <c r="U261" s="60">
        <v>-7.9</v>
      </c>
      <c r="V261" s="60">
        <v>23.4</v>
      </c>
      <c r="W261" s="60">
        <v>17.899999999999999</v>
      </c>
      <c r="X261" s="60">
        <v>37.9</v>
      </c>
      <c r="Y261" s="60">
        <v>31.2</v>
      </c>
      <c r="Z261" s="60">
        <v>26.2</v>
      </c>
      <c r="AA261" s="60">
        <v>-6.2</v>
      </c>
      <c r="AB261" s="60">
        <v>-17.3</v>
      </c>
      <c r="AC261" s="60">
        <v>6.4</v>
      </c>
    </row>
    <row r="262" spans="1:29" x14ac:dyDescent="0.2">
      <c r="A262" s="58" t="s">
        <v>127</v>
      </c>
      <c r="B262" s="60">
        <v>-35.700000000000003</v>
      </c>
      <c r="C262" s="60">
        <v>-680.7</v>
      </c>
      <c r="D262" s="60">
        <v>-625.9</v>
      </c>
      <c r="E262" s="60">
        <v>53.3</v>
      </c>
      <c r="F262" s="60">
        <v>121.4</v>
      </c>
      <c r="G262" s="60">
        <v>163</v>
      </c>
      <c r="H262" s="60">
        <v>176</v>
      </c>
      <c r="I262" s="60">
        <v>125.3</v>
      </c>
      <c r="J262" s="60">
        <v>162.6</v>
      </c>
      <c r="K262" s="60">
        <v>425.3</v>
      </c>
      <c r="L262" s="60">
        <v>526.9</v>
      </c>
      <c r="M262" s="60">
        <v>503.4</v>
      </c>
      <c r="N262" s="60">
        <v>636.4</v>
      </c>
      <c r="O262" s="60">
        <v>659.6</v>
      </c>
      <c r="P262" s="60">
        <v>721.5</v>
      </c>
      <c r="Q262" s="60">
        <v>661</v>
      </c>
      <c r="R262" s="60">
        <v>746.4</v>
      </c>
      <c r="S262" s="60">
        <v>744.4</v>
      </c>
      <c r="T262" s="60">
        <v>758.8</v>
      </c>
      <c r="U262" s="60">
        <v>767.4</v>
      </c>
      <c r="V262" s="60">
        <v>847.8</v>
      </c>
      <c r="W262" s="60">
        <v>853.3</v>
      </c>
      <c r="X262" s="60">
        <v>940.7</v>
      </c>
      <c r="Y262" s="60">
        <v>883.9</v>
      </c>
      <c r="Z262" s="60">
        <v>957.1</v>
      </c>
      <c r="AA262" s="60">
        <v>917.6</v>
      </c>
      <c r="AB262" s="60">
        <v>890.4</v>
      </c>
      <c r="AC262" s="60">
        <v>489.4</v>
      </c>
    </row>
    <row r="263" spans="1:29" x14ac:dyDescent="0.2">
      <c r="A263" s="58" t="s">
        <v>126</v>
      </c>
      <c r="B263" s="60">
        <v>2097.9</v>
      </c>
      <c r="C263" s="60">
        <v>1873.8</v>
      </c>
      <c r="D263" s="60">
        <v>2001</v>
      </c>
      <c r="E263" s="60">
        <v>1862.2</v>
      </c>
      <c r="F263" s="60">
        <v>1954.8</v>
      </c>
      <c r="G263" s="60">
        <v>2083.8000000000002</v>
      </c>
      <c r="H263" s="60">
        <v>2132.3000000000002</v>
      </c>
      <c r="I263" s="60">
        <v>1984.3</v>
      </c>
      <c r="J263" s="60">
        <v>2071.4</v>
      </c>
      <c r="K263" s="60">
        <v>2135.8000000000002</v>
      </c>
      <c r="L263" s="60">
        <v>2076.9</v>
      </c>
      <c r="M263" s="60">
        <v>2087.3000000000002</v>
      </c>
      <c r="N263" s="60">
        <v>2003.7</v>
      </c>
      <c r="O263" s="60">
        <v>2018.2</v>
      </c>
      <c r="P263" s="60">
        <v>2051.6</v>
      </c>
      <c r="Q263" s="60">
        <v>2091.1999999999998</v>
      </c>
      <c r="R263" s="60">
        <v>2105.9</v>
      </c>
      <c r="S263" s="60">
        <v>2132.8000000000002</v>
      </c>
      <c r="T263" s="60">
        <v>2125.6999999999998</v>
      </c>
      <c r="U263" s="60">
        <v>2148.4</v>
      </c>
      <c r="V263" s="60">
        <v>2118.9</v>
      </c>
      <c r="W263" s="60">
        <v>2142.6</v>
      </c>
      <c r="X263" s="60">
        <v>2176.6</v>
      </c>
      <c r="Y263" s="60">
        <v>2191</v>
      </c>
      <c r="Z263" s="60">
        <v>2194.1</v>
      </c>
      <c r="AA263" s="60">
        <v>2265.8000000000002</v>
      </c>
      <c r="AB263" s="60">
        <v>2212.1999999999998</v>
      </c>
      <c r="AC263" s="60">
        <v>1967.9</v>
      </c>
    </row>
    <row r="264" spans="1:29" x14ac:dyDescent="0.2">
      <c r="A264" s="58" t="s">
        <v>125</v>
      </c>
      <c r="B264" s="60">
        <v>880.03641000000005</v>
      </c>
      <c r="C264" s="60">
        <v>880.03641000000005</v>
      </c>
      <c r="D264" s="60">
        <v>880.03641000000005</v>
      </c>
      <c r="E264" s="60">
        <v>880.03641000000005</v>
      </c>
      <c r="F264" s="60">
        <v>863.05565000000001</v>
      </c>
      <c r="G264" s="60">
        <v>880.03641000000005</v>
      </c>
      <c r="H264" s="60">
        <v>880.03641000000005</v>
      </c>
      <c r="I264" s="60">
        <v>896.21969000000001</v>
      </c>
      <c r="J264" s="60">
        <v>904.47189000000003</v>
      </c>
      <c r="K264" s="60">
        <v>1286.8063</v>
      </c>
      <c r="L264" s="60">
        <v>1286.8063</v>
      </c>
      <c r="M264" s="60">
        <v>1286.8063</v>
      </c>
      <c r="N264" s="60">
        <v>1286.8063</v>
      </c>
      <c r="O264" s="60">
        <v>1286.8063</v>
      </c>
      <c r="P264" s="60">
        <v>1286.8063</v>
      </c>
      <c r="Q264" s="60">
        <v>1263.2471399999999</v>
      </c>
      <c r="R264" s="60">
        <v>1279.1086700000001</v>
      </c>
      <c r="S264" s="60">
        <v>1262.96072</v>
      </c>
      <c r="T264" s="60">
        <v>1226.13472</v>
      </c>
      <c r="U264" s="60">
        <v>1272.4919199999999</v>
      </c>
      <c r="V264" s="60">
        <v>1272.4981499999999</v>
      </c>
      <c r="W264" s="60">
        <v>1227.1668099999999</v>
      </c>
      <c r="X264" s="60">
        <v>1286.8525400000001</v>
      </c>
      <c r="Y264" s="60">
        <v>1227.8210200000001</v>
      </c>
      <c r="Z264" s="60">
        <v>1227.82215</v>
      </c>
      <c r="AA264" s="60">
        <v>1227.82215</v>
      </c>
      <c r="AB264" s="60">
        <v>1227.82215</v>
      </c>
      <c r="AC264" s="60">
        <v>1227.82215</v>
      </c>
    </row>
    <row r="265" spans="1:29" x14ac:dyDescent="0.2">
      <c r="A265" s="58" t="s">
        <v>124</v>
      </c>
      <c r="B265" s="60">
        <v>880.03641000000005</v>
      </c>
      <c r="C265" s="60">
        <v>880.03641000000005</v>
      </c>
      <c r="D265" s="60">
        <v>880.03641000000005</v>
      </c>
      <c r="E265" s="60">
        <v>880.03641000000005</v>
      </c>
      <c r="F265" s="60">
        <v>863.05565000000001</v>
      </c>
      <c r="G265" s="60">
        <v>880.03641000000005</v>
      </c>
      <c r="H265" s="60">
        <v>880.03641000000005</v>
      </c>
      <c r="I265" s="60">
        <v>896.21969000000001</v>
      </c>
      <c r="J265" s="60">
        <v>904.47189000000003</v>
      </c>
      <c r="K265" s="60">
        <v>1286.8063</v>
      </c>
      <c r="L265" s="60">
        <v>1286.8063</v>
      </c>
      <c r="M265" s="60">
        <v>1286.8063</v>
      </c>
      <c r="N265" s="60">
        <v>1286.8063</v>
      </c>
      <c r="O265" s="60">
        <v>1286.8063</v>
      </c>
      <c r="P265" s="60">
        <v>1286.8063</v>
      </c>
      <c r="Q265" s="60">
        <v>1263.2471399999999</v>
      </c>
      <c r="R265" s="60">
        <v>1279.1086700000001</v>
      </c>
      <c r="S265" s="60">
        <v>1262.96072</v>
      </c>
      <c r="T265" s="60">
        <v>1226.13472</v>
      </c>
      <c r="U265" s="60">
        <v>1272.4919199999999</v>
      </c>
      <c r="V265" s="60">
        <v>1272.4981499999999</v>
      </c>
      <c r="W265" s="60">
        <v>1227.1668099999999</v>
      </c>
      <c r="X265" s="60">
        <v>1286.8525400000001</v>
      </c>
      <c r="Y265" s="60">
        <v>1227.8210200000001</v>
      </c>
      <c r="Z265" s="60">
        <v>1227.82215</v>
      </c>
      <c r="AA265" s="60">
        <v>1227.82215</v>
      </c>
      <c r="AB265" s="60">
        <v>1227.82215</v>
      </c>
      <c r="AC265" s="60">
        <v>1227.82215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0C66-DDC7-4D33-93A3-76BAD871C57A}">
  <dimension ref="B7:AI80"/>
  <sheetViews>
    <sheetView workbookViewId="0">
      <selection activeCell="F16" sqref="F16:AC16"/>
    </sheetView>
  </sheetViews>
  <sheetFormatPr defaultRowHeight="13.5" x14ac:dyDescent="0.25"/>
  <cols>
    <col min="1" max="1" width="9.140625" style="62"/>
    <col min="2" max="2" width="21.7109375" style="62" customWidth="1"/>
    <col min="3" max="4" width="11.140625" style="62" customWidth="1"/>
    <col min="5" max="5" width="9.5703125" style="62" bestFit="1" customWidth="1"/>
    <col min="6" max="8" width="9.140625" style="62"/>
    <col min="9" max="9" width="15.7109375" style="62" customWidth="1"/>
    <col min="10" max="19" width="9.140625" style="62"/>
    <col min="20" max="20" width="10.42578125" style="62" customWidth="1"/>
    <col min="21" max="21" width="10.140625" style="62" customWidth="1"/>
    <col min="22" max="16384" width="9.140625" style="62"/>
  </cols>
  <sheetData>
    <row r="7" spans="2:14" x14ac:dyDescent="0.25">
      <c r="B7" s="65"/>
      <c r="C7" s="118" t="s">
        <v>516</v>
      </c>
      <c r="D7" s="118"/>
      <c r="E7" s="118" t="s">
        <v>482</v>
      </c>
      <c r="F7" s="118"/>
      <c r="G7" s="118" t="s">
        <v>493</v>
      </c>
      <c r="H7" s="118"/>
      <c r="I7" s="87"/>
      <c r="J7" s="79"/>
      <c r="K7" s="79"/>
      <c r="L7" s="79"/>
      <c r="M7" s="79"/>
      <c r="N7" s="79"/>
    </row>
    <row r="8" spans="2:14" x14ac:dyDescent="0.25">
      <c r="B8" s="65"/>
      <c r="C8" s="88">
        <v>42980</v>
      </c>
      <c r="D8" s="88">
        <v>42616</v>
      </c>
      <c r="E8" s="88">
        <v>42763</v>
      </c>
      <c r="F8" s="88">
        <v>42399</v>
      </c>
      <c r="G8" s="88">
        <v>42763</v>
      </c>
      <c r="H8" s="88">
        <v>42399</v>
      </c>
      <c r="I8" s="88"/>
      <c r="J8" s="80"/>
      <c r="K8" s="80"/>
      <c r="L8" s="80"/>
      <c r="M8" s="80"/>
      <c r="N8" s="80"/>
    </row>
    <row r="9" spans="2:14" x14ac:dyDescent="0.25">
      <c r="B9" s="65"/>
      <c r="C9" s="88"/>
      <c r="D9" s="88" t="s">
        <v>517</v>
      </c>
      <c r="E9" s="88"/>
      <c r="F9" s="88"/>
      <c r="G9" s="88"/>
      <c r="H9" s="88"/>
      <c r="I9" s="88"/>
      <c r="J9" s="80"/>
      <c r="K9" s="80"/>
      <c r="L9" s="80"/>
      <c r="M9" s="80"/>
      <c r="N9" s="80"/>
    </row>
    <row r="10" spans="2:14" x14ac:dyDescent="0.25">
      <c r="B10" s="65" t="s">
        <v>567</v>
      </c>
      <c r="C10" s="89">
        <v>2900.4</v>
      </c>
      <c r="D10" s="89">
        <v>2954.1</v>
      </c>
      <c r="E10" s="89">
        <v>1310.5</v>
      </c>
      <c r="F10" s="89">
        <v>1312.4</v>
      </c>
      <c r="G10" s="88"/>
      <c r="H10" s="88"/>
      <c r="I10" s="88"/>
      <c r="J10" s="80"/>
      <c r="K10" s="80"/>
      <c r="L10" s="80"/>
      <c r="M10" s="80"/>
      <c r="N10" s="80"/>
    </row>
    <row r="11" spans="2:14" x14ac:dyDescent="0.25">
      <c r="B11" s="89" t="s">
        <v>478</v>
      </c>
      <c r="C11" s="89">
        <v>2335</v>
      </c>
      <c r="D11" s="89">
        <v>2341.6999999999998</v>
      </c>
      <c r="E11" s="65">
        <v>836.3</v>
      </c>
      <c r="F11" s="65">
        <v>826.6</v>
      </c>
      <c r="G11" s="65">
        <v>673.3</v>
      </c>
      <c r="H11" s="65">
        <v>587.20000000000005</v>
      </c>
      <c r="I11" s="65"/>
    </row>
    <row r="12" spans="2:14" x14ac:dyDescent="0.25">
      <c r="B12" s="89" t="s">
        <v>485</v>
      </c>
      <c r="C12" s="89">
        <v>2046.1</v>
      </c>
      <c r="D12" s="89">
        <v>2039.8</v>
      </c>
      <c r="E12" s="65">
        <v>353.2</v>
      </c>
      <c r="F12" s="65">
        <v>342.5</v>
      </c>
      <c r="G12" s="65">
        <v>273.2</v>
      </c>
      <c r="H12" s="65">
        <v>237.7</v>
      </c>
      <c r="I12" s="65" t="s">
        <v>518</v>
      </c>
    </row>
    <row r="13" spans="2:14" x14ac:dyDescent="0.25">
      <c r="B13" s="89" t="s">
        <v>486</v>
      </c>
      <c r="C13" s="65">
        <f t="shared" ref="C13:H13" si="0">+C11-C12</f>
        <v>288.90000000000009</v>
      </c>
      <c r="D13" s="65">
        <f t="shared" si="0"/>
        <v>301.89999999999986</v>
      </c>
      <c r="E13" s="65">
        <f t="shared" si="0"/>
        <v>483.09999999999997</v>
      </c>
      <c r="F13" s="65">
        <f t="shared" si="0"/>
        <v>484.1</v>
      </c>
      <c r="G13" s="65">
        <f t="shared" si="0"/>
        <v>400.09999999999997</v>
      </c>
      <c r="H13" s="65">
        <f t="shared" si="0"/>
        <v>349.50000000000006</v>
      </c>
      <c r="I13" s="65"/>
    </row>
    <row r="14" spans="2:14" x14ac:dyDescent="0.25">
      <c r="B14" s="89" t="s">
        <v>494</v>
      </c>
      <c r="C14" s="89">
        <v>124.5</v>
      </c>
      <c r="D14" s="89">
        <v>115.4</v>
      </c>
      <c r="E14" s="65">
        <v>363.1</v>
      </c>
      <c r="F14" s="65">
        <v>356.6</v>
      </c>
      <c r="G14" s="65">
        <v>204.8</v>
      </c>
      <c r="H14" s="65">
        <v>178.4</v>
      </c>
      <c r="I14" s="65" t="s">
        <v>518</v>
      </c>
    </row>
    <row r="15" spans="2:14" x14ac:dyDescent="0.25">
      <c r="B15" s="89" t="s">
        <v>509</v>
      </c>
      <c r="C15" s="89">
        <v>56.9</v>
      </c>
      <c r="D15" s="89">
        <v>55.5</v>
      </c>
      <c r="E15" s="65">
        <v>94.7</v>
      </c>
      <c r="F15" s="65">
        <v>93.4</v>
      </c>
      <c r="G15" s="65"/>
      <c r="H15" s="65"/>
      <c r="I15" s="65" t="s">
        <v>518</v>
      </c>
    </row>
    <row r="16" spans="2:14" x14ac:dyDescent="0.25">
      <c r="B16" s="89" t="s">
        <v>490</v>
      </c>
      <c r="C16" s="89">
        <v>71.3</v>
      </c>
      <c r="D16" s="89">
        <v>118.6</v>
      </c>
      <c r="E16" s="65">
        <v>31.8</v>
      </c>
      <c r="F16" s="65">
        <v>18.899999999999999</v>
      </c>
      <c r="G16" s="65">
        <v>109.1</v>
      </c>
      <c r="H16" s="65">
        <v>93.7</v>
      </c>
      <c r="I16" s="65"/>
    </row>
    <row r="17" spans="2:9" x14ac:dyDescent="0.25">
      <c r="B17" s="89" t="s">
        <v>491</v>
      </c>
      <c r="C17" s="89">
        <v>107.5</v>
      </c>
      <c r="D17" s="89">
        <v>131</v>
      </c>
      <c r="E17" s="65">
        <v>25.3</v>
      </c>
      <c r="F17" s="65">
        <v>27.4</v>
      </c>
      <c r="G17" s="65">
        <f>+G16</f>
        <v>109.1</v>
      </c>
      <c r="H17" s="65">
        <f>+H16</f>
        <v>93.7</v>
      </c>
      <c r="I17" s="65"/>
    </row>
    <row r="18" spans="2:9" x14ac:dyDescent="0.25">
      <c r="B18" s="90" t="s">
        <v>487</v>
      </c>
      <c r="C18" s="90">
        <v>28.6</v>
      </c>
      <c r="D18" s="90">
        <v>27.9</v>
      </c>
      <c r="E18" s="69">
        <v>2</v>
      </c>
      <c r="F18" s="65">
        <v>3.2</v>
      </c>
      <c r="G18" s="65">
        <v>8.1</v>
      </c>
      <c r="H18" s="65">
        <v>5.4</v>
      </c>
      <c r="I18" s="65"/>
    </row>
    <row r="19" spans="2:9" x14ac:dyDescent="0.25">
      <c r="B19" s="89" t="s">
        <v>488</v>
      </c>
      <c r="C19" s="89">
        <v>317.8</v>
      </c>
      <c r="D19" s="89">
        <v>326.3</v>
      </c>
      <c r="E19" s="65">
        <v>130.5</v>
      </c>
      <c r="F19" s="65">
        <v>118.6</v>
      </c>
      <c r="G19" s="65">
        <v>63.7</v>
      </c>
      <c r="H19" s="65">
        <v>60.3</v>
      </c>
      <c r="I19" s="65"/>
    </row>
    <row r="20" spans="2:9" x14ac:dyDescent="0.25">
      <c r="B20" s="89" t="s">
        <v>495</v>
      </c>
      <c r="C20" s="89">
        <v>445.5</v>
      </c>
      <c r="D20" s="89">
        <v>502.8</v>
      </c>
      <c r="E20" s="65">
        <v>242.9</v>
      </c>
      <c r="F20" s="65">
        <v>278.8</v>
      </c>
      <c r="G20" s="65">
        <v>299.7</v>
      </c>
      <c r="H20" s="65">
        <v>290.39999999999998</v>
      </c>
      <c r="I20" s="65"/>
    </row>
    <row r="21" spans="2:9" x14ac:dyDescent="0.25">
      <c r="B21" s="89" t="s">
        <v>496</v>
      </c>
      <c r="C21" s="89">
        <v>40</v>
      </c>
      <c r="D21" s="89">
        <v>56.3</v>
      </c>
      <c r="E21" s="65">
        <v>72.900000000000006</v>
      </c>
      <c r="F21" s="65">
        <v>125.4</v>
      </c>
      <c r="G21" s="65">
        <v>97.3</v>
      </c>
      <c r="H21" s="65">
        <v>79.099999999999994</v>
      </c>
      <c r="I21" s="65"/>
    </row>
    <row r="22" spans="2:9" x14ac:dyDescent="0.25">
      <c r="B22" s="89" t="s">
        <v>489</v>
      </c>
      <c r="C22" s="89">
        <v>331.3</v>
      </c>
      <c r="D22" s="89">
        <v>338.3</v>
      </c>
      <c r="E22" s="65">
        <v>221.1</v>
      </c>
      <c r="F22" s="65">
        <v>222.6</v>
      </c>
      <c r="G22" s="65">
        <v>77.8</v>
      </c>
      <c r="H22" s="65">
        <v>65.2</v>
      </c>
      <c r="I22" s="65"/>
    </row>
    <row r="23" spans="2:9" x14ac:dyDescent="0.25">
      <c r="B23" s="91" t="s">
        <v>497</v>
      </c>
      <c r="C23" s="91">
        <v>85.4</v>
      </c>
      <c r="D23" s="91">
        <v>71.7</v>
      </c>
      <c r="E23" s="65">
        <v>64.400000000000006</v>
      </c>
      <c r="F23" s="65">
        <v>56.4</v>
      </c>
      <c r="G23" s="65">
        <v>6.2</v>
      </c>
      <c r="H23" s="65">
        <v>9.1999999999999993</v>
      </c>
      <c r="I23" s="65"/>
    </row>
    <row r="24" spans="2:9" x14ac:dyDescent="0.25">
      <c r="B24" s="91"/>
      <c r="C24" s="91"/>
      <c r="D24" s="91"/>
      <c r="E24" s="65"/>
      <c r="F24" s="65"/>
      <c r="G24" s="65"/>
      <c r="H24" s="65"/>
      <c r="I24" s="65"/>
    </row>
    <row r="25" spans="2:9" x14ac:dyDescent="0.25">
      <c r="B25" s="91" t="s">
        <v>510</v>
      </c>
      <c r="C25" s="91">
        <v>221.4</v>
      </c>
      <c r="D25" s="91">
        <v>220.7</v>
      </c>
      <c r="E25" s="65">
        <v>88.1</v>
      </c>
      <c r="F25" s="65">
        <f>+E25</f>
        <v>88.1</v>
      </c>
      <c r="G25" s="65">
        <f>49+5.7</f>
        <v>54.7</v>
      </c>
      <c r="H25" s="65">
        <f>48.9+5.6</f>
        <v>54.5</v>
      </c>
      <c r="I25" s="65"/>
    </row>
    <row r="26" spans="2:9" x14ac:dyDescent="0.25">
      <c r="B26" s="65" t="s">
        <v>511</v>
      </c>
      <c r="C26" s="65">
        <v>366.5</v>
      </c>
      <c r="D26" s="65">
        <v>357.4</v>
      </c>
      <c r="E26" s="65">
        <v>126.2</v>
      </c>
      <c r="F26" s="65">
        <v>122.9</v>
      </c>
      <c r="G26" s="65">
        <v>84.4</v>
      </c>
      <c r="H26" s="65">
        <v>69.2</v>
      </c>
      <c r="I26" s="65"/>
    </row>
    <row r="27" spans="2:9" x14ac:dyDescent="0.25">
      <c r="B27" s="65" t="s">
        <v>512</v>
      </c>
      <c r="C27" s="65">
        <f>SUM(C23:C26)</f>
        <v>673.3</v>
      </c>
      <c r="D27" s="65">
        <f>SUM(D23:D26)</f>
        <v>649.79999999999995</v>
      </c>
      <c r="E27" s="65">
        <v>136</v>
      </c>
      <c r="F27" s="65">
        <v>134.30000000000001</v>
      </c>
      <c r="G27" s="65">
        <v>95.8</v>
      </c>
      <c r="H27" s="65">
        <v>84.1</v>
      </c>
      <c r="I27" s="65"/>
    </row>
    <row r="28" spans="2:9" x14ac:dyDescent="0.25">
      <c r="B28" s="65" t="s">
        <v>473</v>
      </c>
      <c r="C28" s="65">
        <v>27082</v>
      </c>
      <c r="D28" s="65">
        <v>27893</v>
      </c>
      <c r="E28" s="65">
        <v>4895</v>
      </c>
      <c r="F28" s="65">
        <v>4963</v>
      </c>
      <c r="G28" s="65">
        <v>2808</v>
      </c>
      <c r="H28" s="65">
        <v>2595</v>
      </c>
      <c r="I28" s="65"/>
    </row>
    <row r="29" spans="2:9" x14ac:dyDescent="0.25">
      <c r="B29" s="65" t="s">
        <v>513</v>
      </c>
      <c r="C29" s="65">
        <v>18651</v>
      </c>
      <c r="D29" s="65">
        <v>19501</v>
      </c>
      <c r="E29" s="65"/>
      <c r="F29" s="65"/>
      <c r="G29" s="65">
        <v>837</v>
      </c>
      <c r="H29" s="65">
        <v>759</v>
      </c>
      <c r="I29" s="65"/>
    </row>
    <row r="30" spans="2:9" x14ac:dyDescent="0.25">
      <c r="B30" s="65" t="s">
        <v>514</v>
      </c>
      <c r="C30" s="65"/>
      <c r="D30" s="65"/>
      <c r="E30" s="65">
        <v>12550</v>
      </c>
      <c r="F30" s="65">
        <v>12554</v>
      </c>
      <c r="G30" s="65"/>
      <c r="H30" s="65"/>
      <c r="I30" s="65"/>
    </row>
    <row r="31" spans="2:9" x14ac:dyDescent="0.25">
      <c r="B31" s="65"/>
      <c r="C31" s="65"/>
      <c r="D31" s="65"/>
      <c r="E31" s="65"/>
      <c r="F31" s="65"/>
      <c r="G31" s="65"/>
      <c r="H31" s="65"/>
      <c r="I31" s="65"/>
    </row>
    <row r="32" spans="2:9" x14ac:dyDescent="0.25">
      <c r="B32" s="65"/>
      <c r="C32" s="118" t="s">
        <v>516</v>
      </c>
      <c r="D32" s="118"/>
      <c r="E32" s="118" t="s">
        <v>482</v>
      </c>
      <c r="F32" s="118"/>
      <c r="G32" s="118" t="s">
        <v>493</v>
      </c>
      <c r="H32" s="118"/>
    </row>
    <row r="33" spans="2:14" x14ac:dyDescent="0.25">
      <c r="B33" s="64" t="s">
        <v>515</v>
      </c>
      <c r="C33" s="88">
        <v>42980</v>
      </c>
      <c r="D33" s="88">
        <v>42616</v>
      </c>
      <c r="E33" s="88">
        <v>42763</v>
      </c>
      <c r="F33" s="88">
        <v>42399</v>
      </c>
      <c r="G33" s="88">
        <v>42763</v>
      </c>
      <c r="H33" s="88">
        <v>42399</v>
      </c>
    </row>
    <row r="34" spans="2:14" x14ac:dyDescent="0.25">
      <c r="B34" s="65"/>
      <c r="C34" s="88"/>
      <c r="D34" s="88" t="s">
        <v>517</v>
      </c>
      <c r="E34" s="88"/>
      <c r="F34" s="88"/>
      <c r="G34" s="88"/>
      <c r="H34" s="88"/>
    </row>
    <row r="35" spans="2:14" x14ac:dyDescent="0.25">
      <c r="B35" s="65" t="s">
        <v>568</v>
      </c>
      <c r="C35" s="67">
        <f>+C11/C10</f>
        <v>0.80506137084540064</v>
      </c>
      <c r="D35" s="67">
        <f t="shared" ref="D35:F35" si="1">+D11/D10</f>
        <v>0.79269489861548348</v>
      </c>
      <c r="E35" s="67">
        <f t="shared" si="1"/>
        <v>0.63815337657382676</v>
      </c>
      <c r="F35" s="67">
        <f t="shared" si="1"/>
        <v>0.6298384638829625</v>
      </c>
      <c r="G35" s="65"/>
      <c r="H35" s="65"/>
    </row>
    <row r="36" spans="2:14" x14ac:dyDescent="0.25">
      <c r="B36" s="65"/>
      <c r="C36" s="65"/>
      <c r="D36" s="65"/>
      <c r="E36" s="65"/>
      <c r="F36" s="65"/>
      <c r="G36" s="65"/>
      <c r="H36" s="65"/>
      <c r="M36" s="84"/>
      <c r="N36" s="84"/>
    </row>
    <row r="37" spans="2:14" x14ac:dyDescent="0.25">
      <c r="B37" s="65" t="s">
        <v>326</v>
      </c>
      <c r="C37" s="67">
        <f t="shared" ref="C37:H37" si="2">+C13/C11</f>
        <v>0.12372591006423987</v>
      </c>
      <c r="D37" s="67">
        <f t="shared" si="2"/>
        <v>0.12892343169492243</v>
      </c>
      <c r="E37" s="67">
        <f t="shared" si="2"/>
        <v>0.57766351787636017</v>
      </c>
      <c r="F37" s="67">
        <f t="shared" si="2"/>
        <v>0.58565206871521902</v>
      </c>
      <c r="G37" s="67">
        <f t="shared" si="2"/>
        <v>0.59423733848210303</v>
      </c>
      <c r="H37" s="67">
        <f t="shared" si="2"/>
        <v>0.59519754768392374</v>
      </c>
      <c r="I37" s="84"/>
      <c r="J37" s="84"/>
      <c r="K37" s="84"/>
      <c r="L37" s="84"/>
      <c r="M37" s="84"/>
      <c r="N37" s="84"/>
    </row>
    <row r="38" spans="2:14" x14ac:dyDescent="0.25">
      <c r="B38" s="65" t="s">
        <v>498</v>
      </c>
      <c r="C38" s="67">
        <f t="shared" ref="C38:H38" si="3">+C14/C11</f>
        <v>5.3319057815845824E-2</v>
      </c>
      <c r="D38" s="67">
        <f t="shared" si="3"/>
        <v>4.9280437289148916E-2</v>
      </c>
      <c r="E38" s="67">
        <f t="shared" si="3"/>
        <v>0.43417433935190725</v>
      </c>
      <c r="F38" s="67">
        <f t="shared" si="3"/>
        <v>0.43140575852891366</v>
      </c>
      <c r="G38" s="67">
        <f t="shared" si="3"/>
        <v>0.30417347393435323</v>
      </c>
      <c r="H38" s="67">
        <f t="shared" si="3"/>
        <v>0.30381471389645776</v>
      </c>
      <c r="I38" s="84"/>
      <c r="J38" s="84"/>
      <c r="K38" s="84"/>
      <c r="L38" s="84"/>
      <c r="M38" s="84"/>
      <c r="N38" s="84"/>
    </row>
    <row r="39" spans="2:14" x14ac:dyDescent="0.25">
      <c r="B39" s="65" t="s">
        <v>499</v>
      </c>
      <c r="C39" s="67">
        <f t="shared" ref="C39:H39" si="4">+C17/C11</f>
        <v>4.6038543897216275E-2</v>
      </c>
      <c r="D39" s="67">
        <f t="shared" si="4"/>
        <v>5.5942264167058123E-2</v>
      </c>
      <c r="E39" s="67">
        <f t="shared" si="4"/>
        <v>3.0252301805572167E-2</v>
      </c>
      <c r="F39" s="67">
        <f t="shared" si="4"/>
        <v>3.3147834502782476E-2</v>
      </c>
      <c r="G39" s="67">
        <f t="shared" si="4"/>
        <v>0.16203772463983365</v>
      </c>
      <c r="H39" s="67">
        <f t="shared" si="4"/>
        <v>0.15957084468664851</v>
      </c>
      <c r="I39" s="84"/>
      <c r="J39" s="84"/>
      <c r="K39" s="84"/>
      <c r="L39" s="84"/>
      <c r="M39" s="84"/>
      <c r="N39" s="84"/>
    </row>
    <row r="40" spans="2:14" x14ac:dyDescent="0.25">
      <c r="B40" s="65" t="s">
        <v>500</v>
      </c>
      <c r="C40" s="67">
        <f t="shared" ref="C40:H40" si="5">+C16/C11</f>
        <v>3.0535331905781584E-2</v>
      </c>
      <c r="D40" s="67">
        <f t="shared" si="5"/>
        <v>5.0646965879489261E-2</v>
      </c>
      <c r="E40" s="67">
        <f t="shared" si="5"/>
        <v>3.8024632308980032E-2</v>
      </c>
      <c r="F40" s="67">
        <f t="shared" si="5"/>
        <v>2.2864747157028791E-2</v>
      </c>
      <c r="G40" s="67">
        <f t="shared" si="5"/>
        <v>0.16203772463983365</v>
      </c>
      <c r="H40" s="67">
        <f t="shared" si="5"/>
        <v>0.15957084468664851</v>
      </c>
      <c r="I40" s="84"/>
      <c r="J40" s="84"/>
      <c r="K40" s="84"/>
      <c r="L40" s="84"/>
    </row>
    <row r="41" spans="2:14" x14ac:dyDescent="0.25">
      <c r="B41" s="65"/>
      <c r="C41" s="65"/>
      <c r="D41" s="65"/>
      <c r="E41" s="65"/>
      <c r="F41" s="65"/>
      <c r="G41" s="65"/>
      <c r="H41" s="65"/>
      <c r="M41" s="85"/>
      <c r="N41" s="85"/>
    </row>
    <row r="42" spans="2:14" x14ac:dyDescent="0.25">
      <c r="B42" s="65" t="s">
        <v>501</v>
      </c>
      <c r="C42" s="69">
        <f t="shared" ref="C42:H42" si="6">+C18/C11*365</f>
        <v>4.4706638115631687</v>
      </c>
      <c r="D42" s="69">
        <f t="shared" si="6"/>
        <v>4.3487637186659267</v>
      </c>
      <c r="E42" s="69">
        <f t="shared" si="6"/>
        <v>0.87289250269042218</v>
      </c>
      <c r="F42" s="69">
        <f t="shared" si="6"/>
        <v>1.4130171788047425</v>
      </c>
      <c r="G42" s="69">
        <f t="shared" si="6"/>
        <v>4.3910589633150154</v>
      </c>
      <c r="H42" s="69">
        <f t="shared" si="6"/>
        <v>3.3566076294277929</v>
      </c>
      <c r="I42" s="85"/>
      <c r="J42" s="85"/>
      <c r="K42" s="85"/>
      <c r="L42" s="85"/>
      <c r="M42" s="85"/>
      <c r="N42" s="85"/>
    </row>
    <row r="43" spans="2:14" x14ac:dyDescent="0.25">
      <c r="B43" s="65" t="s">
        <v>502</v>
      </c>
      <c r="C43" s="69">
        <f t="shared" ref="C43:H43" si="7">+C19/C11*365</f>
        <v>49.677516059957171</v>
      </c>
      <c r="D43" s="69">
        <f t="shared" si="7"/>
        <v>50.860272451637705</v>
      </c>
      <c r="E43" s="69">
        <f t="shared" si="7"/>
        <v>56.956235800550047</v>
      </c>
      <c r="F43" s="69">
        <f t="shared" si="7"/>
        <v>52.369949189450757</v>
      </c>
      <c r="G43" s="69">
        <f t="shared" si="7"/>
        <v>34.53215505718105</v>
      </c>
      <c r="H43" s="69">
        <f t="shared" si="7"/>
        <v>37.48211852861035</v>
      </c>
      <c r="I43" s="85"/>
      <c r="J43" s="85"/>
      <c r="K43" s="85"/>
      <c r="L43" s="85"/>
      <c r="M43" s="85"/>
      <c r="N43" s="85"/>
    </row>
    <row r="44" spans="2:14" x14ac:dyDescent="0.25">
      <c r="B44" s="65" t="s">
        <v>503</v>
      </c>
      <c r="C44" s="69">
        <f t="shared" ref="C44:H44" si="8">+C19/C12*365</f>
        <v>56.691755046185435</v>
      </c>
      <c r="D44" s="69">
        <f t="shared" si="8"/>
        <v>58.387832140405926</v>
      </c>
      <c r="E44" s="69">
        <f t="shared" si="8"/>
        <v>134.85985277463195</v>
      </c>
      <c r="F44" s="69">
        <f t="shared" si="8"/>
        <v>126.3912408759124</v>
      </c>
      <c r="G44" s="69">
        <f t="shared" si="8"/>
        <v>85.104319180087856</v>
      </c>
      <c r="H44" s="69">
        <f t="shared" si="8"/>
        <v>92.593605384938996</v>
      </c>
      <c r="I44" s="85"/>
      <c r="J44" s="85"/>
      <c r="K44" s="85"/>
      <c r="L44" s="85"/>
      <c r="M44" s="85"/>
      <c r="N44" s="85"/>
    </row>
    <row r="45" spans="2:14" x14ac:dyDescent="0.25">
      <c r="B45" s="65" t="s">
        <v>504</v>
      </c>
      <c r="C45" s="69">
        <f t="shared" ref="C45:H45" si="9">+C22/C11*365</f>
        <v>51.787794432548182</v>
      </c>
      <c r="D45" s="69">
        <f t="shared" si="9"/>
        <v>52.730708459666062</v>
      </c>
      <c r="E45" s="69">
        <f t="shared" si="9"/>
        <v>96.498266172426156</v>
      </c>
      <c r="F45" s="69">
        <f t="shared" si="9"/>
        <v>98.293007500604887</v>
      </c>
      <c r="G45" s="69">
        <f t="shared" si="9"/>
        <v>42.175850289618296</v>
      </c>
      <c r="H45" s="69">
        <f t="shared" si="9"/>
        <v>40.527929155313352</v>
      </c>
      <c r="I45" s="85"/>
      <c r="J45" s="85"/>
      <c r="K45" s="85"/>
      <c r="L45" s="85"/>
      <c r="M45" s="85"/>
      <c r="N45" s="85"/>
    </row>
    <row r="46" spans="2:14" x14ac:dyDescent="0.25">
      <c r="B46" s="65" t="s">
        <v>507</v>
      </c>
      <c r="C46" s="69">
        <f t="shared" ref="C46:H46" si="10">+C19/C12*365</f>
        <v>56.691755046185435</v>
      </c>
      <c r="D46" s="69">
        <f t="shared" si="10"/>
        <v>58.387832140405926</v>
      </c>
      <c r="E46" s="69">
        <f t="shared" si="10"/>
        <v>134.85985277463195</v>
      </c>
      <c r="F46" s="69">
        <f t="shared" si="10"/>
        <v>126.3912408759124</v>
      </c>
      <c r="G46" s="69">
        <f t="shared" si="10"/>
        <v>85.104319180087856</v>
      </c>
      <c r="H46" s="69">
        <f t="shared" si="10"/>
        <v>92.593605384938996</v>
      </c>
      <c r="I46" s="85"/>
      <c r="J46" s="85"/>
      <c r="K46" s="85"/>
      <c r="L46" s="85"/>
      <c r="M46" s="85"/>
      <c r="N46" s="85"/>
    </row>
    <row r="47" spans="2:14" x14ac:dyDescent="0.25">
      <c r="B47" s="65" t="s">
        <v>505</v>
      </c>
      <c r="C47" s="69">
        <f t="shared" ref="C47:H47" si="11">+C22/C19</f>
        <v>1.0424795468848331</v>
      </c>
      <c r="D47" s="69">
        <f t="shared" si="11"/>
        <v>1.0367759730309531</v>
      </c>
      <c r="E47" s="69">
        <f t="shared" si="11"/>
        <v>1.6942528735632183</v>
      </c>
      <c r="F47" s="69">
        <f t="shared" si="11"/>
        <v>1.8768971332209106</v>
      </c>
      <c r="G47" s="69">
        <f t="shared" si="11"/>
        <v>1.2213500784929356</v>
      </c>
      <c r="H47" s="69">
        <f t="shared" si="11"/>
        <v>1.0812603648424546</v>
      </c>
      <c r="I47" s="85"/>
      <c r="J47" s="85"/>
      <c r="K47" s="85"/>
      <c r="L47" s="85"/>
      <c r="M47" s="85"/>
      <c r="N47" s="85"/>
    </row>
    <row r="48" spans="2:14" x14ac:dyDescent="0.25">
      <c r="B48" s="65" t="s">
        <v>506</v>
      </c>
      <c r="C48" s="69">
        <f t="shared" ref="C48:H48" si="12">+(C20-C21)/C11</f>
        <v>0.17366167023554605</v>
      </c>
      <c r="D48" s="69">
        <f t="shared" si="12"/>
        <v>0.19067344237092712</v>
      </c>
      <c r="E48" s="69">
        <f t="shared" si="12"/>
        <v>0.20327633624297503</v>
      </c>
      <c r="F48" s="69">
        <f t="shared" si="12"/>
        <v>0.18557948221630777</v>
      </c>
      <c r="G48" s="69">
        <f t="shared" si="12"/>
        <v>0.30060894103668495</v>
      </c>
      <c r="H48" s="69">
        <f t="shared" si="12"/>
        <v>0.35984332425068116</v>
      </c>
      <c r="I48" s="85"/>
      <c r="J48" s="85"/>
      <c r="K48" s="85"/>
      <c r="L48" s="85"/>
      <c r="M48" s="85"/>
      <c r="N48" s="85"/>
    </row>
    <row r="49" spans="2:14" x14ac:dyDescent="0.25">
      <c r="B49" s="65" t="s">
        <v>508</v>
      </c>
      <c r="C49" s="69">
        <f t="shared" ref="C49:H49" si="13">+C23/C11*365</f>
        <v>13.349464668094219</v>
      </c>
      <c r="D49" s="69">
        <f t="shared" si="13"/>
        <v>11.175855147969425</v>
      </c>
      <c r="E49" s="69">
        <f t="shared" si="13"/>
        <v>28.107138586631596</v>
      </c>
      <c r="F49" s="69">
        <f t="shared" si="13"/>
        <v>24.904427776433582</v>
      </c>
      <c r="G49" s="69">
        <f t="shared" si="13"/>
        <v>3.3610574780929752</v>
      </c>
      <c r="H49" s="69">
        <f t="shared" si="13"/>
        <v>5.7186648501362392</v>
      </c>
      <c r="I49" s="85"/>
      <c r="J49" s="85"/>
      <c r="K49" s="85"/>
      <c r="L49" s="85"/>
    </row>
    <row r="50" spans="2:14" x14ac:dyDescent="0.25">
      <c r="B50" s="65"/>
      <c r="C50" s="65"/>
      <c r="D50" s="65"/>
      <c r="E50" s="65"/>
      <c r="F50" s="65"/>
      <c r="G50" s="65"/>
      <c r="H50" s="65"/>
      <c r="M50" s="85"/>
      <c r="N50" s="85"/>
    </row>
    <row r="51" spans="2:14" x14ac:dyDescent="0.25">
      <c r="B51" s="65" t="s">
        <v>519</v>
      </c>
      <c r="C51" s="69">
        <f>+employ!D25</f>
        <v>13.532973931024296</v>
      </c>
      <c r="D51" s="69">
        <f>+employ!E25</f>
        <v>12.813250636360376</v>
      </c>
      <c r="E51" s="69">
        <f>+E26/E28*1000</f>
        <v>25.781409601634319</v>
      </c>
      <c r="F51" s="69">
        <f>+F26/F28*1000</f>
        <v>24.763248035462421</v>
      </c>
      <c r="G51" s="69">
        <f>+G26/G28*1000</f>
        <v>30.056980056980059</v>
      </c>
      <c r="H51" s="69">
        <f>+H26/H28*1000</f>
        <v>26.666666666666668</v>
      </c>
      <c r="I51" s="85"/>
      <c r="J51" s="85"/>
      <c r="K51" s="85"/>
      <c r="L51" s="85"/>
    </row>
    <row r="52" spans="2:14" x14ac:dyDescent="0.25">
      <c r="B52" s="65" t="s">
        <v>520</v>
      </c>
      <c r="C52" s="69">
        <f t="shared" ref="C52:H52" si="14">+C11/C28*1000</f>
        <v>86.219629274056572</v>
      </c>
      <c r="D52" s="69">
        <f t="shared" si="14"/>
        <v>83.95296310902377</v>
      </c>
      <c r="E52" s="69">
        <f t="shared" si="14"/>
        <v>170.84780388151174</v>
      </c>
      <c r="F52" s="69">
        <f t="shared" si="14"/>
        <v>166.55248841426555</v>
      </c>
      <c r="G52" s="69">
        <f t="shared" si="14"/>
        <v>239.77920227920228</v>
      </c>
      <c r="H52" s="69">
        <f t="shared" si="14"/>
        <v>226.28131021194605</v>
      </c>
      <c r="M52" s="85"/>
      <c r="N52" s="85"/>
    </row>
    <row r="53" spans="2:14" x14ac:dyDescent="0.25">
      <c r="B53" s="65" t="s">
        <v>522</v>
      </c>
      <c r="C53" s="69">
        <f t="shared" ref="C53:H53" si="15">+C11/(C28-C29)*1000</f>
        <v>276.95409797177086</v>
      </c>
      <c r="D53" s="69">
        <f t="shared" si="15"/>
        <v>279.03956148713058</v>
      </c>
      <c r="E53" s="69">
        <f t="shared" si="15"/>
        <v>170.84780388151174</v>
      </c>
      <c r="F53" s="69">
        <f t="shared" si="15"/>
        <v>166.55248841426555</v>
      </c>
      <c r="G53" s="69">
        <f t="shared" si="15"/>
        <v>341.60324708269911</v>
      </c>
      <c r="H53" s="69">
        <f t="shared" si="15"/>
        <v>319.82570806100222</v>
      </c>
      <c r="I53" s="85"/>
      <c r="J53" s="85"/>
      <c r="K53" s="85"/>
      <c r="L53" s="85"/>
      <c r="M53" s="85"/>
      <c r="N53" s="85"/>
    </row>
    <row r="54" spans="2:14" x14ac:dyDescent="0.25">
      <c r="B54" s="65"/>
      <c r="C54" s="69"/>
      <c r="D54" s="69"/>
      <c r="E54" s="69"/>
      <c r="F54" s="69"/>
      <c r="G54" s="69"/>
      <c r="H54" s="69"/>
      <c r="I54" s="85"/>
      <c r="J54" s="85"/>
      <c r="K54" s="85"/>
      <c r="L54" s="85"/>
      <c r="M54" s="84"/>
      <c r="N54" s="84"/>
    </row>
    <row r="55" spans="2:14" x14ac:dyDescent="0.25">
      <c r="B55" s="65" t="s">
        <v>521</v>
      </c>
      <c r="C55" s="67">
        <f t="shared" ref="C55:H55" si="16">+C25/C11</f>
        <v>9.4817987152034267E-2</v>
      </c>
      <c r="D55" s="67">
        <f t="shared" si="16"/>
        <v>9.4247768715036082E-2</v>
      </c>
      <c r="E55" s="67">
        <f t="shared" si="16"/>
        <v>0.10534497190003587</v>
      </c>
      <c r="F55" s="67">
        <f t="shared" si="16"/>
        <v>0.10658117590128235</v>
      </c>
      <c r="G55" s="67">
        <f t="shared" si="16"/>
        <v>8.1241645626021097E-2</v>
      </c>
      <c r="H55" s="67">
        <f t="shared" si="16"/>
        <v>9.2813351498637592E-2</v>
      </c>
      <c r="I55" s="84"/>
      <c r="J55" s="84"/>
      <c r="K55" s="84"/>
      <c r="L55" s="84"/>
    </row>
    <row r="57" spans="2:14" x14ac:dyDescent="0.25">
      <c r="C57" s="62" t="s">
        <v>524</v>
      </c>
      <c r="D57" s="62" t="s">
        <v>525</v>
      </c>
      <c r="E57" s="62" t="s">
        <v>526</v>
      </c>
      <c r="F57" s="62" t="s">
        <v>527</v>
      </c>
      <c r="G57" s="62" t="s">
        <v>528</v>
      </c>
      <c r="H57" s="62" t="s">
        <v>529</v>
      </c>
      <c r="M57" s="84"/>
      <c r="N57" s="84"/>
    </row>
    <row r="58" spans="2:14" x14ac:dyDescent="0.25">
      <c r="B58" s="62" t="str">
        <f t="shared" ref="B58:H58" si="17">+B55</f>
        <v>Lease costs to sales</v>
      </c>
      <c r="C58" s="84">
        <f t="shared" si="17"/>
        <v>9.4817987152034267E-2</v>
      </c>
      <c r="D58" s="84">
        <f t="shared" si="17"/>
        <v>9.4247768715036082E-2</v>
      </c>
      <c r="E58" s="84">
        <f t="shared" si="17"/>
        <v>0.10534497190003587</v>
      </c>
      <c r="F58" s="84">
        <f t="shared" si="17"/>
        <v>0.10658117590128235</v>
      </c>
      <c r="G58" s="84">
        <f t="shared" si="17"/>
        <v>8.1241645626021097E-2</v>
      </c>
      <c r="H58" s="84">
        <f t="shared" si="17"/>
        <v>9.2813351498637592E-2</v>
      </c>
      <c r="I58" s="84"/>
      <c r="J58" s="84"/>
      <c r="K58" s="84"/>
      <c r="L58" s="84"/>
    </row>
    <row r="75" spans="2:35" ht="27" x14ac:dyDescent="0.25">
      <c r="M75" s="81"/>
      <c r="N75" s="81"/>
      <c r="O75" s="81" t="s">
        <v>485</v>
      </c>
      <c r="P75" s="81" t="s">
        <v>486</v>
      </c>
      <c r="Q75" s="81" t="s">
        <v>486</v>
      </c>
      <c r="R75" s="81" t="s">
        <v>494</v>
      </c>
      <c r="S75" s="81" t="s">
        <v>494</v>
      </c>
      <c r="T75" s="81" t="s">
        <v>490</v>
      </c>
      <c r="U75" s="81" t="s">
        <v>490</v>
      </c>
      <c r="V75" s="81" t="s">
        <v>491</v>
      </c>
      <c r="W75" s="81" t="s">
        <v>491</v>
      </c>
      <c r="X75" s="82" t="s">
        <v>487</v>
      </c>
      <c r="Y75" s="82" t="s">
        <v>487</v>
      </c>
      <c r="Z75" s="81" t="s">
        <v>488</v>
      </c>
      <c r="AA75" s="81" t="s">
        <v>488</v>
      </c>
      <c r="AB75" s="81" t="s">
        <v>495</v>
      </c>
      <c r="AC75" s="81" t="s">
        <v>495</v>
      </c>
      <c r="AD75" s="81" t="s">
        <v>496</v>
      </c>
      <c r="AE75" s="81" t="s">
        <v>496</v>
      </c>
      <c r="AF75" s="81" t="s">
        <v>489</v>
      </c>
      <c r="AG75" s="81" t="s">
        <v>489</v>
      </c>
      <c r="AH75" s="83" t="s">
        <v>497</v>
      </c>
      <c r="AI75" s="83" t="s">
        <v>497</v>
      </c>
    </row>
    <row r="76" spans="2:35" x14ac:dyDescent="0.25">
      <c r="E76" s="62" t="s">
        <v>492</v>
      </c>
      <c r="F76" s="81" t="s">
        <v>478</v>
      </c>
      <c r="G76" s="81" t="s">
        <v>478</v>
      </c>
      <c r="H76" s="81" t="s">
        <v>485</v>
      </c>
      <c r="I76" s="81"/>
      <c r="J76" s="81"/>
      <c r="K76" s="81"/>
      <c r="L76" s="81"/>
      <c r="M76" s="86"/>
      <c r="N76" s="86"/>
      <c r="O76" s="86" t="s">
        <v>484</v>
      </c>
      <c r="P76" s="86" t="s">
        <v>483</v>
      </c>
      <c r="Q76" s="86" t="s">
        <v>484</v>
      </c>
      <c r="R76" s="86" t="s">
        <v>483</v>
      </c>
      <c r="S76" s="86" t="s">
        <v>484</v>
      </c>
      <c r="T76" s="86" t="s">
        <v>483</v>
      </c>
      <c r="U76" s="86" t="s">
        <v>484</v>
      </c>
      <c r="V76" s="86" t="s">
        <v>483</v>
      </c>
      <c r="W76" s="86" t="s">
        <v>484</v>
      </c>
      <c r="X76" s="86" t="s">
        <v>483</v>
      </c>
      <c r="Y76" s="86" t="s">
        <v>484</v>
      </c>
      <c r="Z76" s="86" t="s">
        <v>483</v>
      </c>
      <c r="AA76" s="86" t="s">
        <v>484</v>
      </c>
      <c r="AB76" s="86" t="s">
        <v>483</v>
      </c>
      <c r="AC76" s="86" t="s">
        <v>484</v>
      </c>
      <c r="AD76" s="86" t="s">
        <v>483</v>
      </c>
      <c r="AE76" s="86" t="s">
        <v>484</v>
      </c>
      <c r="AF76" s="86" t="s">
        <v>483</v>
      </c>
      <c r="AG76" s="86" t="s">
        <v>484</v>
      </c>
      <c r="AH76" s="86" t="s">
        <v>483</v>
      </c>
      <c r="AI76" s="86" t="s">
        <v>484</v>
      </c>
    </row>
    <row r="77" spans="2:35" x14ac:dyDescent="0.25">
      <c r="F77" s="86" t="s">
        <v>483</v>
      </c>
      <c r="G77" s="86" t="s">
        <v>484</v>
      </c>
      <c r="H77" s="86" t="s">
        <v>483</v>
      </c>
      <c r="I77" s="86"/>
      <c r="J77" s="86"/>
      <c r="K77" s="86"/>
      <c r="L77" s="86"/>
    </row>
    <row r="78" spans="2:35" x14ac:dyDescent="0.25">
      <c r="O78" s="62">
        <v>342.5</v>
      </c>
      <c r="P78" s="62">
        <f>+F79-H79</f>
        <v>483.09999999999997</v>
      </c>
      <c r="Q78" s="62">
        <f>+G79-O78</f>
        <v>484.1</v>
      </c>
      <c r="R78" s="62">
        <v>363.1</v>
      </c>
      <c r="S78" s="62">
        <v>356.6</v>
      </c>
      <c r="T78" s="62">
        <v>31.8</v>
      </c>
      <c r="U78" s="62">
        <v>18.899999999999999</v>
      </c>
      <c r="V78" s="62">
        <v>25.3</v>
      </c>
      <c r="W78" s="62">
        <v>27.4</v>
      </c>
      <c r="X78" s="62">
        <v>2</v>
      </c>
      <c r="Y78" s="62">
        <v>3.2</v>
      </c>
      <c r="Z78" s="62">
        <v>130.5</v>
      </c>
      <c r="AA78" s="62">
        <v>118.6</v>
      </c>
      <c r="AB78" s="62">
        <v>242.9</v>
      </c>
      <c r="AC78" s="62">
        <v>278.8</v>
      </c>
      <c r="AD78" s="62">
        <v>72.900000000000006</v>
      </c>
      <c r="AE78" s="62">
        <v>125.4</v>
      </c>
      <c r="AF78" s="62">
        <v>221.1</v>
      </c>
      <c r="AG78" s="62">
        <v>222.6</v>
      </c>
      <c r="AH78" s="62">
        <v>64.400000000000006</v>
      </c>
      <c r="AI78" s="62">
        <v>56.4</v>
      </c>
    </row>
    <row r="79" spans="2:35" x14ac:dyDescent="0.25">
      <c r="B79" s="62" t="s">
        <v>482</v>
      </c>
      <c r="E79" s="80">
        <v>42763</v>
      </c>
      <c r="F79" s="62">
        <v>836.3</v>
      </c>
      <c r="G79" s="62">
        <v>826.6</v>
      </c>
      <c r="H79" s="62">
        <v>353.2</v>
      </c>
      <c r="O79" s="62">
        <v>237.7</v>
      </c>
      <c r="P79" s="62">
        <f>+F80-H80</f>
        <v>400.09999999999997</v>
      </c>
      <c r="Q79" s="62">
        <f>+G80-O79</f>
        <v>349.50000000000006</v>
      </c>
      <c r="R79" s="62">
        <v>204.8</v>
      </c>
      <c r="S79" s="62">
        <v>178.4</v>
      </c>
      <c r="T79" s="62">
        <v>109.1</v>
      </c>
      <c r="U79" s="62">
        <v>93.7</v>
      </c>
      <c r="V79" s="62">
        <f>+T79</f>
        <v>109.1</v>
      </c>
      <c r="W79" s="62">
        <f>+U79</f>
        <v>93.7</v>
      </c>
      <c r="X79" s="62">
        <v>8.1</v>
      </c>
      <c r="Y79" s="62">
        <v>5.4</v>
      </c>
      <c r="Z79" s="62">
        <v>63.7</v>
      </c>
      <c r="AA79" s="62">
        <v>60.3</v>
      </c>
      <c r="AB79" s="62">
        <v>299.7</v>
      </c>
      <c r="AC79" s="62">
        <v>290.39999999999998</v>
      </c>
      <c r="AD79" s="62">
        <v>97.3</v>
      </c>
      <c r="AE79" s="62">
        <v>79.099999999999994</v>
      </c>
      <c r="AF79" s="62">
        <v>77.8</v>
      </c>
      <c r="AG79" s="62">
        <v>65.2</v>
      </c>
      <c r="AH79" s="62">
        <v>6.2</v>
      </c>
      <c r="AI79" s="62">
        <v>9.1999999999999993</v>
      </c>
    </row>
    <row r="80" spans="2:35" x14ac:dyDescent="0.25">
      <c r="B80" s="62" t="s">
        <v>493</v>
      </c>
      <c r="E80" s="80">
        <v>42763</v>
      </c>
      <c r="F80" s="62">
        <v>673.3</v>
      </c>
      <c r="G80" s="62">
        <v>587.20000000000005</v>
      </c>
      <c r="H80" s="62">
        <v>273.2</v>
      </c>
    </row>
  </sheetData>
  <mergeCells count="6">
    <mergeCell ref="E7:F7"/>
    <mergeCell ref="G7:H7"/>
    <mergeCell ref="C7:D7"/>
    <mergeCell ref="C32:D32"/>
    <mergeCell ref="E32:F32"/>
    <mergeCell ref="G32:H3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0613-8BAE-4C26-8EA7-DE0E56DD5DFB}">
  <dimension ref="A1:W65"/>
  <sheetViews>
    <sheetView topLeftCell="A190" workbookViewId="0">
      <selection activeCell="F16" sqref="F16:AC16"/>
    </sheetView>
  </sheetViews>
  <sheetFormatPr defaultRowHeight="12.75" x14ac:dyDescent="0.2"/>
  <cols>
    <col min="2" max="2" width="15.85546875" customWidth="1"/>
  </cols>
  <sheetData>
    <row r="1" spans="1:23" x14ac:dyDescent="0.2">
      <c r="C1" t="str">
        <f>+ratios!B1</f>
        <v>2003 (Aug 31)</v>
      </c>
      <c r="D1" s="57" t="str">
        <f>+ratios!C1</f>
        <v>2004 (Aug 31)</v>
      </c>
      <c r="E1" s="57" t="str">
        <f>+ratios!D1</f>
        <v>2005 (Aug 31)</v>
      </c>
      <c r="F1" s="57" t="str">
        <f>+ratios!E1</f>
        <v>2006 (Aug 31)</v>
      </c>
      <c r="G1" s="57" t="str">
        <f>+ratios!F1</f>
        <v>2007 (Aug 31)</v>
      </c>
      <c r="H1" s="57" t="str">
        <f>+ratios!G1</f>
        <v>2008 (Aug 31)</v>
      </c>
      <c r="I1" s="57" t="str">
        <f>+ratios!H1</f>
        <v>2009 (Aug 31)</v>
      </c>
      <c r="J1" s="57" t="str">
        <f>+ratios!I1</f>
        <v>2010 (Aug 31)</v>
      </c>
      <c r="K1" s="57" t="str">
        <f>+ratios!J1</f>
        <v>2011 (Aug 31)</v>
      </c>
      <c r="L1" s="57" t="str">
        <f>+ratios!K1</f>
        <v>2012 (Aug 31)</v>
      </c>
      <c r="M1" s="57" t="str">
        <f>+ratios!L1</f>
        <v>2013 (Aug 31)</v>
      </c>
      <c r="N1" s="57" t="str">
        <f>+ratios!M1</f>
        <v>2014 (Aug 31)</v>
      </c>
      <c r="O1" s="57" t="str">
        <f>+ratios!N1</f>
        <v>2015 (Aug 31)</v>
      </c>
      <c r="P1" s="57" t="str">
        <f>+ratios!O1</f>
        <v>2016 (Aug 31)</v>
      </c>
      <c r="Q1" s="57" t="str">
        <f>+ratios!P1</f>
        <v>2017 (Aug 31)</v>
      </c>
      <c r="R1" s="57" t="str">
        <f>+ratios!Q1</f>
        <v>2018 (Aug 31)</v>
      </c>
      <c r="S1" s="57"/>
      <c r="T1" s="57"/>
      <c r="U1" s="57"/>
      <c r="V1" s="57"/>
      <c r="W1" s="57"/>
    </row>
    <row r="2" spans="1:23" s="57" customFormat="1" x14ac:dyDescent="0.2"/>
    <row r="3" spans="1:23" x14ac:dyDescent="0.2">
      <c r="A3" t="str">
        <f>+ratios!A11</f>
        <v>Gross Margin</v>
      </c>
      <c r="C3">
        <v>2003</v>
      </c>
      <c r="D3">
        <f t="shared" ref="D3:R3" si="0">+C3+1</f>
        <v>2004</v>
      </c>
      <c r="E3" s="57">
        <f t="shared" si="0"/>
        <v>2005</v>
      </c>
      <c r="F3" s="57">
        <f t="shared" si="0"/>
        <v>2006</v>
      </c>
      <c r="G3" s="57">
        <f t="shared" si="0"/>
        <v>2007</v>
      </c>
      <c r="H3" s="57">
        <f t="shared" si="0"/>
        <v>2008</v>
      </c>
      <c r="I3" s="57">
        <f t="shared" si="0"/>
        <v>2009</v>
      </c>
      <c r="J3" s="57">
        <f t="shared" si="0"/>
        <v>2010</v>
      </c>
      <c r="K3" s="57">
        <f t="shared" si="0"/>
        <v>2011</v>
      </c>
      <c r="L3" s="57">
        <f t="shared" si="0"/>
        <v>2012</v>
      </c>
      <c r="M3" s="57">
        <f t="shared" si="0"/>
        <v>2013</v>
      </c>
      <c r="N3" s="57">
        <f t="shared" si="0"/>
        <v>2014</v>
      </c>
      <c r="O3" s="57">
        <f t="shared" si="0"/>
        <v>2015</v>
      </c>
      <c r="P3" s="57">
        <f t="shared" si="0"/>
        <v>2016</v>
      </c>
      <c r="Q3" s="57">
        <f t="shared" si="0"/>
        <v>2017</v>
      </c>
      <c r="R3" s="57">
        <f t="shared" si="0"/>
        <v>2018</v>
      </c>
      <c r="S3" s="57"/>
      <c r="T3" s="57"/>
      <c r="U3" s="57"/>
    </row>
    <row r="4" spans="1:23" x14ac:dyDescent="0.2">
      <c r="B4" s="35" t="s">
        <v>516</v>
      </c>
      <c r="C4" s="45">
        <f>+ratios!B11</f>
        <v>0.17306219096</v>
      </c>
      <c r="D4" s="45">
        <f>+ratios!C11</f>
        <v>0.17187290521500001</v>
      </c>
      <c r="E4" s="45">
        <f>+ratios!D11</f>
        <v>0.194380555728</v>
      </c>
      <c r="F4" s="45">
        <f>+ratios!E11</f>
        <v>0.19406218890900001</v>
      </c>
      <c r="G4" s="45">
        <f>+ratios!F11</f>
        <v>0.14990982867399999</v>
      </c>
      <c r="H4" s="45">
        <f>+ratios!G11</f>
        <v>0.145498042627</v>
      </c>
      <c r="I4" s="45">
        <f>+ratios!H11</f>
        <v>0.138285654625</v>
      </c>
      <c r="J4" s="45">
        <f>+ratios!I11</f>
        <v>0.13255342233100001</v>
      </c>
      <c r="K4" s="45">
        <f>+ratios!J11</f>
        <v>0.13426554439300001</v>
      </c>
      <c r="L4" s="45">
        <f>+ratios!K11</f>
        <v>0.13557269710299999</v>
      </c>
      <c r="M4" s="45">
        <f>+ratios!L11</f>
        <v>0.13127683813900001</v>
      </c>
      <c r="N4" s="45">
        <f>+ratios!M11</f>
        <v>0.120767933584</v>
      </c>
      <c r="O4" s="45">
        <f>+ratios!N11</f>
        <v>0.128815602532</v>
      </c>
      <c r="P4" s="45">
        <f>+ratios!O11</f>
        <v>0.12892343169500001</v>
      </c>
      <c r="Q4" s="45">
        <f>+ratios!P11</f>
        <v>0.12372591006399999</v>
      </c>
      <c r="R4" s="45">
        <f>+ratios!Q11</f>
        <v>0.10197628458499999</v>
      </c>
      <c r="S4" s="57"/>
      <c r="T4" s="57"/>
      <c r="U4" s="57"/>
      <c r="V4" s="57"/>
      <c r="W4" s="57"/>
    </row>
    <row r="5" spans="1:23" x14ac:dyDescent="0.2">
      <c r="B5" s="35" t="s">
        <v>553</v>
      </c>
      <c r="C5" s="45">
        <f>+macys!D11</f>
        <v>0.40468466130300002</v>
      </c>
      <c r="D5" s="45">
        <f>+macys!E11</f>
        <v>0.40529918864100001</v>
      </c>
      <c r="E5" s="45">
        <f>+macys!F11</f>
        <v>0.40723537293399997</v>
      </c>
      <c r="F5" s="45">
        <f>+macys!G11</f>
        <v>0.40604375231700002</v>
      </c>
      <c r="G5" s="45">
        <f>+macys!H11</f>
        <v>0.40421084634999999</v>
      </c>
      <c r="H5" s="45">
        <f>+macys!I11</f>
        <v>0.39703519202999998</v>
      </c>
      <c r="I5" s="45">
        <f>+macys!J11</f>
        <v>0.40512580356799999</v>
      </c>
      <c r="J5" s="45">
        <f>+macys!K11</f>
        <v>0.40711114666199999</v>
      </c>
      <c r="K5" s="45">
        <f>+macys!L11</f>
        <v>0.40397651959899999</v>
      </c>
      <c r="L5" s="45">
        <f>+macys!M11</f>
        <v>0.40265838329800002</v>
      </c>
      <c r="M5" s="45">
        <f>+macys!N11</f>
        <v>0.40120296444800002</v>
      </c>
      <c r="N5" s="45">
        <f>+macys!O11</f>
        <v>0.4</v>
      </c>
      <c r="O5" s="45">
        <f>+macys!P11</f>
        <v>0.39081945419000003</v>
      </c>
      <c r="P5" s="45">
        <f>+macys!Q11</f>
        <v>0.39401815501600002</v>
      </c>
      <c r="Q5" s="45">
        <f>+macys!R11</f>
        <v>0.40794040794000003</v>
      </c>
      <c r="R5" s="45">
        <f>+macys!S11</f>
        <v>0.40887369361699999</v>
      </c>
    </row>
    <row r="6" spans="1:23" x14ac:dyDescent="0.2">
      <c r="B6" s="35" t="s">
        <v>554</v>
      </c>
      <c r="C6" s="45">
        <f>+nordstrom!D11</f>
        <v>0.34629299214499998</v>
      </c>
      <c r="D6" s="45">
        <f>+nordstrom!E11</f>
        <v>0.36065910310900001</v>
      </c>
      <c r="E6" s="45">
        <f>+nordstrom!F11</f>
        <v>0.36707087788699999</v>
      </c>
      <c r="F6" s="45">
        <f>+nordstrom!G11</f>
        <v>0.38218324486499999</v>
      </c>
      <c r="G6" s="45">
        <f>+nordstrom!H11</f>
        <v>0.39140969163</v>
      </c>
      <c r="H6" s="45">
        <f>+nordstrom!I11</f>
        <v>0.36813250904</v>
      </c>
      <c r="I6" s="45">
        <f>+nordstrom!J11</f>
        <v>0.38240408021299999</v>
      </c>
      <c r="J6" s="45">
        <f>+nordstrom!K11</f>
        <v>0.39206185567000001</v>
      </c>
      <c r="K6" s="45">
        <f>+nordstrom!L11</f>
        <v>0.39300184162099999</v>
      </c>
      <c r="L6" s="45">
        <f>+nordstrom!M11</f>
        <v>0.38750618097900003</v>
      </c>
      <c r="M6" s="45">
        <f>+nordstrom!N11</f>
        <v>0.38301435406700002</v>
      </c>
      <c r="N6" s="45">
        <f>+nordstrom!O11</f>
        <v>0.377609951133</v>
      </c>
      <c r="O6" s="45">
        <f>+nordstrom!P11</f>
        <v>0.36496502043399998</v>
      </c>
      <c r="P6" s="45">
        <f>+nordstrom!Q11</f>
        <v>0.36030358473899998</v>
      </c>
      <c r="Q6" s="45">
        <f>+nordstrom!R11</f>
        <v>0.36102855666099998</v>
      </c>
      <c r="R6" s="45">
        <f>+nordstrom!S11</f>
        <v>0.35970996216899997</v>
      </c>
    </row>
    <row r="7" spans="1:23" x14ac:dyDescent="0.2">
      <c r="B7" s="35" t="s">
        <v>556</v>
      </c>
      <c r="C7" s="45">
        <f>+'ross stores'!D11</f>
        <v>0.25551863077499998</v>
      </c>
      <c r="D7" s="45">
        <f>+'ross stores'!E11</f>
        <v>0.224855718999</v>
      </c>
      <c r="E7" s="45">
        <f>+'ross stores'!F11</f>
        <v>0.220782459535</v>
      </c>
      <c r="F7" s="45">
        <f>+'ross stores'!G11</f>
        <v>0.22488972588100001</v>
      </c>
      <c r="G7" s="45">
        <f>+'ross stores'!H11</f>
        <v>0.22710357389800001</v>
      </c>
      <c r="H7" s="45">
        <f>+'ross stores'!I11</f>
        <v>0.235820262255</v>
      </c>
      <c r="I7" s="45">
        <f>+'ross stores'!J11</f>
        <v>0.25847437986600003</v>
      </c>
      <c r="J7" s="45">
        <f>+'ross stores'!K11</f>
        <v>0.27159138581999998</v>
      </c>
      <c r="K7" s="45">
        <f>+'ross stores'!L11</f>
        <v>0.27502915503199998</v>
      </c>
      <c r="L7" s="45">
        <f>+'ross stores'!M11</f>
        <v>0.27873869786900002</v>
      </c>
      <c r="M7" s="45">
        <f>+'ross stores'!N11</f>
        <v>0.28048191494500002</v>
      </c>
      <c r="N7" s="45">
        <f>+'ross stores'!O11</f>
        <v>0.28109145014800002</v>
      </c>
      <c r="O7" s="45">
        <f>+'ross stores'!P11</f>
        <v>0.28166886781099998</v>
      </c>
      <c r="P7" s="45">
        <f>+'ross stores'!Q11</f>
        <v>0.287022751731</v>
      </c>
      <c r="Q7" s="45">
        <f>+'ross stores'!R11</f>
        <v>0.28950630263100002</v>
      </c>
      <c r="R7" s="45">
        <f>+'ross stores'!S11</f>
        <v>0.28412936568199998</v>
      </c>
    </row>
    <row r="8" spans="1:23" x14ac:dyDescent="0.2">
      <c r="B8" s="35" t="s">
        <v>555</v>
      </c>
      <c r="C8" s="45">
        <f>+'tj maxx'!D11</f>
        <v>0.24209738970899999</v>
      </c>
      <c r="D8" s="45">
        <f>+'tj maxx'!E11</f>
        <v>0.23574556755100001</v>
      </c>
      <c r="E8" s="45">
        <f>+'tj maxx'!F11</f>
        <v>0.23447514195800001</v>
      </c>
      <c r="F8" s="45">
        <f>+'tj maxx'!G11</f>
        <v>0.24169865867199999</v>
      </c>
      <c r="G8" s="45">
        <f>+'tj maxx'!H11</f>
        <v>0.24283364434900001</v>
      </c>
      <c r="H8" s="45">
        <f>+'tj maxx'!I11</f>
        <v>0.24054942484</v>
      </c>
      <c r="I8" s="45">
        <f>+'tj maxx'!J11</f>
        <v>0.26221897549200002</v>
      </c>
      <c r="J8" s="45">
        <f>+'tj maxx'!K11</f>
        <v>0.26896728143800003</v>
      </c>
      <c r="K8" s="45">
        <f>+'tj maxx'!L11</f>
        <v>0.27325607642999999</v>
      </c>
      <c r="L8" s="45">
        <f>+'tj maxx'!M11</f>
        <v>0.28429037189799999</v>
      </c>
      <c r="M8" s="45">
        <f>+'tj maxx'!N11</f>
        <v>0.28507988419500002</v>
      </c>
      <c r="N8" s="45">
        <f>+'tj maxx'!O11</f>
        <v>0.28549999317399999</v>
      </c>
      <c r="O8" s="45">
        <f>+'tj maxx'!P11</f>
        <v>0.28794418654199999</v>
      </c>
      <c r="P8" s="45">
        <f>+'tj maxx'!Q11</f>
        <v>0.28986596569700002</v>
      </c>
      <c r="Q8" s="45">
        <f>+'tj maxx'!R11</f>
        <v>0.28779065098700002</v>
      </c>
      <c r="R8" s="45">
        <f>+'tj maxx'!S11</f>
        <v>0.28749885753999999</v>
      </c>
    </row>
    <row r="9" spans="1:23" x14ac:dyDescent="0.2"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3" x14ac:dyDescent="0.2">
      <c r="A10" s="35" t="s">
        <v>557</v>
      </c>
      <c r="C10">
        <f>+C3</f>
        <v>2003</v>
      </c>
      <c r="D10" s="57">
        <f t="shared" ref="D10:R10" si="1">+D3</f>
        <v>2004</v>
      </c>
      <c r="E10" s="57">
        <f t="shared" si="1"/>
        <v>2005</v>
      </c>
      <c r="F10" s="57">
        <f t="shared" si="1"/>
        <v>2006</v>
      </c>
      <c r="G10" s="57">
        <f t="shared" si="1"/>
        <v>2007</v>
      </c>
      <c r="H10" s="57">
        <f t="shared" si="1"/>
        <v>2008</v>
      </c>
      <c r="I10" s="57">
        <f t="shared" si="1"/>
        <v>2009</v>
      </c>
      <c r="J10" s="57">
        <f t="shared" si="1"/>
        <v>2010</v>
      </c>
      <c r="K10" s="57">
        <f t="shared" si="1"/>
        <v>2011</v>
      </c>
      <c r="L10" s="57">
        <f t="shared" si="1"/>
        <v>2012</v>
      </c>
      <c r="M10" s="57">
        <f t="shared" si="1"/>
        <v>2013</v>
      </c>
      <c r="N10" s="57">
        <f t="shared" si="1"/>
        <v>2014</v>
      </c>
      <c r="O10" s="57">
        <f t="shared" si="1"/>
        <v>2015</v>
      </c>
      <c r="P10" s="57">
        <f t="shared" si="1"/>
        <v>2016</v>
      </c>
      <c r="Q10" s="57">
        <f t="shared" si="1"/>
        <v>2017</v>
      </c>
      <c r="R10" s="57">
        <f t="shared" si="1"/>
        <v>2018</v>
      </c>
    </row>
    <row r="11" spans="1:23" x14ac:dyDescent="0.2">
      <c r="B11" s="35" t="s">
        <v>516</v>
      </c>
      <c r="C11" s="45">
        <f>+ratios!B$16</f>
        <v>0.103837314576</v>
      </c>
      <c r="D11" s="45">
        <f>+ratios!C$16</f>
        <v>7.2663895964600003E-2</v>
      </c>
      <c r="E11" s="45">
        <f>+ratios!D$16</f>
        <v>0.14241312861300001</v>
      </c>
      <c r="F11" s="45">
        <f>+ratios!E$16</f>
        <v>0.139485856385</v>
      </c>
      <c r="G11" s="45">
        <f>+ratios!F$16</f>
        <v>0.118406225261</v>
      </c>
      <c r="H11" s="45">
        <f>+ratios!G$16</f>
        <v>9.5748154688999998E-2</v>
      </c>
      <c r="I11" s="45">
        <f>+ratios!H$16</f>
        <v>9.5113800870699997E-2</v>
      </c>
      <c r="J11" s="45">
        <f>+ratios!I$16</f>
        <v>9.6419639556600004E-2</v>
      </c>
      <c r="K11" s="45">
        <f>+ratios!J$16</f>
        <v>8.3129693613900005E-2</v>
      </c>
      <c r="L11" s="45">
        <f>+ratios!K$16</f>
        <v>7.8482375100900004E-2</v>
      </c>
      <c r="M11" s="45">
        <f>+ratios!L$16</f>
        <v>7.3613180264699998E-2</v>
      </c>
      <c r="N11" s="45">
        <f>+ratios!M$16</f>
        <v>5.56060042824E-2</v>
      </c>
      <c r="O11" s="45">
        <f>+ratios!N$16</f>
        <v>5.7734535714499997E-2</v>
      </c>
      <c r="P11" s="45">
        <f>+ratios!O$16</f>
        <v>5.5942264167099999E-2</v>
      </c>
      <c r="Q11" s="45">
        <f>+ratios!P$16</f>
        <v>4.6038543897200003E-2</v>
      </c>
      <c r="R11" s="45">
        <f>+ratios!Q$16</f>
        <v>1.9060167556399998E-2</v>
      </c>
    </row>
    <row r="12" spans="1:23" x14ac:dyDescent="0.2">
      <c r="B12" s="35" t="s">
        <v>553</v>
      </c>
      <c r="C12" s="45">
        <f>+macys!D$16</f>
        <v>8.7010121982899993E-2</v>
      </c>
      <c r="D12" s="45">
        <f>+macys!E$16</f>
        <v>8.8679006085200004E-2</v>
      </c>
      <c r="E12" s="45">
        <f>+macys!F$16</f>
        <v>9.5489057614999998E-2</v>
      </c>
      <c r="F12" s="45">
        <f>+macys!G$16</f>
        <v>7.9273266592500002E-2</v>
      </c>
      <c r="G12" s="45">
        <f>+macys!H$16</f>
        <v>7.9124387185000006E-2</v>
      </c>
      <c r="H12" s="45">
        <f>+macys!I$16</f>
        <v>5.6323316728300002E-2</v>
      </c>
      <c r="I12" s="45">
        <f>+macys!J$16</f>
        <v>6.19013155094E-2</v>
      </c>
      <c r="J12" s="45">
        <f>+macys!K$16</f>
        <v>7.6750789905199998E-2</v>
      </c>
      <c r="K12" s="45">
        <f>+macys!L$16</f>
        <v>9.0361673925399996E-2</v>
      </c>
      <c r="L12" s="45">
        <f>+macys!M$16</f>
        <v>0.101242505237</v>
      </c>
      <c r="M12" s="45">
        <f>+macys!N$16</f>
        <v>9.9029751888599998E-2</v>
      </c>
      <c r="N12" s="45">
        <f>+macys!O$16</f>
        <v>0.102721935599</v>
      </c>
      <c r="O12" s="45">
        <f>+macys!P$16</f>
        <v>8.5933749399900006E-2</v>
      </c>
      <c r="P12" s="45">
        <f>+macys!Q$16</f>
        <v>7.33959190007E-2</v>
      </c>
      <c r="Q12" s="45">
        <f>+macys!R$16</f>
        <v>8.1822081822100004E-2</v>
      </c>
      <c r="R12" s="45">
        <f>+macys!S$16</f>
        <v>7.7198026341300005E-2</v>
      </c>
    </row>
    <row r="13" spans="1:23" x14ac:dyDescent="0.2">
      <c r="B13" s="35" t="s">
        <v>554</v>
      </c>
      <c r="C13" s="45">
        <f>+nordstrom!D$16</f>
        <v>5.1794025182100002E-2</v>
      </c>
      <c r="D13" s="45">
        <f>+nordstrom!E$16</f>
        <v>7.8526087768599998E-2</v>
      </c>
      <c r="E13" s="45">
        <f>+nordstrom!F$16</f>
        <v>9.5064654869799994E-2</v>
      </c>
      <c r="F13" s="45">
        <f>+nordstrom!G$16</f>
        <v>0.104992618028</v>
      </c>
      <c r="G13" s="45">
        <f>+nordstrom!H$16</f>
        <v>0.103750664127</v>
      </c>
      <c r="H13" s="45">
        <f>+nordstrom!I$16</f>
        <v>9.0866674443000006E-2</v>
      </c>
      <c r="I13" s="45">
        <f>+nordstrom!J$16</f>
        <v>9.6673235191800003E-2</v>
      </c>
      <c r="J13" s="45">
        <f>+nordstrom!K$16</f>
        <v>0.11525773195900001</v>
      </c>
      <c r="K13" s="45">
        <f>+nordstrom!L$16</f>
        <v>0.115009208103</v>
      </c>
      <c r="L13" s="45">
        <f>+nordstrom!M$16</f>
        <v>0.110845557936</v>
      </c>
      <c r="M13" s="45">
        <f>+nordstrom!N$16</f>
        <v>0.107655502392</v>
      </c>
      <c r="N13" s="45">
        <f>+nordstrom!O$16</f>
        <v>9.7956463793899995E-2</v>
      </c>
      <c r="O13" s="45">
        <f>+nordstrom!P$16</f>
        <v>7.9379372445799998E-2</v>
      </c>
      <c r="P13" s="45">
        <f>+nordstrom!Q$16</f>
        <v>6.7899979670699995E-2</v>
      </c>
      <c r="Q13" s="45">
        <f>+nordstrom!R$16</f>
        <v>6.0860576301800001E-2</v>
      </c>
      <c r="R13" s="45">
        <f>+nordstrom!S$16</f>
        <v>5.7313997477900003E-2</v>
      </c>
    </row>
    <row r="14" spans="1:23" x14ac:dyDescent="0.2">
      <c r="B14" s="35" t="s">
        <v>556</v>
      </c>
      <c r="C14" s="45">
        <f>+'ross stores'!D$16</f>
        <v>9.5246803855400006E-2</v>
      </c>
      <c r="D14" s="45">
        <f>+'ross stores'!E$16</f>
        <v>6.9744975813599994E-2</v>
      </c>
      <c r="E14" s="45">
        <f>+'ross stores'!F$16</f>
        <v>6.5823668601000002E-2</v>
      </c>
      <c r="F14" s="45">
        <f>+'ross stores'!G$16</f>
        <v>6.9952478254100003E-2</v>
      </c>
      <c r="G14" s="45">
        <f>+'ross stores'!H$16</f>
        <v>7.0472981279700003E-2</v>
      </c>
      <c r="H14" s="45">
        <f>+'ross stores'!I$16</f>
        <v>7.6348347399300007E-2</v>
      </c>
      <c r="I14" s="45">
        <f>+'ross stores'!J$16</f>
        <v>0.10107189323</v>
      </c>
      <c r="J14" s="45">
        <f>+'ross stores'!K$16</f>
        <v>0.11525279704700001</v>
      </c>
      <c r="K14" s="45">
        <f>+'ross stores'!L$16</f>
        <v>0.123539729591</v>
      </c>
      <c r="L14" s="45">
        <f>+'ross stores'!M$16</f>
        <v>0.130824243698</v>
      </c>
      <c r="M14" s="45">
        <f>+'ross stores'!N$16</f>
        <v>0.13128217455300001</v>
      </c>
      <c r="N14" s="45">
        <f>+'ross stores'!O$16</f>
        <v>0.134793833907</v>
      </c>
      <c r="O14" s="45">
        <f>+'ross stores'!P$16</f>
        <v>0.13604448138399999</v>
      </c>
      <c r="P14" s="45">
        <f>+'ross stores'!Q$16</f>
        <v>0.14010088501500001</v>
      </c>
      <c r="Q14" s="45">
        <f>+'ross stores'!R$16</f>
        <v>0.14491933742300001</v>
      </c>
      <c r="R14" s="45">
        <f>+'ross stores'!S$16</f>
        <v>0.13619704376</v>
      </c>
    </row>
    <row r="15" spans="1:23" x14ac:dyDescent="0.2">
      <c r="B15" s="35" t="s">
        <v>555</v>
      </c>
      <c r="C15" s="45">
        <f>+'tj maxx'!D$16</f>
        <v>8.2201613102500001E-2</v>
      </c>
      <c r="D15" s="45">
        <f>+'tj maxx'!E$16</f>
        <v>7.64429995641E-2</v>
      </c>
      <c r="E15" s="45">
        <f>+'tj maxx'!F$16</f>
        <v>7.0769931930699997E-2</v>
      </c>
      <c r="F15" s="45">
        <f>+'tj maxx'!G$16</f>
        <v>7.3725388305100004E-2</v>
      </c>
      <c r="G15" s="45">
        <f>+'tj maxx'!H$16</f>
        <v>7.8672712652699997E-2</v>
      </c>
      <c r="H15" s="45">
        <f>+'tj maxx'!I$16</f>
        <v>7.5512491044900001E-2</v>
      </c>
      <c r="I15" s="45">
        <f>+'tj maxx'!J$16</f>
        <v>9.8138183732599998E-2</v>
      </c>
      <c r="J15" s="45">
        <f>+'tj maxx'!K$16</f>
        <v>0.10631020131299999</v>
      </c>
      <c r="K15" s="45">
        <f>+'tj maxx'!L$16</f>
        <v>0.10850975169300001</v>
      </c>
      <c r="L15" s="45">
        <f>+'tj maxx'!M$16</f>
        <v>0.120043327258</v>
      </c>
      <c r="M15" s="45">
        <f>+'tj maxx'!N$16</f>
        <v>0.12218237289099999</v>
      </c>
      <c r="N15" s="45">
        <f>+'tj maxx'!O$16</f>
        <v>0.124026772738</v>
      </c>
      <c r="O15" s="45">
        <f>+'tj maxx'!P$16</f>
        <v>0.119719094321</v>
      </c>
      <c r="P15" s="45">
        <f>+'tj maxx'!Q$16</f>
        <v>0.115066886294</v>
      </c>
      <c r="Q15" s="45">
        <f>+'tj maxx'!R$16</f>
        <v>0.111179795952</v>
      </c>
      <c r="R15" s="45">
        <f>+'tj maxx'!S$16</f>
        <v>0.107307055732</v>
      </c>
    </row>
    <row r="17" spans="1:18" x14ac:dyDescent="0.2">
      <c r="A17" s="35" t="s">
        <v>501</v>
      </c>
      <c r="B17" s="57"/>
      <c r="C17" s="57">
        <f>+C10</f>
        <v>2003</v>
      </c>
      <c r="D17" s="57">
        <f t="shared" ref="D17:R17" si="2">+D10</f>
        <v>2004</v>
      </c>
      <c r="E17" s="57">
        <f t="shared" si="2"/>
        <v>2005</v>
      </c>
      <c r="F17" s="57">
        <f t="shared" si="2"/>
        <v>2006</v>
      </c>
      <c r="G17" s="57">
        <f t="shared" si="2"/>
        <v>2007</v>
      </c>
      <c r="H17" s="57">
        <f t="shared" si="2"/>
        <v>2008</v>
      </c>
      <c r="I17" s="57">
        <f t="shared" si="2"/>
        <v>2009</v>
      </c>
      <c r="J17" s="57">
        <f t="shared" si="2"/>
        <v>2010</v>
      </c>
      <c r="K17" s="57">
        <f t="shared" si="2"/>
        <v>2011</v>
      </c>
      <c r="L17" s="57">
        <f t="shared" si="2"/>
        <v>2012</v>
      </c>
      <c r="M17" s="57">
        <f t="shared" si="2"/>
        <v>2013</v>
      </c>
      <c r="N17" s="57">
        <f t="shared" si="2"/>
        <v>2014</v>
      </c>
      <c r="O17" s="57">
        <f t="shared" si="2"/>
        <v>2015</v>
      </c>
      <c r="P17" s="57">
        <f t="shared" si="2"/>
        <v>2016</v>
      </c>
      <c r="Q17" s="57">
        <f t="shared" si="2"/>
        <v>2017</v>
      </c>
      <c r="R17" s="57">
        <f t="shared" si="2"/>
        <v>2018</v>
      </c>
    </row>
    <row r="18" spans="1:18" x14ac:dyDescent="0.2">
      <c r="A18" s="57"/>
      <c r="B18" s="35" t="s">
        <v>516</v>
      </c>
      <c r="C18" s="78"/>
      <c r="D18" s="78">
        <f>+ratios!C25</f>
        <v>4.9178844349100004</v>
      </c>
      <c r="E18" s="78">
        <f>+ratios!D25</f>
        <v>4.4470690619799997</v>
      </c>
      <c r="F18" s="78">
        <f>+ratios!E25</f>
        <v>4.5953621830499998</v>
      </c>
      <c r="G18" s="78">
        <f>+ratios!F25</f>
        <v>5.5128494138899997</v>
      </c>
      <c r="H18" s="78">
        <f>+ratios!G25</f>
        <v>2.6989995650299998</v>
      </c>
      <c r="I18" s="78">
        <f>+ratios!H25</f>
        <v>4.1537899352699998</v>
      </c>
      <c r="J18" s="78">
        <f>+ratios!I25</f>
        <v>3.4435586584300002</v>
      </c>
      <c r="K18" s="78">
        <f>+ratios!J25</f>
        <v>3.7163996741799998</v>
      </c>
      <c r="L18" s="78">
        <f>+ratios!K25</f>
        <v>3.4211588483300002</v>
      </c>
      <c r="M18" s="78">
        <f>+ratios!L25</f>
        <v>3.16668127246</v>
      </c>
      <c r="N18" s="78">
        <f>+ratios!M25</f>
        <v>3.9929519609100002</v>
      </c>
      <c r="O18" s="78">
        <f>+ratios!N25</f>
        <v>3.9129030869200001</v>
      </c>
      <c r="P18" s="78">
        <f>+ratios!O25</f>
        <v>4.2084810180599996</v>
      </c>
      <c r="Q18" s="78">
        <f>+ratios!P25</f>
        <v>4.2987152034299996</v>
      </c>
      <c r="R18" s="78">
        <f>+ratios!Q25</f>
        <v>3.8792270531400002</v>
      </c>
    </row>
    <row r="19" spans="1:18" x14ac:dyDescent="0.2">
      <c r="A19" s="57"/>
      <c r="B19" s="35" t="s">
        <v>566</v>
      </c>
      <c r="C19" s="78">
        <f>+macys!D$25</f>
        <v>51.320724111099999</v>
      </c>
      <c r="D19" s="78">
        <f>+macys!E$25</f>
        <v>49.5350532454</v>
      </c>
      <c r="E19" s="78">
        <f>+macys!F$25</f>
        <v>29.669495310399999</v>
      </c>
      <c r="F19" s="78">
        <f>+macys!G$25</f>
        <v>6.9968483500199996</v>
      </c>
      <c r="G19" s="78">
        <f>+macys!H$25</f>
        <v>6.4224907840199998</v>
      </c>
      <c r="H19" s="78">
        <f>+macys!I$25</f>
        <v>6.4372087417600001</v>
      </c>
      <c r="I19" s="78">
        <f>+macys!J$25</f>
        <v>5.5630295031700001</v>
      </c>
      <c r="J19" s="78">
        <f>+macys!K$25</f>
        <v>4.9342078950500001</v>
      </c>
      <c r="K19" s="78">
        <f>+macys!L$25</f>
        <v>5.0869153569399996</v>
      </c>
      <c r="L19" s="78">
        <f>+macys!M$25</f>
        <v>4.8911001950399999</v>
      </c>
      <c r="M19" s="78">
        <f>+macys!N$25</f>
        <v>5.7237478070999996</v>
      </c>
      <c r="N19" s="78">
        <f>+macys!O$25</f>
        <v>5.50649350649</v>
      </c>
      <c r="O19" s="78">
        <f>+macys!P$25</f>
        <v>7.5213264891599998</v>
      </c>
      <c r="P19" s="78">
        <f>+macys!Q$25</f>
        <v>7.3911862828799997</v>
      </c>
      <c r="Q19" s="78">
        <f>+macys!R$25</f>
        <v>5.1673101673100001</v>
      </c>
      <c r="R19" s="78">
        <f>+macys!S$25</f>
        <v>5.6723260421899999</v>
      </c>
    </row>
    <row r="20" spans="1:18" x14ac:dyDescent="0.2">
      <c r="A20" s="57"/>
      <c r="B20" s="35" t="s">
        <v>562</v>
      </c>
      <c r="C20" s="78">
        <f>+nordstrom!D$25</f>
        <v>33.6717851318</v>
      </c>
      <c r="D20" s="78">
        <f>+nordstrom!E$25</f>
        <v>29.705985005999999</v>
      </c>
      <c r="E20" s="78">
        <f>+nordstrom!F$25</f>
        <v>26.788971313699999</v>
      </c>
      <c r="F20" s="78">
        <f>+nordstrom!G$25</f>
        <v>25.633352757899999</v>
      </c>
      <c r="G20" s="78">
        <f>+nordstrom!H$25</f>
        <v>68.537995594700007</v>
      </c>
      <c r="H20" s="78">
        <f>+nordstrom!I$25</f>
        <v>80.084567829199997</v>
      </c>
      <c r="I20" s="78">
        <f>+nordstrom!J$25</f>
        <v>83.433406746299994</v>
      </c>
      <c r="J20" s="78">
        <f>+nordstrom!K$25</f>
        <v>73.677319587599996</v>
      </c>
      <c r="K20" s="78">
        <f>+nordstrom!L$25</f>
        <v>65.841160220999996</v>
      </c>
      <c r="L20" s="78">
        <f>+nordstrom!M$25</f>
        <v>61.876133179500002</v>
      </c>
      <c r="M20" s="78">
        <f>+nordstrom!N$25</f>
        <v>61.2408293461</v>
      </c>
      <c r="N20" s="78">
        <f>+nordstrom!O$25</f>
        <v>59.6982822449</v>
      </c>
      <c r="O20" s="78">
        <f>+nordstrom!P$25</f>
        <v>4.9553231280699999</v>
      </c>
      <c r="P20" s="78">
        <f>+nordstrom!Q$25</f>
        <v>4.9220708816199998</v>
      </c>
      <c r="Q20" s="78">
        <f>+nordstrom!R$25</f>
        <v>3.41936942757</v>
      </c>
      <c r="R20" s="78">
        <f>+nordstrom!S$25</f>
        <v>3.4060529634300001</v>
      </c>
    </row>
    <row r="21" spans="1:18" x14ac:dyDescent="0.2">
      <c r="A21" s="57"/>
      <c r="B21" s="35" t="s">
        <v>556</v>
      </c>
      <c r="C21" s="78">
        <f>+'ross stores'!D$25</f>
        <v>2.3546447046300001</v>
      </c>
      <c r="D21" s="78">
        <f>+'ross stores'!E$25</f>
        <v>2.6818954761699998</v>
      </c>
      <c r="E21" s="78">
        <f>+'ross stores'!F$25</f>
        <v>2.1499080029300002</v>
      </c>
      <c r="F21" s="78">
        <f>+'ross stores'!G$25</f>
        <v>1.9726949253299999</v>
      </c>
      <c r="G21" s="78">
        <f>+'ross stores'!H$25</f>
        <v>2.28875895951</v>
      </c>
      <c r="H21" s="78">
        <f>+'ross stores'!I$25</f>
        <v>2.3167943209400002</v>
      </c>
      <c r="I21" s="78">
        <f>+'ross stores'!J$25</f>
        <v>2.2473456730799999</v>
      </c>
      <c r="J21" s="78">
        <f>+'ross stores'!K$25</f>
        <v>2.1058923736000001</v>
      </c>
      <c r="K21" s="78">
        <f>+'ross stores'!L$25</f>
        <v>2.1560051815199999</v>
      </c>
      <c r="L21" s="78">
        <f>+'ross stores'!M$25</f>
        <v>2.23845895486</v>
      </c>
      <c r="M21" s="78">
        <f>+'ross stores'!N$25</f>
        <v>2.2338799061999999</v>
      </c>
      <c r="N21" s="78">
        <f>+'ross stores'!O$25</f>
        <v>2.4223195444000001</v>
      </c>
      <c r="O21" s="78">
        <f>+'ross stores'!P$25</f>
        <v>2.2507418132899999</v>
      </c>
      <c r="P21" s="78">
        <f>+'ross stores'!Q$25</f>
        <v>2.1319443586300002</v>
      </c>
      <c r="Q21" s="78">
        <f>+'ross stores'!R$25</f>
        <v>2.269008001</v>
      </c>
      <c r="R21" s="78">
        <f>+'ross stores'!S$25</f>
        <v>2.3558860352200002</v>
      </c>
    </row>
    <row r="22" spans="1:18" x14ac:dyDescent="0.2">
      <c r="A22" s="57"/>
      <c r="B22" s="35" t="s">
        <v>555</v>
      </c>
      <c r="C22" s="78">
        <f>+'tj maxx'!D$25</f>
        <v>2.48944960578</v>
      </c>
      <c r="D22" s="78">
        <f>+'tj maxx'!E$25</f>
        <v>2.9378077655100001</v>
      </c>
      <c r="E22" s="78">
        <f>+'tj maxx'!F$25</f>
        <v>3.2196564628000002</v>
      </c>
      <c r="F22" s="78">
        <f>+'tj maxx'!G$25</f>
        <v>2.4593307430300002</v>
      </c>
      <c r="G22" s="78">
        <f>+'tj maxx'!H$25</f>
        <v>2.8522259099</v>
      </c>
      <c r="H22" s="78">
        <f>+'tj maxx'!I$25</f>
        <v>2.7567823477500002</v>
      </c>
      <c r="I22" s="78">
        <f>+'tj maxx'!J$25</f>
        <v>2.6648662657400002</v>
      </c>
      <c r="J22" s="78">
        <f>+'tj maxx'!K$25</f>
        <v>3.3293689012800001</v>
      </c>
      <c r="K22" s="78">
        <f>+'tj maxx'!L$25</f>
        <v>3.2154498284000002</v>
      </c>
      <c r="L22" s="78">
        <f>+'tj maxx'!M$25</f>
        <v>3.1423004507400001</v>
      </c>
      <c r="M22" s="78">
        <f>+'tj maxx'!N$25</f>
        <v>2.7963811435600001</v>
      </c>
      <c r="N22" s="78">
        <f>+'tj maxx'!O$25</f>
        <v>2.6839764640500001</v>
      </c>
      <c r="O22" s="78">
        <f>+'tj maxx'!P$25</f>
        <v>2.8080935240499998</v>
      </c>
      <c r="P22" s="78">
        <f>+'tj maxx'!Q$25</f>
        <v>2.8469757662099999</v>
      </c>
      <c r="Q22" s="78">
        <f>+'tj maxx'!R$25</f>
        <v>3.3296168618799999</v>
      </c>
      <c r="R22" s="78">
        <f>+'tj maxx'!S$25</f>
        <v>3.24324491453</v>
      </c>
    </row>
    <row r="24" spans="1:18" x14ac:dyDescent="0.2">
      <c r="A24" s="35" t="s">
        <v>460</v>
      </c>
      <c r="B24" s="57"/>
      <c r="C24" s="57">
        <f>+C17</f>
        <v>2003</v>
      </c>
      <c r="D24" s="57">
        <f t="shared" ref="D24:R24" si="3">+D17</f>
        <v>2004</v>
      </c>
      <c r="E24" s="57">
        <f t="shared" si="3"/>
        <v>2005</v>
      </c>
      <c r="F24" s="57">
        <f t="shared" si="3"/>
        <v>2006</v>
      </c>
      <c r="G24" s="57">
        <f t="shared" si="3"/>
        <v>2007</v>
      </c>
      <c r="H24" s="57">
        <f t="shared" si="3"/>
        <v>2008</v>
      </c>
      <c r="I24" s="57">
        <f t="shared" si="3"/>
        <v>2009</v>
      </c>
      <c r="J24" s="57">
        <f t="shared" si="3"/>
        <v>2010</v>
      </c>
      <c r="K24" s="57">
        <f t="shared" si="3"/>
        <v>2011</v>
      </c>
      <c r="L24" s="57">
        <f t="shared" si="3"/>
        <v>2012</v>
      </c>
      <c r="M24" s="57">
        <f t="shared" si="3"/>
        <v>2013</v>
      </c>
      <c r="N24" s="57">
        <f t="shared" si="3"/>
        <v>2014</v>
      </c>
      <c r="O24" s="57">
        <f t="shared" si="3"/>
        <v>2015</v>
      </c>
      <c r="P24" s="57">
        <f t="shared" si="3"/>
        <v>2016</v>
      </c>
      <c r="Q24" s="57">
        <f t="shared" si="3"/>
        <v>2017</v>
      </c>
      <c r="R24" s="57">
        <f t="shared" si="3"/>
        <v>2018</v>
      </c>
    </row>
    <row r="25" spans="1:18" x14ac:dyDescent="0.2">
      <c r="A25" s="57"/>
      <c r="B25" s="35" t="s">
        <v>516</v>
      </c>
      <c r="C25" s="78"/>
      <c r="D25" s="78">
        <f>+ratios!C$26</f>
        <v>49.458474987899997</v>
      </c>
      <c r="E25" s="78">
        <f>+ratios!D$26</f>
        <v>55.538580246899997</v>
      </c>
      <c r="F25" s="78">
        <f>+ratios!E$26</f>
        <v>55.109351158899997</v>
      </c>
      <c r="G25" s="78">
        <f>+ratios!F$26</f>
        <v>59.187881198600003</v>
      </c>
      <c r="H25" s="78">
        <f>+ratios!G$26</f>
        <v>55.158755408499999</v>
      </c>
      <c r="I25" s="78">
        <f>+ratios!H$26</f>
        <v>59.900951111600001</v>
      </c>
      <c r="J25" s="78">
        <f>+ratios!I$26</f>
        <v>58.6135733319</v>
      </c>
      <c r="K25" s="78">
        <f>+ratios!J$26</f>
        <v>61.300768386400001</v>
      </c>
      <c r="L25" s="78">
        <f>+ratios!K$26</f>
        <v>62.9258106355</v>
      </c>
      <c r="M25" s="78">
        <f>+ratios!L$26</f>
        <v>65.889992938600003</v>
      </c>
      <c r="N25" s="78">
        <f>+ratios!M$26</f>
        <v>62.053949050900002</v>
      </c>
      <c r="O25" s="78">
        <f>+ratios!N$26</f>
        <v>59.814183345700002</v>
      </c>
      <c r="P25" s="78">
        <f>+ratios!O$26</f>
        <v>58.3878321404</v>
      </c>
      <c r="Q25" s="78">
        <f>+ratios!P$26</f>
        <v>66.735008064100001</v>
      </c>
      <c r="R25" s="78">
        <f>+ratios!Q$26</f>
        <v>70.686619718299994</v>
      </c>
    </row>
    <row r="26" spans="1:18" x14ac:dyDescent="0.2">
      <c r="A26" s="57"/>
      <c r="B26" s="35" t="s">
        <v>553</v>
      </c>
      <c r="C26" s="78">
        <f>+macys!D$26</f>
        <v>127.899182561</v>
      </c>
      <c r="D26" s="78">
        <f>+macys!E$26</f>
        <v>121.38136857799999</v>
      </c>
      <c r="E26" s="78">
        <f>+macys!F$26</f>
        <v>150.13072634100001</v>
      </c>
      <c r="F26" s="78">
        <f>+macys!G$26</f>
        <v>121.15019664099999</v>
      </c>
      <c r="G26" s="78">
        <f>+macys!H$26</f>
        <v>117.809529885</v>
      </c>
      <c r="H26" s="78">
        <f>+macys!I$26</f>
        <v>115.976081018</v>
      </c>
      <c r="I26" s="78">
        <f>+macys!J$26</f>
        <v>120.55213626299999</v>
      </c>
      <c r="J26" s="78">
        <f>+macys!K$26</f>
        <v>117.152590394</v>
      </c>
      <c r="K26" s="78">
        <f>+macys!L$26</f>
        <v>118.67486338800001</v>
      </c>
      <c r="L26" s="78">
        <f>+macys!M$26</f>
        <v>117.14959487199999</v>
      </c>
      <c r="M26" s="78">
        <f>+macys!N$26</f>
        <v>121.273841555</v>
      </c>
      <c r="N26" s="78">
        <f>+macys!O$26</f>
        <v>117.251082251</v>
      </c>
      <c r="O26" s="78">
        <f>+macys!P$26</f>
        <v>121.828928225</v>
      </c>
      <c r="P26" s="78">
        <f>+macys!Q$26</f>
        <v>126.15293515099999</v>
      </c>
      <c r="Q26" s="78">
        <f>+macys!R$26</f>
        <v>124.49575126800001</v>
      </c>
      <c r="R26" s="78">
        <f>+macys!S$26</f>
        <v>126.256654617</v>
      </c>
    </row>
    <row r="27" spans="1:18" x14ac:dyDescent="0.2">
      <c r="A27" s="57"/>
      <c r="B27" s="35" t="s">
        <v>554</v>
      </c>
      <c r="C27" s="78">
        <f>+nordstrom!D$26</f>
        <v>78.066375031800007</v>
      </c>
      <c r="D27" s="78">
        <f>+nordstrom!E$26</f>
        <v>73.424641640499999</v>
      </c>
      <c r="E27" s="78">
        <f>+nordstrom!F$26</f>
        <v>71.385091682300001</v>
      </c>
      <c r="F27" s="78">
        <f>+nordstrom!G$26</f>
        <v>67.988510459500006</v>
      </c>
      <c r="G27" s="78">
        <f>+nordstrom!H$26</f>
        <v>63.145132102799998</v>
      </c>
      <c r="H27" s="78">
        <f>+nordstrom!I$26</f>
        <v>60.642422004799997</v>
      </c>
      <c r="I27" s="78">
        <f>+nordstrom!J$26</f>
        <v>61.518393393399997</v>
      </c>
      <c r="J27" s="78">
        <f>+nordstrom!K$26</f>
        <v>60.472274037600002</v>
      </c>
      <c r="K27" s="78">
        <f>+nordstrom!L$26</f>
        <v>63.5649271845</v>
      </c>
      <c r="L27" s="78">
        <f>+nordstrom!M$26</f>
        <v>66.792249730899997</v>
      </c>
      <c r="M27" s="78">
        <f>+nordstrom!N$26</f>
        <v>72.226315109200002</v>
      </c>
      <c r="N27" s="78">
        <f>+nordstrom!O$26</f>
        <v>75.249226742800005</v>
      </c>
      <c r="O27" s="78">
        <f>+nordstrom!P$26</f>
        <v>77.435100348999995</v>
      </c>
      <c r="P27" s="78">
        <f>+nordstrom!Q$26</f>
        <v>73.309322033900003</v>
      </c>
      <c r="Q27" s="78">
        <f>+nordstrom!R$26</f>
        <v>74.808392315500001</v>
      </c>
      <c r="R27" s="78">
        <f>+nordstrom!S$26</f>
        <v>71.0950270803</v>
      </c>
    </row>
    <row r="28" spans="1:18" x14ac:dyDescent="0.2">
      <c r="A28" s="57"/>
      <c r="B28" s="35" t="s">
        <v>556</v>
      </c>
      <c r="C28" s="78">
        <f>+'ross stores'!D$26</f>
        <v>105.22958399700001</v>
      </c>
      <c r="D28" s="78">
        <f>+'ross stores'!E$26</f>
        <v>94.743960635400001</v>
      </c>
      <c r="E28" s="78">
        <f>+'ross stores'!F$26</f>
        <v>88.876087547300003</v>
      </c>
      <c r="F28" s="78">
        <f>+'ross stores'!G$26</f>
        <v>88.912260421300005</v>
      </c>
      <c r="G28" s="78">
        <f>+'ross stores'!H$26</f>
        <v>81.033964384499996</v>
      </c>
      <c r="H28" s="78">
        <f>+'ross stores'!I$26</f>
        <v>64.880709990100002</v>
      </c>
      <c r="I28" s="78">
        <f>+'ross stores'!J$26</f>
        <v>59.779453972600002</v>
      </c>
      <c r="J28" s="78">
        <f>+'ross stores'!K$26</f>
        <v>69.239625392799994</v>
      </c>
      <c r="K28" s="78">
        <f>+'ross stores'!L$26</f>
        <v>66.093801075499997</v>
      </c>
      <c r="L28" s="78">
        <f>+'ross stores'!M$26</f>
        <v>62.950301279599998</v>
      </c>
      <c r="M28" s="78">
        <f>+'ross stores'!N$26</f>
        <v>62.337496624099998</v>
      </c>
      <c r="N28" s="78">
        <f>+'ross stores'!O$26</f>
        <v>63.117807027399998</v>
      </c>
      <c r="O28" s="78">
        <f>+'ross stores'!P$26</f>
        <v>60.3918187899</v>
      </c>
      <c r="P28" s="78">
        <f>+'ross stores'!Q$26</f>
        <v>60.194151654099997</v>
      </c>
      <c r="Q28" s="78">
        <f>+'ross stores'!R$26</f>
        <v>59.668911196400003</v>
      </c>
      <c r="R28" s="78">
        <f>+'ross stores'!S$26</f>
        <v>59.565059712699998</v>
      </c>
    </row>
    <row r="29" spans="1:18" x14ac:dyDescent="0.2">
      <c r="A29" s="57"/>
      <c r="B29" s="35" t="s">
        <v>555</v>
      </c>
      <c r="C29" s="78">
        <f>+'tj maxx'!D$26</f>
        <v>70.161389463700004</v>
      </c>
      <c r="D29" s="78">
        <f>+'tj maxx'!E$26</f>
        <v>75.588810845699996</v>
      </c>
      <c r="E29" s="78">
        <f>+'tj maxx'!F$26</f>
        <v>70.696891058299997</v>
      </c>
      <c r="F29" s="78">
        <f>+'tj maxx'!G$26</f>
        <v>72.661447621099995</v>
      </c>
      <c r="G29" s="78">
        <f>+'tj maxx'!H$26</f>
        <v>71.963873830699995</v>
      </c>
      <c r="H29" s="78">
        <f>+'tj maxx'!I$26</f>
        <v>66.258602963399994</v>
      </c>
      <c r="I29" s="78">
        <f>+'tj maxx'!J$26</f>
        <v>61.749704661700001</v>
      </c>
      <c r="J29" s="78">
        <f>+'tj maxx'!K$26</f>
        <v>62.928014350700003</v>
      </c>
      <c r="K29" s="78">
        <f>+'tj maxx'!L$26</f>
        <v>63.897293495500001</v>
      </c>
      <c r="L29" s="78">
        <f>+'tj maxx'!M$26</f>
        <v>59.400915157599997</v>
      </c>
      <c r="M29" s="78">
        <f>+'tj maxx'!N$26</f>
        <v>55.229115354400001</v>
      </c>
      <c r="N29" s="78">
        <f>+'tj maxx'!O$26</f>
        <v>56.532171024599997</v>
      </c>
      <c r="O29" s="78">
        <f>+'tj maxx'!P$26</f>
        <v>61.209232666399998</v>
      </c>
      <c r="P29" s="78">
        <f>+'tj maxx'!Q$26</f>
        <v>56.457260427900003</v>
      </c>
      <c r="Q29" s="78">
        <f>+'tj maxx'!R$26</f>
        <v>59.833801032099998</v>
      </c>
      <c r="R29" s="78">
        <f>+'tj maxx'!S$26</f>
        <v>60.189116818999999</v>
      </c>
    </row>
    <row r="31" spans="1:18" x14ac:dyDescent="0.2">
      <c r="A31" s="35" t="s">
        <v>558</v>
      </c>
      <c r="B31" s="57"/>
      <c r="C31" s="57">
        <f>+C24</f>
        <v>2003</v>
      </c>
      <c r="D31" s="57">
        <f t="shared" ref="D31:R31" si="4">+D24</f>
        <v>2004</v>
      </c>
      <c r="E31" s="57">
        <f t="shared" si="4"/>
        <v>2005</v>
      </c>
      <c r="F31" s="57">
        <f t="shared" si="4"/>
        <v>2006</v>
      </c>
      <c r="G31" s="57">
        <f t="shared" si="4"/>
        <v>2007</v>
      </c>
      <c r="H31" s="57">
        <f t="shared" si="4"/>
        <v>2008</v>
      </c>
      <c r="I31" s="57">
        <f t="shared" si="4"/>
        <v>2009</v>
      </c>
      <c r="J31" s="57">
        <f t="shared" si="4"/>
        <v>2010</v>
      </c>
      <c r="K31" s="57">
        <f t="shared" si="4"/>
        <v>2011</v>
      </c>
      <c r="L31" s="57">
        <f t="shared" si="4"/>
        <v>2012</v>
      </c>
      <c r="M31" s="57">
        <f t="shared" si="4"/>
        <v>2013</v>
      </c>
      <c r="N31" s="57">
        <f t="shared" si="4"/>
        <v>2014</v>
      </c>
      <c r="O31" s="57">
        <f t="shared" si="4"/>
        <v>2015</v>
      </c>
      <c r="P31" s="57">
        <f t="shared" si="4"/>
        <v>2016</v>
      </c>
      <c r="Q31" s="57">
        <f t="shared" si="4"/>
        <v>2017</v>
      </c>
      <c r="R31" s="57">
        <f t="shared" si="4"/>
        <v>2018</v>
      </c>
    </row>
    <row r="32" spans="1:18" x14ac:dyDescent="0.2">
      <c r="A32" s="57"/>
      <c r="B32" s="35" t="s">
        <v>516</v>
      </c>
      <c r="C32" s="78"/>
      <c r="D32" s="78">
        <f>+ratios!C$27</f>
        <v>42.219928768199999</v>
      </c>
      <c r="E32" s="78">
        <f>+ratios!D$27</f>
        <v>53.426311728400002</v>
      </c>
      <c r="F32" s="78">
        <f>+ratios!E$27</f>
        <v>52.749037273699997</v>
      </c>
      <c r="G32" s="78">
        <f>+ratios!F$27</f>
        <v>60.833333333500001</v>
      </c>
      <c r="H32" s="78">
        <f>+ratios!G$27</f>
        <v>58.363769406899998</v>
      </c>
      <c r="I32" s="78">
        <f>+ratios!H$27</f>
        <v>60.763312533899999</v>
      </c>
      <c r="J32" s="78">
        <f>+ratios!I$27</f>
        <v>59.506770351699998</v>
      </c>
      <c r="K32" s="78">
        <f>+ratios!J$27</f>
        <v>54.7375986618</v>
      </c>
      <c r="L32" s="78">
        <f>+ratios!K$27</f>
        <v>60.274708171100002</v>
      </c>
      <c r="M32" s="78">
        <f>+ratios!L$27</f>
        <v>63.515081206600001</v>
      </c>
      <c r="N32" s="78">
        <f>+ratios!M$27</f>
        <v>58.553653978500002</v>
      </c>
      <c r="O32" s="78">
        <f>+ratios!N$27</f>
        <v>58.930318754699996</v>
      </c>
      <c r="P32" s="78">
        <f>+ratios!O$27</f>
        <v>60.535101480400002</v>
      </c>
      <c r="Q32" s="78">
        <f>+ratios!P$27</f>
        <v>69.143248130499998</v>
      </c>
      <c r="R32" s="78">
        <f>+ratios!Q$27</f>
        <v>77.291177621200006</v>
      </c>
    </row>
    <row r="33" spans="1:18" x14ac:dyDescent="0.2">
      <c r="A33" s="57"/>
      <c r="B33" s="35" t="s">
        <v>553</v>
      </c>
      <c r="C33" s="78">
        <f>+macys!D$27</f>
        <v>63.253405994600001</v>
      </c>
      <c r="D33" s="78">
        <f>+macys!E$27</f>
        <v>50.614474525699997</v>
      </c>
      <c r="E33" s="78">
        <f>+macys!F$27</f>
        <v>69.358800482199996</v>
      </c>
      <c r="F33" s="78">
        <f>+macys!G$27</f>
        <v>55.915475373100001</v>
      </c>
      <c r="G33" s="78">
        <f>+macys!H$27</f>
        <v>48.683740511700002</v>
      </c>
      <c r="H33" s="78">
        <f>+macys!I$27</f>
        <v>46.035378772800001</v>
      </c>
      <c r="I33" s="78">
        <f>+macys!J$27</f>
        <v>46.914764187999999</v>
      </c>
      <c r="J33" s="78">
        <f>+macys!K$27</f>
        <v>48.752023745199999</v>
      </c>
      <c r="K33" s="78">
        <f>+macys!L$27</f>
        <v>52.460922607800001</v>
      </c>
      <c r="L33" s="78">
        <f>+macys!M$27</f>
        <v>48.643124924299997</v>
      </c>
      <c r="M33" s="78">
        <f>+macys!N$27</f>
        <v>53.184155455999999</v>
      </c>
      <c r="N33" s="78">
        <f>+macys!O$27</f>
        <v>52.532467532399998</v>
      </c>
      <c r="O33" s="78">
        <f>+macys!P$27</f>
        <v>51.776188166799997</v>
      </c>
      <c r="P33" s="78">
        <f>+macys!Q$27</f>
        <v>50.867742141900003</v>
      </c>
      <c r="Q33" s="78">
        <f>+macys!R$27</f>
        <v>55.900467689999999</v>
      </c>
      <c r="R33" s="78">
        <f>+macys!S$27</f>
        <v>63.284258955200002</v>
      </c>
    </row>
    <row r="34" spans="1:18" x14ac:dyDescent="0.2">
      <c r="A34" s="57"/>
      <c r="B34" s="35" t="s">
        <v>554</v>
      </c>
      <c r="C34" s="78">
        <f>+nordstrom!D$27</f>
        <v>39.725645266199997</v>
      </c>
      <c r="D34" s="78">
        <f>+nordstrom!E$27</f>
        <v>38.617860555</v>
      </c>
      <c r="E34" s="78">
        <f>+nordstrom!F$27</f>
        <v>40.324469626999999</v>
      </c>
      <c r="F34" s="78">
        <f>+nordstrom!G$27</f>
        <v>39.322103100299998</v>
      </c>
      <c r="G34" s="78">
        <f>+nordstrom!H$27</f>
        <v>36.724574737700003</v>
      </c>
      <c r="H34" s="78">
        <f>+nordstrom!I$27</f>
        <v>37.935203987400001</v>
      </c>
      <c r="I34" s="78">
        <f>+nordstrom!J$27</f>
        <v>49.7353603603</v>
      </c>
      <c r="J34" s="78">
        <f>+nordstrom!K$27</f>
        <v>52.363913854700002</v>
      </c>
      <c r="K34" s="78">
        <f>+nordstrom!L$27</f>
        <v>50.774423543799998</v>
      </c>
      <c r="L34" s="78">
        <f>+nordstrom!M$27</f>
        <v>49.652179763100001</v>
      </c>
      <c r="M34" s="78">
        <f>+nordstrom!N$27</f>
        <v>59.583171772100002</v>
      </c>
      <c r="N34" s="78">
        <f>+nordstrom!O$27</f>
        <v>57.663573637699997</v>
      </c>
      <c r="O34" s="78">
        <f>+nordstrom!P$27</f>
        <v>52.711605584600001</v>
      </c>
      <c r="P34" s="78">
        <f>+nordstrom!Q$27</f>
        <v>51.8114406778</v>
      </c>
      <c r="Q34" s="78">
        <f>+nordstrom!R$27</f>
        <v>52.000505561300002</v>
      </c>
      <c r="R34" s="78">
        <f>+nordstrom!S$27</f>
        <v>52.8000984735</v>
      </c>
    </row>
    <row r="35" spans="1:18" x14ac:dyDescent="0.2">
      <c r="A35" s="57"/>
      <c r="B35" s="35" t="s">
        <v>556</v>
      </c>
      <c r="C35" s="78">
        <f>+'ross stores'!D$27</f>
        <v>56.028506225800001</v>
      </c>
      <c r="D35" s="78">
        <f>+'ross stores'!E$27</f>
        <v>50.182274773499998</v>
      </c>
      <c r="E35" s="78">
        <f>+'ross stores'!F$27</f>
        <v>44.965611454600001</v>
      </c>
      <c r="F35" s="78">
        <f>+'ross stores'!G$27</f>
        <v>59.013642531800002</v>
      </c>
      <c r="G35" s="78">
        <f>+'ross stores'!H$27</f>
        <v>50.357642122000001</v>
      </c>
      <c r="H35" s="78">
        <f>+'ross stores'!I$27</f>
        <v>39.525657429699997</v>
      </c>
      <c r="I35" s="78">
        <f>+'ross stores'!J$27</f>
        <v>45.103547252600002</v>
      </c>
      <c r="J35" s="78">
        <f>+'ross stores'!K$27</f>
        <v>48.889010573900002</v>
      </c>
      <c r="K35" s="78">
        <f>+'ross stores'!L$27</f>
        <v>44.550135720699998</v>
      </c>
      <c r="L35" s="78">
        <f>+'ross stores'!M$27</f>
        <v>42.038499147499998</v>
      </c>
      <c r="M35" s="78">
        <f>+'ross stores'!N$27</f>
        <v>38.650185085300002</v>
      </c>
      <c r="N35" s="78">
        <f>+'ross stores'!O$27</f>
        <v>46.013797506499998</v>
      </c>
      <c r="O35" s="78">
        <f>+'ross stores'!P$27</f>
        <v>40.239494626999999</v>
      </c>
      <c r="P35" s="78">
        <f>+'ross stores'!Q$27</f>
        <v>40.6524163355</v>
      </c>
      <c r="Q35" s="78">
        <f>+'ross stores'!R$27</f>
        <v>38.520064150499998</v>
      </c>
      <c r="R35" s="78">
        <f>+'ross stores'!S$27</f>
        <v>40.055180376300001</v>
      </c>
    </row>
    <row r="36" spans="1:18" x14ac:dyDescent="0.2">
      <c r="A36" s="57"/>
      <c r="B36" s="35" t="s">
        <v>555</v>
      </c>
      <c r="C36" s="78">
        <f>+'tj maxx'!D$27</f>
        <v>34.702479755299997</v>
      </c>
      <c r="D36" s="78">
        <f>+'tj maxx'!E$27</f>
        <v>41.0087822988</v>
      </c>
      <c r="E36" s="78">
        <f>+'tj maxx'!F$27</f>
        <v>39.249299469599997</v>
      </c>
      <c r="F36" s="78">
        <f>+'tj maxx'!G$27</f>
        <v>38.620557785700001</v>
      </c>
      <c r="G36" s="78">
        <f>+'tj maxx'!H$27</f>
        <v>39.874468739000001</v>
      </c>
      <c r="H36" s="78">
        <f>+'tj maxx'!I$27</f>
        <v>32.280116305900002</v>
      </c>
      <c r="I36" s="78">
        <f>+'tj maxx'!J$27</f>
        <v>36.769428508399997</v>
      </c>
      <c r="J36" s="78">
        <f>+'tj maxx'!K$27</f>
        <v>38.317731952800003</v>
      </c>
      <c r="K36" s="78">
        <f>+'tj maxx'!L$27</f>
        <v>35.631564479700003</v>
      </c>
      <c r="L36" s="78">
        <f>+'tj maxx'!M$27</f>
        <v>38.045575388400003</v>
      </c>
      <c r="M36" s="78">
        <f>+'tj maxx'!N$27</f>
        <v>32.977357298500003</v>
      </c>
      <c r="N36" s="78">
        <f>+'tj maxx'!O$27</f>
        <v>35.267765942700002</v>
      </c>
      <c r="O36" s="78">
        <f>+'tj maxx'!P$27</f>
        <v>36.493335934699999</v>
      </c>
      <c r="P36" s="78">
        <f>+'tj maxx'!Q$27</f>
        <v>34.554772253300001</v>
      </c>
      <c r="Q36" s="78">
        <f>+'tj maxx'!R$27</f>
        <v>35.557720193400002</v>
      </c>
      <c r="R36" s="78">
        <f>+'tj maxx'!S$27</f>
        <v>34.755947797899999</v>
      </c>
    </row>
    <row r="38" spans="1:18" x14ac:dyDescent="0.2">
      <c r="A38" s="35" t="s">
        <v>559</v>
      </c>
      <c r="B38" s="57"/>
      <c r="C38" s="57">
        <f>+C31</f>
        <v>2003</v>
      </c>
      <c r="D38" s="57">
        <f t="shared" ref="D38:R38" si="5">+D31</f>
        <v>2004</v>
      </c>
      <c r="E38" s="57">
        <f t="shared" si="5"/>
        <v>2005</v>
      </c>
      <c r="F38" s="57">
        <f t="shared" si="5"/>
        <v>2006</v>
      </c>
      <c r="G38" s="57">
        <f t="shared" si="5"/>
        <v>2007</v>
      </c>
      <c r="H38" s="57">
        <f t="shared" si="5"/>
        <v>2008</v>
      </c>
      <c r="I38" s="57">
        <f t="shared" si="5"/>
        <v>2009</v>
      </c>
      <c r="J38" s="57">
        <f t="shared" si="5"/>
        <v>2010</v>
      </c>
      <c r="K38" s="57">
        <f t="shared" si="5"/>
        <v>2011</v>
      </c>
      <c r="L38" s="57">
        <f t="shared" si="5"/>
        <v>2012</v>
      </c>
      <c r="M38" s="57">
        <f t="shared" si="5"/>
        <v>2013</v>
      </c>
      <c r="N38" s="57">
        <f t="shared" si="5"/>
        <v>2014</v>
      </c>
      <c r="O38" s="57">
        <f t="shared" si="5"/>
        <v>2015</v>
      </c>
      <c r="P38" s="57">
        <f t="shared" si="5"/>
        <v>2016</v>
      </c>
      <c r="Q38" s="57">
        <f t="shared" si="5"/>
        <v>2017</v>
      </c>
      <c r="R38" s="57">
        <f t="shared" si="5"/>
        <v>2018</v>
      </c>
    </row>
    <row r="39" spans="1:18" x14ac:dyDescent="0.2">
      <c r="B39" s="35" t="s">
        <v>516</v>
      </c>
      <c r="C39" s="78">
        <f>+ratios!B$28</f>
        <v>0</v>
      </c>
      <c r="D39" s="78">
        <f>+ratios!C$28</f>
        <v>12.156430654599999</v>
      </c>
      <c r="E39" s="78">
        <f>+ratios!D$28</f>
        <v>6.5593375805400003</v>
      </c>
      <c r="F39" s="78">
        <f>+ratios!E$28</f>
        <v>6.9556760682199998</v>
      </c>
      <c r="G39" s="78">
        <f>+ratios!F$28</f>
        <v>3.86739727905</v>
      </c>
      <c r="H39" s="78">
        <f>+ratios!G$28</f>
        <v>-0.50601443333600005</v>
      </c>
      <c r="I39" s="78">
        <f>+ratios!H$28</f>
        <v>3.2914285130200001</v>
      </c>
      <c r="J39" s="78">
        <f>+ratios!I$28</f>
        <v>2.5503616385800001</v>
      </c>
      <c r="K39" s="78">
        <f>+ratios!J$28</f>
        <v>10.2795693988</v>
      </c>
      <c r="L39" s="78">
        <f>+ratios!K$28</f>
        <v>6.0722613128200003</v>
      </c>
      <c r="M39" s="78">
        <f>+ratios!L$28</f>
        <v>5.5415930044100001</v>
      </c>
      <c r="N39" s="78">
        <f>+ratios!M$28</f>
        <v>7.4932470333000003</v>
      </c>
      <c r="O39" s="78">
        <f>+ratios!N$28</f>
        <v>4.7967676779400001</v>
      </c>
      <c r="P39" s="78">
        <f>+ratios!O$28</f>
        <v>2.0612116780599998</v>
      </c>
      <c r="Q39" s="78">
        <f>+ratios!P$28</f>
        <v>1.8904751370199999</v>
      </c>
      <c r="R39" s="78">
        <f>+ratios!Q$28</f>
        <v>-2.7253308497600002</v>
      </c>
    </row>
    <row r="40" spans="1:18" x14ac:dyDescent="0.2">
      <c r="B40" s="35" t="s">
        <v>553</v>
      </c>
      <c r="C40" s="78">
        <f>+macys!D$28</f>
        <v>115.966500678</v>
      </c>
      <c r="D40" s="78">
        <f>+macys!E$28</f>
        <v>120.301947298</v>
      </c>
      <c r="E40" s="78">
        <f>+macys!F$28</f>
        <v>110.44142116899999</v>
      </c>
      <c r="F40" s="78">
        <f>+macys!G$28</f>
        <v>72.231569618400002</v>
      </c>
      <c r="G40" s="78">
        <f>+macys!H$28</f>
        <v>75.548280156900006</v>
      </c>
      <c r="H40" s="78">
        <f>+macys!I$28</f>
        <v>76.377910987000007</v>
      </c>
      <c r="I40" s="78">
        <f>+macys!J$28</f>
        <v>79.200401577999997</v>
      </c>
      <c r="J40" s="78">
        <f>+macys!K$28</f>
        <v>73.334774543799995</v>
      </c>
      <c r="K40" s="78">
        <f>+macys!L$28</f>
        <v>71.300856137099998</v>
      </c>
      <c r="L40" s="78">
        <f>+macys!M$28</f>
        <v>73.397570143199999</v>
      </c>
      <c r="M40" s="78">
        <f>+macys!N$28</f>
        <v>73.813433905599993</v>
      </c>
      <c r="N40" s="78">
        <f>+macys!O$28</f>
        <v>70.225108225100001</v>
      </c>
      <c r="O40" s="78">
        <f>+macys!P$28</f>
        <v>77.574066547399994</v>
      </c>
      <c r="P40" s="78">
        <f>+macys!Q$28</f>
        <v>82.6763792924</v>
      </c>
      <c r="Q40" s="78">
        <f>+macys!R$28</f>
        <v>73.762593745299995</v>
      </c>
      <c r="R40" s="78">
        <f>+macys!S$28</f>
        <v>68.644721704199995</v>
      </c>
    </row>
    <row r="41" spans="1:18" x14ac:dyDescent="0.2">
      <c r="B41" s="35" t="s">
        <v>554</v>
      </c>
      <c r="C41" s="78">
        <f>+nordstrom!D$28</f>
        <v>72.012514897399996</v>
      </c>
      <c r="D41" s="78">
        <f>+nordstrom!E$28</f>
        <v>64.512766091499998</v>
      </c>
      <c r="E41" s="78">
        <f>+nordstrom!F$28</f>
        <v>57.849593368999997</v>
      </c>
      <c r="F41" s="78">
        <f>+nordstrom!G$28</f>
        <v>54.299760116999998</v>
      </c>
      <c r="G41" s="78">
        <f>+nordstrom!H$28</f>
        <v>94.958552959800002</v>
      </c>
      <c r="H41" s="78">
        <f>+nordstrom!I$28</f>
        <v>102.791785847</v>
      </c>
      <c r="I41" s="78">
        <f>+nordstrom!J$28</f>
        <v>95.216439779400005</v>
      </c>
      <c r="J41" s="78">
        <f>+nordstrom!K$28</f>
        <v>81.785679770599998</v>
      </c>
      <c r="K41" s="78">
        <f>+nordstrom!L$28</f>
        <v>78.631663861700005</v>
      </c>
      <c r="L41" s="78">
        <f>+nordstrom!M$28</f>
        <v>79.016203147300004</v>
      </c>
      <c r="M41" s="78">
        <f>+nordstrom!N$28</f>
        <v>73.8839726832</v>
      </c>
      <c r="N41" s="78">
        <f>+nordstrom!O$28</f>
        <v>77.283935349999993</v>
      </c>
      <c r="O41" s="78">
        <f>+nordstrom!P$28</f>
        <v>29.6788178925</v>
      </c>
      <c r="P41" s="78">
        <f>+nordstrom!Q$28</f>
        <v>26.419952237699999</v>
      </c>
      <c r="Q41" s="78">
        <f>+nordstrom!R$28</f>
        <v>26.227256181800001</v>
      </c>
      <c r="R41" s="78">
        <f>+nordstrom!S$28</f>
        <v>21.7009815702</v>
      </c>
    </row>
    <row r="42" spans="1:18" x14ac:dyDescent="0.2">
      <c r="B42" s="35" t="s">
        <v>556</v>
      </c>
      <c r="C42" s="78">
        <f>+'ross stores'!D$28</f>
        <v>51.555722475800003</v>
      </c>
      <c r="D42" s="78">
        <f>+'ross stores'!E$28</f>
        <v>47.243581337999998</v>
      </c>
      <c r="E42" s="78">
        <f>+'ross stores'!F$28</f>
        <v>46.0603840956</v>
      </c>
      <c r="F42" s="78">
        <f>+'ross stores'!G$28</f>
        <v>31.8713128148</v>
      </c>
      <c r="G42" s="78">
        <f>+'ross stores'!H$28</f>
        <v>32.965081222099997</v>
      </c>
      <c r="H42" s="78">
        <f>+'ross stores'!I$28</f>
        <v>27.6718468814</v>
      </c>
      <c r="I42" s="78">
        <f>+'ross stores'!J$28</f>
        <v>16.923252392999999</v>
      </c>
      <c r="J42" s="78">
        <f>+'ross stores'!K$28</f>
        <v>22.456507192499998</v>
      </c>
      <c r="K42" s="78">
        <f>+'ross stores'!L$28</f>
        <v>23.699670536399999</v>
      </c>
      <c r="L42" s="78">
        <f>+'ross stores'!M$28</f>
        <v>23.150261087000001</v>
      </c>
      <c r="M42" s="78">
        <f>+'ross stores'!N$28</f>
        <v>25.9211914449</v>
      </c>
      <c r="N42" s="78">
        <f>+'ross stores'!O$28</f>
        <v>19.526329065300001</v>
      </c>
      <c r="O42" s="78">
        <f>+'ross stores'!P$28</f>
        <v>22.403065976200001</v>
      </c>
      <c r="P42" s="78">
        <f>+'ross stores'!Q$28</f>
        <v>21.673679677199999</v>
      </c>
      <c r="Q42" s="78">
        <f>+'ross stores'!R$28</f>
        <v>23.417855047</v>
      </c>
      <c r="R42" s="78">
        <f>+'ross stores'!S$28</f>
        <v>21.865765371599998</v>
      </c>
    </row>
    <row r="43" spans="1:18" x14ac:dyDescent="0.2">
      <c r="B43" s="35" t="s">
        <v>555</v>
      </c>
      <c r="C43" s="78">
        <f>+'tj maxx'!D$28</f>
        <v>37.948359314100003</v>
      </c>
      <c r="D43" s="78">
        <f>+'tj maxx'!E$28</f>
        <v>37.5178363124</v>
      </c>
      <c r="E43" s="78">
        <f>+'tj maxx'!F$28</f>
        <v>34.667248051500003</v>
      </c>
      <c r="F43" s="78">
        <f>+'tj maxx'!G$28</f>
        <v>36.500220578499999</v>
      </c>
      <c r="G43" s="78">
        <f>+'tj maxx'!H$28</f>
        <v>34.941631001600001</v>
      </c>
      <c r="H43" s="78">
        <f>+'tj maxx'!I$28</f>
        <v>36.735269005200003</v>
      </c>
      <c r="I43" s="78">
        <f>+'tj maxx'!J$28</f>
        <v>27.645142419100001</v>
      </c>
      <c r="J43" s="78">
        <f>+'tj maxx'!K$28</f>
        <v>27.939651299200001</v>
      </c>
      <c r="K43" s="78">
        <f>+'tj maxx'!L$28</f>
        <v>31.4811788443</v>
      </c>
      <c r="L43" s="78">
        <f>+'tj maxx'!M$28</f>
        <v>24.497640219899999</v>
      </c>
      <c r="M43" s="78">
        <f>+'tj maxx'!N$28</f>
        <v>25.048139199400001</v>
      </c>
      <c r="N43" s="78">
        <f>+'tj maxx'!O$28</f>
        <v>23.948381545899998</v>
      </c>
      <c r="O43" s="78">
        <f>+'tj maxx'!P$28</f>
        <v>27.523990255699999</v>
      </c>
      <c r="P43" s="78">
        <f>+'tj maxx'!Q$28</f>
        <v>24.749463940799998</v>
      </c>
      <c r="Q43" s="78">
        <f>+'tj maxx'!R$28</f>
        <v>27.6056977006</v>
      </c>
      <c r="R43" s="78">
        <f>+'tj maxx'!S$28</f>
        <v>28.676413935599999</v>
      </c>
    </row>
    <row r="45" spans="1:18" x14ac:dyDescent="0.2">
      <c r="A45" s="35" t="s">
        <v>560</v>
      </c>
      <c r="B45" s="57"/>
      <c r="C45" s="57">
        <f>+C38</f>
        <v>2003</v>
      </c>
      <c r="D45" s="57">
        <f t="shared" ref="D45:R45" si="6">+D38</f>
        <v>2004</v>
      </c>
      <c r="E45" s="57">
        <f t="shared" si="6"/>
        <v>2005</v>
      </c>
      <c r="F45" s="57">
        <f t="shared" si="6"/>
        <v>2006</v>
      </c>
      <c r="G45" s="57">
        <f t="shared" si="6"/>
        <v>2007</v>
      </c>
      <c r="H45" s="57">
        <f t="shared" si="6"/>
        <v>2008</v>
      </c>
      <c r="I45" s="57">
        <f t="shared" si="6"/>
        <v>2009</v>
      </c>
      <c r="J45" s="57">
        <f t="shared" si="6"/>
        <v>2010</v>
      </c>
      <c r="K45" s="57">
        <f t="shared" si="6"/>
        <v>2011</v>
      </c>
      <c r="L45" s="57">
        <f t="shared" si="6"/>
        <v>2012</v>
      </c>
      <c r="M45" s="57">
        <f t="shared" si="6"/>
        <v>2013</v>
      </c>
      <c r="N45" s="57">
        <f t="shared" si="6"/>
        <v>2014</v>
      </c>
      <c r="O45" s="57">
        <f t="shared" si="6"/>
        <v>2015</v>
      </c>
      <c r="P45" s="57">
        <f t="shared" si="6"/>
        <v>2016</v>
      </c>
      <c r="Q45" s="57">
        <f t="shared" si="6"/>
        <v>2017</v>
      </c>
      <c r="R45" s="57">
        <f t="shared" si="6"/>
        <v>2018</v>
      </c>
    </row>
    <row r="46" spans="1:18" x14ac:dyDescent="0.2">
      <c r="B46" s="35" t="s">
        <v>516</v>
      </c>
      <c r="C46" s="45">
        <f>+ratios!B$7</f>
        <v>0</v>
      </c>
      <c r="D46" s="45">
        <f>+ratios!C$7</f>
        <v>-5.3849095274300001E-3</v>
      </c>
      <c r="E46" s="45">
        <f>+ratios!D$7</f>
        <v>4.6795953996700002E-2</v>
      </c>
      <c r="F46" s="45">
        <f>+ratios!E$7</f>
        <v>4.2880084836199997E-2</v>
      </c>
      <c r="G46" s="45">
        <f>+ratios!F$7</f>
        <v>5.19006596685E-2</v>
      </c>
      <c r="H46" s="45">
        <f>+ratios!G$7</f>
        <v>3.7904672192999998E-2</v>
      </c>
      <c r="I46" s="45">
        <f>+ratios!H$7</f>
        <v>4.6163927319299997E-2</v>
      </c>
      <c r="J46" s="45">
        <f>+ratios!I$7</f>
        <v>5.20944329995E-2</v>
      </c>
      <c r="K46" s="45">
        <f>+ratios!J$7</f>
        <v>5.7094140517799999E-2</v>
      </c>
      <c r="L46" s="45">
        <f>+ratios!K$7</f>
        <v>6.0982139997099997E-2</v>
      </c>
      <c r="M46" s="45">
        <f>+ratios!L$7</f>
        <v>6.0558712843699999E-2</v>
      </c>
      <c r="N46" s="45">
        <f>+ratios!M$7</f>
        <v>4.2468465444900003E-2</v>
      </c>
      <c r="O46" s="45">
        <f>+ratios!N$7</f>
        <v>4.3579585178299997E-2</v>
      </c>
      <c r="P46" s="45">
        <f>+ratios!O$7</f>
        <v>4.4258815546400002E-2</v>
      </c>
      <c r="Q46" s="45">
        <f>+ratios!P$7</f>
        <v>3.5002692514800003E-2</v>
      </c>
      <c r="R46" s="45">
        <f>+ratios!Q$7</f>
        <v>1.28020409483E-2</v>
      </c>
    </row>
    <row r="47" spans="1:18" x14ac:dyDescent="0.2">
      <c r="B47" s="35" t="s">
        <v>553</v>
      </c>
      <c r="C47" s="45">
        <f>+macys!D$7</f>
        <v>4.5184091850400003E-2</v>
      </c>
      <c r="D47" s="45">
        <f>+macys!E$7</f>
        <v>4.7463222559999997E-2</v>
      </c>
      <c r="E47" s="45">
        <f>+macys!F$7</f>
        <v>4.6215759852700003E-2</v>
      </c>
      <c r="F47" s="45">
        <f>+macys!G$7</f>
        <v>4.1218534439199997E-2</v>
      </c>
      <c r="G47" s="45">
        <f>+macys!H$7</f>
        <v>3.3833865257499998E-2</v>
      </c>
      <c r="H47" s="45">
        <f>+macys!I$7</f>
        <v>2.1739897837000002E-2</v>
      </c>
      <c r="I47" s="45">
        <f>+macys!J$7</f>
        <v>2.7483024513800001E-2</v>
      </c>
      <c r="J47" s="45">
        <f>+macys!K$7</f>
        <v>4.2599508483800001E-2</v>
      </c>
      <c r="K47" s="45">
        <f>+macys!L$7</f>
        <v>5.8044282170099999E-2</v>
      </c>
      <c r="L47" s="45">
        <f>+macys!M$7</f>
        <v>6.6146776214999994E-2</v>
      </c>
      <c r="M47" s="45">
        <f>+macys!N$7</f>
        <v>7.2427025610299997E-2</v>
      </c>
      <c r="N47" s="45">
        <f>+macys!O$7</f>
        <v>7.4039580908000002E-2</v>
      </c>
      <c r="O47" s="45">
        <f>+macys!P$7</f>
        <v>5.9943683482100003E-2</v>
      </c>
      <c r="P47" s="45">
        <f>+macys!Q$7</f>
        <v>4.7888787196699999E-2</v>
      </c>
      <c r="Q47" s="45">
        <f>+macys!R$7</f>
        <v>5.8659276813899999E-2</v>
      </c>
      <c r="R47" s="45">
        <f>+macys!S$7</f>
        <v>6.7101632411000006E-2</v>
      </c>
    </row>
    <row r="48" spans="1:18" x14ac:dyDescent="0.2">
      <c r="B48" s="35" t="s">
        <v>554</v>
      </c>
      <c r="C48" s="45">
        <f>+nordstrom!D$7</f>
        <v>5.5946800401299998E-2</v>
      </c>
      <c r="D48" s="45">
        <f>+nordstrom!E$7</f>
        <v>8.6836917864200003E-2</v>
      </c>
      <c r="E48" s="45">
        <f>+nordstrom!F$7</f>
        <v>0.115745584981</v>
      </c>
      <c r="F48" s="45">
        <f>+nordstrom!G$7</f>
        <v>0.139177687247</v>
      </c>
      <c r="G48" s="45">
        <f>+nordstrom!H$7</f>
        <v>0.133267150513</v>
      </c>
      <c r="H48" s="45">
        <f>+nordstrom!I$7</f>
        <v>7.1219252286699994E-2</v>
      </c>
      <c r="I48" s="45">
        <f>+nordstrom!J$7</f>
        <v>7.00980392157E-2</v>
      </c>
      <c r="J48" s="45">
        <f>+nordstrom!K$7</f>
        <v>8.7315718253700006E-2</v>
      </c>
      <c r="K48" s="45">
        <f>+nordstrom!L$7</f>
        <v>8.56265279258E-2</v>
      </c>
      <c r="L48" s="45">
        <f>+nordstrom!M$7</f>
        <v>8.86610373945E-2</v>
      </c>
      <c r="M48" s="45">
        <f>+nordstrom!N$7</f>
        <v>8.9059593110500004E-2</v>
      </c>
      <c r="N48" s="45">
        <f>+nordstrom!O$7</f>
        <v>8.0812615747200001E-2</v>
      </c>
      <c r="O48" s="45">
        <f>+nordstrom!P$7</f>
        <v>7.4232424641700004E-2</v>
      </c>
      <c r="P48" s="45">
        <f>+nordstrom!Q$7</f>
        <v>6.8634613892399998E-2</v>
      </c>
      <c r="Q48" s="45">
        <f>+nordstrom!R$7</f>
        <v>6.1278406548E-2</v>
      </c>
      <c r="R48" s="45">
        <f>+nordstrom!S$7</f>
        <v>7.6620211236800004E-2</v>
      </c>
    </row>
    <row r="49" spans="1:18" x14ac:dyDescent="0.2">
      <c r="B49" s="35" t="s">
        <v>556</v>
      </c>
      <c r="C49" s="45">
        <f>+'ross stores'!D$7</f>
        <v>0.148627039657</v>
      </c>
      <c r="D49" s="45">
        <f>+'ross stores'!E$7</f>
        <v>0.105140003526</v>
      </c>
      <c r="E49" s="45">
        <f>+'ross stores'!F$7</f>
        <v>0.108497039926</v>
      </c>
      <c r="F49" s="45">
        <f>+'ross stores'!G$7</f>
        <v>0.11245776280399999</v>
      </c>
      <c r="G49" s="45">
        <f>+'ross stores'!H$7</f>
        <v>0.110383000648</v>
      </c>
      <c r="H49" s="45">
        <f>+'ross stores'!I$7</f>
        <v>0.129237064022</v>
      </c>
      <c r="I49" s="45">
        <f>+'ross stores'!J$7</f>
        <v>0.172812078866</v>
      </c>
      <c r="J49" s="45">
        <f>+'ross stores'!K$7</f>
        <v>0.18855135565200001</v>
      </c>
      <c r="K49" s="45">
        <f>+'ross stores'!L$7</f>
        <v>0.20480838085700001</v>
      </c>
      <c r="L49" s="45">
        <f>+'ross stores'!M$7</f>
        <v>0.22569964312900001</v>
      </c>
      <c r="M49" s="45">
        <f>+'ross stores'!N$7</f>
        <v>0.22129361822499999</v>
      </c>
      <c r="N49" s="45">
        <f>+'ross stores'!O$7</f>
        <v>0.21544874395499999</v>
      </c>
      <c r="O49" s="45">
        <f>+'ross stores'!P$7</f>
        <v>0.213605856866</v>
      </c>
      <c r="P49" s="45">
        <f>+'ross stores'!Q$7</f>
        <v>0.219611405787</v>
      </c>
      <c r="Q49" s="45">
        <f>+'ross stores'!R$7</f>
        <v>0.23261033061799999</v>
      </c>
      <c r="R49" s="45">
        <f>+'ross stores'!S$7</f>
        <v>0.264843710229</v>
      </c>
    </row>
    <row r="50" spans="1:18" x14ac:dyDescent="0.2">
      <c r="B50" s="35" t="s">
        <v>555</v>
      </c>
      <c r="C50" s="45">
        <f>+'tj maxx'!D$7</f>
        <v>0.15793325531399999</v>
      </c>
      <c r="D50" s="45">
        <f>+'tj maxx'!E$7</f>
        <v>0.148292057526</v>
      </c>
      <c r="E50" s="45">
        <f>+'tj maxx'!F$7</f>
        <v>0.12738727212600001</v>
      </c>
      <c r="F50" s="45">
        <f>+'tj maxx'!G$7</f>
        <v>0.13413152238199999</v>
      </c>
      <c r="G50" s="45">
        <f>+'tj maxx'!H$7</f>
        <v>0.14043444734400001</v>
      </c>
      <c r="H50" s="45">
        <f>+'tj maxx'!I$7</f>
        <v>0.13851601790900001</v>
      </c>
      <c r="I50" s="45">
        <f>+'tj maxx'!J$7</f>
        <v>0.177914167993</v>
      </c>
      <c r="J50" s="45">
        <f>+'tj maxx'!K$7</f>
        <v>0.184033032116</v>
      </c>
      <c r="K50" s="45">
        <f>+'tj maxx'!L$7</f>
        <v>0.18935152995099999</v>
      </c>
      <c r="L50" s="45">
        <f>+'tj maxx'!M$7</f>
        <v>0.21431323775399999</v>
      </c>
      <c r="M50" s="45">
        <f>+'tj maxx'!N$7</f>
        <v>0.20873624850299999</v>
      </c>
      <c r="N50" s="45">
        <f>+'tj maxx'!O$7</f>
        <v>0.21006011657699999</v>
      </c>
      <c r="O50" s="45">
        <f>+'tj maxx'!P$7</f>
        <v>0.20264599132700001</v>
      </c>
      <c r="P50" s="45">
        <f>+'tj maxx'!Q$7</f>
        <v>0.19279870757600001</v>
      </c>
      <c r="Q50" s="45">
        <f>+'tj maxx'!R$7</f>
        <v>0.19022172040400001</v>
      </c>
      <c r="R50" s="45">
        <f>+'tj maxx'!S$7</f>
        <v>0.21559986982099999</v>
      </c>
    </row>
    <row r="52" spans="1:18" x14ac:dyDescent="0.2">
      <c r="A52" s="35" t="s">
        <v>561</v>
      </c>
      <c r="B52" s="57"/>
      <c r="C52" s="57">
        <f>+C45</f>
        <v>2003</v>
      </c>
      <c r="D52" s="57">
        <f t="shared" ref="D52:R52" si="7">+D45</f>
        <v>2004</v>
      </c>
      <c r="E52" s="57">
        <f t="shared" si="7"/>
        <v>2005</v>
      </c>
      <c r="F52" s="57">
        <f t="shared" si="7"/>
        <v>2006</v>
      </c>
      <c r="G52" s="57">
        <f t="shared" si="7"/>
        <v>2007</v>
      </c>
      <c r="H52" s="57">
        <f t="shared" si="7"/>
        <v>2008</v>
      </c>
      <c r="I52" s="57">
        <f t="shared" si="7"/>
        <v>2009</v>
      </c>
      <c r="J52" s="57">
        <f t="shared" si="7"/>
        <v>2010</v>
      </c>
      <c r="K52" s="57">
        <f t="shared" si="7"/>
        <v>2011</v>
      </c>
      <c r="L52" s="57">
        <f t="shared" si="7"/>
        <v>2012</v>
      </c>
      <c r="M52" s="57">
        <f t="shared" si="7"/>
        <v>2013</v>
      </c>
      <c r="N52" s="57">
        <f t="shared" si="7"/>
        <v>2014</v>
      </c>
      <c r="O52" s="57">
        <f t="shared" si="7"/>
        <v>2015</v>
      </c>
      <c r="P52" s="57">
        <f t="shared" si="7"/>
        <v>2016</v>
      </c>
      <c r="Q52" s="57">
        <f t="shared" si="7"/>
        <v>2017</v>
      </c>
      <c r="R52" s="57">
        <f t="shared" si="7"/>
        <v>2018</v>
      </c>
    </row>
    <row r="53" spans="1:18" x14ac:dyDescent="0.2">
      <c r="B53" s="35" t="s">
        <v>516</v>
      </c>
      <c r="C53" s="45">
        <f>+ratios!B$8</f>
        <v>0</v>
      </c>
      <c r="D53" s="45">
        <f>+ratios!C$8</f>
        <v>0</v>
      </c>
      <c r="E53" s="45">
        <f>+ratios!D$8</f>
        <v>7.1755420866899997E-2</v>
      </c>
      <c r="F53" s="45">
        <f>+ratios!E$8</f>
        <v>5.4125351108999999E-2</v>
      </c>
      <c r="G53" s="45">
        <f>+ratios!F$8</f>
        <v>4.2948605304999998E-2</v>
      </c>
      <c r="H53" s="45">
        <f>+ratios!G$8</f>
        <v>5.0227013312600002E-2</v>
      </c>
      <c r="I53" s="45">
        <f>+ratios!H$8</f>
        <v>9.81019171385E-2</v>
      </c>
      <c r="J53" s="45">
        <f>+ratios!I$8</f>
        <v>0.15025269771899999</v>
      </c>
      <c r="K53" s="45">
        <f>+ratios!J$8</f>
        <v>0.11186127062499999</v>
      </c>
      <c r="L53" s="45">
        <f>+ratios!K$8</f>
        <v>9.2911987372900004E-2</v>
      </c>
      <c r="M53" s="45">
        <f>+ratios!L$8</f>
        <v>9.2857530125800003E-2</v>
      </c>
      <c r="N53" s="45">
        <f>+ratios!M$8</f>
        <v>5.2151976187099998E-2</v>
      </c>
      <c r="O53" s="45">
        <f>+ratios!N$8</f>
        <v>5.3022160806600001E-2</v>
      </c>
      <c r="P53" s="45">
        <f>+ratios!O$8</f>
        <v>5.2634145451400001E-2</v>
      </c>
      <c r="Q53" s="45">
        <f>+ratios!P$8</f>
        <v>3.4121605611100003E-2</v>
      </c>
      <c r="R53" s="45">
        <f>+ratios!Q$8</f>
        <v>2.41884154638E-2</v>
      </c>
    </row>
    <row r="54" spans="1:18" x14ac:dyDescent="0.2">
      <c r="B54" s="35" t="s">
        <v>553</v>
      </c>
      <c r="C54" s="45">
        <f>+macys!D$8</f>
        <v>6.3436830509700004E-2</v>
      </c>
      <c r="D54" s="45">
        <f>+macys!E$8</f>
        <v>6.6353273945500002E-2</v>
      </c>
      <c r="E54" s="45">
        <f>+macys!F$8</f>
        <v>5.8656148494399998E-2</v>
      </c>
      <c r="F54" s="45">
        <f>+macys!G$8</f>
        <v>4.8555068590500003E-2</v>
      </c>
      <c r="G54" s="45">
        <f>+macys!H$8</f>
        <v>3.9232984768699998E-2</v>
      </c>
      <c r="H54" s="45">
        <f>+macys!I$8</f>
        <v>2.0038611863099999E-2</v>
      </c>
      <c r="I54" s="45">
        <f>+macys!J$8</f>
        <v>4.1531735751300002E-2</v>
      </c>
      <c r="J54" s="45">
        <f>+macys!K$8</f>
        <v>6.9884262836200001E-2</v>
      </c>
      <c r="K54" s="45">
        <f>+macys!L$8</f>
        <v>9.0270632968000003E-2</v>
      </c>
      <c r="L54" s="45">
        <f>+macys!M$8</f>
        <v>0.10750147666900001</v>
      </c>
      <c r="M54" s="45">
        <f>+macys!N$8</f>
        <v>0.108408697106</v>
      </c>
      <c r="N54" s="45">
        <f>+macys!O$8</f>
        <v>0.110590795137</v>
      </c>
      <c r="O54" s="45">
        <f>+macys!P$8</f>
        <v>7.7511869004899994E-2</v>
      </c>
      <c r="P54" s="45">
        <f>+macys!Q$8</f>
        <v>5.0651806149900003E-2</v>
      </c>
      <c r="Q54" s="45">
        <f>+macys!R$8</f>
        <v>6.9315890477299996E-2</v>
      </c>
      <c r="R54" s="45">
        <f>+macys!S$8</f>
        <v>8.2483414199400001E-2</v>
      </c>
    </row>
    <row r="55" spans="1:18" x14ac:dyDescent="0.2">
      <c r="B55" s="35" t="s">
        <v>554</v>
      </c>
      <c r="C55" s="45">
        <f>+nordstrom!D$8</f>
        <v>7.4318286061899996E-2</v>
      </c>
      <c r="D55" s="45">
        <f>+nordstrom!E$8</f>
        <v>0.13280311979199999</v>
      </c>
      <c r="E55" s="45">
        <f>+nordstrom!F$8</f>
        <v>0.18481087279200001</v>
      </c>
      <c r="F55" s="45">
        <f>+nordstrom!G$8</f>
        <v>0.228993406324</v>
      </c>
      <c r="G55" s="45">
        <f>+nordstrom!H$8</f>
        <v>0.19836670444099999</v>
      </c>
      <c r="H55" s="45">
        <f>+nordstrom!I$8</f>
        <v>7.9336349924599994E-2</v>
      </c>
      <c r="I55" s="45">
        <f>+nordstrom!J$8</f>
        <v>8.5722731303600003E-2</v>
      </c>
      <c r="J55" s="45">
        <f>+nordstrom!K$8</f>
        <v>0.133413102004</v>
      </c>
      <c r="K55" s="45">
        <f>+nordstrom!L$8</f>
        <v>0.13842210196499999</v>
      </c>
      <c r="L55" s="45">
        <f>+nordstrom!M$8</f>
        <v>0.137608550434</v>
      </c>
      <c r="M55" s="45">
        <f>+nordstrom!N$8</f>
        <v>0.13096158803800001</v>
      </c>
      <c r="N55" s="45">
        <f>+nordstrom!O$8</f>
        <v>0.107285828663</v>
      </c>
      <c r="O55" s="45">
        <f>+nordstrom!P$8</f>
        <v>8.9165491463799998E-2</v>
      </c>
      <c r="P55" s="45">
        <f>+nordstrom!Q$8</f>
        <v>9.7180841852000002E-2</v>
      </c>
      <c r="Q55" s="45">
        <f>+nordstrom!R$8</f>
        <v>9.3771757793399996E-2</v>
      </c>
      <c r="R55" s="45">
        <f>+nordstrom!S$8</f>
        <v>0.141410206467</v>
      </c>
    </row>
    <row r="56" spans="1:18" x14ac:dyDescent="0.2">
      <c r="B56" s="35" t="s">
        <v>564</v>
      </c>
      <c r="C56" s="45">
        <f>+'ross stores'!D$8</f>
        <v>0.372910367242</v>
      </c>
      <c r="D56" s="45">
        <f>+'ross stores'!E$8</f>
        <v>0.23713622519200001</v>
      </c>
      <c r="E56" s="45">
        <f>+'ross stores'!F$8</f>
        <v>0.24930632708299999</v>
      </c>
      <c r="F56" s="45">
        <f>+'ross stores'!G$8</f>
        <v>0.30869800760400001</v>
      </c>
      <c r="G56" s="45">
        <f>+'ross stores'!H$8</f>
        <v>0.280498170534</v>
      </c>
      <c r="H56" s="45">
        <f>+'ross stores'!I$8</f>
        <v>0.30112619998099999</v>
      </c>
      <c r="I56" s="45">
        <f>+'ross stores'!J$8</f>
        <v>0.55999130259300001</v>
      </c>
      <c r="J56" s="45">
        <f>+'ross stores'!K$8</f>
        <v>0.79342402332899997</v>
      </c>
      <c r="K56" s="45">
        <f>+'ross stores'!L$8</f>
        <v>0.66907598355599995</v>
      </c>
      <c r="L56" s="45">
        <f>+'ross stores'!M$8</f>
        <v>0.57912701040199999</v>
      </c>
      <c r="M56" s="45">
        <f>+'ross stores'!N$8</f>
        <v>0.48391938324</v>
      </c>
      <c r="N56" s="45">
        <f>+'ross stores'!O$8</f>
        <v>0.407440350437</v>
      </c>
      <c r="O56" s="45">
        <f>+'ross stores'!P$8</f>
        <v>0.40559833145099999</v>
      </c>
      <c r="P56" s="45">
        <f>+'ross stores'!Q$8</f>
        <v>0.43630981028499999</v>
      </c>
      <c r="Q56" s="45">
        <f>+'ross stores'!R$8</f>
        <v>0.49439471497499998</v>
      </c>
      <c r="R56" s="45">
        <f>+'ross stores'!S$8</f>
        <v>0.56168467016500001</v>
      </c>
    </row>
    <row r="57" spans="1:18" x14ac:dyDescent="0.2">
      <c r="B57" s="35" t="s">
        <v>565</v>
      </c>
      <c r="C57" s="45">
        <f>+'tj maxx'!D$8</f>
        <v>0.32360646487900002</v>
      </c>
      <c r="D57" s="45">
        <f>+'tj maxx'!E$8</f>
        <v>0.29692650348299998</v>
      </c>
      <c r="E57" s="45">
        <f>+'tj maxx'!F$8</f>
        <v>0.25665956954699998</v>
      </c>
      <c r="F57" s="45">
        <f>+'tj maxx'!G$8</f>
        <v>0.31204901832699999</v>
      </c>
      <c r="G57" s="45">
        <f>+'tj maxx'!H$8</f>
        <v>0.33051291025099999</v>
      </c>
      <c r="H57" s="45">
        <f>+'tj maxx'!I$8</f>
        <v>0.312081200793</v>
      </c>
      <c r="I57" s="45">
        <f>+'tj maxx'!J$8</f>
        <v>0.44712828249499997</v>
      </c>
      <c r="J57" s="45">
        <f>+'tj maxx'!K$8</f>
        <v>0.55874998017099997</v>
      </c>
      <c r="K57" s="45">
        <f>+'tj maxx'!L$8</f>
        <v>0.539336391942</v>
      </c>
      <c r="L57" s="45">
        <f>+'tj maxx'!M$8</f>
        <v>0.61366941805499997</v>
      </c>
      <c r="M57" s="45">
        <f>+'tj maxx'!N$8</f>
        <v>0.54965430484400002</v>
      </c>
      <c r="N57" s="45">
        <f>+'tj maxx'!O$8</f>
        <v>0.51172765598199998</v>
      </c>
      <c r="O57" s="45">
        <f>+'tj maxx'!P$8</f>
        <v>0.46507450964699998</v>
      </c>
      <c r="P57" s="45">
        <f>+'tj maxx'!Q$8</f>
        <v>0.42284531904900002</v>
      </c>
      <c r="Q57" s="45">
        <f>+'tj maxx'!R$8</f>
        <v>0.40072382094499998</v>
      </c>
      <c r="R57" s="45">
        <f>+'tj maxx'!S$8</f>
        <v>0.44856441178099998</v>
      </c>
    </row>
    <row r="59" spans="1:18" x14ac:dyDescent="0.2">
      <c r="A59" s="35" t="s">
        <v>563</v>
      </c>
      <c r="B59" s="57"/>
      <c r="C59" s="57">
        <f>+C52</f>
        <v>2003</v>
      </c>
      <c r="D59" s="57">
        <f t="shared" ref="D59:R59" si="8">+D52</f>
        <v>2004</v>
      </c>
      <c r="E59" s="57">
        <f t="shared" si="8"/>
        <v>2005</v>
      </c>
      <c r="F59" s="57">
        <f t="shared" si="8"/>
        <v>2006</v>
      </c>
      <c r="G59" s="57">
        <f t="shared" si="8"/>
        <v>2007</v>
      </c>
      <c r="H59" s="57">
        <f t="shared" si="8"/>
        <v>2008</v>
      </c>
      <c r="I59" s="57">
        <f t="shared" si="8"/>
        <v>2009</v>
      </c>
      <c r="J59" s="57">
        <f t="shared" si="8"/>
        <v>2010</v>
      </c>
      <c r="K59" s="57">
        <f t="shared" si="8"/>
        <v>2011</v>
      </c>
      <c r="L59" s="57">
        <f t="shared" si="8"/>
        <v>2012</v>
      </c>
      <c r="M59" s="57">
        <f t="shared" si="8"/>
        <v>2013</v>
      </c>
      <c r="N59" s="57">
        <f t="shared" si="8"/>
        <v>2014</v>
      </c>
      <c r="O59" s="57">
        <f t="shared" si="8"/>
        <v>2015</v>
      </c>
      <c r="P59" s="57">
        <f t="shared" si="8"/>
        <v>2016</v>
      </c>
      <c r="Q59" s="57">
        <f t="shared" si="8"/>
        <v>2017</v>
      </c>
      <c r="R59" s="57">
        <f t="shared" si="8"/>
        <v>2018</v>
      </c>
    </row>
    <row r="60" spans="1:18" x14ac:dyDescent="0.2">
      <c r="B60" s="35" t="s">
        <v>516</v>
      </c>
      <c r="C60" s="45"/>
      <c r="D60" s="45">
        <f t="shared" ref="D60:R60" si="9">+D32/D25</f>
        <v>0.85364396655030494</v>
      </c>
      <c r="E60" s="45">
        <f t="shared" si="9"/>
        <v>0.96196754563926945</v>
      </c>
      <c r="F60" s="45">
        <f t="shared" si="9"/>
        <v>0.95717035610899559</v>
      </c>
      <c r="G60" s="45">
        <f t="shared" si="9"/>
        <v>1.0278004906000744</v>
      </c>
      <c r="H60" s="45">
        <f t="shared" si="9"/>
        <v>1.0581052631565742</v>
      </c>
      <c r="I60" s="45">
        <f t="shared" si="9"/>
        <v>1.0143964562548156</v>
      </c>
      <c r="J60" s="45">
        <f t="shared" si="9"/>
        <v>1.0152387402614453</v>
      </c>
      <c r="K60" s="45">
        <f t="shared" si="9"/>
        <v>0.89293495175737325</v>
      </c>
      <c r="L60" s="45">
        <f t="shared" si="9"/>
        <v>0.95786939512378155</v>
      </c>
      <c r="M60" s="45">
        <f t="shared" si="9"/>
        <v>0.96395641240676599</v>
      </c>
      <c r="N60" s="45">
        <f t="shared" si="9"/>
        <v>0.9435927104408961</v>
      </c>
      <c r="O60" s="45">
        <f t="shared" si="9"/>
        <v>0.98522316043518221</v>
      </c>
      <c r="P60" s="45">
        <f t="shared" si="9"/>
        <v>1.0367759730287067</v>
      </c>
      <c r="Q60" s="45">
        <f t="shared" si="9"/>
        <v>1.0360866078578554</v>
      </c>
      <c r="R60" s="45">
        <f t="shared" si="9"/>
        <v>1.0934343434333182</v>
      </c>
    </row>
    <row r="61" spans="1:18" x14ac:dyDescent="0.2">
      <c r="B61" s="35" t="s">
        <v>553</v>
      </c>
      <c r="C61" s="45">
        <f t="shared" ref="C61:R61" si="10">+C33/C26</f>
        <v>0.49455676516487534</v>
      </c>
      <c r="D61" s="45">
        <f t="shared" si="10"/>
        <v>0.41698717948772346</v>
      </c>
      <c r="E61" s="45">
        <f t="shared" si="10"/>
        <v>0.46198937534386941</v>
      </c>
      <c r="F61" s="45">
        <f t="shared" si="10"/>
        <v>0.46153846154119182</v>
      </c>
      <c r="G61" s="45">
        <f t="shared" si="10"/>
        <v>0.41324110671880898</v>
      </c>
      <c r="H61" s="45">
        <f t="shared" si="10"/>
        <v>0.39693856154404034</v>
      </c>
      <c r="I61" s="45">
        <f t="shared" si="10"/>
        <v>0.38916576381234264</v>
      </c>
      <c r="J61" s="45">
        <f t="shared" si="10"/>
        <v>0.41614123581254459</v>
      </c>
      <c r="K61" s="45">
        <f t="shared" si="10"/>
        <v>0.44205589212504348</v>
      </c>
      <c r="L61" s="45">
        <f t="shared" si="10"/>
        <v>0.4152223059537547</v>
      </c>
      <c r="M61" s="45">
        <f t="shared" si="10"/>
        <v>0.43854597804490236</v>
      </c>
      <c r="N61" s="45">
        <f t="shared" si="10"/>
        <v>0.44803396714022198</v>
      </c>
      <c r="O61" s="45">
        <f t="shared" si="10"/>
        <v>0.4249909189973094</v>
      </c>
      <c r="P61" s="45">
        <f t="shared" si="10"/>
        <v>0.40322281904113733</v>
      </c>
      <c r="Q61" s="45">
        <f t="shared" si="10"/>
        <v>0.44901506373228722</v>
      </c>
      <c r="R61" s="45">
        <f t="shared" si="10"/>
        <v>0.50123503705347672</v>
      </c>
    </row>
    <row r="62" spans="1:18" x14ac:dyDescent="0.2">
      <c r="B62" s="35" t="s">
        <v>554</v>
      </c>
      <c r="C62" s="45">
        <f t="shared" ref="C62:R62" si="11">+C34/C27</f>
        <v>0.50887011533477666</v>
      </c>
      <c r="D62" s="45">
        <f t="shared" si="11"/>
        <v>0.52595231916935814</v>
      </c>
      <c r="E62" s="45">
        <f t="shared" si="11"/>
        <v>0.5648864304393475</v>
      </c>
      <c r="F62" s="45">
        <f t="shared" si="11"/>
        <v>0.57836394465096763</v>
      </c>
      <c r="G62" s="45">
        <f t="shared" si="11"/>
        <v>0.58158995816039405</v>
      </c>
      <c r="H62" s="45">
        <f t="shared" si="11"/>
        <v>0.62555555555477871</v>
      </c>
      <c r="I62" s="45">
        <f t="shared" si="11"/>
        <v>0.80846325166931066</v>
      </c>
      <c r="J62" s="45">
        <f t="shared" si="11"/>
        <v>0.86591606960475065</v>
      </c>
      <c r="K62" s="45">
        <f t="shared" si="11"/>
        <v>0.79878048780619215</v>
      </c>
      <c r="L62" s="45">
        <f t="shared" si="11"/>
        <v>0.74338235293981259</v>
      </c>
      <c r="M62" s="45">
        <f t="shared" si="11"/>
        <v>0.82495101241168611</v>
      </c>
      <c r="N62" s="45">
        <f t="shared" si="11"/>
        <v>0.76630121176916099</v>
      </c>
      <c r="O62" s="45">
        <f t="shared" si="11"/>
        <v>0.68071979434428054</v>
      </c>
      <c r="P62" s="45">
        <f t="shared" si="11"/>
        <v>0.70675105485003853</v>
      </c>
      <c r="Q62" s="45">
        <f t="shared" si="11"/>
        <v>0.69511593488055357</v>
      </c>
      <c r="R62" s="45">
        <f t="shared" si="11"/>
        <v>0.74266936299023634</v>
      </c>
    </row>
    <row r="63" spans="1:18" x14ac:dyDescent="0.2">
      <c r="B63" s="35" t="s">
        <v>556</v>
      </c>
      <c r="C63" s="45">
        <f t="shared" ref="C63:R63" si="12">+C35/C28</f>
        <v>0.53244063216478477</v>
      </c>
      <c r="D63" s="45">
        <f t="shared" si="12"/>
        <v>0.52966199045250772</v>
      </c>
      <c r="E63" s="45">
        <f t="shared" si="12"/>
        <v>0.50593599128302347</v>
      </c>
      <c r="F63" s="45">
        <f t="shared" si="12"/>
        <v>0.66372896439895901</v>
      </c>
      <c r="G63" s="45">
        <f t="shared" si="12"/>
        <v>0.6214387078861997</v>
      </c>
      <c r="H63" s="45">
        <f t="shared" si="12"/>
        <v>0.60920506936084895</v>
      </c>
      <c r="I63" s="45">
        <f t="shared" si="12"/>
        <v>0.75449915071611862</v>
      </c>
      <c r="J63" s="45">
        <f t="shared" si="12"/>
        <v>0.70608427322577361</v>
      </c>
      <c r="K63" s="45">
        <f t="shared" si="12"/>
        <v>0.67404408576546648</v>
      </c>
      <c r="L63" s="45">
        <f t="shared" si="12"/>
        <v>0.66780457429078599</v>
      </c>
      <c r="M63" s="45">
        <f t="shared" si="12"/>
        <v>0.62001503394279134</v>
      </c>
      <c r="N63" s="45">
        <f t="shared" si="12"/>
        <v>0.72901451545243012</v>
      </c>
      <c r="O63" s="45">
        <f t="shared" si="12"/>
        <v>0.66630705008224889</v>
      </c>
      <c r="P63" s="45">
        <f t="shared" si="12"/>
        <v>0.67535491768544675</v>
      </c>
      <c r="Q63" s="45">
        <f t="shared" si="12"/>
        <v>0.64556338264178048</v>
      </c>
      <c r="R63" s="45">
        <f t="shared" si="12"/>
        <v>0.67246101270607384</v>
      </c>
    </row>
    <row r="64" spans="1:18" x14ac:dyDescent="0.2">
      <c r="B64" s="35" t="s">
        <v>555</v>
      </c>
      <c r="C64" s="45">
        <f t="shared" ref="C64:R64" si="13">+C36/C29</f>
        <v>0.49460935737674228</v>
      </c>
      <c r="D64" s="45">
        <f t="shared" si="13"/>
        <v>0.54252450647109041</v>
      </c>
      <c r="E64" s="45">
        <f t="shared" si="13"/>
        <v>0.55517716383360016</v>
      </c>
      <c r="F64" s="45">
        <f t="shared" si="13"/>
        <v>0.53151374009351648</v>
      </c>
      <c r="G64" s="45">
        <f t="shared" si="13"/>
        <v>0.55409008182087938</v>
      </c>
      <c r="H64" s="45">
        <f t="shared" si="13"/>
        <v>0.48718377481835728</v>
      </c>
      <c r="I64" s="45">
        <f t="shared" si="13"/>
        <v>0.59545918008586174</v>
      </c>
      <c r="J64" s="45">
        <f t="shared" si="13"/>
        <v>0.60891373020693063</v>
      </c>
      <c r="K64" s="45">
        <f t="shared" si="13"/>
        <v>0.55763808653662883</v>
      </c>
      <c r="L64" s="45">
        <f t="shared" si="13"/>
        <v>0.64048803435871471</v>
      </c>
      <c r="M64" s="45">
        <f t="shared" si="13"/>
        <v>0.59710095095471705</v>
      </c>
      <c r="N64" s="45">
        <f t="shared" si="13"/>
        <v>0.62385302569316181</v>
      </c>
      <c r="O64" s="45">
        <f t="shared" si="13"/>
        <v>0.59620639477045001</v>
      </c>
      <c r="P64" s="45">
        <f t="shared" si="13"/>
        <v>0.612051877675307</v>
      </c>
      <c r="Q64" s="45">
        <f t="shared" si="13"/>
        <v>0.59427480086588147</v>
      </c>
      <c r="R64" s="45">
        <f t="shared" si="13"/>
        <v>0.57744571834170078</v>
      </c>
    </row>
    <row r="65" spans="2:18" x14ac:dyDescent="0.2">
      <c r="B65" s="3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08CE-5363-445A-8D8C-D208DA6606D5}">
  <dimension ref="B1:D28"/>
  <sheetViews>
    <sheetView workbookViewId="0">
      <selection activeCell="F16" sqref="F16:AC16"/>
    </sheetView>
  </sheetViews>
  <sheetFormatPr defaultRowHeight="12.75" x14ac:dyDescent="0.2"/>
  <sheetData>
    <row r="1" spans="2:4" x14ac:dyDescent="0.2">
      <c r="C1" t="s">
        <v>463</v>
      </c>
    </row>
    <row r="2" spans="2:4" x14ac:dyDescent="0.2">
      <c r="B2" t="s">
        <v>462</v>
      </c>
      <c r="C2" t="s">
        <v>464</v>
      </c>
      <c r="D2" t="s">
        <v>465</v>
      </c>
    </row>
    <row r="3" spans="2:4" x14ac:dyDescent="0.2">
      <c r="B3" s="57">
        <v>1</v>
      </c>
      <c r="C3" s="57">
        <v>100</v>
      </c>
      <c r="D3" s="57">
        <f>+$B$28</f>
        <v>145.83705728722865</v>
      </c>
    </row>
    <row r="4" spans="2:4" x14ac:dyDescent="0.2">
      <c r="B4" s="57">
        <f>1+B3</f>
        <v>2</v>
      </c>
      <c r="C4" s="57">
        <f>+C3*1.03</f>
        <v>103</v>
      </c>
      <c r="D4" s="57">
        <f t="shared" ref="D4:D28" si="0">+$B$28</f>
        <v>145.83705728722865</v>
      </c>
    </row>
    <row r="5" spans="2:4" x14ac:dyDescent="0.2">
      <c r="B5" s="57">
        <f>+B4+1</f>
        <v>3</v>
      </c>
      <c r="C5" s="57">
        <f>+C4*1.03</f>
        <v>106.09</v>
      </c>
      <c r="D5" s="57">
        <f t="shared" si="0"/>
        <v>145.83705728722865</v>
      </c>
    </row>
    <row r="6" spans="2:4" x14ac:dyDescent="0.2">
      <c r="B6" s="57">
        <f t="shared" ref="B6:B27" si="1">+B5+1</f>
        <v>4</v>
      </c>
      <c r="C6" s="57">
        <f t="shared" ref="C6:C27" si="2">+C5*1.03</f>
        <v>109.2727</v>
      </c>
      <c r="D6" s="57">
        <f t="shared" si="0"/>
        <v>145.83705728722865</v>
      </c>
    </row>
    <row r="7" spans="2:4" x14ac:dyDescent="0.2">
      <c r="B7" s="57">
        <f t="shared" si="1"/>
        <v>5</v>
      </c>
      <c r="C7" s="57">
        <f t="shared" si="2"/>
        <v>112.550881</v>
      </c>
      <c r="D7" s="57">
        <f t="shared" si="0"/>
        <v>145.83705728722865</v>
      </c>
    </row>
    <row r="8" spans="2:4" x14ac:dyDescent="0.2">
      <c r="B8" s="57">
        <f t="shared" si="1"/>
        <v>6</v>
      </c>
      <c r="C8" s="57">
        <f t="shared" si="2"/>
        <v>115.92740743</v>
      </c>
      <c r="D8" s="57">
        <f t="shared" si="0"/>
        <v>145.83705728722865</v>
      </c>
    </row>
    <row r="9" spans="2:4" x14ac:dyDescent="0.2">
      <c r="B9" s="57">
        <f t="shared" si="1"/>
        <v>7</v>
      </c>
      <c r="C9" s="57">
        <f t="shared" si="2"/>
        <v>119.4052296529</v>
      </c>
      <c r="D9" s="57">
        <f t="shared" si="0"/>
        <v>145.83705728722865</v>
      </c>
    </row>
    <row r="10" spans="2:4" x14ac:dyDescent="0.2">
      <c r="B10" s="57">
        <f t="shared" si="1"/>
        <v>8</v>
      </c>
      <c r="C10" s="57">
        <f t="shared" si="2"/>
        <v>122.987386542487</v>
      </c>
      <c r="D10" s="57">
        <f t="shared" si="0"/>
        <v>145.83705728722865</v>
      </c>
    </row>
    <row r="11" spans="2:4" x14ac:dyDescent="0.2">
      <c r="B11" s="57">
        <f t="shared" si="1"/>
        <v>9</v>
      </c>
      <c r="C11" s="57">
        <f t="shared" si="2"/>
        <v>126.67700813876162</v>
      </c>
      <c r="D11" s="57">
        <f t="shared" si="0"/>
        <v>145.83705728722865</v>
      </c>
    </row>
    <row r="12" spans="2:4" x14ac:dyDescent="0.2">
      <c r="B12" s="57">
        <f t="shared" si="1"/>
        <v>10</v>
      </c>
      <c r="C12" s="57">
        <f t="shared" si="2"/>
        <v>130.47731838292447</v>
      </c>
      <c r="D12" s="57">
        <f t="shared" si="0"/>
        <v>145.83705728722865</v>
      </c>
    </row>
    <row r="13" spans="2:4" x14ac:dyDescent="0.2">
      <c r="B13" s="57">
        <f t="shared" si="1"/>
        <v>11</v>
      </c>
      <c r="C13" s="57">
        <f t="shared" si="2"/>
        <v>134.39163793441222</v>
      </c>
      <c r="D13" s="57">
        <f t="shared" si="0"/>
        <v>145.83705728722865</v>
      </c>
    </row>
    <row r="14" spans="2:4" x14ac:dyDescent="0.2">
      <c r="B14" s="57">
        <f t="shared" si="1"/>
        <v>12</v>
      </c>
      <c r="C14" s="57">
        <f t="shared" si="2"/>
        <v>138.4233870724446</v>
      </c>
      <c r="D14" s="57">
        <f t="shared" si="0"/>
        <v>145.83705728722865</v>
      </c>
    </row>
    <row r="15" spans="2:4" x14ac:dyDescent="0.2">
      <c r="B15" s="57">
        <f t="shared" si="1"/>
        <v>13</v>
      </c>
      <c r="C15" s="57">
        <f t="shared" si="2"/>
        <v>142.57608868461793</v>
      </c>
      <c r="D15" s="57">
        <f t="shared" si="0"/>
        <v>145.83705728722865</v>
      </c>
    </row>
    <row r="16" spans="2:4" x14ac:dyDescent="0.2">
      <c r="B16" s="57">
        <f t="shared" si="1"/>
        <v>14</v>
      </c>
      <c r="C16" s="57">
        <f t="shared" si="2"/>
        <v>146.85337134515646</v>
      </c>
      <c r="D16" s="57">
        <f t="shared" si="0"/>
        <v>145.83705728722865</v>
      </c>
    </row>
    <row r="17" spans="2:4" x14ac:dyDescent="0.2">
      <c r="B17" s="57">
        <f t="shared" si="1"/>
        <v>15</v>
      </c>
      <c r="C17" s="57">
        <f t="shared" si="2"/>
        <v>151.25897248551115</v>
      </c>
      <c r="D17" s="57">
        <f t="shared" si="0"/>
        <v>145.83705728722865</v>
      </c>
    </row>
    <row r="18" spans="2:4" x14ac:dyDescent="0.2">
      <c r="B18" s="57">
        <f t="shared" si="1"/>
        <v>16</v>
      </c>
      <c r="C18" s="57">
        <f t="shared" si="2"/>
        <v>155.79674166007649</v>
      </c>
      <c r="D18" s="57">
        <f t="shared" si="0"/>
        <v>145.83705728722865</v>
      </c>
    </row>
    <row r="19" spans="2:4" x14ac:dyDescent="0.2">
      <c r="B19" s="57">
        <f t="shared" si="1"/>
        <v>17</v>
      </c>
      <c r="C19" s="57">
        <f t="shared" si="2"/>
        <v>160.47064390987879</v>
      </c>
      <c r="D19" s="57">
        <f t="shared" si="0"/>
        <v>145.83705728722865</v>
      </c>
    </row>
    <row r="20" spans="2:4" x14ac:dyDescent="0.2">
      <c r="B20" s="57">
        <f t="shared" si="1"/>
        <v>18</v>
      </c>
      <c r="C20" s="57">
        <f t="shared" si="2"/>
        <v>165.28476322717515</v>
      </c>
      <c r="D20" s="57">
        <f t="shared" si="0"/>
        <v>145.83705728722865</v>
      </c>
    </row>
    <row r="21" spans="2:4" x14ac:dyDescent="0.2">
      <c r="B21" s="57">
        <f t="shared" si="1"/>
        <v>19</v>
      </c>
      <c r="C21" s="57">
        <f t="shared" si="2"/>
        <v>170.24330612399041</v>
      </c>
      <c r="D21" s="57">
        <f t="shared" si="0"/>
        <v>145.83705728722865</v>
      </c>
    </row>
    <row r="22" spans="2:4" x14ac:dyDescent="0.2">
      <c r="B22" s="57">
        <f t="shared" si="1"/>
        <v>20</v>
      </c>
      <c r="C22" s="57">
        <f t="shared" si="2"/>
        <v>175.35060530771011</v>
      </c>
      <c r="D22" s="57">
        <f t="shared" si="0"/>
        <v>145.83705728722865</v>
      </c>
    </row>
    <row r="23" spans="2:4" x14ac:dyDescent="0.2">
      <c r="B23" s="57">
        <f t="shared" si="1"/>
        <v>21</v>
      </c>
      <c r="C23" s="57">
        <f t="shared" si="2"/>
        <v>180.61112346694142</v>
      </c>
      <c r="D23" s="57">
        <f t="shared" si="0"/>
        <v>145.83705728722865</v>
      </c>
    </row>
    <row r="24" spans="2:4" x14ac:dyDescent="0.2">
      <c r="B24" s="57">
        <f t="shared" si="1"/>
        <v>22</v>
      </c>
      <c r="C24" s="57">
        <f t="shared" si="2"/>
        <v>186.02945717094966</v>
      </c>
      <c r="D24" s="57">
        <f t="shared" si="0"/>
        <v>145.83705728722865</v>
      </c>
    </row>
    <row r="25" spans="2:4" x14ac:dyDescent="0.2">
      <c r="B25" s="57">
        <f t="shared" si="1"/>
        <v>23</v>
      </c>
      <c r="C25" s="57">
        <f t="shared" si="2"/>
        <v>191.61034088607815</v>
      </c>
      <c r="D25" s="57">
        <f t="shared" si="0"/>
        <v>145.83705728722865</v>
      </c>
    </row>
    <row r="26" spans="2:4" x14ac:dyDescent="0.2">
      <c r="B26" s="57">
        <f t="shared" si="1"/>
        <v>24</v>
      </c>
      <c r="C26" s="57">
        <f t="shared" si="2"/>
        <v>197.35865111266051</v>
      </c>
      <c r="D26" s="57">
        <f t="shared" si="0"/>
        <v>145.83705728722865</v>
      </c>
    </row>
    <row r="27" spans="2:4" x14ac:dyDescent="0.2">
      <c r="B27" s="57">
        <f t="shared" si="1"/>
        <v>25</v>
      </c>
      <c r="C27" s="57">
        <f t="shared" si="2"/>
        <v>203.27941064604033</v>
      </c>
      <c r="D27" s="57">
        <f t="shared" si="0"/>
        <v>145.83705728722865</v>
      </c>
    </row>
    <row r="28" spans="2:4" x14ac:dyDescent="0.2">
      <c r="B28" s="57">
        <f>+C28/25</f>
        <v>145.83705728722865</v>
      </c>
      <c r="C28" s="57">
        <f>SUM(C3:C27)</f>
        <v>3645.9264321807159</v>
      </c>
      <c r="D28" s="57">
        <f t="shared" si="0"/>
        <v>145.83705728722865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CB68-33E3-41DD-8153-FD92AB71C721}">
  <dimension ref="B3:H28"/>
  <sheetViews>
    <sheetView workbookViewId="0">
      <selection activeCell="F16" sqref="F16:AC16"/>
    </sheetView>
  </sheetViews>
  <sheetFormatPr defaultRowHeight="13.5" x14ac:dyDescent="0.25"/>
  <cols>
    <col min="1" max="1" width="9.140625" style="62"/>
    <col min="2" max="2" width="26.140625" style="62" customWidth="1"/>
    <col min="3" max="16384" width="9.140625" style="62"/>
  </cols>
  <sheetData>
    <row r="3" spans="2:8" x14ac:dyDescent="0.25">
      <c r="B3" s="64" t="s">
        <v>466</v>
      </c>
      <c r="C3" s="64">
        <v>2018</v>
      </c>
      <c r="D3" s="64">
        <v>2017</v>
      </c>
      <c r="E3" s="64">
        <v>2016</v>
      </c>
      <c r="F3" s="64">
        <v>2015</v>
      </c>
      <c r="G3" s="64">
        <v>2014</v>
      </c>
      <c r="H3" s="63">
        <v>2013</v>
      </c>
    </row>
    <row r="4" spans="2:8" x14ac:dyDescent="0.25">
      <c r="B4" s="65"/>
      <c r="C4" s="65"/>
      <c r="D4" s="65"/>
      <c r="E4" s="65"/>
      <c r="F4" s="65"/>
      <c r="G4" s="65"/>
    </row>
    <row r="5" spans="2:8" x14ac:dyDescent="0.25">
      <c r="B5" s="65" t="s">
        <v>478</v>
      </c>
      <c r="C5" s="66">
        <f>+pnl!Q3</f>
        <v>2277</v>
      </c>
      <c r="D5" s="66">
        <f>+pnl!P3</f>
        <v>2335</v>
      </c>
      <c r="E5" s="66">
        <f>+pnl!O3</f>
        <v>2341.6999999999998</v>
      </c>
      <c r="F5" s="66">
        <f>+pnl!N3</f>
        <v>2322.6999999999998</v>
      </c>
      <c r="G5" s="66">
        <f>+pnl!M3</f>
        <v>2312.6999999999998</v>
      </c>
    </row>
    <row r="6" spans="2:8" x14ac:dyDescent="0.25">
      <c r="B6" s="65"/>
      <c r="C6" s="65"/>
      <c r="D6" s="65"/>
      <c r="E6" s="65"/>
      <c r="F6" s="65"/>
      <c r="G6" s="65"/>
    </row>
    <row r="7" spans="2:8" x14ac:dyDescent="0.25">
      <c r="B7" s="64" t="s">
        <v>474</v>
      </c>
      <c r="C7" s="65"/>
      <c r="D7" s="65"/>
      <c r="E7" s="65"/>
      <c r="F7" s="65"/>
      <c r="G7" s="65"/>
    </row>
    <row r="8" spans="2:8" x14ac:dyDescent="0.25">
      <c r="B8" s="65" t="s">
        <v>467</v>
      </c>
      <c r="C8" s="65">
        <v>351.6</v>
      </c>
      <c r="D8" s="65">
        <v>366.5</v>
      </c>
      <c r="E8" s="65">
        <v>357.4</v>
      </c>
      <c r="F8" s="65">
        <v>344.7</v>
      </c>
      <c r="G8" s="65">
        <v>334.4</v>
      </c>
    </row>
    <row r="9" spans="2:8" x14ac:dyDescent="0.25">
      <c r="B9" s="65" t="s">
        <v>468</v>
      </c>
      <c r="C9" s="65">
        <v>22</v>
      </c>
      <c r="D9" s="65">
        <v>23</v>
      </c>
      <c r="E9" s="65">
        <v>22.4</v>
      </c>
      <c r="F9" s="65">
        <v>21.7</v>
      </c>
      <c r="G9" s="65">
        <v>20.5</v>
      </c>
    </row>
    <row r="10" spans="2:8" x14ac:dyDescent="0.25">
      <c r="B10" s="65" t="s">
        <v>469</v>
      </c>
      <c r="C10" s="65">
        <v>18.2</v>
      </c>
      <c r="D10" s="65">
        <v>17.5</v>
      </c>
      <c r="E10" s="65">
        <v>17</v>
      </c>
      <c r="F10" s="65">
        <v>15.1</v>
      </c>
      <c r="G10" s="65">
        <v>16.100000000000001</v>
      </c>
    </row>
    <row r="11" spans="2:8" x14ac:dyDescent="0.25">
      <c r="B11" s="65" t="s">
        <v>470</v>
      </c>
      <c r="C11" s="65">
        <v>0.4</v>
      </c>
      <c r="D11" s="65">
        <v>0.5</v>
      </c>
      <c r="E11" s="65">
        <v>-0.8</v>
      </c>
      <c r="F11" s="65">
        <v>1.1000000000000001</v>
      </c>
      <c r="G11" s="65">
        <v>-1.8</v>
      </c>
    </row>
    <row r="12" spans="2:8" x14ac:dyDescent="0.25">
      <c r="B12" s="65"/>
      <c r="C12" s="65">
        <f>SUM(C8:C11)</f>
        <v>392.2</v>
      </c>
      <c r="D12" s="65">
        <f t="shared" ref="D12:G12" si="0">SUM(D8:D11)</f>
        <v>407.5</v>
      </c>
      <c r="E12" s="65">
        <f t="shared" si="0"/>
        <v>395.99999999999994</v>
      </c>
      <c r="F12" s="65">
        <f t="shared" si="0"/>
        <v>382.6</v>
      </c>
      <c r="G12" s="65">
        <f t="shared" si="0"/>
        <v>369.2</v>
      </c>
    </row>
    <row r="13" spans="2:8" x14ac:dyDescent="0.25">
      <c r="B13" s="64" t="s">
        <v>473</v>
      </c>
      <c r="C13" s="65"/>
      <c r="D13" s="65"/>
      <c r="E13" s="65"/>
      <c r="F13" s="65"/>
      <c r="G13" s="65"/>
    </row>
    <row r="14" spans="2:8" x14ac:dyDescent="0.25">
      <c r="B14" s="65" t="s">
        <v>471</v>
      </c>
      <c r="C14" s="65">
        <v>7895</v>
      </c>
      <c r="D14" s="65">
        <v>8431</v>
      </c>
      <c r="E14" s="65">
        <v>8392</v>
      </c>
      <c r="F14" s="65">
        <v>7895</v>
      </c>
      <c r="G14" s="65">
        <v>7802</v>
      </c>
    </row>
    <row r="15" spans="2:8" x14ac:dyDescent="0.25">
      <c r="B15" s="65" t="s">
        <v>472</v>
      </c>
      <c r="C15" s="65">
        <v>17768</v>
      </c>
      <c r="D15" s="65">
        <v>18651</v>
      </c>
      <c r="E15" s="65">
        <v>19501</v>
      </c>
      <c r="F15" s="65">
        <v>20232</v>
      </c>
      <c r="G15" s="65">
        <v>20431</v>
      </c>
    </row>
    <row r="16" spans="2:8" x14ac:dyDescent="0.25">
      <c r="B16" s="65" t="s">
        <v>382</v>
      </c>
      <c r="C16" s="65">
        <f>+C15+C14</f>
        <v>25663</v>
      </c>
      <c r="D16" s="65">
        <f t="shared" ref="D16:G16" si="1">+D15+D14</f>
        <v>27082</v>
      </c>
      <c r="E16" s="65">
        <f t="shared" si="1"/>
        <v>27893</v>
      </c>
      <c r="F16" s="65">
        <f t="shared" si="1"/>
        <v>28127</v>
      </c>
      <c r="G16" s="65">
        <f t="shared" si="1"/>
        <v>28233</v>
      </c>
    </row>
    <row r="17" spans="2:8" x14ac:dyDescent="0.25">
      <c r="B17" s="65"/>
      <c r="C17" s="65"/>
      <c r="D17" s="65"/>
      <c r="E17" s="65"/>
      <c r="F17" s="65"/>
      <c r="G17" s="65"/>
    </row>
    <row r="18" spans="2:8" x14ac:dyDescent="0.25">
      <c r="B18" s="65" t="s">
        <v>475</v>
      </c>
      <c r="C18" s="67">
        <f>+C9/C8</f>
        <v>6.2571103526734922E-2</v>
      </c>
      <c r="D18" s="67">
        <f t="shared" ref="D18:G18" si="2">+D9/D8</f>
        <v>6.2755798090040935E-2</v>
      </c>
      <c r="E18" s="67">
        <f t="shared" si="2"/>
        <v>6.2674874090654725E-2</v>
      </c>
      <c r="F18" s="67">
        <f t="shared" si="2"/>
        <v>6.295329271830577E-2</v>
      </c>
      <c r="G18" s="67">
        <f t="shared" si="2"/>
        <v>6.130382775119618E-2</v>
      </c>
    </row>
    <row r="19" spans="2:8" x14ac:dyDescent="0.25">
      <c r="B19" s="65" t="s">
        <v>476</v>
      </c>
      <c r="C19" s="67">
        <f>+C10/C8</f>
        <v>5.1763367463026164E-2</v>
      </c>
      <c r="D19" s="67">
        <f t="shared" ref="D19:G19" si="3">+D10/D8</f>
        <v>4.7748976807639835E-2</v>
      </c>
      <c r="E19" s="67">
        <f t="shared" si="3"/>
        <v>4.7565752658086179E-2</v>
      </c>
      <c r="F19" s="67">
        <f t="shared" si="3"/>
        <v>4.3806208297069917E-2</v>
      </c>
      <c r="G19" s="67">
        <f t="shared" si="3"/>
        <v>4.8145933014354075E-2</v>
      </c>
    </row>
    <row r="20" spans="2:8" x14ac:dyDescent="0.25">
      <c r="B20" s="65" t="s">
        <v>477</v>
      </c>
      <c r="C20" s="68">
        <f>+C15/C14</f>
        <v>2.2505383153894871</v>
      </c>
      <c r="D20" s="68">
        <f t="shared" ref="D20:G20" si="4">+D15/D14</f>
        <v>2.212193096904282</v>
      </c>
      <c r="E20" s="68">
        <f t="shared" si="4"/>
        <v>2.3237607244995235</v>
      </c>
      <c r="F20" s="68">
        <f t="shared" si="4"/>
        <v>2.5626345788473719</v>
      </c>
      <c r="G20" s="68">
        <f t="shared" si="4"/>
        <v>2.618687516021533</v>
      </c>
    </row>
    <row r="21" spans="2:8" x14ac:dyDescent="0.25">
      <c r="B21" s="65"/>
      <c r="C21" s="65"/>
      <c r="D21" s="65"/>
      <c r="E21" s="65"/>
      <c r="F21" s="65"/>
      <c r="G21" s="65"/>
    </row>
    <row r="22" spans="2:8" x14ac:dyDescent="0.25">
      <c r="B22" s="65" t="s">
        <v>479</v>
      </c>
      <c r="C22" s="69">
        <f>+C5*1000/C16</f>
        <v>88.72696099442777</v>
      </c>
      <c r="D22" s="69">
        <f t="shared" ref="D22" si="5">+D5*1000/D16</f>
        <v>86.219629274056572</v>
      </c>
      <c r="E22" s="69">
        <f>+E5*1000/E16</f>
        <v>83.95296310902377</v>
      </c>
      <c r="F22" s="69">
        <f t="shared" ref="F22:G22" si="6">+F5*1000/F16</f>
        <v>82.579016603263767</v>
      </c>
      <c r="G22" s="69">
        <f t="shared" si="6"/>
        <v>81.914780575921796</v>
      </c>
    </row>
    <row r="23" spans="2:8" x14ac:dyDescent="0.25">
      <c r="B23" s="65" t="s">
        <v>480</v>
      </c>
      <c r="C23" s="69">
        <f>+C5/C14*1000</f>
        <v>288.41038632045598</v>
      </c>
      <c r="D23" s="69">
        <f t="shared" ref="D23" si="7">+D5/D14*1000</f>
        <v>276.95409797177086</v>
      </c>
      <c r="E23" s="69">
        <f>+E5/E14*1000</f>
        <v>279.03956148713058</v>
      </c>
      <c r="F23" s="69">
        <f t="shared" ref="F23:G23" si="8">+F5/F14*1000</f>
        <v>294.19886003799871</v>
      </c>
      <c r="G23" s="69">
        <f t="shared" si="8"/>
        <v>296.42399384773131</v>
      </c>
    </row>
    <row r="24" spans="2:8" x14ac:dyDescent="0.25">
      <c r="B24" s="65"/>
      <c r="C24" s="65"/>
      <c r="D24" s="65"/>
      <c r="E24" s="65"/>
      <c r="F24" s="65"/>
      <c r="G24" s="65"/>
      <c r="H24" s="65"/>
    </row>
    <row r="25" spans="2:8" x14ac:dyDescent="0.25">
      <c r="B25" s="65" t="s">
        <v>481</v>
      </c>
      <c r="C25" s="70">
        <f>+C8/C16*1000</f>
        <v>13.700658535634961</v>
      </c>
      <c r="D25" s="70">
        <f t="shared" ref="D25:G25" si="9">+D8/D16*1000</f>
        <v>13.532973931024296</v>
      </c>
      <c r="E25" s="70">
        <f t="shared" si="9"/>
        <v>12.813250636360376</v>
      </c>
      <c r="F25" s="70">
        <f t="shared" si="9"/>
        <v>12.255128524193834</v>
      </c>
      <c r="G25" s="70">
        <f t="shared" si="9"/>
        <v>11.844295682357524</v>
      </c>
      <c r="H25" s="65"/>
    </row>
    <row r="26" spans="2:8" x14ac:dyDescent="0.25">
      <c r="B26" s="65" t="s">
        <v>523</v>
      </c>
      <c r="C26" s="70">
        <f>+C8/C14*1000</f>
        <v>44.534515516149469</v>
      </c>
      <c r="D26" s="70">
        <f t="shared" ref="D26:G26" si="10">+D8/D14*1000</f>
        <v>43.470525441821849</v>
      </c>
      <c r="E26" s="70">
        <f t="shared" si="10"/>
        <v>42.588179218303146</v>
      </c>
      <c r="F26" s="70">
        <f t="shared" si="10"/>
        <v>43.66054464851171</v>
      </c>
      <c r="G26" s="70">
        <f t="shared" si="10"/>
        <v>42.860804921814918</v>
      </c>
      <c r="H26" s="65"/>
    </row>
    <row r="27" spans="2:8" x14ac:dyDescent="0.25">
      <c r="B27" s="65"/>
      <c r="C27" s="65"/>
      <c r="D27" s="65"/>
      <c r="E27" s="65"/>
      <c r="F27" s="65"/>
      <c r="G27" s="65"/>
      <c r="H27" s="65"/>
    </row>
    <row r="28" spans="2:8" x14ac:dyDescent="0.25">
      <c r="B28" s="65"/>
      <c r="C28" s="65"/>
      <c r="D28" s="65"/>
      <c r="E28" s="65"/>
      <c r="F28" s="65"/>
      <c r="G28" s="65"/>
      <c r="H28" s="6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4458-C5E8-4126-BCB7-4FD006160F02}">
  <sheetPr>
    <outlinePr summaryBelow="0" summaryRight="0"/>
  </sheetPr>
  <dimension ref="A1:W48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71" customWidth="1"/>
    <col min="2" max="23" width="15" style="71" customWidth="1"/>
    <col min="24" max="16384" width="9.140625" style="71"/>
  </cols>
  <sheetData>
    <row r="1" spans="1:23" x14ac:dyDescent="0.2">
      <c r="B1" s="74" t="s">
        <v>552</v>
      </c>
      <c r="C1" s="74" t="s">
        <v>551</v>
      </c>
      <c r="D1" s="74" t="s">
        <v>550</v>
      </c>
      <c r="E1" s="74" t="s">
        <v>549</v>
      </c>
      <c r="F1" s="74" t="s">
        <v>548</v>
      </c>
      <c r="G1" s="74" t="s">
        <v>547</v>
      </c>
      <c r="H1" s="74" t="s">
        <v>546</v>
      </c>
      <c r="I1" s="74" t="s">
        <v>545</v>
      </c>
      <c r="J1" s="74" t="s">
        <v>544</v>
      </c>
      <c r="K1" s="74" t="s">
        <v>543</v>
      </c>
      <c r="L1" s="74" t="s">
        <v>542</v>
      </c>
      <c r="M1" s="74" t="s">
        <v>541</v>
      </c>
      <c r="N1" s="74" t="s">
        <v>540</v>
      </c>
      <c r="O1" s="74" t="s">
        <v>539</v>
      </c>
      <c r="P1" s="74" t="s">
        <v>538</v>
      </c>
      <c r="Q1" s="74" t="s">
        <v>537</v>
      </c>
      <c r="R1" s="74" t="s">
        <v>536</v>
      </c>
      <c r="S1" s="74" t="s">
        <v>535</v>
      </c>
      <c r="T1" s="74" t="s">
        <v>534</v>
      </c>
      <c r="U1" s="74" t="s">
        <v>533</v>
      </c>
      <c r="V1" s="74" t="s">
        <v>532</v>
      </c>
      <c r="W1" s="74" t="s">
        <v>531</v>
      </c>
    </row>
    <row r="2" spans="1:23" x14ac:dyDescent="0.2">
      <c r="A2" s="74" t="s">
        <v>334</v>
      </c>
    </row>
    <row r="3" spans="1:23" x14ac:dyDescent="0.2">
      <c r="A3" s="74" t="s">
        <v>333</v>
      </c>
      <c r="C3" s="73">
        <v>2.71277260434</v>
      </c>
      <c r="D3" s="73">
        <v>3.76574862969</v>
      </c>
      <c r="E3" s="73">
        <v>5.5858409603199997</v>
      </c>
      <c r="F3" s="73">
        <v>7.13905197372</v>
      </c>
      <c r="G3" s="73">
        <v>7.8236674756299998</v>
      </c>
      <c r="H3" s="73">
        <v>7.6478744708499997</v>
      </c>
      <c r="I3" s="73">
        <v>4.6774757961000004</v>
      </c>
      <c r="J3" s="73">
        <v>4.9727599397200004</v>
      </c>
      <c r="K3" s="73">
        <v>6.3195876288699999</v>
      </c>
      <c r="L3" s="73">
        <v>6.2891344383099996</v>
      </c>
      <c r="M3" s="73">
        <v>6.0573594857400002</v>
      </c>
      <c r="N3" s="73">
        <v>5.9170653907500004</v>
      </c>
      <c r="O3" s="73">
        <v>5.3309640159900002</v>
      </c>
      <c r="P3" s="73">
        <v>4.3558910116499998</v>
      </c>
      <c r="Q3" s="73">
        <v>3.6175376218399999</v>
      </c>
      <c r="R3" s="73">
        <v>3.1619071837199999</v>
      </c>
      <c r="S3" s="73">
        <v>3.8650693568699999</v>
      </c>
      <c r="T3" s="72">
        <v>3.3621418739000002</v>
      </c>
      <c r="U3" s="72">
        <v>3.4585423948399998</v>
      </c>
      <c r="V3" s="72">
        <v>3.7669319090000002</v>
      </c>
      <c r="W3" s="72">
        <v>4.5410524050400003</v>
      </c>
    </row>
    <row r="4" spans="1:23" x14ac:dyDescent="0.2">
      <c r="A4" s="74" t="s">
        <v>332</v>
      </c>
      <c r="B4" s="73">
        <v>0</v>
      </c>
      <c r="C4" s="73">
        <v>1.45647271142</v>
      </c>
      <c r="D4" s="73">
        <v>1.4856753836500001</v>
      </c>
      <c r="E4" s="73">
        <v>1.55458987252</v>
      </c>
      <c r="F4" s="73">
        <v>1.62130189564</v>
      </c>
      <c r="G4" s="73">
        <v>1.7789315264300001</v>
      </c>
      <c r="H4" s="73">
        <v>1.74253841405</v>
      </c>
      <c r="I4" s="73">
        <v>1.52260012432</v>
      </c>
      <c r="J4" s="73">
        <v>1.40964052288</v>
      </c>
      <c r="K4" s="73">
        <v>1.3816679723700001</v>
      </c>
      <c r="L4" s="73">
        <v>1.3614994045</v>
      </c>
      <c r="M4" s="73">
        <v>1.4636911942099999</v>
      </c>
      <c r="N4" s="73">
        <v>1.50513112885</v>
      </c>
      <c r="O4" s="73">
        <v>1.5159099837300001</v>
      </c>
      <c r="P4" s="73">
        <v>1.7041846190200001</v>
      </c>
      <c r="Q4" s="73">
        <v>1.89727436359</v>
      </c>
      <c r="R4" s="73">
        <v>1.93802040944</v>
      </c>
      <c r="S4" s="73">
        <v>1.9823761014900001</v>
      </c>
    </row>
    <row r="5" spans="1:23" x14ac:dyDescent="0.2">
      <c r="A5" s="74" t="s">
        <v>331</v>
      </c>
      <c r="C5" s="73">
        <v>3.0375946284699999</v>
      </c>
      <c r="D5" s="73">
        <v>2.8870989895500001</v>
      </c>
      <c r="E5" s="73">
        <v>2.6802848259299998</v>
      </c>
      <c r="F5" s="73">
        <v>2.4542855854800001</v>
      </c>
      <c r="G5" s="73">
        <v>2.2864269283600001</v>
      </c>
      <c r="H5" s="73">
        <v>3.1739032581200002</v>
      </c>
      <c r="I5" s="73">
        <v>4.8434408602200003</v>
      </c>
      <c r="J5" s="73">
        <v>4.3997124370999998</v>
      </c>
      <c r="K5" s="73">
        <v>3.9078764263800001</v>
      </c>
      <c r="L5" s="73">
        <v>4.0113150616000004</v>
      </c>
      <c r="M5" s="73">
        <v>4.2853450504000001</v>
      </c>
      <c r="N5" s="73">
        <v>4.1730528424699997</v>
      </c>
      <c r="O5" s="73">
        <v>3.9422566371699999</v>
      </c>
      <c r="P5" s="73">
        <v>5.1171851404400002</v>
      </c>
      <c r="Q5" s="73">
        <v>8.9350947731199994</v>
      </c>
      <c r="R5" s="73">
        <v>8.6480779642699996</v>
      </c>
      <c r="S5" s="73">
        <v>8.6491891891900003</v>
      </c>
      <c r="T5" s="72">
        <v>11.3018372703</v>
      </c>
      <c r="U5" s="72">
        <v>14.344086021500001</v>
      </c>
      <c r="V5" s="72">
        <v>14.344086021500001</v>
      </c>
      <c r="W5" s="72">
        <v>14.344086021500001</v>
      </c>
    </row>
    <row r="6" spans="1:23" x14ac:dyDescent="0.2">
      <c r="A6" s="74" t="s">
        <v>330</v>
      </c>
      <c r="B6" s="77">
        <v>0</v>
      </c>
      <c r="C6" s="77">
        <v>0.120017771688</v>
      </c>
      <c r="D6" s="77">
        <v>0.161523950907</v>
      </c>
      <c r="E6" s="77">
        <v>0.23274767328199999</v>
      </c>
      <c r="F6" s="77">
        <v>0.28407272080099999</v>
      </c>
      <c r="G6" s="77">
        <v>0.318219611949</v>
      </c>
      <c r="H6" s="77">
        <v>0.42297704321200003</v>
      </c>
      <c r="I6" s="77">
        <v>0.34494623655899997</v>
      </c>
      <c r="J6" s="77">
        <v>0.308411214953</v>
      </c>
      <c r="K6" s="77">
        <v>0.34121903701599998</v>
      </c>
      <c r="L6" s="77">
        <v>0.34347498114199998</v>
      </c>
      <c r="M6" s="77">
        <v>0.379943137762</v>
      </c>
      <c r="N6" s="77">
        <v>0.37165038817899998</v>
      </c>
      <c r="O6" s="77">
        <v>0.31858407079599999</v>
      </c>
      <c r="P6" s="77">
        <v>0.379861060315</v>
      </c>
      <c r="Q6" s="77">
        <v>0.61325677984500004</v>
      </c>
      <c r="R6" s="77">
        <v>0.52994043735399998</v>
      </c>
      <c r="S6" s="77">
        <v>0.66270270270300002</v>
      </c>
      <c r="T6" s="76">
        <v>0.61207</v>
      </c>
      <c r="U6" s="76">
        <v>0.81535000000000002</v>
      </c>
      <c r="V6" s="76">
        <v>0.55279999999999996</v>
      </c>
    </row>
    <row r="7" spans="1:23" x14ac:dyDescent="0.2">
      <c r="A7" s="74" t="s">
        <v>329</v>
      </c>
      <c r="B7" s="77">
        <v>0</v>
      </c>
      <c r="C7" s="77">
        <v>3.9510792705100002E-2</v>
      </c>
      <c r="D7" s="77">
        <v>5.5946800401299998E-2</v>
      </c>
      <c r="E7" s="77">
        <v>8.6836917864200003E-2</v>
      </c>
      <c r="F7" s="77">
        <v>0.115745584981</v>
      </c>
      <c r="G7" s="77">
        <v>0.139177687247</v>
      </c>
      <c r="H7" s="77">
        <v>0.133267150513</v>
      </c>
      <c r="I7" s="77">
        <v>7.1219252286699994E-2</v>
      </c>
      <c r="J7" s="77">
        <v>7.00980392157E-2</v>
      </c>
      <c r="K7" s="77">
        <v>8.7315718253700006E-2</v>
      </c>
      <c r="L7" s="77">
        <v>8.56265279258E-2</v>
      </c>
      <c r="M7" s="77">
        <v>8.86610373945E-2</v>
      </c>
      <c r="N7" s="77">
        <v>8.9059593110500004E-2</v>
      </c>
      <c r="O7" s="77">
        <v>8.0812615747200001E-2</v>
      </c>
      <c r="P7" s="77">
        <v>7.4232424641700004E-2</v>
      </c>
      <c r="Q7" s="77">
        <v>6.8634613892399998E-2</v>
      </c>
      <c r="R7" s="77">
        <v>6.1278406548E-2</v>
      </c>
      <c r="S7" s="77">
        <v>7.6620211236800004E-2</v>
      </c>
      <c r="T7" s="76">
        <v>6.991E-2</v>
      </c>
      <c r="U7" s="76">
        <v>7.8060000000000004E-2</v>
      </c>
      <c r="V7" s="76">
        <v>9.572E-2</v>
      </c>
      <c r="W7" s="76">
        <v>9.7869999999999999E-2</v>
      </c>
    </row>
    <row r="8" spans="1:23" x14ac:dyDescent="0.2">
      <c r="A8" s="74" t="s">
        <v>328</v>
      </c>
      <c r="B8" s="77">
        <v>0</v>
      </c>
      <c r="C8" s="77">
        <v>0</v>
      </c>
      <c r="D8" s="77">
        <v>7.4318286061899996E-2</v>
      </c>
      <c r="E8" s="77">
        <v>0.13280311979199999</v>
      </c>
      <c r="F8" s="77">
        <v>0.18481087279200001</v>
      </c>
      <c r="G8" s="77">
        <v>0.228993406324</v>
      </c>
      <c r="H8" s="77">
        <v>0.19836670444099999</v>
      </c>
      <c r="I8" s="77">
        <v>7.9336349924599994E-2</v>
      </c>
      <c r="J8" s="77">
        <v>8.5722731303600003E-2</v>
      </c>
      <c r="K8" s="77">
        <v>0.133413102004</v>
      </c>
      <c r="L8" s="77">
        <v>0.13842210196499999</v>
      </c>
      <c r="M8" s="77">
        <v>0.137608550434</v>
      </c>
      <c r="N8" s="77">
        <v>0.13096158803800001</v>
      </c>
      <c r="O8" s="77">
        <v>0.107285828663</v>
      </c>
      <c r="P8" s="77">
        <v>8.9165491463799998E-2</v>
      </c>
      <c r="Q8" s="77">
        <v>9.7180841852000002E-2</v>
      </c>
      <c r="R8" s="77">
        <v>9.3771757793399996E-2</v>
      </c>
      <c r="S8" s="77">
        <v>0.141410206467</v>
      </c>
    </row>
    <row r="9" spans="1:23" x14ac:dyDescent="0.2">
      <c r="T9" s="75"/>
      <c r="U9" s="75"/>
      <c r="V9" s="75"/>
      <c r="W9" s="75"/>
    </row>
    <row r="10" spans="1:23" x14ac:dyDescent="0.2">
      <c r="A10" s="74" t="s">
        <v>327</v>
      </c>
    </row>
    <row r="11" spans="1:23" x14ac:dyDescent="0.2">
      <c r="A11" s="74" t="s">
        <v>326</v>
      </c>
      <c r="B11" s="77">
        <v>0.33214995039200002</v>
      </c>
      <c r="C11" s="77">
        <v>0.33216959904799997</v>
      </c>
      <c r="D11" s="77">
        <v>0.34629299214499998</v>
      </c>
      <c r="E11" s="77">
        <v>0.36065910310900001</v>
      </c>
      <c r="F11" s="77">
        <v>0.36707087788699999</v>
      </c>
      <c r="G11" s="77">
        <v>0.38218324486499999</v>
      </c>
      <c r="H11" s="77">
        <v>0.39140969163</v>
      </c>
      <c r="I11" s="77">
        <v>0.36813250904</v>
      </c>
      <c r="J11" s="77">
        <v>0.38240408021299999</v>
      </c>
      <c r="K11" s="77">
        <v>0.39206185567000001</v>
      </c>
      <c r="L11" s="77">
        <v>0.39300184162099999</v>
      </c>
      <c r="M11" s="77">
        <v>0.38750618097900003</v>
      </c>
      <c r="N11" s="77">
        <v>0.38301435406700002</v>
      </c>
      <c r="O11" s="77">
        <v>0.377609951133</v>
      </c>
      <c r="P11" s="77">
        <v>0.36496502043399998</v>
      </c>
      <c r="Q11" s="77">
        <v>0.36030358473899998</v>
      </c>
      <c r="R11" s="77">
        <v>0.36102855666099998</v>
      </c>
      <c r="S11" s="77">
        <v>0.35970996216899997</v>
      </c>
      <c r="T11" s="76">
        <v>0.35503000000000001</v>
      </c>
      <c r="U11" s="76">
        <v>0.35596</v>
      </c>
      <c r="V11" s="76">
        <v>0.36518</v>
      </c>
      <c r="W11" s="76">
        <v>0.36374000000000001</v>
      </c>
    </row>
    <row r="12" spans="1:23" x14ac:dyDescent="0.2">
      <c r="A12" s="74" t="s">
        <v>325</v>
      </c>
      <c r="B12" s="77">
        <v>0.30630106156600001</v>
      </c>
      <c r="C12" s="77">
        <v>0.29996857681900002</v>
      </c>
      <c r="D12" s="77">
        <v>0.29449896552400001</v>
      </c>
      <c r="E12" s="77">
        <v>0.28328748905500001</v>
      </c>
      <c r="F12" s="77">
        <v>0.27200622567299998</v>
      </c>
      <c r="G12" s="77">
        <v>0.26505885068099999</v>
      </c>
      <c r="H12" s="77">
        <v>0.259801762115</v>
      </c>
      <c r="I12" s="77">
        <v>0.27726583459699999</v>
      </c>
      <c r="J12" s="77">
        <v>0.28573084502099999</v>
      </c>
      <c r="K12" s="77">
        <v>0.27680412371099999</v>
      </c>
      <c r="L12" s="77">
        <v>0.27799263351699999</v>
      </c>
      <c r="M12" s="77">
        <v>0.27666062304299999</v>
      </c>
      <c r="N12" s="77">
        <v>0.27535885167500002</v>
      </c>
      <c r="O12" s="77">
        <v>0.27965348733899997</v>
      </c>
      <c r="P12" s="77">
        <v>0.288702639052</v>
      </c>
      <c r="Q12" s="77">
        <v>0.29240360506899998</v>
      </c>
      <c r="R12" s="77">
        <v>0.301201705647</v>
      </c>
      <c r="S12" s="77">
        <v>0.306935687264</v>
      </c>
    </row>
    <row r="13" spans="1:23" x14ac:dyDescent="0.2">
      <c r="A13" s="74" t="s">
        <v>324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</row>
    <row r="14" spans="1:23" x14ac:dyDescent="0.2">
      <c r="A14" s="74" t="s">
        <v>323</v>
      </c>
      <c r="B14" s="77">
        <v>3.8642878314799997E-2</v>
      </c>
      <c r="C14" s="77">
        <v>3.93514780334E-2</v>
      </c>
      <c r="D14" s="77">
        <v>3.8873548966200003E-2</v>
      </c>
      <c r="E14" s="77">
        <v>3.71272745222E-2</v>
      </c>
      <c r="F14" s="77">
        <v>3.5780526903200001E-2</v>
      </c>
      <c r="G14" s="77">
        <v>3.2831756288899998E-2</v>
      </c>
      <c r="H14" s="77">
        <v>2.9625550660799999E-2</v>
      </c>
      <c r="I14" s="77">
        <v>3.5226875072900003E-2</v>
      </c>
      <c r="J14" s="77">
        <v>3.62814419845E-2</v>
      </c>
      <c r="K14" s="77">
        <v>3.3711340206200001E-2</v>
      </c>
      <c r="L14" s="77">
        <v>3.4162062615099999E-2</v>
      </c>
      <c r="M14" s="77">
        <v>3.6921048294000003E-2</v>
      </c>
      <c r="N14" s="77">
        <v>3.7001594896299998E-2</v>
      </c>
      <c r="O14" s="77">
        <v>3.8353324448399999E-2</v>
      </c>
      <c r="P14" s="77">
        <v>4.1005749116899998E-2</v>
      </c>
      <c r="Q14" s="77">
        <v>4.4656773056900002E-2</v>
      </c>
      <c r="R14" s="77">
        <v>4.3739501227499998E-2</v>
      </c>
      <c r="S14" s="77">
        <v>4.2875157629299998E-2</v>
      </c>
      <c r="T14" s="76">
        <v>4.2733158187500002E-2</v>
      </c>
      <c r="U14" s="76">
        <v>4.3291230405500002E-2</v>
      </c>
      <c r="V14" s="76">
        <v>4.1079984752800003E-2</v>
      </c>
      <c r="W14" s="76">
        <v>4.3581190143100003E-2</v>
      </c>
    </row>
    <row r="15" spans="1:23" x14ac:dyDescent="0.2">
      <c r="A15" s="74" t="s">
        <v>55</v>
      </c>
      <c r="B15" s="77">
        <v>2.5848888825800002E-2</v>
      </c>
      <c r="C15" s="77">
        <v>2.3257190996400001E-2</v>
      </c>
      <c r="D15" s="77">
        <v>5.1794026620600002E-2</v>
      </c>
      <c r="E15" s="77">
        <v>7.7371614053299995E-2</v>
      </c>
      <c r="F15" s="77">
        <v>9.5064652214299994E-2</v>
      </c>
      <c r="G15" s="77">
        <v>0.13258712208599999</v>
      </c>
      <c r="H15" s="77">
        <v>0.13942731277500001</v>
      </c>
      <c r="I15" s="77">
        <v>9.1916481978300005E-2</v>
      </c>
      <c r="J15" s="77">
        <v>9.6673235191800003E-2</v>
      </c>
      <c r="K15" s="77">
        <v>0.102164948454</v>
      </c>
      <c r="L15" s="77">
        <v>0.11519337016599999</v>
      </c>
      <c r="M15" s="77">
        <v>0.11101038404499999</v>
      </c>
      <c r="N15" s="77">
        <v>0.107735247209</v>
      </c>
      <c r="O15" s="77">
        <v>9.7067969791199998E-2</v>
      </c>
      <c r="P15" s="77">
        <v>7.6262381381200006E-2</v>
      </c>
      <c r="Q15" s="77">
        <v>5.4550382869100002E-2</v>
      </c>
      <c r="R15" s="77">
        <v>5.9826851014299999E-2</v>
      </c>
      <c r="S15" s="77">
        <v>5.2774274905400001E-2</v>
      </c>
    </row>
    <row r="16" spans="1:23" x14ac:dyDescent="0.2">
      <c r="A16" s="74" t="s">
        <v>62</v>
      </c>
      <c r="B16" s="77">
        <v>2.5848888825800002E-2</v>
      </c>
      <c r="C16" s="77">
        <v>3.2201022229000002E-2</v>
      </c>
      <c r="D16" s="77">
        <v>5.1794025182100002E-2</v>
      </c>
      <c r="E16" s="77">
        <v>7.8526087768599998E-2</v>
      </c>
      <c r="F16" s="77">
        <v>9.5064654869799994E-2</v>
      </c>
      <c r="G16" s="77">
        <v>0.104992618028</v>
      </c>
      <c r="H16" s="77">
        <v>0.103750664127</v>
      </c>
      <c r="I16" s="77">
        <v>9.0866674443000006E-2</v>
      </c>
      <c r="J16" s="77">
        <v>9.6673235191800003E-2</v>
      </c>
      <c r="K16" s="77">
        <v>0.11525773195900001</v>
      </c>
      <c r="L16" s="77">
        <v>0.115009208103</v>
      </c>
      <c r="M16" s="77">
        <v>0.110845557936</v>
      </c>
      <c r="N16" s="77">
        <v>0.107655502392</v>
      </c>
      <c r="O16" s="77">
        <v>9.7956463793899995E-2</v>
      </c>
      <c r="P16" s="77">
        <v>7.9379372445799998E-2</v>
      </c>
      <c r="Q16" s="77">
        <v>6.7899979670699995E-2</v>
      </c>
      <c r="R16" s="77">
        <v>6.0860576301800001E-2</v>
      </c>
      <c r="S16" s="77">
        <v>5.7313997477900003E-2</v>
      </c>
      <c r="T16" s="76">
        <v>5.2628959935400003E-2</v>
      </c>
      <c r="U16" s="76">
        <v>5.4308012120999997E-2</v>
      </c>
      <c r="V16" s="76">
        <v>5.60013798459E-2</v>
      </c>
      <c r="W16" s="76">
        <v>6.9891316044300003E-2</v>
      </c>
    </row>
    <row r="17" spans="1:23" x14ac:dyDescent="0.2">
      <c r="A17" s="74" t="s">
        <v>74</v>
      </c>
      <c r="B17" s="77">
        <v>6.4491767140599995E-2</v>
      </c>
      <c r="C17" s="77">
        <v>6.2608669029800001E-2</v>
      </c>
      <c r="D17" s="77">
        <v>9.0667575586799998E-2</v>
      </c>
      <c r="E17" s="77">
        <v>0.114498888575</v>
      </c>
      <c r="F17" s="77">
        <v>0.130845179118</v>
      </c>
      <c r="G17" s="77">
        <v>0.16541887837499999</v>
      </c>
      <c r="H17" s="77">
        <v>0.16905286343600001</v>
      </c>
      <c r="I17" s="77">
        <v>0.12714335705099999</v>
      </c>
      <c r="J17" s="77">
        <v>0.13295467717600001</v>
      </c>
      <c r="K17" s="77">
        <v>0.13587628866000001</v>
      </c>
      <c r="L17" s="77">
        <v>0.149355432781</v>
      </c>
      <c r="M17" s="77">
        <v>0.147931432339</v>
      </c>
      <c r="N17" s="77">
        <v>0.14473684210500001</v>
      </c>
      <c r="O17" s="77">
        <v>0.13542129423999999</v>
      </c>
      <c r="P17" s="77">
        <v>0.117268130498</v>
      </c>
      <c r="Q17" s="77">
        <v>9.9207155926000004E-2</v>
      </c>
      <c r="R17" s="77">
        <v>0.103566352242</v>
      </c>
      <c r="S17" s="77">
        <v>9.5649432534699999E-2</v>
      </c>
    </row>
    <row r="18" spans="1:23" x14ac:dyDescent="0.2">
      <c r="A18" s="74" t="s">
        <v>66</v>
      </c>
      <c r="B18" s="77">
        <v>6.4491767140599995E-2</v>
      </c>
      <c r="C18" s="77">
        <v>7.1552500262399996E-2</v>
      </c>
      <c r="D18" s="77">
        <v>0.11564494599400001</v>
      </c>
      <c r="E18" s="77">
        <v>0.139861550433</v>
      </c>
      <c r="F18" s="77">
        <v>0.12652682902699999</v>
      </c>
      <c r="G18" s="77">
        <v>0.13782436952800001</v>
      </c>
      <c r="H18" s="77">
        <v>0.13337621478700001</v>
      </c>
      <c r="I18" s="77">
        <v>0.12609354951599999</v>
      </c>
      <c r="J18" s="77">
        <v>0.13295467717600001</v>
      </c>
      <c r="K18" s="77">
        <v>0.14896907216499999</v>
      </c>
      <c r="L18" s="77">
        <v>0.14917127071799999</v>
      </c>
      <c r="M18" s="77">
        <v>0.1462007582</v>
      </c>
      <c r="N18" s="77">
        <v>0.14385964912300001</v>
      </c>
      <c r="O18" s="77">
        <v>0.135569376573</v>
      </c>
      <c r="P18" s="77">
        <v>0.11927685807299999</v>
      </c>
      <c r="Q18" s="77">
        <v>0.111608050417</v>
      </c>
      <c r="R18" s="77">
        <v>0.103889391394</v>
      </c>
      <c r="S18" s="77">
        <v>9.94955863808E-2</v>
      </c>
      <c r="T18" s="76">
        <v>9.5362118122900005E-2</v>
      </c>
      <c r="U18" s="76">
        <v>9.7599242526499999E-2</v>
      </c>
      <c r="V18" s="76">
        <v>9.7081364598799999E-2</v>
      </c>
      <c r="W18" s="76">
        <v>0.113472506187</v>
      </c>
    </row>
    <row r="19" spans="1:23" x14ac:dyDescent="0.2">
      <c r="A19" s="74" t="s">
        <v>322</v>
      </c>
      <c r="B19" s="73">
        <v>0.53875221196500001</v>
      </c>
      <c r="C19" s="73">
        <v>1.04880753403</v>
      </c>
      <c r="D19" s="73">
        <v>5.2874092953599998</v>
      </c>
      <c r="E19" s="73">
        <v>5.0410242718499996</v>
      </c>
      <c r="F19" s="73">
        <v>6.53349924769</v>
      </c>
      <c r="G19" s="73">
        <v>10.1307177475</v>
      </c>
      <c r="H19" s="73">
        <v>-2.08149779736</v>
      </c>
      <c r="I19" s="73">
        <v>3.3243905283999999</v>
      </c>
      <c r="J19" s="73">
        <v>10.3280398748</v>
      </c>
      <c r="K19" s="73">
        <v>8.0206185567000006</v>
      </c>
      <c r="L19" s="73">
        <v>6.1325966850800002</v>
      </c>
      <c r="M19" s="73">
        <v>4.9200593373999997</v>
      </c>
      <c r="N19" s="73">
        <v>4.1228070175399996</v>
      </c>
      <c r="O19" s="73">
        <v>2.6580778913100001</v>
      </c>
      <c r="P19" s="73">
        <v>9.61418577267</v>
      </c>
      <c r="Q19" s="73">
        <v>5.4347089516800002</v>
      </c>
      <c r="R19" s="73">
        <v>4.3222638583800004</v>
      </c>
      <c r="S19" s="73">
        <v>4.0479192938199997</v>
      </c>
      <c r="T19" s="72">
        <v>4.1431301081800003</v>
      </c>
      <c r="U19" s="72">
        <v>3.4539886953700001</v>
      </c>
      <c r="V19" s="72">
        <v>5.0893113900799998</v>
      </c>
      <c r="W19" s="72">
        <v>0</v>
      </c>
    </row>
    <row r="20" spans="1:23" x14ac:dyDescent="0.2">
      <c r="A20" s="74" t="s">
        <v>321</v>
      </c>
      <c r="C20" s="73">
        <v>1.7784916070300001</v>
      </c>
      <c r="D20" s="73">
        <v>6.1476632369299997</v>
      </c>
      <c r="E20" s="73">
        <v>5.7009889099400004</v>
      </c>
      <c r="F20" s="73">
        <v>6.8988290347100003</v>
      </c>
      <c r="G20" s="73">
        <v>10.434893322600001</v>
      </c>
      <c r="H20" s="73">
        <v>-1.5847294673500001</v>
      </c>
      <c r="I20" s="73">
        <v>4.2699913452100002</v>
      </c>
      <c r="J20" s="73">
        <v>11.341597950300001</v>
      </c>
      <c r="K20" s="73">
        <v>8.8304950742300008</v>
      </c>
      <c r="L20" s="73">
        <v>6.8744784955</v>
      </c>
      <c r="M20" s="73">
        <v>5.7481540519000003</v>
      </c>
      <c r="N20" s="73">
        <v>4.9203088384699996</v>
      </c>
      <c r="O20" s="73">
        <v>3.2788990172200001</v>
      </c>
      <c r="P20" s="73">
        <v>10.146458837000001</v>
      </c>
      <c r="Q20" s="73">
        <v>5.8590689640000004</v>
      </c>
      <c r="R20" s="73">
        <v>4.8550249353500003</v>
      </c>
      <c r="S20" s="73">
        <v>4.5479975708299998</v>
      </c>
      <c r="T20" s="72">
        <v>5.99739526746</v>
      </c>
      <c r="U20" s="72">
        <v>5.2244422303200002</v>
      </c>
      <c r="V20" s="72">
        <v>6.6378858355599997</v>
      </c>
      <c r="W20" s="72">
        <v>1.58390659488</v>
      </c>
    </row>
    <row r="21" spans="1:23" x14ac:dyDescent="0.2">
      <c r="T21" s="75"/>
      <c r="U21" s="75"/>
      <c r="V21" s="75"/>
      <c r="W21" s="75"/>
    </row>
    <row r="22" spans="1:23" x14ac:dyDescent="0.2">
      <c r="A22" s="74" t="s">
        <v>320</v>
      </c>
    </row>
    <row r="23" spans="1:23" x14ac:dyDescent="0.2">
      <c r="A23" s="74" t="s">
        <v>319</v>
      </c>
      <c r="C23" s="73">
        <v>2.3589671748700001</v>
      </c>
      <c r="D23" s="73">
        <v>2.24918512078</v>
      </c>
      <c r="E23" s="73">
        <v>1.9180853475199999</v>
      </c>
      <c r="F23" s="73">
        <v>1.7705511941000001</v>
      </c>
      <c r="G23" s="73">
        <v>1.91341199029</v>
      </c>
      <c r="H23" s="73">
        <v>2.0556574923499999</v>
      </c>
      <c r="I23" s="73">
        <v>2.0093691442799999</v>
      </c>
      <c r="J23" s="73">
        <v>2.01290963257</v>
      </c>
      <c r="K23" s="73">
        <v>2.5673230441700001</v>
      </c>
      <c r="L23" s="73">
        <v>2.1592233009699999</v>
      </c>
      <c r="M23" s="73">
        <v>2.2825696316299999</v>
      </c>
      <c r="N23" s="73">
        <v>2.05745769382</v>
      </c>
      <c r="O23" s="73">
        <v>1.86571428571</v>
      </c>
      <c r="P23" s="73">
        <v>1.03538302989</v>
      </c>
      <c r="Q23" s="73">
        <v>1.0703202377000001</v>
      </c>
      <c r="R23" s="73">
        <v>1.0650653694100001</v>
      </c>
      <c r="S23" s="73">
        <v>0.99792960662499997</v>
      </c>
    </row>
    <row r="24" spans="1:23" x14ac:dyDescent="0.2">
      <c r="A24" s="74" t="s">
        <v>318</v>
      </c>
      <c r="C24" s="73">
        <v>1.23669568263</v>
      </c>
      <c r="D24" s="73">
        <v>1.40488562294</v>
      </c>
      <c r="E24" s="73">
        <v>1.19455065496</v>
      </c>
      <c r="F24" s="73">
        <v>1.14754280138</v>
      </c>
      <c r="G24" s="73">
        <v>1.17533979512</v>
      </c>
      <c r="H24" s="73">
        <v>1.42324159021</v>
      </c>
      <c r="I24" s="73">
        <v>1.38913179263</v>
      </c>
      <c r="J24" s="73">
        <v>1.5233366435</v>
      </c>
      <c r="K24" s="73">
        <v>2.0053219797800002</v>
      </c>
      <c r="L24" s="73">
        <v>1.6038834951500001</v>
      </c>
      <c r="M24" s="73">
        <v>1.63566936208</v>
      </c>
      <c r="N24" s="73">
        <v>1.42070051161</v>
      </c>
      <c r="O24" s="73">
        <v>1.21035714286</v>
      </c>
      <c r="P24" s="73">
        <v>0.27172792854700001</v>
      </c>
      <c r="Q24" s="73">
        <v>0.398151205018</v>
      </c>
      <c r="R24" s="73">
        <v>0.40316205533600002</v>
      </c>
      <c r="S24" s="73">
        <v>0.32682638272699999</v>
      </c>
    </row>
    <row r="25" spans="1:23" x14ac:dyDescent="0.2">
      <c r="A25" s="74" t="s">
        <v>317</v>
      </c>
      <c r="B25" s="73">
        <v>0</v>
      </c>
      <c r="C25" s="73">
        <v>37.261073643300001</v>
      </c>
      <c r="D25" s="73">
        <v>33.6717851318</v>
      </c>
      <c r="E25" s="73">
        <v>29.705985005999999</v>
      </c>
      <c r="F25" s="73">
        <v>26.788971313699999</v>
      </c>
      <c r="G25" s="73">
        <v>25.633352757899999</v>
      </c>
      <c r="H25" s="73">
        <v>68.537995594700007</v>
      </c>
      <c r="I25" s="73">
        <v>80.084567829199997</v>
      </c>
      <c r="J25" s="73">
        <v>83.433406746299994</v>
      </c>
      <c r="K25" s="73">
        <v>73.677319587599996</v>
      </c>
      <c r="L25" s="73">
        <v>65.841160220999996</v>
      </c>
      <c r="M25" s="73">
        <v>61.876133179500002</v>
      </c>
      <c r="N25" s="73">
        <v>61.2408293461</v>
      </c>
      <c r="O25" s="73">
        <v>59.6982822449</v>
      </c>
      <c r="P25" s="73">
        <v>4.9553231280699999</v>
      </c>
      <c r="Q25" s="73">
        <v>4.9220708816199998</v>
      </c>
      <c r="R25" s="73">
        <v>3.41936942757</v>
      </c>
      <c r="S25" s="73">
        <v>3.4060529634300001</v>
      </c>
    </row>
    <row r="26" spans="1:23" x14ac:dyDescent="0.2">
      <c r="A26" s="74" t="s">
        <v>316</v>
      </c>
      <c r="B26" s="73">
        <v>0</v>
      </c>
      <c r="C26" s="73">
        <v>87.628199541499995</v>
      </c>
      <c r="D26" s="73">
        <v>78.066375031800007</v>
      </c>
      <c r="E26" s="73">
        <v>73.424641640499999</v>
      </c>
      <c r="F26" s="73">
        <v>71.385091682300001</v>
      </c>
      <c r="G26" s="73">
        <v>67.988510459500006</v>
      </c>
      <c r="H26" s="73">
        <v>63.145132102799998</v>
      </c>
      <c r="I26" s="73">
        <v>60.642422004799997</v>
      </c>
      <c r="J26" s="73">
        <v>61.518393393399997</v>
      </c>
      <c r="K26" s="73">
        <v>60.472274037600002</v>
      </c>
      <c r="L26" s="73">
        <v>63.5649271845</v>
      </c>
      <c r="M26" s="73">
        <v>66.792249730899997</v>
      </c>
      <c r="N26" s="73">
        <v>72.226315109200002</v>
      </c>
      <c r="O26" s="73">
        <v>75.249226742800005</v>
      </c>
      <c r="P26" s="73">
        <v>77.435100348999995</v>
      </c>
      <c r="Q26" s="73">
        <v>73.309322033900003</v>
      </c>
      <c r="R26" s="73">
        <v>74.808392315500001</v>
      </c>
      <c r="S26" s="73">
        <v>71.0950270803</v>
      </c>
    </row>
    <row r="27" spans="1:23" x14ac:dyDescent="0.2">
      <c r="A27" s="74" t="s">
        <v>315</v>
      </c>
      <c r="C27" s="73">
        <v>39.5161336639</v>
      </c>
      <c r="D27" s="73">
        <v>39.725645266199997</v>
      </c>
      <c r="E27" s="73">
        <v>38.617860555</v>
      </c>
      <c r="F27" s="73">
        <v>40.324469626999999</v>
      </c>
      <c r="G27" s="73">
        <v>39.322103100299998</v>
      </c>
      <c r="H27" s="73">
        <v>36.724574737700003</v>
      </c>
      <c r="I27" s="73">
        <v>37.935203987400001</v>
      </c>
      <c r="J27" s="73">
        <v>49.7353603603</v>
      </c>
      <c r="K27" s="73">
        <v>52.363913854700002</v>
      </c>
      <c r="L27" s="73">
        <v>50.774423543799998</v>
      </c>
      <c r="M27" s="73">
        <v>49.652179763100001</v>
      </c>
      <c r="N27" s="73">
        <v>59.583171772100002</v>
      </c>
      <c r="O27" s="73">
        <v>57.663573637699997</v>
      </c>
      <c r="P27" s="73">
        <v>52.711605584600001</v>
      </c>
      <c r="Q27" s="73">
        <v>51.8114406778</v>
      </c>
      <c r="R27" s="73">
        <v>52.000505561300002</v>
      </c>
      <c r="S27" s="73">
        <v>52.8000984735</v>
      </c>
    </row>
    <row r="28" spans="1:23" x14ac:dyDescent="0.2">
      <c r="A28" s="74" t="s">
        <v>314</v>
      </c>
      <c r="C28" s="73">
        <v>85.373139520899997</v>
      </c>
      <c r="D28" s="73">
        <v>72.012514897399996</v>
      </c>
      <c r="E28" s="73">
        <v>64.512766091499998</v>
      </c>
      <c r="F28" s="73">
        <v>57.849593368999997</v>
      </c>
      <c r="G28" s="73">
        <v>54.299760116999998</v>
      </c>
      <c r="H28" s="73">
        <v>94.958552959800002</v>
      </c>
      <c r="I28" s="73">
        <v>102.791785847</v>
      </c>
      <c r="J28" s="73">
        <v>95.216439779400005</v>
      </c>
      <c r="K28" s="73">
        <v>81.785679770599998</v>
      </c>
      <c r="L28" s="73">
        <v>78.631663861700005</v>
      </c>
      <c r="M28" s="73">
        <v>79.016203147300004</v>
      </c>
      <c r="N28" s="73">
        <v>73.8839726832</v>
      </c>
      <c r="O28" s="73">
        <v>77.283935349999993</v>
      </c>
      <c r="P28" s="73">
        <v>29.6788178925</v>
      </c>
      <c r="Q28" s="73">
        <v>26.419952237699999</v>
      </c>
      <c r="R28" s="73">
        <v>26.227256181800001</v>
      </c>
      <c r="S28" s="73">
        <v>21.7009815702</v>
      </c>
    </row>
    <row r="29" spans="1:23" x14ac:dyDescent="0.2">
      <c r="T29" s="75"/>
      <c r="U29" s="75"/>
      <c r="V29" s="75"/>
      <c r="W29" s="75"/>
    </row>
    <row r="30" spans="1:23" x14ac:dyDescent="0.2">
      <c r="A30" s="74" t="s">
        <v>313</v>
      </c>
    </row>
    <row r="31" spans="1:23" x14ac:dyDescent="0.2">
      <c r="A31" s="74" t="s">
        <v>312</v>
      </c>
      <c r="B31" s="73">
        <v>0</v>
      </c>
      <c r="C31" s="73">
        <v>3.3746849354899999</v>
      </c>
      <c r="D31" s="73">
        <v>3.5671846875000002</v>
      </c>
      <c r="E31" s="73">
        <v>4.0055741347599998</v>
      </c>
      <c r="F31" s="73">
        <v>4.3536762256100001</v>
      </c>
      <c r="G31" s="73">
        <v>4.93166743967</v>
      </c>
      <c r="H31" s="73">
        <v>4.5789208270300001</v>
      </c>
      <c r="I31" s="73">
        <v>3.8599729851400002</v>
      </c>
      <c r="J31" s="73">
        <v>3.8479036574499998</v>
      </c>
      <c r="K31" s="73">
        <v>4.1846419327</v>
      </c>
      <c r="L31" s="73">
        <v>4.3985419198100004</v>
      </c>
      <c r="M31" s="73">
        <v>4.7049243893000003</v>
      </c>
      <c r="N31" s="73">
        <v>4.2522889115</v>
      </c>
      <c r="O31" s="73">
        <v>4.0437125748499998</v>
      </c>
      <c r="P31" s="73">
        <v>3.8653279785799999</v>
      </c>
      <c r="Q31" s="73">
        <v>3.7867590454200002</v>
      </c>
      <c r="R31" s="73">
        <v>3.9294237116000001</v>
      </c>
      <c r="S31" s="73">
        <v>4.0448865085400003</v>
      </c>
    </row>
    <row r="32" spans="1:23" x14ac:dyDescent="0.2">
      <c r="A32" s="74" t="s">
        <v>311</v>
      </c>
      <c r="B32" s="73">
        <v>0</v>
      </c>
      <c r="C32" s="73">
        <v>9.2595094590299993</v>
      </c>
      <c r="D32" s="73">
        <v>10.7320473871</v>
      </c>
      <c r="E32" s="73">
        <v>12.135465333400001</v>
      </c>
      <c r="F32" s="73">
        <v>13.463701565199999</v>
      </c>
      <c r="G32" s="73">
        <v>14.745442882300001</v>
      </c>
      <c r="H32" s="73">
        <v>7.84924267343</v>
      </c>
      <c r="I32" s="73">
        <v>4.7813720022300004</v>
      </c>
      <c r="J32" s="73">
        <v>4.47806903711</v>
      </c>
      <c r="K32" s="73">
        <v>4.9363867684500002</v>
      </c>
      <c r="L32" s="73">
        <v>5.5450599948899999</v>
      </c>
      <c r="M32" s="73">
        <v>6.0428286852599999</v>
      </c>
      <c r="N32" s="73">
        <v>6.0273972602699999</v>
      </c>
      <c r="O32" s="73">
        <v>6.2629260375599998</v>
      </c>
      <c r="P32" s="73">
        <v>12.0058212058</v>
      </c>
      <c r="Q32" s="73">
        <v>74.718987341800002</v>
      </c>
      <c r="R32" s="73">
        <v>89.988372092999995</v>
      </c>
      <c r="S32" s="73">
        <v>108.259385666</v>
      </c>
    </row>
    <row r="33" spans="1:23" x14ac:dyDescent="0.2">
      <c r="A33" s="74" t="s">
        <v>310</v>
      </c>
      <c r="B33" s="73">
        <v>0</v>
      </c>
      <c r="C33" s="73">
        <v>4.3122321162799997</v>
      </c>
      <c r="D33" s="73">
        <v>4.5457124602699999</v>
      </c>
      <c r="E33" s="73">
        <v>5.0136083857299996</v>
      </c>
      <c r="F33" s="73">
        <v>5.2190127912199999</v>
      </c>
      <c r="G33" s="73">
        <v>5.4820974295899996</v>
      </c>
      <c r="H33" s="73">
        <v>5.6581488965500002</v>
      </c>
      <c r="I33" s="73">
        <v>5.8372844827600003</v>
      </c>
      <c r="J33" s="73">
        <v>5.92658509455</v>
      </c>
      <c r="K33" s="73">
        <v>6.29013333333</v>
      </c>
      <c r="L33" s="73">
        <v>6.2042352941200001</v>
      </c>
      <c r="M33" s="73">
        <v>5.9266347687399996</v>
      </c>
      <c r="N33" s="73">
        <v>5.3524731926699998</v>
      </c>
      <c r="O33" s="73">
        <v>5.1507352941200004</v>
      </c>
      <c r="P33" s="73">
        <v>4.9853181076700004</v>
      </c>
      <c r="Q33" s="73">
        <v>4.9153866180700003</v>
      </c>
      <c r="R33" s="73">
        <v>5.0420596482300004</v>
      </c>
      <c r="S33" s="73">
        <v>5.0711610486899996</v>
      </c>
    </row>
    <row r="34" spans="1:23" x14ac:dyDescent="0.2">
      <c r="T34" s="75"/>
      <c r="U34" s="75"/>
      <c r="V34" s="75"/>
      <c r="W34" s="75"/>
    </row>
    <row r="35" spans="1:23" x14ac:dyDescent="0.2">
      <c r="A35" s="74" t="s">
        <v>309</v>
      </c>
    </row>
    <row r="36" spans="1:23" x14ac:dyDescent="0.2">
      <c r="A36" s="74" t="s">
        <v>308</v>
      </c>
      <c r="B36" s="73">
        <v>0</v>
      </c>
      <c r="C36" s="73">
        <v>2.4744554548600002</v>
      </c>
      <c r="D36" s="73">
        <v>0.97392311631499995</v>
      </c>
      <c r="E36" s="73">
        <v>0.32630160580000001</v>
      </c>
      <c r="F36" s="73">
        <v>3.1645634818500003E-2</v>
      </c>
      <c r="G36" s="73">
        <v>-0.14387308790200001</v>
      </c>
      <c r="H36" s="73">
        <v>0.80042456812200002</v>
      </c>
      <c r="I36" s="73">
        <v>2.1184088806700001</v>
      </c>
      <c r="J36" s="73">
        <v>1.8565823888399999</v>
      </c>
      <c r="K36" s="73">
        <v>1.0702422145299999</v>
      </c>
      <c r="L36" s="73">
        <v>0.93981481481499995</v>
      </c>
      <c r="M36" s="73">
        <v>1.0191657271700001</v>
      </c>
      <c r="N36" s="73">
        <v>1.04351441242</v>
      </c>
      <c r="O36" s="73">
        <v>1.1531949754199999</v>
      </c>
      <c r="P36" s="73">
        <v>1.3106852497100001</v>
      </c>
      <c r="Q36" s="73">
        <v>1.2073466909499999</v>
      </c>
      <c r="R36" s="73">
        <v>1.03327114428</v>
      </c>
      <c r="S36" s="73">
        <v>1.0405576679299999</v>
      </c>
      <c r="T36" s="72">
        <v>1.32004963867</v>
      </c>
      <c r="U36" s="72">
        <v>1.4236958453999999</v>
      </c>
      <c r="V36" s="72">
        <v>1.3626169584700001</v>
      </c>
      <c r="W36" s="72">
        <v>1.0564248459000001</v>
      </c>
    </row>
    <row r="37" spans="1:23" x14ac:dyDescent="0.2">
      <c r="A37" s="74" t="s">
        <v>307</v>
      </c>
      <c r="B37" s="73">
        <v>0</v>
      </c>
      <c r="C37" s="73">
        <v>14.303357375799999</v>
      </c>
      <c r="D37" s="73">
        <v>2.6516760923899998</v>
      </c>
      <c r="E37" s="73">
        <v>1.5084484389099999</v>
      </c>
      <c r="F37" s="73">
        <v>1.3922954518899999</v>
      </c>
      <c r="G37" s="73">
        <v>0.84136120529299996</v>
      </c>
      <c r="H37" s="73">
        <v>2.2022571928699999</v>
      </c>
      <c r="I37" s="73">
        <v>4.83590733591</v>
      </c>
      <c r="J37" s="73">
        <v>3.2566709021600002</v>
      </c>
      <c r="K37" s="73">
        <v>2.5783938814499998</v>
      </c>
      <c r="L37" s="73">
        <v>2.8981064021599998</v>
      </c>
      <c r="M37" s="73">
        <v>2.6875495638400002</v>
      </c>
      <c r="N37" s="73">
        <v>3.1188811188800001</v>
      </c>
      <c r="O37" s="73">
        <v>3.2185567010299998</v>
      </c>
      <c r="P37" s="73">
        <v>4.6375000000000002</v>
      </c>
      <c r="Q37" s="73">
        <v>3.4825218476900002</v>
      </c>
      <c r="R37" s="73">
        <v>3.1419612314699998</v>
      </c>
      <c r="S37" s="73">
        <v>2.9339826839800001</v>
      </c>
    </row>
    <row r="38" spans="1:23" x14ac:dyDescent="0.2">
      <c r="A38" s="74" t="s">
        <v>306</v>
      </c>
      <c r="B38" s="73">
        <v>0</v>
      </c>
      <c r="C38" s="73">
        <v>10.829641214500001</v>
      </c>
      <c r="D38" s="73">
        <v>1.49004082862</v>
      </c>
      <c r="E38" s="73">
        <v>0.43361922044700002</v>
      </c>
      <c r="F38" s="73">
        <v>4.3831238682199999E-2</v>
      </c>
      <c r="G38" s="73">
        <v>-0.18478432959900001</v>
      </c>
      <c r="H38" s="73">
        <v>1.3651866313000001</v>
      </c>
      <c r="I38" s="73">
        <v>4.4208494208499998</v>
      </c>
      <c r="J38" s="73">
        <v>2.7058449809399998</v>
      </c>
      <c r="K38" s="73">
        <v>1.47848948375</v>
      </c>
      <c r="L38" s="73">
        <v>1.37285843102</v>
      </c>
      <c r="M38" s="73">
        <v>1.43378271213</v>
      </c>
      <c r="N38" s="73">
        <v>1.88061938062</v>
      </c>
      <c r="O38" s="73">
        <v>2.1768041237100002</v>
      </c>
      <c r="P38" s="73">
        <v>3.5265624999999998</v>
      </c>
      <c r="Q38" s="73">
        <v>2.4825218476900002</v>
      </c>
      <c r="R38" s="73">
        <v>1.8945267959000001</v>
      </c>
      <c r="S38" s="73">
        <v>1.77705627706</v>
      </c>
      <c r="T38" s="72">
        <v>3.32592091269</v>
      </c>
      <c r="U38" s="72">
        <v>2.3691743618799999</v>
      </c>
      <c r="V38" s="72">
        <v>2.0826166938399999</v>
      </c>
      <c r="W38" s="72">
        <v>1.38027935169</v>
      </c>
    </row>
    <row r="39" spans="1:23" x14ac:dyDescent="0.2">
      <c r="A39" s="74" t="s">
        <v>305</v>
      </c>
      <c r="C39" s="73">
        <v>1.03457157827</v>
      </c>
      <c r="D39" s="73">
        <v>0.85972437146500003</v>
      </c>
      <c r="E39" s="73">
        <v>0.66150979125599996</v>
      </c>
      <c r="F39" s="73">
        <v>0.50609620846699999</v>
      </c>
      <c r="G39" s="73">
        <v>0.36723112398800001</v>
      </c>
      <c r="H39" s="73">
        <v>0.952469011162</v>
      </c>
      <c r="I39" s="73">
        <v>2.1548387096799999</v>
      </c>
      <c r="J39" s="73">
        <v>1.8425593098499999</v>
      </c>
      <c r="K39" s="73">
        <v>1.5012524352900001</v>
      </c>
      <c r="L39" s="73">
        <v>1.6162936887099999</v>
      </c>
      <c r="M39" s="73">
        <v>1.75187386922</v>
      </c>
      <c r="N39" s="73">
        <v>1.56373653894</v>
      </c>
      <c r="O39" s="73">
        <v>1.3814159291999999</v>
      </c>
      <c r="P39" s="73">
        <v>1.7928118393200001</v>
      </c>
      <c r="Q39" s="73">
        <v>3.2044801837999999</v>
      </c>
      <c r="R39" s="73">
        <v>2.9837574445000001</v>
      </c>
      <c r="S39" s="73">
        <v>2.9308108108100002</v>
      </c>
      <c r="T39" s="72">
        <v>3.51771653543</v>
      </c>
      <c r="U39" s="72">
        <v>4.1105990783399999</v>
      </c>
      <c r="V39" s="72">
        <v>4.1105990783399999</v>
      </c>
      <c r="W39" s="72">
        <v>4.1105990783399999</v>
      </c>
    </row>
    <row r="40" spans="1:23" x14ac:dyDescent="0.2">
      <c r="A40" s="74" t="s">
        <v>304</v>
      </c>
      <c r="C40" s="73">
        <v>0.49595679117699998</v>
      </c>
      <c r="D40" s="73">
        <v>0.43031191122700002</v>
      </c>
      <c r="E40" s="73">
        <v>0.36540265850699999</v>
      </c>
      <c r="F40" s="73">
        <v>0.30867884013399999</v>
      </c>
      <c r="G40" s="73">
        <v>0.22524404486899999</v>
      </c>
      <c r="H40" s="73">
        <v>0.69130675525999996</v>
      </c>
      <c r="I40" s="73">
        <v>0.674993284985</v>
      </c>
      <c r="J40" s="73">
        <v>0.62437275985700003</v>
      </c>
      <c r="K40" s="73">
        <v>0.57913369429399997</v>
      </c>
      <c r="L40" s="73">
        <v>0.65090130287299997</v>
      </c>
      <c r="M40" s="73">
        <v>0.62073750991300003</v>
      </c>
      <c r="N40" s="73">
        <v>0.59946081263200002</v>
      </c>
      <c r="O40" s="73">
        <v>0.562017591097</v>
      </c>
      <c r="P40" s="73">
        <v>0.76305767138199998</v>
      </c>
      <c r="Q40" s="73">
        <v>0.76125137211899996</v>
      </c>
      <c r="R40" s="73">
        <v>0.73694130317700002</v>
      </c>
      <c r="S40" s="73">
        <v>0.75463743676200001</v>
      </c>
      <c r="T40" s="72">
        <v>0.80432822362500001</v>
      </c>
      <c r="U40" s="72">
        <v>0.80432822362500001</v>
      </c>
      <c r="V40" s="72">
        <v>0.80432822362500001</v>
      </c>
      <c r="W40" s="72">
        <v>0.80432822362500001</v>
      </c>
    </row>
    <row r="41" spans="1:23" x14ac:dyDescent="0.2">
      <c r="A41" s="74" t="s">
        <v>303</v>
      </c>
      <c r="C41" s="73">
        <v>0.67079214894999994</v>
      </c>
      <c r="D41" s="73">
        <v>0.65363155069500001</v>
      </c>
      <c r="E41" s="73">
        <v>0.62690532352100004</v>
      </c>
      <c r="F41" s="73">
        <v>0.59254945474999998</v>
      </c>
      <c r="G41" s="73">
        <v>0.56263636174200005</v>
      </c>
      <c r="H41" s="73">
        <v>0.684930535472</v>
      </c>
      <c r="I41" s="73">
        <v>0.793535210017</v>
      </c>
      <c r="J41" s="73">
        <v>0.77271241830100001</v>
      </c>
      <c r="K41" s="73">
        <v>0.74410654511800001</v>
      </c>
      <c r="L41" s="73">
        <v>0.75070519651500001</v>
      </c>
      <c r="M41" s="73">
        <v>0.76664656212299997</v>
      </c>
      <c r="N41" s="73">
        <v>0.760367280802</v>
      </c>
      <c r="O41" s="73">
        <v>0.74633817834899996</v>
      </c>
      <c r="P41" s="73">
        <v>0.80458006256299996</v>
      </c>
      <c r="Q41" s="73">
        <v>0.88808176909199998</v>
      </c>
      <c r="R41" s="73">
        <v>0.88436736993700005</v>
      </c>
      <c r="S41" s="73">
        <v>0.88438222611100004</v>
      </c>
      <c r="T41" s="72">
        <v>0</v>
      </c>
      <c r="U41" s="72">
        <v>0</v>
      </c>
      <c r="V41" s="72">
        <v>0</v>
      </c>
      <c r="W41" s="72">
        <v>0</v>
      </c>
    </row>
    <row r="42" spans="1:23" x14ac:dyDescent="0.2">
      <c r="A42" s="74" t="s">
        <v>302</v>
      </c>
      <c r="B42" s="73">
        <v>0</v>
      </c>
      <c r="C42" s="73">
        <v>3.2681618883099999</v>
      </c>
      <c r="D42" s="73">
        <v>1.7331932077000001</v>
      </c>
      <c r="E42" s="73">
        <v>1.1351183819199999</v>
      </c>
      <c r="F42" s="73">
        <v>1.0052208140800001</v>
      </c>
      <c r="G42" s="73">
        <v>0.65508387485700004</v>
      </c>
      <c r="H42" s="73">
        <v>1.2912086319</v>
      </c>
      <c r="I42" s="73">
        <v>2.3172987974099999</v>
      </c>
      <c r="J42" s="73">
        <v>2.2345248474299999</v>
      </c>
      <c r="K42" s="73">
        <v>1.8664359861599999</v>
      </c>
      <c r="L42" s="73">
        <v>1.9839506172800001</v>
      </c>
      <c r="M42" s="73">
        <v>1.91037204059</v>
      </c>
      <c r="N42" s="73">
        <v>1.73059866962</v>
      </c>
      <c r="O42" s="73">
        <v>1.7050791917000001</v>
      </c>
      <c r="P42" s="73">
        <v>1.7235772357700001</v>
      </c>
      <c r="Q42" s="73">
        <v>1.6936854887699999</v>
      </c>
      <c r="R42" s="73">
        <v>1.71361940299</v>
      </c>
      <c r="S42" s="73">
        <v>1.7179974651500001</v>
      </c>
    </row>
    <row r="43" spans="1:23" x14ac:dyDescent="0.2">
      <c r="A43" s="74" t="s">
        <v>301</v>
      </c>
      <c r="C43" s="73">
        <v>2.2213402959100002</v>
      </c>
      <c r="D43" s="73">
        <v>3.44570982764</v>
      </c>
      <c r="E43" s="73">
        <v>6.5606804362900002</v>
      </c>
      <c r="F43" s="73">
        <v>12.5342908936</v>
      </c>
      <c r="G43" s="73">
        <v>15.687345307399999</v>
      </c>
      <c r="H43" s="73">
        <v>10.4672892253</v>
      </c>
      <c r="I43" s="73">
        <v>5.8134328358199996</v>
      </c>
      <c r="J43" s="73">
        <v>5.9148936170199997</v>
      </c>
      <c r="K43" s="73">
        <v>8.734375</v>
      </c>
      <c r="L43" s="73">
        <v>9.4621212121199996</v>
      </c>
      <c r="M43" s="73">
        <v>8.3024691357999991</v>
      </c>
      <c r="N43" s="73">
        <v>8.3333333333299997</v>
      </c>
      <c r="O43" s="73">
        <v>9.5179856115099994</v>
      </c>
      <c r="P43" s="73">
        <v>9.1679999999999993</v>
      </c>
      <c r="Q43" s="73">
        <v>8.2131147540999994</v>
      </c>
      <c r="R43" s="73">
        <v>6.6808510638299996</v>
      </c>
      <c r="S43" s="73">
        <v>6.9389312977099999</v>
      </c>
    </row>
    <row r="44" spans="1:23" x14ac:dyDescent="0.2">
      <c r="A44" s="74" t="s">
        <v>300</v>
      </c>
      <c r="C44" s="73">
        <v>4.93594429939</v>
      </c>
      <c r="D44" s="73">
        <v>7.6935307794399996</v>
      </c>
      <c r="E44" s="73">
        <v>11.6851222796</v>
      </c>
      <c r="F44" s="73">
        <v>16.682583900699999</v>
      </c>
      <c r="G44" s="73">
        <v>20.592861833299999</v>
      </c>
      <c r="H44" s="73">
        <v>13.4561781141</v>
      </c>
      <c r="I44" s="73">
        <v>8.0671641791000006</v>
      </c>
      <c r="J44" s="73">
        <v>8.1347517730500005</v>
      </c>
      <c r="K44" s="73">
        <v>11.2890625</v>
      </c>
      <c r="L44" s="73">
        <v>12.272727272699999</v>
      </c>
      <c r="M44" s="73">
        <v>10.950617284</v>
      </c>
      <c r="N44" s="73">
        <v>11.1358024691</v>
      </c>
      <c r="O44" s="73">
        <v>13.172661870500001</v>
      </c>
      <c r="P44" s="73">
        <v>13.776</v>
      </c>
      <c r="Q44" s="73">
        <v>13.5</v>
      </c>
      <c r="R44" s="73">
        <v>11.404255319100001</v>
      </c>
      <c r="S44" s="73">
        <v>12.0458015267</v>
      </c>
    </row>
    <row r="45" spans="1:23" x14ac:dyDescent="0.2">
      <c r="A45" s="74" t="s">
        <v>299</v>
      </c>
      <c r="C45" s="73">
        <v>1.1278096895900001</v>
      </c>
      <c r="D45" s="73">
        <v>5.0286591670799998</v>
      </c>
      <c r="E45" s="73">
        <v>8.7931391968099994</v>
      </c>
      <c r="F45" s="73">
        <v>12.044627845899999</v>
      </c>
      <c r="G45" s="73">
        <v>16.033603212599999</v>
      </c>
      <c r="H45" s="73">
        <v>7.8895114474400003</v>
      </c>
      <c r="I45" s="73">
        <v>3.8656716417900001</v>
      </c>
      <c r="J45" s="73">
        <v>5.58156028369</v>
      </c>
      <c r="K45" s="73">
        <v>8.171875</v>
      </c>
      <c r="L45" s="73">
        <v>8.4015151515199999</v>
      </c>
      <c r="M45" s="73">
        <v>7.7839506172800004</v>
      </c>
      <c r="N45" s="73">
        <v>6.1790123456800004</v>
      </c>
      <c r="O45" s="73">
        <v>6.9784172661900001</v>
      </c>
      <c r="P45" s="73">
        <v>5.12</v>
      </c>
      <c r="Q45" s="73">
        <v>6.5655737704900003</v>
      </c>
      <c r="R45" s="73">
        <v>6.2198581560299999</v>
      </c>
      <c r="S45" s="73">
        <v>7.0534351145</v>
      </c>
    </row>
    <row r="46" spans="1:23" x14ac:dyDescent="0.2">
      <c r="T46" s="75"/>
      <c r="U46" s="75"/>
      <c r="V46" s="75"/>
      <c r="W46" s="75"/>
    </row>
    <row r="47" spans="1:23" x14ac:dyDescent="0.2">
      <c r="A47" s="74" t="s">
        <v>298</v>
      </c>
    </row>
    <row r="48" spans="1:23" x14ac:dyDescent="0.2">
      <c r="A48" s="74" t="s">
        <v>297</v>
      </c>
      <c r="C48" s="73">
        <v>1.4028324591400001</v>
      </c>
      <c r="D48" s="73">
        <v>1.0304408356400001</v>
      </c>
      <c r="E48" s="73">
        <v>0.93232591428800005</v>
      </c>
      <c r="F48" s="73">
        <v>0.98310341333499995</v>
      </c>
      <c r="G48" s="73">
        <v>0.92941445241099996</v>
      </c>
      <c r="H48" s="73">
        <v>1.8624535315999999</v>
      </c>
      <c r="I48" s="73">
        <v>1.8642384106000001</v>
      </c>
      <c r="J48" s="73">
        <v>1.15015974441</v>
      </c>
      <c r="K48" s="73">
        <v>1.2201834862400001</v>
      </c>
      <c r="L48" s="73">
        <v>1.37735849057</v>
      </c>
      <c r="M48" s="73">
        <v>1.1450892857099999</v>
      </c>
      <c r="N48" s="73">
        <v>1.7306034482799999</v>
      </c>
      <c r="O48" s="73">
        <v>1.66216216216</v>
      </c>
      <c r="P48" s="73">
        <v>1.8277027026999999</v>
      </c>
      <c r="Q48" s="73">
        <v>1.2837632776900001</v>
      </c>
      <c r="R48" s="73">
        <v>1.0797636632200001</v>
      </c>
      <c r="S48" s="73">
        <v>0.96176470588200003</v>
      </c>
      <c r="T48" s="72">
        <v>1.34586667385</v>
      </c>
      <c r="U48" s="72">
        <v>0.89970712255499996</v>
      </c>
      <c r="V48" s="72">
        <v>0.81701229100700001</v>
      </c>
      <c r="W48" s="72">
        <v>0.61090617284000004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9048-8DAE-4560-8DC7-B93E640BAB73}">
  <sheetPr>
    <outlinePr summaryBelow="0" summaryRight="0"/>
  </sheetPr>
  <dimension ref="A1:W48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71" customWidth="1"/>
    <col min="2" max="23" width="15" style="71" customWidth="1"/>
    <col min="24" max="16384" width="9.140625" style="71"/>
  </cols>
  <sheetData>
    <row r="1" spans="1:23" x14ac:dyDescent="0.2">
      <c r="B1" s="74" t="s">
        <v>552</v>
      </c>
      <c r="C1" s="74" t="s">
        <v>551</v>
      </c>
      <c r="D1" s="74" t="s">
        <v>550</v>
      </c>
      <c r="E1" s="74" t="s">
        <v>549</v>
      </c>
      <c r="F1" s="74" t="s">
        <v>548</v>
      </c>
      <c r="G1" s="74" t="s">
        <v>547</v>
      </c>
      <c r="H1" s="74" t="s">
        <v>546</v>
      </c>
      <c r="I1" s="74" t="s">
        <v>545</v>
      </c>
      <c r="J1" s="74" t="s">
        <v>544</v>
      </c>
      <c r="K1" s="74" t="s">
        <v>543</v>
      </c>
      <c r="L1" s="74" t="s">
        <v>542</v>
      </c>
      <c r="M1" s="74" t="s">
        <v>541</v>
      </c>
      <c r="N1" s="74" t="s">
        <v>540</v>
      </c>
      <c r="O1" s="74" t="s">
        <v>539</v>
      </c>
      <c r="P1" s="74" t="s">
        <v>538</v>
      </c>
      <c r="Q1" s="74" t="s">
        <v>537</v>
      </c>
      <c r="R1" s="74" t="s">
        <v>536</v>
      </c>
      <c r="S1" s="74" t="s">
        <v>535</v>
      </c>
      <c r="T1" s="74" t="s">
        <v>534</v>
      </c>
      <c r="U1" s="74" t="s">
        <v>533</v>
      </c>
      <c r="V1" s="74" t="s">
        <v>532</v>
      </c>
      <c r="W1" s="74" t="s">
        <v>531</v>
      </c>
    </row>
    <row r="2" spans="1:23" x14ac:dyDescent="0.2">
      <c r="A2" s="74" t="s">
        <v>334</v>
      </c>
    </row>
    <row r="3" spans="1:23" x14ac:dyDescent="0.2">
      <c r="A3" s="74" t="s">
        <v>333</v>
      </c>
      <c r="C3" s="73">
        <v>4.5740200842199998</v>
      </c>
      <c r="D3" s="73">
        <v>4.2497145303500004</v>
      </c>
      <c r="E3" s="73">
        <v>4.4278649722800001</v>
      </c>
      <c r="F3" s="73">
        <v>4.9593700495800004</v>
      </c>
      <c r="G3" s="73">
        <v>4.7926289265099999</v>
      </c>
      <c r="H3" s="73">
        <v>3.6863907574199999</v>
      </c>
      <c r="I3" s="73">
        <v>2.1805400501999999</v>
      </c>
      <c r="J3" s="73">
        <v>2.5416152241500001</v>
      </c>
      <c r="K3" s="73">
        <v>3.5720513343100002</v>
      </c>
      <c r="L3" s="73">
        <v>4.6960802878200001</v>
      </c>
      <c r="M3" s="73">
        <v>5.1470057068599999</v>
      </c>
      <c r="N3" s="73">
        <v>5.5246643304600003</v>
      </c>
      <c r="O3" s="73">
        <v>5.65735634229</v>
      </c>
      <c r="P3" s="73">
        <v>4.6382805864299996</v>
      </c>
      <c r="Q3" s="73">
        <v>3.7551400418999998</v>
      </c>
      <c r="R3" s="73">
        <v>4.5106858583499996</v>
      </c>
      <c r="S3" s="73">
        <v>5.0545864252700001</v>
      </c>
      <c r="T3" s="72">
        <v>3.9245643176999998</v>
      </c>
      <c r="U3" s="72">
        <v>3.7544076239700002</v>
      </c>
      <c r="V3" s="72">
        <v>3.6813508527300001</v>
      </c>
      <c r="W3" s="72">
        <v>4.0378940829300003</v>
      </c>
    </row>
    <row r="4" spans="1:23" x14ac:dyDescent="0.2">
      <c r="A4" s="74" t="s">
        <v>332</v>
      </c>
      <c r="B4" s="73">
        <v>0</v>
      </c>
      <c r="C4" s="73">
        <v>1.01037541322</v>
      </c>
      <c r="D4" s="73">
        <v>1.0632265185700001</v>
      </c>
      <c r="E4" s="73">
        <v>1.0719211822700001</v>
      </c>
      <c r="F4" s="73">
        <v>0.93188770732299997</v>
      </c>
      <c r="G4" s="73">
        <v>0.86004017985299996</v>
      </c>
      <c r="H4" s="73">
        <v>0.91780463558799996</v>
      </c>
      <c r="I4" s="73">
        <v>0.99699603476599996</v>
      </c>
      <c r="J4" s="73">
        <v>1.0813212107300001</v>
      </c>
      <c r="K4" s="73">
        <v>1.19257828337</v>
      </c>
      <c r="L4" s="73">
        <v>1.23601554089</v>
      </c>
      <c r="M4" s="73">
        <v>1.2851506289700001</v>
      </c>
      <c r="N4" s="73">
        <v>1.31097603905</v>
      </c>
      <c r="O4" s="73">
        <v>1.30873108265</v>
      </c>
      <c r="P4" s="73">
        <v>1.2923686345600001</v>
      </c>
      <c r="Q4" s="73">
        <v>1.2752863185500001</v>
      </c>
      <c r="R4" s="73">
        <v>1.3004513871300001</v>
      </c>
      <c r="S4" s="73">
        <v>1.32753952085</v>
      </c>
    </row>
    <row r="5" spans="1:23" x14ac:dyDescent="0.2">
      <c r="A5" s="74" t="s">
        <v>331</v>
      </c>
      <c r="C5" s="73">
        <v>2.6975984460500002</v>
      </c>
      <c r="D5" s="73">
        <v>2.4774397538900002</v>
      </c>
      <c r="E5" s="73">
        <v>2.4312381266999998</v>
      </c>
      <c r="F5" s="73">
        <v>2.4409732805000002</v>
      </c>
      <c r="G5" s="73">
        <v>2.43347689442</v>
      </c>
      <c r="H5" s="73">
        <v>2.5873832408299999</v>
      </c>
      <c r="I5" s="73">
        <v>3.4311825740400002</v>
      </c>
      <c r="J5" s="73">
        <v>4.67200774277</v>
      </c>
      <c r="K5" s="73">
        <v>4.1177452617099997</v>
      </c>
      <c r="L5" s="73">
        <v>3.7272965192399998</v>
      </c>
      <c r="M5" s="73">
        <v>3.5952937249699999</v>
      </c>
      <c r="N5" s="73">
        <v>3.4643089430899998</v>
      </c>
      <c r="O5" s="73">
        <v>3.6939881310699998</v>
      </c>
      <c r="P5" s="73">
        <v>4.3525135022899999</v>
      </c>
      <c r="Q5" s="73">
        <v>4.7156188032199999</v>
      </c>
      <c r="R5" s="73">
        <v>3.9167659912600001</v>
      </c>
      <c r="S5" s="73">
        <v>3.1834003776399999</v>
      </c>
      <c r="T5" s="72">
        <v>3.1734461948399999</v>
      </c>
      <c r="U5" s="72">
        <v>3.3680215087800001</v>
      </c>
      <c r="V5" s="72">
        <v>3.3680215087800001</v>
      </c>
      <c r="W5" s="72">
        <v>3.3680215087800001</v>
      </c>
    </row>
    <row r="6" spans="1:23" x14ac:dyDescent="0.2">
      <c r="A6" s="74" t="s">
        <v>330</v>
      </c>
      <c r="B6" s="77">
        <v>0</v>
      </c>
      <c r="C6" s="77">
        <v>0.12466890340800001</v>
      </c>
      <c r="D6" s="77">
        <v>0.111940865394</v>
      </c>
      <c r="E6" s="77">
        <v>0.115394396304</v>
      </c>
      <c r="F6" s="77">
        <v>0.112811434939</v>
      </c>
      <c r="G6" s="77">
        <v>0.10030435118</v>
      </c>
      <c r="H6" s="77">
        <v>8.7541175939699997E-2</v>
      </c>
      <c r="I6" s="77">
        <v>7.4593558619799993E-2</v>
      </c>
      <c r="J6" s="77">
        <v>0.128400903323</v>
      </c>
      <c r="K6" s="77">
        <v>0.17541392420999999</v>
      </c>
      <c r="L6" s="77">
        <v>0.216348250894</v>
      </c>
      <c r="M6" s="77">
        <v>0.23781708945300001</v>
      </c>
      <c r="N6" s="77">
        <v>0.25090959254299999</v>
      </c>
      <c r="O6" s="77">
        <v>0.27350133310399999</v>
      </c>
      <c r="P6" s="77">
        <v>0.26090569173200001</v>
      </c>
      <c r="Q6" s="77">
        <v>0.22582526536799999</v>
      </c>
      <c r="R6" s="77">
        <v>0.229754660497</v>
      </c>
      <c r="S6" s="77">
        <v>0.21361136195700001</v>
      </c>
      <c r="T6" s="76">
        <v>0.14699699999999999</v>
      </c>
      <c r="U6" s="76">
        <v>0.132748</v>
      </c>
      <c r="V6" s="76">
        <v>0.12357</v>
      </c>
    </row>
    <row r="7" spans="1:23" x14ac:dyDescent="0.2">
      <c r="A7" s="74" t="s">
        <v>329</v>
      </c>
      <c r="B7" s="77">
        <v>0</v>
      </c>
      <c r="C7" s="77">
        <v>4.6214774326599997E-2</v>
      </c>
      <c r="D7" s="77">
        <v>4.5184091850400003E-2</v>
      </c>
      <c r="E7" s="77">
        <v>4.7463222559999997E-2</v>
      </c>
      <c r="F7" s="77">
        <v>4.6215759852700003E-2</v>
      </c>
      <c r="G7" s="77">
        <v>4.1218534439199997E-2</v>
      </c>
      <c r="H7" s="77">
        <v>3.3833865257499998E-2</v>
      </c>
      <c r="I7" s="77">
        <v>2.1739897837000002E-2</v>
      </c>
      <c r="J7" s="77">
        <v>2.7483024513800001E-2</v>
      </c>
      <c r="K7" s="77">
        <v>4.2599508483800001E-2</v>
      </c>
      <c r="L7" s="77">
        <v>5.8044282170099999E-2</v>
      </c>
      <c r="M7" s="77">
        <v>6.6146776214999994E-2</v>
      </c>
      <c r="N7" s="77">
        <v>7.2427025610299997E-2</v>
      </c>
      <c r="O7" s="77">
        <v>7.4039580908000002E-2</v>
      </c>
      <c r="P7" s="77">
        <v>5.9943683482100003E-2</v>
      </c>
      <c r="Q7" s="77">
        <v>4.7888787196699999E-2</v>
      </c>
      <c r="R7" s="77">
        <v>5.8659276813899999E-2</v>
      </c>
      <c r="S7" s="77">
        <v>6.7101632411000006E-2</v>
      </c>
      <c r="T7" s="76">
        <v>5.5254999999999999E-2</v>
      </c>
      <c r="U7" s="76">
        <v>5.1093E-2</v>
      </c>
      <c r="V7" s="76">
        <v>4.947E-2</v>
      </c>
    </row>
    <row r="8" spans="1:23" x14ac:dyDescent="0.2">
      <c r="A8" s="74" t="s">
        <v>328</v>
      </c>
      <c r="B8" s="77">
        <v>0</v>
      </c>
      <c r="C8" s="77">
        <v>0</v>
      </c>
      <c r="D8" s="77">
        <v>6.3436830509700004E-2</v>
      </c>
      <c r="E8" s="77">
        <v>6.6353273945500002E-2</v>
      </c>
      <c r="F8" s="77">
        <v>5.8656148494399998E-2</v>
      </c>
      <c r="G8" s="77">
        <v>4.8555068590500003E-2</v>
      </c>
      <c r="H8" s="77">
        <v>3.9232984768699998E-2</v>
      </c>
      <c r="I8" s="77">
        <v>2.0038611863099999E-2</v>
      </c>
      <c r="J8" s="77">
        <v>4.1531735751300002E-2</v>
      </c>
      <c r="K8" s="77">
        <v>6.9884262836200001E-2</v>
      </c>
      <c r="L8" s="77">
        <v>9.0270632968000003E-2</v>
      </c>
      <c r="M8" s="77">
        <v>0.10750147666900001</v>
      </c>
      <c r="N8" s="77">
        <v>0.108408697106</v>
      </c>
      <c r="O8" s="77">
        <v>0.110590795137</v>
      </c>
      <c r="P8" s="77">
        <v>7.7511869004899994E-2</v>
      </c>
      <c r="Q8" s="77">
        <v>5.0651806149900003E-2</v>
      </c>
      <c r="R8" s="77">
        <v>6.9315890477299996E-2</v>
      </c>
      <c r="S8" s="77">
        <v>8.2483414199400001E-2</v>
      </c>
    </row>
    <row r="9" spans="1:23" x14ac:dyDescent="0.2">
      <c r="T9" s="75"/>
      <c r="U9" s="75"/>
      <c r="V9" s="75"/>
      <c r="W9" s="75"/>
    </row>
    <row r="10" spans="1:23" x14ac:dyDescent="0.2">
      <c r="A10" s="74" t="s">
        <v>327</v>
      </c>
    </row>
    <row r="11" spans="1:23" x14ac:dyDescent="0.2">
      <c r="A11" s="74" t="s">
        <v>326</v>
      </c>
      <c r="B11" s="77">
        <v>0.3910293272</v>
      </c>
      <c r="C11" s="77">
        <v>0.40038872691900002</v>
      </c>
      <c r="D11" s="77">
        <v>0.40468466130300002</v>
      </c>
      <c r="E11" s="77">
        <v>0.40529918864100001</v>
      </c>
      <c r="F11" s="77">
        <v>0.40723537293399997</v>
      </c>
      <c r="G11" s="77">
        <v>0.40604375231700002</v>
      </c>
      <c r="H11" s="77">
        <v>0.40421084634999999</v>
      </c>
      <c r="I11" s="77">
        <v>0.39703519202999998</v>
      </c>
      <c r="J11" s="77">
        <v>0.40512580356799999</v>
      </c>
      <c r="K11" s="77">
        <v>0.40711114666199999</v>
      </c>
      <c r="L11" s="77">
        <v>0.40397651959899999</v>
      </c>
      <c r="M11" s="77">
        <v>0.40265838329800002</v>
      </c>
      <c r="N11" s="77">
        <v>0.40120296444800002</v>
      </c>
      <c r="O11" s="77">
        <v>0.4</v>
      </c>
      <c r="P11" s="77">
        <v>0.39081945419000003</v>
      </c>
      <c r="Q11" s="77">
        <v>0.39401815501600002</v>
      </c>
      <c r="R11" s="77">
        <v>0.40794040794000003</v>
      </c>
      <c r="S11" s="77">
        <v>0.40887369361699999</v>
      </c>
      <c r="T11" s="76">
        <v>0.38767000000000001</v>
      </c>
      <c r="U11" s="76">
        <v>0.38750000000000001</v>
      </c>
      <c r="V11" s="76">
        <v>0.39300000000000002</v>
      </c>
      <c r="W11" s="76">
        <v>0.38400000000000001</v>
      </c>
    </row>
    <row r="12" spans="1:23" x14ac:dyDescent="0.2">
      <c r="A12" s="74" t="s">
        <v>325</v>
      </c>
      <c r="B12" s="77">
        <v>0.30675356207299997</v>
      </c>
      <c r="C12" s="77">
        <v>0.31337868480699999</v>
      </c>
      <c r="D12" s="77">
        <v>0.31767453932</v>
      </c>
      <c r="E12" s="77">
        <v>0.31655679513200002</v>
      </c>
      <c r="F12" s="77">
        <v>0.29030817329199998</v>
      </c>
      <c r="G12" s="77">
        <v>0.31468298108999998</v>
      </c>
      <c r="H12" s="77">
        <v>0.32508645916500001</v>
      </c>
      <c r="I12" s="77">
        <v>0.340711875301</v>
      </c>
      <c r="J12" s="77">
        <v>0.34322448805799999</v>
      </c>
      <c r="K12" s="77">
        <v>0.33036035675699998</v>
      </c>
      <c r="L12" s="77">
        <v>0.31361484567300002</v>
      </c>
      <c r="M12" s="77">
        <v>0.30636422740699998</v>
      </c>
      <c r="N12" s="77">
        <v>0.30217321256000002</v>
      </c>
      <c r="O12" s="77">
        <v>0.29727806440100002</v>
      </c>
      <c r="P12" s="77">
        <v>0.30488570478999999</v>
      </c>
      <c r="Q12" s="77">
        <v>0.32062223601500001</v>
      </c>
      <c r="R12" s="77">
        <v>0.34920634920600002</v>
      </c>
      <c r="S12" s="77">
        <v>0.35117914448900001</v>
      </c>
    </row>
    <row r="13" spans="1:23" x14ac:dyDescent="0.2">
      <c r="A13" s="74" t="s">
        <v>324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</row>
    <row r="14" spans="1:23" x14ac:dyDescent="0.2">
      <c r="A14" s="74" t="s">
        <v>323</v>
      </c>
      <c r="B14" s="77">
        <v>4.3767171426700002E-2</v>
      </c>
      <c r="C14" s="77">
        <v>4.3796566245499997E-2</v>
      </c>
      <c r="D14" s="77">
        <v>4.5808460939500001E-2</v>
      </c>
      <c r="E14" s="77">
        <v>4.65263691684E-2</v>
      </c>
      <c r="F14" s="77">
        <v>4.5064761054000001E-2</v>
      </c>
      <c r="G14" s="77">
        <v>4.94623655914E-2</v>
      </c>
      <c r="H14" s="77">
        <v>5.11914262912E-2</v>
      </c>
      <c r="I14" s="77">
        <v>5.3029085650000002E-2</v>
      </c>
      <c r="J14" s="77">
        <v>5.3258972284900001E-2</v>
      </c>
      <c r="K14" s="77">
        <v>4.7554293484800003E-2</v>
      </c>
      <c r="L14" s="77">
        <v>4.25676955122E-2</v>
      </c>
      <c r="M14" s="77">
        <v>3.9225601387E-2</v>
      </c>
      <c r="N14" s="77">
        <v>3.7735849056599997E-2</v>
      </c>
      <c r="O14" s="77">
        <v>3.7964774951099997E-2</v>
      </c>
      <c r="P14" s="77">
        <v>4.0031020347900001E-2</v>
      </c>
      <c r="Q14" s="77">
        <v>4.1430677321699999E-2</v>
      </c>
      <c r="R14" s="77">
        <v>3.9039039039000002E-2</v>
      </c>
      <c r="S14" s="77">
        <v>3.7375189401300003E-2</v>
      </c>
      <c r="T14" s="76">
        <v>3.8845001336000003E-2</v>
      </c>
      <c r="U14" s="76">
        <v>3.7888978685399997E-2</v>
      </c>
      <c r="V14" s="76">
        <v>3.6901057614599997E-2</v>
      </c>
      <c r="W14" s="76">
        <v>3.3895014753800003E-2</v>
      </c>
    </row>
    <row r="15" spans="1:23" x14ac:dyDescent="0.2">
      <c r="A15" s="74" t="s">
        <v>55</v>
      </c>
      <c r="B15" s="77">
        <v>7.0538623730100003E-2</v>
      </c>
      <c r="C15" s="77">
        <v>8.7010042112100006E-2</v>
      </c>
      <c r="D15" s="77">
        <v>8.7010121982899993E-2</v>
      </c>
      <c r="E15" s="77">
        <v>8.8742393509100001E-2</v>
      </c>
      <c r="F15" s="77">
        <v>0.10826261724</v>
      </c>
      <c r="G15" s="77">
        <v>6.8075639599600002E-2</v>
      </c>
      <c r="H15" s="77">
        <v>7.0801504959499995E-2</v>
      </c>
      <c r="I15" s="77">
        <v>-0.175879800739</v>
      </c>
      <c r="J15" s="77">
        <v>4.5255225850399997E-2</v>
      </c>
      <c r="K15" s="77">
        <v>7.3111226652799996E-2</v>
      </c>
      <c r="L15" s="77">
        <v>9.1308464305999995E-2</v>
      </c>
      <c r="M15" s="77">
        <v>9.11652098534E-2</v>
      </c>
      <c r="N15" s="77">
        <v>9.5879130714999997E-2</v>
      </c>
      <c r="O15" s="77">
        <v>9.9021526418799993E-2</v>
      </c>
      <c r="P15" s="77">
        <v>7.5298201558400002E-2</v>
      </c>
      <c r="Q15" s="77">
        <v>5.10124912716E-2</v>
      </c>
      <c r="R15" s="77">
        <v>6.8991068991099996E-2</v>
      </c>
      <c r="S15" s="77">
        <v>6.2822953494700004E-2</v>
      </c>
    </row>
    <row r="16" spans="1:23" x14ac:dyDescent="0.2">
      <c r="A16" s="74" t="s">
        <v>62</v>
      </c>
      <c r="B16" s="77">
        <v>8.4275765126800004E-2</v>
      </c>
      <c r="C16" s="77">
        <v>8.7010042112100006E-2</v>
      </c>
      <c r="D16" s="77">
        <v>8.7010121982899993E-2</v>
      </c>
      <c r="E16" s="77">
        <v>8.8679006085200004E-2</v>
      </c>
      <c r="F16" s="77">
        <v>9.5489057614999998E-2</v>
      </c>
      <c r="G16" s="77">
        <v>7.9273266592500002E-2</v>
      </c>
      <c r="H16" s="77">
        <v>7.9124387185000006E-2</v>
      </c>
      <c r="I16" s="77">
        <v>5.6323316728300002E-2</v>
      </c>
      <c r="J16" s="77">
        <v>6.19013155094E-2</v>
      </c>
      <c r="K16" s="77">
        <v>7.6750789905199998E-2</v>
      </c>
      <c r="L16" s="77">
        <v>9.0361673925399996E-2</v>
      </c>
      <c r="M16" s="77">
        <v>0.101242505237</v>
      </c>
      <c r="N16" s="77">
        <v>9.9029751888599998E-2</v>
      </c>
      <c r="O16" s="77">
        <v>0.102721935599</v>
      </c>
      <c r="P16" s="77">
        <v>8.5933749399900006E-2</v>
      </c>
      <c r="Q16" s="77">
        <v>7.33959190007E-2</v>
      </c>
      <c r="R16" s="77">
        <v>8.1822081822100004E-2</v>
      </c>
      <c r="S16" s="77">
        <v>7.7198026341300005E-2</v>
      </c>
      <c r="T16" s="76">
        <v>5.72833854649E-2</v>
      </c>
      <c r="U16" s="76">
        <v>5.46554449737E-2</v>
      </c>
      <c r="V16" s="76">
        <v>5.1950673512099997E-2</v>
      </c>
      <c r="W16" s="76">
        <v>5.6491691256400002E-2</v>
      </c>
    </row>
    <row r="17" spans="1:23" x14ac:dyDescent="0.2">
      <c r="A17" s="74" t="s">
        <v>74</v>
      </c>
      <c r="B17" s="77">
        <v>0.114305795157</v>
      </c>
      <c r="C17" s="77">
        <v>0.13080660835800001</v>
      </c>
      <c r="D17" s="77">
        <v>0.13281858292199999</v>
      </c>
      <c r="E17" s="77">
        <v>0.135268762677</v>
      </c>
      <c r="F17" s="77">
        <v>0.15332737829400001</v>
      </c>
      <c r="G17" s="77">
        <v>0.11753800519099999</v>
      </c>
      <c r="H17" s="77">
        <v>0.121992931251</v>
      </c>
      <c r="I17" s="77">
        <v>-0.122850715089</v>
      </c>
      <c r="J17" s="77">
        <v>9.8514198135300005E-2</v>
      </c>
      <c r="K17" s="77">
        <v>0.120665520138</v>
      </c>
      <c r="L17" s="77">
        <v>0.133876159818</v>
      </c>
      <c r="M17" s="77">
        <v>0.13039081123999999</v>
      </c>
      <c r="N17" s="77">
        <v>0.13361497977199999</v>
      </c>
      <c r="O17" s="77">
        <v>0.13698630137000001</v>
      </c>
      <c r="P17" s="77">
        <v>0.11532922190600001</v>
      </c>
      <c r="Q17" s="77">
        <v>9.2443168593400002E-2</v>
      </c>
      <c r="R17" s="77">
        <v>0.10803010803</v>
      </c>
      <c r="S17" s="77">
        <v>0.100198142896</v>
      </c>
    </row>
    <row r="18" spans="1:23" x14ac:dyDescent="0.2">
      <c r="A18" s="74" t="s">
        <v>66</v>
      </c>
      <c r="B18" s="77">
        <v>0.12804293655400001</v>
      </c>
      <c r="C18" s="77">
        <v>0.133203757694</v>
      </c>
      <c r="D18" s="77">
        <v>0.13859330391899999</v>
      </c>
      <c r="E18" s="77">
        <v>0.13247971602399999</v>
      </c>
      <c r="F18" s="77">
        <v>0.13916927199599999</v>
      </c>
      <c r="G18" s="77">
        <v>0.12617723396399999</v>
      </c>
      <c r="H18" s="77">
        <v>0.128681640254</v>
      </c>
      <c r="I18" s="77">
        <v>0.107665113289</v>
      </c>
      <c r="J18" s="77">
        <v>0.113414789902</v>
      </c>
      <c r="K18" s="77">
        <v>0.122745270568</v>
      </c>
      <c r="L18" s="77">
        <v>0.13145237644400001</v>
      </c>
      <c r="M18" s="77">
        <v>0.13913169110699999</v>
      </c>
      <c r="N18" s="77">
        <v>0.135548315492</v>
      </c>
      <c r="O18" s="77">
        <v>0.13958370396700001</v>
      </c>
      <c r="P18" s="77">
        <v>0.12511540307999999</v>
      </c>
      <c r="Q18" s="77">
        <v>0.114438668632</v>
      </c>
      <c r="R18" s="77">
        <v>0.120471120471</v>
      </c>
      <c r="S18" s="77">
        <v>0.11177590427</v>
      </c>
      <c r="T18" s="76">
        <v>9.6128386800899995E-2</v>
      </c>
      <c r="U18" s="76">
        <v>9.2544423658999994E-2</v>
      </c>
      <c r="V18" s="76">
        <v>8.8851731126700001E-2</v>
      </c>
      <c r="W18" s="76">
        <v>9.0386706010299994E-2</v>
      </c>
    </row>
    <row r="19" spans="1:23" x14ac:dyDescent="0.2">
      <c r="A19" s="74" t="s">
        <v>322</v>
      </c>
      <c r="B19" s="73">
        <v>4.0189125295499997</v>
      </c>
      <c r="C19" s="73">
        <v>9.7635244574000009</v>
      </c>
      <c r="D19" s="73">
        <v>7.8380482740700002</v>
      </c>
      <c r="E19" s="73">
        <v>6.0788539553799996</v>
      </c>
      <c r="F19" s="73">
        <v>15.864225100500001</v>
      </c>
      <c r="G19" s="73">
        <v>8.7282165368900007</v>
      </c>
      <c r="H19" s="73">
        <v>4.23364876677</v>
      </c>
      <c r="I19" s="73">
        <v>3.8928169693100001</v>
      </c>
      <c r="J19" s="73">
        <v>5.49193239389</v>
      </c>
      <c r="K19" s="73">
        <v>4.0035195776499997</v>
      </c>
      <c r="L19" s="73">
        <v>5.3361105851200001</v>
      </c>
      <c r="M19" s="73">
        <v>4.4679621469299997</v>
      </c>
      <c r="N19" s="73">
        <v>6.03630374852</v>
      </c>
      <c r="O19" s="73">
        <v>5.8388187155300004</v>
      </c>
      <c r="P19" s="73">
        <v>3.21651464234</v>
      </c>
      <c r="Q19" s="73">
        <v>3.44867716658</v>
      </c>
      <c r="R19" s="73">
        <v>4.7424047423999998</v>
      </c>
      <c r="S19" s="73">
        <v>3.11977932321</v>
      </c>
      <c r="T19" s="72">
        <v>0.91571034745799995</v>
      </c>
      <c r="U19" s="72">
        <v>4.1511817385700001</v>
      </c>
      <c r="V19" s="72">
        <v>0</v>
      </c>
      <c r="W19" s="72">
        <v>0</v>
      </c>
    </row>
    <row r="20" spans="1:23" x14ac:dyDescent="0.2">
      <c r="A20" s="74" t="s">
        <v>321</v>
      </c>
      <c r="C20" s="73">
        <v>10.9270469365</v>
      </c>
      <c r="D20" s="73">
        <v>8.9040995036300004</v>
      </c>
      <c r="E20" s="73">
        <v>7.1902695078600001</v>
      </c>
      <c r="F20" s="73">
        <v>17.0042626312</v>
      </c>
      <c r="G20" s="73">
        <v>9.7162514981499992</v>
      </c>
      <c r="H20" s="73">
        <v>5.6547316742699998</v>
      </c>
      <c r="I20" s="73">
        <v>6.0682740772499999</v>
      </c>
      <c r="J20" s="73">
        <v>7.0279571040900004</v>
      </c>
      <c r="K20" s="73">
        <v>5.3072297990999999</v>
      </c>
      <c r="L20" s="73">
        <v>6.4068458332900002</v>
      </c>
      <c r="M20" s="73">
        <v>5.4360188364899997</v>
      </c>
      <c r="N20" s="73">
        <v>6.9377266091800003</v>
      </c>
      <c r="O20" s="73">
        <v>6.7316421756600002</v>
      </c>
      <c r="P20" s="73">
        <v>4.0666075656</v>
      </c>
      <c r="Q20" s="73">
        <v>4.3524549629099996</v>
      </c>
      <c r="R20" s="73">
        <v>5.5167716117500003</v>
      </c>
      <c r="S20" s="73">
        <v>3.8177829555499998</v>
      </c>
      <c r="T20" s="72">
        <v>1.55953026168</v>
      </c>
      <c r="U20" s="72">
        <v>4.7556671038399996</v>
      </c>
      <c r="V20" s="72">
        <v>0.449296552051</v>
      </c>
      <c r="W20" s="72">
        <v>0.46174473778899999</v>
      </c>
    </row>
    <row r="21" spans="1:23" x14ac:dyDescent="0.2">
      <c r="T21" s="75"/>
      <c r="U21" s="75"/>
      <c r="V21" s="75"/>
      <c r="W21" s="75"/>
    </row>
    <row r="22" spans="1:23" x14ac:dyDescent="0.2">
      <c r="A22" s="74" t="s">
        <v>320</v>
      </c>
    </row>
    <row r="23" spans="1:23" x14ac:dyDescent="0.2">
      <c r="A23" s="74" t="s">
        <v>319</v>
      </c>
      <c r="C23" s="73">
        <v>1.9866703693400001</v>
      </c>
      <c r="D23" s="73">
        <v>1.9191346896699999</v>
      </c>
      <c r="E23" s="73">
        <v>1.7461055568499999</v>
      </c>
      <c r="F23" s="73">
        <v>1.3366271409699999</v>
      </c>
      <c r="G23" s="73">
        <v>1.2177194421699999</v>
      </c>
      <c r="H23" s="73">
        <v>1.1798507462700001</v>
      </c>
      <c r="I23" s="73">
        <v>1.31486539212</v>
      </c>
      <c r="J23" s="73">
        <v>1.54235768714</v>
      </c>
      <c r="K23" s="73">
        <v>1.38228811861</v>
      </c>
      <c r="L23" s="73">
        <v>1.40140507744</v>
      </c>
      <c r="M23" s="73">
        <v>1.5519211822700001</v>
      </c>
      <c r="N23" s="73">
        <v>1.51728955641</v>
      </c>
      <c r="O23" s="73">
        <v>1.6906403940900001</v>
      </c>
      <c r="P23" s="73">
        <v>1.3358938547500001</v>
      </c>
      <c r="Q23" s="73">
        <v>1.3504515671999999</v>
      </c>
      <c r="R23" s="73">
        <v>1.4763467850900001</v>
      </c>
      <c r="S23" s="73">
        <v>1.42297400612</v>
      </c>
    </row>
    <row r="24" spans="1:23" x14ac:dyDescent="0.2">
      <c r="A24" s="74" t="s">
        <v>318</v>
      </c>
      <c r="C24" s="73">
        <v>1.0194390447099999</v>
      </c>
      <c r="D24" s="73">
        <v>1.06567087304</v>
      </c>
      <c r="E24" s="73">
        <v>0.99651243896800001</v>
      </c>
      <c r="F24" s="73">
        <v>0.59064558629800001</v>
      </c>
      <c r="G24" s="73">
        <v>0.304183757178</v>
      </c>
      <c r="H24" s="73">
        <v>0.19514925373100001</v>
      </c>
      <c r="I24" s="73">
        <v>0.34042138119400001</v>
      </c>
      <c r="J24" s="73">
        <v>0.45809054235800001</v>
      </c>
      <c r="K24" s="73">
        <v>0.36104988980199998</v>
      </c>
      <c r="L24" s="73">
        <v>0.51013891106499998</v>
      </c>
      <c r="M24" s="73">
        <v>0.43487684729100001</v>
      </c>
      <c r="N24" s="73">
        <v>0.47345441844199998</v>
      </c>
      <c r="O24" s="73">
        <v>0.52610837438400004</v>
      </c>
      <c r="P24" s="73">
        <v>0.29102653631300002</v>
      </c>
      <c r="Q24" s="73">
        <v>0.32211793872900002</v>
      </c>
      <c r="R24" s="73">
        <v>0.35103301795699998</v>
      </c>
      <c r="S24" s="73">
        <v>0.29854740061200002</v>
      </c>
    </row>
    <row r="25" spans="1:23" x14ac:dyDescent="0.2">
      <c r="A25" s="74" t="s">
        <v>317</v>
      </c>
      <c r="B25" s="73">
        <v>0</v>
      </c>
      <c r="C25" s="73">
        <v>50.771298995800002</v>
      </c>
      <c r="D25" s="73">
        <v>51.320724111099999</v>
      </c>
      <c r="E25" s="73">
        <v>49.5350532454</v>
      </c>
      <c r="F25" s="73">
        <v>29.669495310399999</v>
      </c>
      <c r="G25" s="73">
        <v>6.9968483500199996</v>
      </c>
      <c r="H25" s="73">
        <v>6.4224907840199998</v>
      </c>
      <c r="I25" s="73">
        <v>6.4372087417600001</v>
      </c>
      <c r="J25" s="73">
        <v>5.5630295031700001</v>
      </c>
      <c r="K25" s="73">
        <v>4.9342078950500001</v>
      </c>
      <c r="L25" s="73">
        <v>5.0869153569399996</v>
      </c>
      <c r="M25" s="73">
        <v>4.8911001950399999</v>
      </c>
      <c r="N25" s="73">
        <v>5.7237478070999996</v>
      </c>
      <c r="O25" s="73">
        <v>5.50649350649</v>
      </c>
      <c r="P25" s="73">
        <v>7.5213264891599998</v>
      </c>
      <c r="Q25" s="73">
        <v>7.3911862828799997</v>
      </c>
      <c r="R25" s="73">
        <v>5.1673101673100001</v>
      </c>
      <c r="S25" s="73">
        <v>5.6723260421899999</v>
      </c>
    </row>
    <row r="26" spans="1:23" x14ac:dyDescent="0.2">
      <c r="A26" s="74" t="s">
        <v>316</v>
      </c>
      <c r="B26" s="73">
        <v>0</v>
      </c>
      <c r="C26" s="73">
        <v>132.47271745</v>
      </c>
      <c r="D26" s="73">
        <v>127.899182561</v>
      </c>
      <c r="E26" s="73">
        <v>121.38136857799999</v>
      </c>
      <c r="F26" s="73">
        <v>150.13072634100001</v>
      </c>
      <c r="G26" s="73">
        <v>121.15019664099999</v>
      </c>
      <c r="H26" s="73">
        <v>117.809529885</v>
      </c>
      <c r="I26" s="73">
        <v>115.976081018</v>
      </c>
      <c r="J26" s="73">
        <v>120.55213626299999</v>
      </c>
      <c r="K26" s="73">
        <v>117.152590394</v>
      </c>
      <c r="L26" s="73">
        <v>118.67486338800001</v>
      </c>
      <c r="M26" s="73">
        <v>117.14959487199999</v>
      </c>
      <c r="N26" s="73">
        <v>121.273841555</v>
      </c>
      <c r="O26" s="73">
        <v>117.251082251</v>
      </c>
      <c r="P26" s="73">
        <v>121.828928225</v>
      </c>
      <c r="Q26" s="73">
        <v>126.15293515099999</v>
      </c>
      <c r="R26" s="73">
        <v>124.49575126800001</v>
      </c>
      <c r="S26" s="73">
        <v>126.256654617</v>
      </c>
    </row>
    <row r="27" spans="1:23" x14ac:dyDescent="0.2">
      <c r="A27" s="74" t="s">
        <v>315</v>
      </c>
      <c r="C27" s="73">
        <v>61.839005942900002</v>
      </c>
      <c r="D27" s="73">
        <v>63.253405994600001</v>
      </c>
      <c r="E27" s="73">
        <v>50.614474525699997</v>
      </c>
      <c r="F27" s="73">
        <v>69.358800482199996</v>
      </c>
      <c r="G27" s="73">
        <v>55.915475373100001</v>
      </c>
      <c r="H27" s="73">
        <v>48.683740511700002</v>
      </c>
      <c r="I27" s="73">
        <v>46.035378772800001</v>
      </c>
      <c r="J27" s="73">
        <v>46.914764187999999</v>
      </c>
      <c r="K27" s="73">
        <v>48.752023745199999</v>
      </c>
      <c r="L27" s="73">
        <v>52.460922607800001</v>
      </c>
      <c r="M27" s="73">
        <v>48.643124924299997</v>
      </c>
      <c r="N27" s="73">
        <v>53.184155455999999</v>
      </c>
      <c r="O27" s="73">
        <v>52.532467532399998</v>
      </c>
      <c r="P27" s="73">
        <v>51.776188166799997</v>
      </c>
      <c r="Q27" s="73">
        <v>50.867742141900003</v>
      </c>
      <c r="R27" s="73">
        <v>55.900467689999999</v>
      </c>
      <c r="S27" s="73">
        <v>63.284258955200002</v>
      </c>
    </row>
    <row r="28" spans="1:23" x14ac:dyDescent="0.2">
      <c r="A28" s="74" t="s">
        <v>314</v>
      </c>
      <c r="C28" s="73">
        <v>121.405010503</v>
      </c>
      <c r="D28" s="73">
        <v>115.966500678</v>
      </c>
      <c r="E28" s="73">
        <v>120.301947298</v>
      </c>
      <c r="F28" s="73">
        <v>110.44142116899999</v>
      </c>
      <c r="G28" s="73">
        <v>72.231569618400002</v>
      </c>
      <c r="H28" s="73">
        <v>75.548280156900006</v>
      </c>
      <c r="I28" s="73">
        <v>76.377910987000007</v>
      </c>
      <c r="J28" s="73">
        <v>79.200401577999997</v>
      </c>
      <c r="K28" s="73">
        <v>73.334774543799995</v>
      </c>
      <c r="L28" s="73">
        <v>71.300856137099998</v>
      </c>
      <c r="M28" s="73">
        <v>73.397570143199999</v>
      </c>
      <c r="N28" s="73">
        <v>73.813433905599993</v>
      </c>
      <c r="O28" s="73">
        <v>70.225108225100001</v>
      </c>
      <c r="P28" s="73">
        <v>77.574066547399994</v>
      </c>
      <c r="Q28" s="73">
        <v>82.6763792924</v>
      </c>
      <c r="R28" s="73">
        <v>73.762593745299995</v>
      </c>
      <c r="S28" s="73">
        <v>68.644721704199995</v>
      </c>
    </row>
    <row r="29" spans="1:23" x14ac:dyDescent="0.2">
      <c r="T29" s="75"/>
      <c r="U29" s="75"/>
      <c r="V29" s="75"/>
      <c r="W29" s="75"/>
    </row>
    <row r="30" spans="1:23" x14ac:dyDescent="0.2">
      <c r="A30" s="74" t="s">
        <v>313</v>
      </c>
    </row>
    <row r="31" spans="1:23" x14ac:dyDescent="0.2">
      <c r="A31" s="74" t="s">
        <v>312</v>
      </c>
      <c r="B31" s="73">
        <v>0</v>
      </c>
      <c r="C31" s="73">
        <v>2.4196582536400002</v>
      </c>
      <c r="D31" s="73">
        <v>2.4962747003599999</v>
      </c>
      <c r="E31" s="73">
        <v>2.62146892655</v>
      </c>
      <c r="F31" s="73">
        <v>1.86056174173</v>
      </c>
      <c r="G31" s="73">
        <v>2.3507365118100001</v>
      </c>
      <c r="H31" s="73">
        <v>2.3940496770099999</v>
      </c>
      <c r="I31" s="73">
        <v>2.3838345144600002</v>
      </c>
      <c r="J31" s="73">
        <v>2.4707057957299998</v>
      </c>
      <c r="K31" s="73">
        <v>2.8370588902799998</v>
      </c>
      <c r="L31" s="73">
        <v>3.13598574822</v>
      </c>
      <c r="M31" s="73">
        <v>3.3779892630599999</v>
      </c>
      <c r="N31" s="73">
        <v>3.5221941992399999</v>
      </c>
      <c r="O31" s="73">
        <v>3.6032051282099999</v>
      </c>
      <c r="P31" s="73">
        <v>3.5555409663900002</v>
      </c>
      <c r="Q31" s="73">
        <v>3.6736497078500001</v>
      </c>
      <c r="R31" s="73">
        <v>3.84307553957</v>
      </c>
      <c r="S31" s="73">
        <v>3.8781075787299999</v>
      </c>
    </row>
    <row r="32" spans="1:23" x14ac:dyDescent="0.2">
      <c r="A32" s="74" t="s">
        <v>311</v>
      </c>
      <c r="B32" s="73">
        <v>0</v>
      </c>
      <c r="C32" s="73">
        <v>7.0592270752299999</v>
      </c>
      <c r="D32" s="73">
        <v>7.1451089476099998</v>
      </c>
      <c r="E32" s="73">
        <v>7.3240482822699997</v>
      </c>
      <c r="F32" s="73">
        <v>11.305225953000001</v>
      </c>
      <c r="G32" s="73">
        <v>23.080872914</v>
      </c>
      <c r="H32" s="73">
        <v>53.7</v>
      </c>
      <c r="I32" s="73">
        <v>55.192904656300001</v>
      </c>
      <c r="J32" s="73">
        <v>58.943538268499999</v>
      </c>
      <c r="K32" s="73">
        <v>71.847701149399995</v>
      </c>
      <c r="L32" s="73">
        <v>74.8016997167</v>
      </c>
      <c r="M32" s="73">
        <v>74.928281461400005</v>
      </c>
      <c r="N32" s="73">
        <v>69.050679851699996</v>
      </c>
      <c r="O32" s="73">
        <v>65.208816705299995</v>
      </c>
      <c r="P32" s="73">
        <v>55.150712831</v>
      </c>
      <c r="Q32" s="73">
        <v>47.737037037</v>
      </c>
      <c r="R32" s="73">
        <v>57.945762711900002</v>
      </c>
      <c r="S32" s="73">
        <v>67.467889908299995</v>
      </c>
    </row>
    <row r="33" spans="1:23" x14ac:dyDescent="0.2">
      <c r="A33" s="74" t="s">
        <v>310</v>
      </c>
      <c r="B33" s="73">
        <v>0</v>
      </c>
      <c r="C33" s="73">
        <v>2.7483296213799999</v>
      </c>
      <c r="D33" s="73">
        <v>2.7912990568899998</v>
      </c>
      <c r="E33" s="73">
        <v>2.9619573796399998</v>
      </c>
      <c r="F33" s="73">
        <v>3.0940669075599998</v>
      </c>
      <c r="G33" s="73">
        <v>2.9730883444699998</v>
      </c>
      <c r="H33" s="73">
        <v>3.02148983329</v>
      </c>
      <c r="I33" s="73">
        <v>3.0540238071000001</v>
      </c>
      <c r="J33" s="73">
        <v>2.9780477408400001</v>
      </c>
      <c r="K33" s="73">
        <v>3.1631281339999999</v>
      </c>
      <c r="L33" s="73">
        <v>3.1874430379700001</v>
      </c>
      <c r="M33" s="73">
        <v>3.1727577937599998</v>
      </c>
      <c r="N33" s="73">
        <v>3.0786930510800001</v>
      </c>
      <c r="O33" s="73">
        <v>3.0732640787299998</v>
      </c>
      <c r="P33" s="73">
        <v>3.0204156367300001</v>
      </c>
      <c r="Q33" s="73">
        <v>2.8649243466300001</v>
      </c>
      <c r="R33" s="73">
        <v>2.87056821405</v>
      </c>
      <c r="S33" s="73">
        <v>2.9144717938900002</v>
      </c>
    </row>
    <row r="34" spans="1:23" x14ac:dyDescent="0.2">
      <c r="T34" s="75"/>
      <c r="U34" s="75"/>
      <c r="V34" s="75"/>
      <c r="W34" s="75"/>
    </row>
    <row r="35" spans="1:23" x14ac:dyDescent="0.2">
      <c r="A35" s="74" t="s">
        <v>309</v>
      </c>
    </row>
    <row r="36" spans="1:23" x14ac:dyDescent="0.2">
      <c r="A36" s="74" t="s">
        <v>308</v>
      </c>
      <c r="B36" s="73">
        <v>0</v>
      </c>
      <c r="C36" s="73">
        <v>1.9146400778199999</v>
      </c>
      <c r="D36" s="73">
        <v>1.5852059925099999</v>
      </c>
      <c r="E36" s="73">
        <v>1.47009569378</v>
      </c>
      <c r="F36" s="73">
        <v>2.0773427471099999</v>
      </c>
      <c r="G36" s="73">
        <v>2.5302674111100001</v>
      </c>
      <c r="H36" s="73">
        <v>2.4300059066699999</v>
      </c>
      <c r="I36" s="73">
        <v>3.2766791044799999</v>
      </c>
      <c r="J36" s="73">
        <v>2.8913288288299999</v>
      </c>
      <c r="K36" s="73">
        <v>2.1135549038799999</v>
      </c>
      <c r="L36" s="73">
        <v>1.5690002881</v>
      </c>
      <c r="M36" s="73">
        <v>1.3012720664599999</v>
      </c>
      <c r="N36" s="73">
        <v>1.3203909138900001</v>
      </c>
      <c r="O36" s="73">
        <v>1.27032882998</v>
      </c>
      <c r="P36" s="73">
        <v>1.7105962219599999</v>
      </c>
      <c r="Q36" s="73">
        <v>2.05118644068</v>
      </c>
      <c r="R36" s="73">
        <v>1.6189705406299999</v>
      </c>
      <c r="S36" s="73">
        <v>1.3932916232200001</v>
      </c>
      <c r="T36" s="72">
        <v>1.581212762</v>
      </c>
      <c r="U36" s="72">
        <v>1.72535769991</v>
      </c>
      <c r="V36" s="72">
        <v>1.79907932657</v>
      </c>
      <c r="W36" s="72">
        <v>1.71134020619</v>
      </c>
    </row>
    <row r="37" spans="1:23" x14ac:dyDescent="0.2">
      <c r="A37" s="74" t="s">
        <v>307</v>
      </c>
      <c r="B37" s="73">
        <v>0</v>
      </c>
      <c r="C37" s="73">
        <v>3.2277816654999998</v>
      </c>
      <c r="D37" s="73">
        <v>2.6827168367300001</v>
      </c>
      <c r="E37" s="73">
        <v>2.5739299610900002</v>
      </c>
      <c r="F37" s="73">
        <v>2.8581300813000001</v>
      </c>
      <c r="G37" s="73">
        <v>4.6444554947799999</v>
      </c>
      <c r="H37" s="73">
        <v>4.0004384042099996</v>
      </c>
      <c r="I37" s="73">
        <v>5.4548513740900004</v>
      </c>
      <c r="J37" s="73">
        <v>4.1735480943700001</v>
      </c>
      <c r="K37" s="73">
        <v>3.1441107644300001</v>
      </c>
      <c r="L37" s="73">
        <v>2.8043960103400001</v>
      </c>
      <c r="M37" s="73">
        <v>2.5237113402100002</v>
      </c>
      <c r="N37" s="73">
        <v>2.4131029763899998</v>
      </c>
      <c r="O37" s="73">
        <v>2.5369527145399999</v>
      </c>
      <c r="P37" s="73">
        <v>3.28483516484</v>
      </c>
      <c r="Q37" s="73">
        <v>3.55937193327</v>
      </c>
      <c r="R37" s="73">
        <v>2.7380850150299998</v>
      </c>
      <c r="S37" s="73">
        <v>2.7336760925400001</v>
      </c>
    </row>
    <row r="38" spans="1:23" x14ac:dyDescent="0.2">
      <c r="A38" s="74" t="s">
        <v>306</v>
      </c>
      <c r="B38" s="73">
        <v>0</v>
      </c>
      <c r="C38" s="73">
        <v>2.7547235829300001</v>
      </c>
      <c r="D38" s="73">
        <v>2.15943877551</v>
      </c>
      <c r="E38" s="73">
        <v>1.99254215305</v>
      </c>
      <c r="F38" s="73">
        <v>2.6313008130100002</v>
      </c>
      <c r="G38" s="73">
        <v>4.28170064644</v>
      </c>
      <c r="H38" s="73">
        <v>3.6071898290200002</v>
      </c>
      <c r="I38" s="73">
        <v>4.9251261918100004</v>
      </c>
      <c r="J38" s="73">
        <v>3.4947822141599998</v>
      </c>
      <c r="K38" s="73">
        <v>2.52983619345</v>
      </c>
      <c r="L38" s="73">
        <v>2.0118212042899999</v>
      </c>
      <c r="M38" s="73">
        <v>1.72250859107</v>
      </c>
      <c r="N38" s="73">
        <v>1.7102292165599999</v>
      </c>
      <c r="O38" s="73">
        <v>1.7455341506099999</v>
      </c>
      <c r="P38" s="73">
        <v>2.5474725274700001</v>
      </c>
      <c r="Q38" s="73">
        <v>2.9690873405299998</v>
      </c>
      <c r="R38" s="73">
        <v>2.14727350794</v>
      </c>
      <c r="S38" s="73">
        <v>2.06092544987</v>
      </c>
      <c r="T38" s="72">
        <v>2.6184025884</v>
      </c>
      <c r="U38" s="72">
        <v>2.9136080120700001</v>
      </c>
      <c r="V38" s="72">
        <v>3.0174708837500002</v>
      </c>
      <c r="W38" s="72">
        <v>3</v>
      </c>
    </row>
    <row r="39" spans="1:23" x14ac:dyDescent="0.2">
      <c r="A39" s="74" t="s">
        <v>305</v>
      </c>
      <c r="C39" s="73">
        <v>0.81449761610500004</v>
      </c>
      <c r="D39" s="73">
        <v>0.71893693385699997</v>
      </c>
      <c r="E39" s="73">
        <v>0.65565375402699999</v>
      </c>
      <c r="F39" s="73">
        <v>0.71431474144100005</v>
      </c>
      <c r="G39" s="73">
        <v>0.7247895084</v>
      </c>
      <c r="H39" s="73">
        <v>0.82351879427800001</v>
      </c>
      <c r="I39" s="73">
        <v>1.3366316223500001</v>
      </c>
      <c r="J39" s="73">
        <v>1.9783847725599999</v>
      </c>
      <c r="K39" s="73">
        <v>1.5833251497600001</v>
      </c>
      <c r="L39" s="73">
        <v>1.32452237634</v>
      </c>
      <c r="M39" s="73">
        <v>1.22563417891</v>
      </c>
      <c r="N39" s="73">
        <v>1.1469105691100001</v>
      </c>
      <c r="O39" s="73">
        <v>1.2458931796699999</v>
      </c>
      <c r="P39" s="73">
        <v>1.55234732032</v>
      </c>
      <c r="Q39" s="73">
        <v>1.69228974688</v>
      </c>
      <c r="R39" s="73">
        <v>1.2667858561800001</v>
      </c>
      <c r="S39" s="73">
        <v>0.87299893276399998</v>
      </c>
      <c r="T39" s="72">
        <v>0.74433733051200002</v>
      </c>
      <c r="U39" s="72">
        <v>0.75059307290800004</v>
      </c>
      <c r="V39" s="72">
        <v>0.75059307290800004</v>
      </c>
      <c r="W39" s="72">
        <v>0.75059307290800004</v>
      </c>
    </row>
    <row r="40" spans="1:23" x14ac:dyDescent="0.2">
      <c r="A40" s="74" t="s">
        <v>304</v>
      </c>
      <c r="C40" s="73">
        <v>0.43040727560300002</v>
      </c>
      <c r="D40" s="73">
        <v>0.40594059405900002</v>
      </c>
      <c r="E40" s="73">
        <v>0.38612383037999998</v>
      </c>
      <c r="F40" s="73">
        <v>0.429626191883</v>
      </c>
      <c r="G40" s="73">
        <v>0.40947424220500001</v>
      </c>
      <c r="H40" s="73">
        <v>0.496083418108</v>
      </c>
      <c r="I40" s="73">
        <v>0.67612408504699995</v>
      </c>
      <c r="J40" s="73">
        <v>0.65148678001600002</v>
      </c>
      <c r="K40" s="73">
        <v>0.573137784639</v>
      </c>
      <c r="L40" s="73">
        <v>0.56664962383999995</v>
      </c>
      <c r="M40" s="73">
        <v>0.53385717587199999</v>
      </c>
      <c r="N40" s="73">
        <v>0.53455980932500002</v>
      </c>
      <c r="O40" s="73">
        <v>0.57610152124199998</v>
      </c>
      <c r="P40" s="73">
        <v>0.64246656010799996</v>
      </c>
      <c r="Q40" s="73">
        <v>0.61381097016300001</v>
      </c>
      <c r="R40" s="73">
        <v>0.505933952528</v>
      </c>
      <c r="S40" s="73">
        <v>0.42468937159199999</v>
      </c>
      <c r="T40" s="72">
        <v>0.42876501942400003</v>
      </c>
      <c r="U40" s="72">
        <v>0.42876501942400003</v>
      </c>
      <c r="V40" s="72">
        <v>0.42876501942400003</v>
      </c>
      <c r="W40" s="72">
        <v>0.42876501942400003</v>
      </c>
    </row>
    <row r="41" spans="1:23" x14ac:dyDescent="0.2">
      <c r="A41" s="74" t="s">
        <v>303</v>
      </c>
      <c r="C41" s="73">
        <v>0.62929990508300004</v>
      </c>
      <c r="D41" s="73">
        <v>0.59635749025600004</v>
      </c>
      <c r="E41" s="73">
        <v>0.58868693731999999</v>
      </c>
      <c r="F41" s="73">
        <v>0.59032734688800004</v>
      </c>
      <c r="G41" s="73">
        <v>0.58906534009400002</v>
      </c>
      <c r="H41" s="73">
        <v>0.61350912991200002</v>
      </c>
      <c r="I41" s="73">
        <v>0.70855529298700004</v>
      </c>
      <c r="J41" s="73">
        <v>0.785959258833</v>
      </c>
      <c r="K41" s="73">
        <v>0.75714864897099998</v>
      </c>
      <c r="L41" s="73">
        <v>0.73170902963100004</v>
      </c>
      <c r="M41" s="73">
        <v>0.72185860836500004</v>
      </c>
      <c r="N41" s="73">
        <v>0.71134214169999999</v>
      </c>
      <c r="O41" s="73">
        <v>0.72928987194399997</v>
      </c>
      <c r="P41" s="73">
        <v>0.77024769722700004</v>
      </c>
      <c r="Q41" s="73">
        <v>0.78793875380300005</v>
      </c>
      <c r="R41" s="73">
        <v>0.744687325658</v>
      </c>
      <c r="S41" s="73">
        <v>0.68587049023900004</v>
      </c>
      <c r="T41" s="72">
        <v>0</v>
      </c>
      <c r="U41" s="72">
        <v>0</v>
      </c>
      <c r="V41" s="72">
        <v>0</v>
      </c>
      <c r="W41" s="72">
        <v>0</v>
      </c>
    </row>
    <row r="42" spans="1:23" x14ac:dyDescent="0.2">
      <c r="A42" s="74" t="s">
        <v>302</v>
      </c>
      <c r="B42" s="73">
        <v>0</v>
      </c>
      <c r="C42" s="73">
        <v>2.2434338521399999</v>
      </c>
      <c r="D42" s="73">
        <v>1.96933520599</v>
      </c>
      <c r="E42" s="73">
        <v>1.8990430622000001</v>
      </c>
      <c r="F42" s="73">
        <v>2.2564184852400002</v>
      </c>
      <c r="G42" s="73">
        <v>2.7446370849299999</v>
      </c>
      <c r="H42" s="73">
        <v>2.6949202598899999</v>
      </c>
      <c r="I42" s="73">
        <v>3.6291044776099999</v>
      </c>
      <c r="J42" s="73">
        <v>3.4528903903899999</v>
      </c>
      <c r="K42" s="73">
        <v>2.6267513848199999</v>
      </c>
      <c r="L42" s="73">
        <v>2.1871218669000001</v>
      </c>
      <c r="M42" s="73">
        <v>1.9065420560699999</v>
      </c>
      <c r="N42" s="73">
        <v>1.86304807184</v>
      </c>
      <c r="O42" s="73">
        <v>1.8462911037500001</v>
      </c>
      <c r="P42" s="73">
        <v>2.2057260920899999</v>
      </c>
      <c r="Q42" s="73">
        <v>2.4589830508500001</v>
      </c>
      <c r="R42" s="73">
        <v>2.0644221430899998</v>
      </c>
      <c r="S42" s="73">
        <v>1.8481056656199999</v>
      </c>
    </row>
    <row r="43" spans="1:23" x14ac:dyDescent="0.2">
      <c r="A43" s="74" t="s">
        <v>301</v>
      </c>
      <c r="C43" s="73">
        <v>4.3183279742799998</v>
      </c>
      <c r="D43" s="73">
        <v>5.0413533834599997</v>
      </c>
      <c r="E43" s="73">
        <v>4.6789297658900004</v>
      </c>
      <c r="F43" s="73">
        <v>5.0663507109000001</v>
      </c>
      <c r="G43" s="73">
        <v>4.7405764966700001</v>
      </c>
      <c r="H43" s="73">
        <v>3.59585492228</v>
      </c>
      <c r="I43" s="73">
        <v>2.3843537415</v>
      </c>
      <c r="J43" s="73">
        <v>2.5871886120999998</v>
      </c>
      <c r="K43" s="73">
        <v>3.7407407407400002</v>
      </c>
      <c r="L43" s="73">
        <v>5.3378076062600002</v>
      </c>
      <c r="M43" s="73">
        <v>6.59529411765</v>
      </c>
      <c r="N43" s="73">
        <v>7.0923076923100004</v>
      </c>
      <c r="O43" s="73">
        <v>7.3088607594899999</v>
      </c>
      <c r="P43" s="73">
        <v>6.4104683195599996</v>
      </c>
      <c r="Q43" s="73">
        <v>5.1553133515000003</v>
      </c>
      <c r="R43" s="73">
        <v>6.5358255451699998</v>
      </c>
      <c r="S43" s="73">
        <v>7.61302681992</v>
      </c>
    </row>
    <row r="44" spans="1:23" x14ac:dyDescent="0.2">
      <c r="A44" s="74" t="s">
        <v>300</v>
      </c>
      <c r="C44" s="73">
        <v>6.6109324758800003</v>
      </c>
      <c r="D44" s="73">
        <v>8.0300751879700005</v>
      </c>
      <c r="E44" s="73">
        <v>6.9899665551799997</v>
      </c>
      <c r="F44" s="73">
        <v>7.3838862559200003</v>
      </c>
      <c r="G44" s="73">
        <v>7.5454545454500002</v>
      </c>
      <c r="H44" s="73">
        <v>5.84801381693</v>
      </c>
      <c r="I44" s="73">
        <v>4.55782312925</v>
      </c>
      <c r="J44" s="73">
        <v>4.7402135231300004</v>
      </c>
      <c r="K44" s="73">
        <v>5.9824561403500001</v>
      </c>
      <c r="L44" s="73">
        <v>7.7651006711399999</v>
      </c>
      <c r="M44" s="73">
        <v>9.0635294117599994</v>
      </c>
      <c r="N44" s="73">
        <v>9.7076923076899995</v>
      </c>
      <c r="O44" s="73">
        <v>9.9316455696200006</v>
      </c>
      <c r="P44" s="73">
        <v>9.3333333333299997</v>
      </c>
      <c r="Q44" s="73">
        <v>8.0381471389599994</v>
      </c>
      <c r="R44" s="73">
        <v>9.6230529595000007</v>
      </c>
      <c r="S44" s="73">
        <v>11.022988505700001</v>
      </c>
    </row>
    <row r="45" spans="1:23" x14ac:dyDescent="0.2">
      <c r="A45" s="74" t="s">
        <v>299</v>
      </c>
      <c r="C45" s="73">
        <v>4.5948553054700003</v>
      </c>
      <c r="D45" s="73">
        <v>5.8947368421100004</v>
      </c>
      <c r="E45" s="73">
        <v>5.1571906354500001</v>
      </c>
      <c r="F45" s="73">
        <v>5.8293838862599996</v>
      </c>
      <c r="G45" s="73">
        <v>4.4589800443499996</v>
      </c>
      <c r="H45" s="73">
        <v>3.9395509499100001</v>
      </c>
      <c r="I45" s="73">
        <v>3.0323129251699998</v>
      </c>
      <c r="J45" s="73">
        <v>3.92170818505</v>
      </c>
      <c r="K45" s="73">
        <v>4.9980506822599997</v>
      </c>
      <c r="L45" s="73">
        <v>6.0559284116300001</v>
      </c>
      <c r="M45" s="73">
        <v>6.8470588235300003</v>
      </c>
      <c r="N45" s="73">
        <v>7.4948717948699999</v>
      </c>
      <c r="O45" s="73">
        <v>7.2278481012700002</v>
      </c>
      <c r="P45" s="73">
        <v>6.2672176308500003</v>
      </c>
      <c r="Q45" s="73">
        <v>5.5531335149899999</v>
      </c>
      <c r="R45" s="73">
        <v>7.2554517134000003</v>
      </c>
      <c r="S45" s="73">
        <v>7.4521072796899999</v>
      </c>
    </row>
    <row r="46" spans="1:23" x14ac:dyDescent="0.2">
      <c r="T46" s="75"/>
      <c r="U46" s="75"/>
      <c r="V46" s="75"/>
      <c r="W46" s="75"/>
    </row>
    <row r="47" spans="1:23" x14ac:dyDescent="0.2">
      <c r="A47" s="74" t="s">
        <v>298</v>
      </c>
    </row>
    <row r="48" spans="1:23" x14ac:dyDescent="0.2">
      <c r="A48" s="74" t="s">
        <v>297</v>
      </c>
      <c r="C48" s="73">
        <v>0.92751479289899996</v>
      </c>
      <c r="D48" s="73">
        <v>0.80453257790400001</v>
      </c>
      <c r="E48" s="73">
        <v>0.74659400544999999</v>
      </c>
      <c r="F48" s="73">
        <v>0.65014866204199995</v>
      </c>
      <c r="G48" s="73">
        <v>1.04347826087</v>
      </c>
      <c r="H48" s="73">
        <v>0.82034149962900005</v>
      </c>
      <c r="I48" s="73">
        <v>0.67954545454500004</v>
      </c>
      <c r="J48" s="73">
        <v>0.36770583533200002</v>
      </c>
      <c r="K48" s="73">
        <v>0.42472666106000001</v>
      </c>
      <c r="L48" s="73">
        <v>0.67971530249099998</v>
      </c>
      <c r="M48" s="73">
        <v>0.86740331491699996</v>
      </c>
      <c r="N48" s="73">
        <v>0.81878557874799995</v>
      </c>
      <c r="O48" s="73">
        <v>1.00093720712</v>
      </c>
      <c r="P48" s="73">
        <v>1.0267527675300001</v>
      </c>
      <c r="Q48" s="73">
        <v>0.85393258426999996</v>
      </c>
      <c r="R48" s="73">
        <v>0.75924075924099999</v>
      </c>
      <c r="S48" s="73">
        <v>0.96881496881499995</v>
      </c>
      <c r="T48" s="72">
        <v>0.980253360982</v>
      </c>
      <c r="U48" s="72">
        <v>0.99612575872200004</v>
      </c>
      <c r="V48" s="72">
        <v>0.97223415255800005</v>
      </c>
      <c r="W48" s="72">
        <v>1.14547537228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9038-E404-4B34-B910-5B40E5D7C2F6}">
  <sheetPr>
    <outlinePr summaryBelow="0" summaryRight="0"/>
  </sheetPr>
  <dimension ref="A1:X48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71" customWidth="1"/>
    <col min="2" max="24" width="15" style="71" customWidth="1"/>
    <col min="25" max="16384" width="9.140625" style="71"/>
  </cols>
  <sheetData>
    <row r="1" spans="1:24" x14ac:dyDescent="0.2">
      <c r="B1" s="74" t="s">
        <v>552</v>
      </c>
      <c r="C1" s="74" t="s">
        <v>551</v>
      </c>
      <c r="D1" s="74" t="s">
        <v>550</v>
      </c>
      <c r="E1" s="74" t="s">
        <v>549</v>
      </c>
      <c r="F1" s="74" t="s">
        <v>548</v>
      </c>
      <c r="G1" s="74" t="s">
        <v>547</v>
      </c>
      <c r="H1" s="74" t="s">
        <v>546</v>
      </c>
      <c r="I1" s="74" t="s">
        <v>545</v>
      </c>
      <c r="J1" s="74" t="s">
        <v>544</v>
      </c>
      <c r="K1" s="74" t="s">
        <v>543</v>
      </c>
      <c r="L1" s="74" t="s">
        <v>542</v>
      </c>
      <c r="M1" s="74" t="s">
        <v>541</v>
      </c>
      <c r="N1" s="74" t="s">
        <v>540</v>
      </c>
      <c r="O1" s="74" t="s">
        <v>539</v>
      </c>
      <c r="P1" s="74" t="s">
        <v>538</v>
      </c>
      <c r="Q1" s="74" t="s">
        <v>537</v>
      </c>
      <c r="R1" s="74" t="s">
        <v>536</v>
      </c>
      <c r="S1" s="74" t="s">
        <v>535</v>
      </c>
      <c r="T1" s="74" t="s">
        <v>534</v>
      </c>
      <c r="U1" s="74" t="s">
        <v>533</v>
      </c>
      <c r="V1" s="74" t="s">
        <v>532</v>
      </c>
      <c r="W1" s="74" t="s">
        <v>531</v>
      </c>
      <c r="X1" s="74" t="s">
        <v>530</v>
      </c>
    </row>
    <row r="2" spans="1:24" x14ac:dyDescent="0.2">
      <c r="A2" s="74" t="s">
        <v>334</v>
      </c>
    </row>
    <row r="3" spans="1:24" x14ac:dyDescent="0.2">
      <c r="A3" s="74" t="s">
        <v>333</v>
      </c>
      <c r="C3" s="73">
        <v>5.6969162145699999</v>
      </c>
      <c r="D3" s="73">
        <v>5.8180634105899998</v>
      </c>
      <c r="E3" s="73">
        <v>4.2560476239799998</v>
      </c>
      <c r="F3" s="73">
        <v>4.0377179665999998</v>
      </c>
      <c r="G3" s="73">
        <v>4.3379693527900001</v>
      </c>
      <c r="H3" s="73">
        <v>4.3688992938300002</v>
      </c>
      <c r="I3" s="73">
        <v>4.7091345023700004</v>
      </c>
      <c r="J3" s="73">
        <v>6.16291566696</v>
      </c>
      <c r="K3" s="73">
        <v>7.0530122560099997</v>
      </c>
      <c r="L3" s="73">
        <v>7.6341515744499997</v>
      </c>
      <c r="M3" s="73">
        <v>8.0933827773800004</v>
      </c>
      <c r="N3" s="73">
        <v>8.1845075738100004</v>
      </c>
      <c r="O3" s="73">
        <v>8.3748510214799996</v>
      </c>
      <c r="P3" s="73">
        <v>8.5482503871199995</v>
      </c>
      <c r="Q3" s="73">
        <v>8.6863694770199995</v>
      </c>
      <c r="R3" s="73">
        <v>9.0769958227699998</v>
      </c>
      <c r="S3" s="73">
        <v>10.424865778299999</v>
      </c>
      <c r="T3" s="72">
        <v>10.2723106579</v>
      </c>
      <c r="U3" s="72">
        <v>10.348660001900001</v>
      </c>
      <c r="V3" s="72">
        <v>10.5230095612</v>
      </c>
      <c r="W3" s="72">
        <v>11.0705516426</v>
      </c>
      <c r="X3" s="72">
        <v>11.3569149736</v>
      </c>
    </row>
    <row r="4" spans="1:24" x14ac:dyDescent="0.2">
      <c r="A4" s="74" t="s">
        <v>332</v>
      </c>
      <c r="B4" s="73">
        <v>0</v>
      </c>
      <c r="C4" s="73">
        <v>2.8701812278099998</v>
      </c>
      <c r="D4" s="73">
        <v>2.5545792331200001</v>
      </c>
      <c r="E4" s="73">
        <v>2.4703671766699999</v>
      </c>
      <c r="F4" s="73">
        <v>2.6870881231400001</v>
      </c>
      <c r="G4" s="73">
        <v>2.5924056547699998</v>
      </c>
      <c r="H4" s="73">
        <v>2.52656317357</v>
      </c>
      <c r="I4" s="73">
        <v>2.7443910119099999</v>
      </c>
      <c r="J4" s="73">
        <v>2.8040636641000001</v>
      </c>
      <c r="K4" s="73">
        <v>2.6733450731100001</v>
      </c>
      <c r="L4" s="73">
        <v>2.6827916482899998</v>
      </c>
      <c r="M4" s="73">
        <v>2.7886935455400002</v>
      </c>
      <c r="N4" s="73">
        <v>2.7038110262499999</v>
      </c>
      <c r="O4" s="73">
        <v>2.5725680779500002</v>
      </c>
      <c r="P4" s="73">
        <v>2.4988254577600002</v>
      </c>
      <c r="Q4" s="73">
        <v>2.5282300778</v>
      </c>
      <c r="R4" s="73">
        <v>2.56263564686</v>
      </c>
      <c r="S4" s="73">
        <v>2.5404999532899999</v>
      </c>
    </row>
    <row r="5" spans="1:24" x14ac:dyDescent="0.2">
      <c r="A5" s="74" t="s">
        <v>331</v>
      </c>
      <c r="C5" s="73">
        <v>2.0719315484499998</v>
      </c>
      <c r="D5" s="73">
        <v>2.1991469806900001</v>
      </c>
      <c r="E5" s="73">
        <v>2.26112537209</v>
      </c>
      <c r="F5" s="73">
        <v>2.2974706897099999</v>
      </c>
      <c r="G5" s="73">
        <v>2.4612394487499998</v>
      </c>
      <c r="H5" s="73">
        <v>2.5152703114500001</v>
      </c>
      <c r="I5" s="73">
        <v>2.40304511702</v>
      </c>
      <c r="J5" s="73">
        <v>2.37927028475</v>
      </c>
      <c r="K5" s="73">
        <v>2.3634025907799998</v>
      </c>
      <c r="L5" s="73">
        <v>2.2710846571299999</v>
      </c>
      <c r="M5" s="73">
        <v>2.1386617585000001</v>
      </c>
      <c r="N5" s="73">
        <v>2.0050416449699999</v>
      </c>
      <c r="O5" s="73">
        <v>2.0025995494700002</v>
      </c>
      <c r="P5" s="73">
        <v>2.0113838585199999</v>
      </c>
      <c r="Q5" s="73">
        <v>1.94989547909</v>
      </c>
      <c r="R5" s="73">
        <v>1.9028434666</v>
      </c>
      <c r="S5" s="73">
        <v>1.8561198693200001</v>
      </c>
      <c r="T5" s="72">
        <v>2.3006519432000001</v>
      </c>
      <c r="U5" s="72">
        <v>2.76941025106</v>
      </c>
      <c r="V5" s="72">
        <v>2.76941025106</v>
      </c>
      <c r="W5" s="72">
        <v>2.76941025106</v>
      </c>
      <c r="X5" s="72">
        <v>2.76941025106</v>
      </c>
    </row>
    <row r="6" spans="1:24" x14ac:dyDescent="0.2">
      <c r="A6" s="74" t="s">
        <v>330</v>
      </c>
      <c r="B6" s="77">
        <v>0</v>
      </c>
      <c r="C6" s="77">
        <v>0.338785297895</v>
      </c>
      <c r="D6" s="77">
        <v>0.32685270551000001</v>
      </c>
      <c r="E6" s="77">
        <v>0.23773472959399999</v>
      </c>
      <c r="F6" s="77">
        <v>0.24926876915099999</v>
      </c>
      <c r="G6" s="77">
        <v>0.27678548213100002</v>
      </c>
      <c r="H6" s="77">
        <v>0.27764308441899999</v>
      </c>
      <c r="I6" s="77">
        <v>0.310562495637</v>
      </c>
      <c r="J6" s="77">
        <v>0.41116664409300002</v>
      </c>
      <c r="K6" s="77">
        <v>0.445622762442</v>
      </c>
      <c r="L6" s="77">
        <v>0.46513717141599997</v>
      </c>
      <c r="M6" s="77">
        <v>0.48269519566699998</v>
      </c>
      <c r="N6" s="77">
        <v>0.44370292030800002</v>
      </c>
      <c r="O6" s="77">
        <v>0.43145755757699999</v>
      </c>
      <c r="P6" s="77">
        <v>0.42964337258700003</v>
      </c>
      <c r="Q6" s="77">
        <v>0.42821928729999997</v>
      </c>
      <c r="R6" s="77">
        <v>0.44262104788000001</v>
      </c>
      <c r="S6" s="77">
        <v>0.49158167281999998</v>
      </c>
      <c r="T6" s="76">
        <v>0.50025799999999998</v>
      </c>
      <c r="U6" s="76">
        <v>0.51271800000000001</v>
      </c>
      <c r="V6" s="76">
        <v>0.54313999999999996</v>
      </c>
      <c r="W6" s="76">
        <v>0.67700000000000005</v>
      </c>
      <c r="X6" s="76">
        <v>0.74399999999999999</v>
      </c>
    </row>
    <row r="7" spans="1:24" x14ac:dyDescent="0.2">
      <c r="A7" s="74" t="s">
        <v>329</v>
      </c>
      <c r="B7" s="77">
        <v>0</v>
      </c>
      <c r="C7" s="77">
        <v>0.16351181975500001</v>
      </c>
      <c r="D7" s="77">
        <v>0.148627039657</v>
      </c>
      <c r="E7" s="77">
        <v>0.105140003526</v>
      </c>
      <c r="F7" s="77">
        <v>0.108497039926</v>
      </c>
      <c r="G7" s="77">
        <v>0.11245776280399999</v>
      </c>
      <c r="H7" s="77">
        <v>0.110383000648</v>
      </c>
      <c r="I7" s="77">
        <v>0.129237064022</v>
      </c>
      <c r="J7" s="77">
        <v>0.172812078866</v>
      </c>
      <c r="K7" s="77">
        <v>0.18855135565200001</v>
      </c>
      <c r="L7" s="77">
        <v>0.20480838085700001</v>
      </c>
      <c r="M7" s="77">
        <v>0.22569964312900001</v>
      </c>
      <c r="N7" s="77">
        <v>0.22129361822499999</v>
      </c>
      <c r="O7" s="77">
        <v>0.21544874395499999</v>
      </c>
      <c r="P7" s="77">
        <v>0.213605856866</v>
      </c>
      <c r="Q7" s="77">
        <v>0.219611405787</v>
      </c>
      <c r="R7" s="77">
        <v>0.23261033061799999</v>
      </c>
      <c r="S7" s="77">
        <v>0.264843710229</v>
      </c>
      <c r="T7" s="76">
        <v>0.226466</v>
      </c>
      <c r="U7" s="76">
        <v>0.19850000000000001</v>
      </c>
      <c r="V7" s="76">
        <v>0.21965999999999999</v>
      </c>
      <c r="W7" s="76">
        <v>0.221</v>
      </c>
      <c r="X7" s="76">
        <v>0.23799999999999999</v>
      </c>
    </row>
    <row r="8" spans="1:24" x14ac:dyDescent="0.2">
      <c r="A8" s="74" t="s">
        <v>328</v>
      </c>
      <c r="B8" s="77">
        <v>0</v>
      </c>
      <c r="C8" s="77">
        <v>0</v>
      </c>
      <c r="D8" s="77">
        <v>0.372910367242</v>
      </c>
      <c r="E8" s="77">
        <v>0.23713622519200001</v>
      </c>
      <c r="F8" s="77">
        <v>0.24930632708299999</v>
      </c>
      <c r="G8" s="77">
        <v>0.30869800760400001</v>
      </c>
      <c r="H8" s="77">
        <v>0.280498170534</v>
      </c>
      <c r="I8" s="77">
        <v>0.30112619998099999</v>
      </c>
      <c r="J8" s="77">
        <v>0.55999130259300001</v>
      </c>
      <c r="K8" s="77">
        <v>0.79342402332899997</v>
      </c>
      <c r="L8" s="77">
        <v>0.66907598355599995</v>
      </c>
      <c r="M8" s="77">
        <v>0.57912701040199999</v>
      </c>
      <c r="N8" s="77">
        <v>0.48391938324</v>
      </c>
      <c r="O8" s="77">
        <v>0.407440350437</v>
      </c>
      <c r="P8" s="77">
        <v>0.40559833145099999</v>
      </c>
      <c r="Q8" s="77">
        <v>0.43630981028499999</v>
      </c>
      <c r="R8" s="77">
        <v>0.49439471497499998</v>
      </c>
      <c r="S8" s="77">
        <v>0.56168467016500001</v>
      </c>
    </row>
    <row r="9" spans="1:24" x14ac:dyDescent="0.2">
      <c r="T9" s="75"/>
      <c r="U9" s="75"/>
      <c r="V9" s="75"/>
      <c r="W9" s="75"/>
      <c r="X9" s="75"/>
    </row>
    <row r="10" spans="1:24" x14ac:dyDescent="0.2">
      <c r="A10" s="74" t="s">
        <v>327</v>
      </c>
    </row>
    <row r="11" spans="1:24" x14ac:dyDescent="0.2">
      <c r="A11" s="74" t="s">
        <v>326</v>
      </c>
      <c r="B11" s="77">
        <v>0.24884919152099999</v>
      </c>
      <c r="C11" s="77">
        <v>0.25517925302799999</v>
      </c>
      <c r="D11" s="77">
        <v>0.25551863077499998</v>
      </c>
      <c r="E11" s="77">
        <v>0.224855718999</v>
      </c>
      <c r="F11" s="77">
        <v>0.220782459535</v>
      </c>
      <c r="G11" s="77">
        <v>0.22488972588100001</v>
      </c>
      <c r="H11" s="77">
        <v>0.22710357389800001</v>
      </c>
      <c r="I11" s="77">
        <v>0.235820262255</v>
      </c>
      <c r="J11" s="77">
        <v>0.25847437986600003</v>
      </c>
      <c r="K11" s="77">
        <v>0.27159138581999998</v>
      </c>
      <c r="L11" s="77">
        <v>0.27502915503199998</v>
      </c>
      <c r="M11" s="77">
        <v>0.27873869786900002</v>
      </c>
      <c r="N11" s="77">
        <v>0.28048191494500002</v>
      </c>
      <c r="O11" s="77">
        <v>0.28109145014800002</v>
      </c>
      <c r="P11" s="77">
        <v>0.28166886781099998</v>
      </c>
      <c r="Q11" s="77">
        <v>0.287022751731</v>
      </c>
      <c r="R11" s="77">
        <v>0.28950630263100002</v>
      </c>
      <c r="S11" s="77">
        <v>0.28412936568199998</v>
      </c>
      <c r="T11" s="76">
        <v>0.28297800000000001</v>
      </c>
      <c r="U11" s="76">
        <v>0.28465000000000001</v>
      </c>
      <c r="V11" s="76">
        <v>0.28538999999999998</v>
      </c>
      <c r="W11" s="76">
        <v>0.28932999999999998</v>
      </c>
      <c r="X11" s="76">
        <v>0.29132999999999998</v>
      </c>
    </row>
    <row r="12" spans="1:24" x14ac:dyDescent="0.2">
      <c r="A12" s="74" t="s">
        <v>325</v>
      </c>
      <c r="B12" s="77">
        <v>0.162544582528</v>
      </c>
      <c r="C12" s="77">
        <v>0.162067243991</v>
      </c>
      <c r="D12" s="77">
        <v>0.16027182692</v>
      </c>
      <c r="E12" s="77">
        <v>0.15511074318599999</v>
      </c>
      <c r="F12" s="77">
        <v>0.154958790934</v>
      </c>
      <c r="G12" s="77">
        <v>0.15493724653099999</v>
      </c>
      <c r="H12" s="77">
        <v>0.15663059319100001</v>
      </c>
      <c r="I12" s="77">
        <v>0.15947191387699999</v>
      </c>
      <c r="J12" s="77">
        <v>0.15740248792700001</v>
      </c>
      <c r="K12" s="77">
        <v>0.156338592187</v>
      </c>
      <c r="L12" s="77">
        <v>0.15148941874800001</v>
      </c>
      <c r="M12" s="77">
        <v>0.14791445176000001</v>
      </c>
      <c r="N12" s="77">
        <v>0.149199739247</v>
      </c>
      <c r="O12" s="77">
        <v>0.146297614031</v>
      </c>
      <c r="P12" s="77">
        <v>0.14562438405600001</v>
      </c>
      <c r="Q12" s="77">
        <v>0.14692187005599999</v>
      </c>
      <c r="R12" s="77">
        <v>0.14458696493100001</v>
      </c>
      <c r="S12" s="77">
        <v>0.14793232120499999</v>
      </c>
    </row>
    <row r="13" spans="1:24" x14ac:dyDescent="0.2">
      <c r="A13" s="74" t="s">
        <v>324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</row>
    <row r="14" spans="1:24" x14ac:dyDescent="0.2">
      <c r="A14" s="74" t="s">
        <v>323</v>
      </c>
      <c r="B14" s="77">
        <v>2.5228052270900001E-2</v>
      </c>
      <c r="C14" s="77">
        <v>2.33938928155E-2</v>
      </c>
      <c r="D14" s="77">
        <v>2.09879500064E-2</v>
      </c>
      <c r="E14" s="77">
        <v>1.9138724383800002E-2</v>
      </c>
      <c r="F14" s="77">
        <v>1.9149792109099999E-2</v>
      </c>
      <c r="G14" s="77">
        <v>1.9466950079100001E-2</v>
      </c>
      <c r="H14" s="77">
        <v>2.0585211035200002E-2</v>
      </c>
      <c r="I14" s="77">
        <v>2.18777303416E-2</v>
      </c>
      <c r="J14" s="77">
        <v>2.2137845857300002E-2</v>
      </c>
      <c r="K14" s="77">
        <v>2.0428547819100001E-2</v>
      </c>
      <c r="L14" s="77">
        <v>1.85741862119E-2</v>
      </c>
      <c r="M14" s="77">
        <v>1.9081345510999999E-2</v>
      </c>
      <c r="N14" s="77">
        <v>2.0147007634999999E-2</v>
      </c>
      <c r="O14" s="77">
        <v>2.1098153840200001E-2</v>
      </c>
      <c r="P14" s="77">
        <v>2.30174223633E-2</v>
      </c>
      <c r="Q14" s="77">
        <v>2.3511363430600001E-2</v>
      </c>
      <c r="R14" s="77">
        <v>2.2155566868899999E-2</v>
      </c>
      <c r="S14" s="77">
        <v>2.2047992527300001E-2</v>
      </c>
      <c r="T14" s="76">
        <v>2.3687908948500001E-2</v>
      </c>
      <c r="U14" s="76">
        <v>2.3985986191100001E-2</v>
      </c>
      <c r="V14" s="76">
        <v>2.36991309112E-2</v>
      </c>
      <c r="W14" s="76">
        <v>2.2295306153900001E-2</v>
      </c>
      <c r="X14" s="76">
        <v>2.1414791341100001E-2</v>
      </c>
    </row>
    <row r="15" spans="1:24" x14ac:dyDescent="0.2">
      <c r="A15" s="74" t="s">
        <v>55</v>
      </c>
      <c r="B15" s="77">
        <v>6.9597628872499998E-2</v>
      </c>
      <c r="C15" s="77">
        <v>9.3112009036800003E-2</v>
      </c>
      <c r="D15" s="77">
        <v>9.5246803855400006E-2</v>
      </c>
      <c r="E15" s="77">
        <v>6.6014306637500006E-2</v>
      </c>
      <c r="F15" s="77">
        <v>6.5823668601000002E-2</v>
      </c>
      <c r="G15" s="77">
        <v>6.9952479349999999E-2</v>
      </c>
      <c r="H15" s="77">
        <v>7.0472980707599997E-2</v>
      </c>
      <c r="I15" s="77">
        <v>7.6348348378000003E-2</v>
      </c>
      <c r="J15" s="77">
        <v>0.101071891939</v>
      </c>
      <c r="K15" s="77">
        <v>0.11525279363300001</v>
      </c>
      <c r="L15" s="77">
        <v>0.123539736284</v>
      </c>
      <c r="M15" s="77">
        <v>0.13082424610900001</v>
      </c>
      <c r="N15" s="77">
        <v>0.13128217569799999</v>
      </c>
      <c r="O15" s="77">
        <v>0.13479383611699999</v>
      </c>
      <c r="P15" s="77">
        <v>0.13604448375600001</v>
      </c>
      <c r="Q15" s="77">
        <v>0.14010088167500001</v>
      </c>
      <c r="R15" s="77">
        <v>0.14491933770000001</v>
      </c>
      <c r="S15" s="77">
        <v>0.13619704447700001</v>
      </c>
    </row>
    <row r="16" spans="1:24" x14ac:dyDescent="0.2">
      <c r="A16" s="74" t="s">
        <v>62</v>
      </c>
      <c r="B16" s="77">
        <v>6.9597628872499998E-2</v>
      </c>
      <c r="C16" s="77">
        <v>9.3466544451100003E-2</v>
      </c>
      <c r="D16" s="77">
        <v>9.5246803855400006E-2</v>
      </c>
      <c r="E16" s="77">
        <v>6.9744975813599994E-2</v>
      </c>
      <c r="F16" s="77">
        <v>6.5823668601000002E-2</v>
      </c>
      <c r="G16" s="77">
        <v>6.9952478254100003E-2</v>
      </c>
      <c r="H16" s="77">
        <v>7.0472981279700003E-2</v>
      </c>
      <c r="I16" s="77">
        <v>7.6348347399300007E-2</v>
      </c>
      <c r="J16" s="77">
        <v>0.10107189323</v>
      </c>
      <c r="K16" s="77">
        <v>0.11525279704700001</v>
      </c>
      <c r="L16" s="77">
        <v>0.123539729591</v>
      </c>
      <c r="M16" s="77">
        <v>0.130824243698</v>
      </c>
      <c r="N16" s="77">
        <v>0.13128217455300001</v>
      </c>
      <c r="O16" s="77">
        <v>0.134793833907</v>
      </c>
      <c r="P16" s="77">
        <v>0.13604448138399999</v>
      </c>
      <c r="Q16" s="77">
        <v>0.14010088501500001</v>
      </c>
      <c r="R16" s="77">
        <v>0.14491933742300001</v>
      </c>
      <c r="S16" s="77">
        <v>0.13619704376</v>
      </c>
      <c r="T16" s="76">
        <v>0.13374470172799999</v>
      </c>
      <c r="U16" s="76">
        <v>0.13555786323499999</v>
      </c>
      <c r="V16" s="76">
        <v>0.136900017717</v>
      </c>
      <c r="W16" s="76">
        <v>0.144654105187</v>
      </c>
      <c r="X16" s="76">
        <v>0.148488764445</v>
      </c>
    </row>
    <row r="17" spans="1:24" x14ac:dyDescent="0.2">
      <c r="A17" s="74" t="s">
        <v>74</v>
      </c>
      <c r="B17" s="77">
        <v>9.4825681143300006E-2</v>
      </c>
      <c r="C17" s="77">
        <v>0.11650590185199999</v>
      </c>
      <c r="D17" s="77">
        <v>0.116234753862</v>
      </c>
      <c r="E17" s="77">
        <v>8.5153031021299994E-2</v>
      </c>
      <c r="F17" s="77">
        <v>8.4973460710099993E-2</v>
      </c>
      <c r="G17" s="77">
        <v>8.94194294291E-2</v>
      </c>
      <c r="H17" s="77">
        <v>9.1058191742799999E-2</v>
      </c>
      <c r="I17" s="77">
        <v>9.8226078719599999E-2</v>
      </c>
      <c r="J17" s="77">
        <v>0.123209737796</v>
      </c>
      <c r="K17" s="77">
        <v>0.13568134145300001</v>
      </c>
      <c r="L17" s="77">
        <v>0.14211392249599999</v>
      </c>
      <c r="M17" s="77">
        <v>0.14990559162</v>
      </c>
      <c r="N17" s="77">
        <v>0.15142918333300001</v>
      </c>
      <c r="O17" s="77">
        <v>0.15589198995799999</v>
      </c>
      <c r="P17" s="77">
        <v>0.15906190611900001</v>
      </c>
      <c r="Q17" s="77">
        <v>0.163612245106</v>
      </c>
      <c r="R17" s="77">
        <v>0.167074904568</v>
      </c>
      <c r="S17" s="77">
        <v>0.158245037004</v>
      </c>
    </row>
    <row r="18" spans="1:24" x14ac:dyDescent="0.2">
      <c r="A18" s="74" t="s">
        <v>66</v>
      </c>
      <c r="B18" s="77">
        <v>9.4825681143300006E-2</v>
      </c>
      <c r="C18" s="77">
        <v>0.116860437267</v>
      </c>
      <c r="D18" s="77">
        <v>0.116234753862</v>
      </c>
      <c r="E18" s="77">
        <v>9.22879506303E-2</v>
      </c>
      <c r="F18" s="77">
        <v>8.8243567271300005E-2</v>
      </c>
      <c r="G18" s="77">
        <v>8.9365572152900002E-2</v>
      </c>
      <c r="H18" s="77">
        <v>9.0672929768300006E-2</v>
      </c>
      <c r="I18" s="77">
        <v>9.8210660549400003E-2</v>
      </c>
      <c r="J18" s="77">
        <v>0.123209734737</v>
      </c>
      <c r="K18" s="77">
        <v>0.13568133623799999</v>
      </c>
      <c r="L18" s="77">
        <v>0.14211392623999999</v>
      </c>
      <c r="M18" s="77">
        <v>0.14990558579300001</v>
      </c>
      <c r="N18" s="77">
        <v>0.15142917846500001</v>
      </c>
      <c r="O18" s="77">
        <v>0.15589198633099999</v>
      </c>
      <c r="P18" s="77">
        <v>0.15906190399299999</v>
      </c>
      <c r="Q18" s="77">
        <v>0.16361224009700001</v>
      </c>
      <c r="R18" s="77">
        <v>0.16707491037200001</v>
      </c>
      <c r="S18" s="77">
        <v>0.15824504000199999</v>
      </c>
      <c r="T18" s="76">
        <v>0.15743261067600001</v>
      </c>
      <c r="U18" s="76">
        <v>0.159543849426</v>
      </c>
      <c r="V18" s="76">
        <v>0.16059914862800001</v>
      </c>
      <c r="W18" s="76">
        <v>0.166949411341</v>
      </c>
      <c r="X18" s="76">
        <v>0.169903555786</v>
      </c>
    </row>
    <row r="19" spans="1:24" x14ac:dyDescent="0.2">
      <c r="A19" s="74" t="s">
        <v>322</v>
      </c>
      <c r="B19" s="73">
        <v>5.6573436782200002</v>
      </c>
      <c r="C19" s="73">
        <v>6.1127631395300002</v>
      </c>
      <c r="D19" s="73">
        <v>4.3048954709</v>
      </c>
      <c r="E19" s="73">
        <v>3.5051026063699999</v>
      </c>
      <c r="F19" s="73">
        <v>4.0318119550300002</v>
      </c>
      <c r="G19" s="73">
        <v>6.64680505762</v>
      </c>
      <c r="H19" s="73">
        <v>1.96541980435</v>
      </c>
      <c r="I19" s="73">
        <v>5.5352036087999998</v>
      </c>
      <c r="J19" s="73">
        <v>10.1597349633</v>
      </c>
      <c r="K19" s="73">
        <v>6.0311335986100003</v>
      </c>
      <c r="L19" s="73">
        <v>4.6912215212100001</v>
      </c>
      <c r="M19" s="73">
        <v>5.7114112496900002</v>
      </c>
      <c r="N19" s="73">
        <v>4.6087168253100002</v>
      </c>
      <c r="O19" s="73">
        <v>6.5766640339100002</v>
      </c>
      <c r="P19" s="73">
        <v>8.0342720296699994</v>
      </c>
      <c r="Q19" s="73">
        <v>9.8006125397399995</v>
      </c>
      <c r="R19" s="73">
        <v>9.2673493915599998</v>
      </c>
      <c r="S19" s="73">
        <v>11.0306302095</v>
      </c>
      <c r="T19" s="72">
        <v>10.260545524699999</v>
      </c>
      <c r="U19" s="72">
        <v>10.2647936332</v>
      </c>
      <c r="V19" s="72">
        <v>12.058908221399999</v>
      </c>
      <c r="W19" s="72">
        <v>13.0063079113</v>
      </c>
      <c r="X19" s="72">
        <v>14.572990791400001</v>
      </c>
    </row>
    <row r="20" spans="1:24" x14ac:dyDescent="0.2">
      <c r="A20" s="74" t="s">
        <v>321</v>
      </c>
      <c r="C20" s="73">
        <v>6.1175746438500003</v>
      </c>
      <c r="D20" s="73">
        <v>4.3008257219899999</v>
      </c>
      <c r="E20" s="73">
        <v>3.5182449827200002</v>
      </c>
      <c r="F20" s="73">
        <v>3.99617439892</v>
      </c>
      <c r="G20" s="73">
        <v>6.5528411551300003</v>
      </c>
      <c r="H20" s="73">
        <v>1.9240143292</v>
      </c>
      <c r="I20" s="73">
        <v>5.5337110990799996</v>
      </c>
      <c r="J20" s="73">
        <v>10.2248611028</v>
      </c>
      <c r="K20" s="73">
        <v>6.1063718312099997</v>
      </c>
      <c r="L20" s="73">
        <v>4.7660448260899999</v>
      </c>
      <c r="M20" s="73">
        <v>5.7556072096899999</v>
      </c>
      <c r="N20" s="73">
        <v>4.6072119058699998</v>
      </c>
      <c r="O20" s="73">
        <v>6.5934885441600004</v>
      </c>
      <c r="P20" s="73">
        <v>8.1011620130599997</v>
      </c>
      <c r="Q20" s="73">
        <v>9.8807963832700008</v>
      </c>
      <c r="R20" s="73">
        <v>9.3014822883800008</v>
      </c>
      <c r="S20" s="73">
        <v>10.9781340785</v>
      </c>
      <c r="T20" s="72">
        <v>10.178237975</v>
      </c>
      <c r="U20" s="72">
        <v>10.2192767592</v>
      </c>
      <c r="V20" s="72">
        <v>11.934572638900001</v>
      </c>
      <c r="W20" s="72">
        <v>12.930760091</v>
      </c>
      <c r="X20" s="72">
        <v>14.5009052248</v>
      </c>
    </row>
    <row r="21" spans="1:24" x14ac:dyDescent="0.2">
      <c r="T21" s="75"/>
      <c r="U21" s="75"/>
      <c r="V21" s="75"/>
      <c r="W21" s="75"/>
      <c r="X21" s="75"/>
    </row>
    <row r="22" spans="1:24" x14ac:dyDescent="0.2">
      <c r="A22" s="74" t="s">
        <v>320</v>
      </c>
    </row>
    <row r="23" spans="1:24" x14ac:dyDescent="0.2">
      <c r="A23" s="74" t="s">
        <v>319</v>
      </c>
      <c r="C23" s="73">
        <v>1.4984665317800001</v>
      </c>
      <c r="D23" s="73">
        <v>1.57445077413</v>
      </c>
      <c r="E23" s="73">
        <v>1.5851585457899999</v>
      </c>
      <c r="F23" s="73">
        <v>1.3980327264600001</v>
      </c>
      <c r="G23" s="73">
        <v>1.3985194649099999</v>
      </c>
      <c r="H23" s="73">
        <v>1.3833307771100001</v>
      </c>
      <c r="I23" s="73">
        <v>1.3752448288900001</v>
      </c>
      <c r="J23" s="73">
        <v>1.4661289157499999</v>
      </c>
      <c r="K23" s="73">
        <v>1.5109138369599999</v>
      </c>
      <c r="L23" s="73">
        <v>1.4296409054000001</v>
      </c>
      <c r="M23" s="73">
        <v>1.42798587357</v>
      </c>
      <c r="N23" s="73">
        <v>1.34033208979</v>
      </c>
      <c r="O23" s="73">
        <v>1.3558408984600001</v>
      </c>
      <c r="P23" s="73">
        <v>1.4799884206</v>
      </c>
      <c r="Q23" s="73">
        <v>1.60515798519</v>
      </c>
      <c r="R23" s="73">
        <v>1.63577332249</v>
      </c>
      <c r="S23" s="73">
        <v>1.6939766626699999</v>
      </c>
    </row>
    <row r="24" spans="1:24" x14ac:dyDescent="0.2">
      <c r="A24" s="74" t="s">
        <v>318</v>
      </c>
      <c r="C24" s="73">
        <v>0.29623063617399997</v>
      </c>
      <c r="D24" s="73">
        <v>0.352682898774</v>
      </c>
      <c r="E24" s="73">
        <v>0.32051925274199999</v>
      </c>
      <c r="F24" s="73">
        <v>0.28859033678700002</v>
      </c>
      <c r="G24" s="73">
        <v>0.38677986848899998</v>
      </c>
      <c r="H24" s="73">
        <v>0.317418773903</v>
      </c>
      <c r="I24" s="73">
        <v>0.395092849164</v>
      </c>
      <c r="J24" s="73">
        <v>0.68401631564200005</v>
      </c>
      <c r="K24" s="73">
        <v>0.65998802058700001</v>
      </c>
      <c r="L24" s="73">
        <v>0.53907872801300005</v>
      </c>
      <c r="M24" s="73">
        <v>0.52567303677400001</v>
      </c>
      <c r="N24" s="73">
        <v>0.37955876895200003</v>
      </c>
      <c r="O24" s="73">
        <v>0.46426470800899999</v>
      </c>
      <c r="P24" s="73">
        <v>0.52217460556100004</v>
      </c>
      <c r="Q24" s="73">
        <v>0.67717485703299996</v>
      </c>
      <c r="R24" s="73">
        <v>0.71567305266500003</v>
      </c>
      <c r="S24" s="73">
        <v>0.75124907687700004</v>
      </c>
    </row>
    <row r="25" spans="1:24" x14ac:dyDescent="0.2">
      <c r="A25" s="74" t="s">
        <v>317</v>
      </c>
      <c r="B25" s="73">
        <v>0</v>
      </c>
      <c r="C25" s="73">
        <v>1.8965514312</v>
      </c>
      <c r="D25" s="73">
        <v>2.3546447046300001</v>
      </c>
      <c r="E25" s="73">
        <v>2.6818954761699998</v>
      </c>
      <c r="F25" s="73">
        <v>2.1499080029300002</v>
      </c>
      <c r="G25" s="73">
        <v>1.9726949253299999</v>
      </c>
      <c r="H25" s="73">
        <v>2.28875895951</v>
      </c>
      <c r="I25" s="73">
        <v>2.3167943209400002</v>
      </c>
      <c r="J25" s="73">
        <v>2.2473456730799999</v>
      </c>
      <c r="K25" s="73">
        <v>2.1058923736000001</v>
      </c>
      <c r="L25" s="73">
        <v>2.1560051815199999</v>
      </c>
      <c r="M25" s="73">
        <v>2.23845895486</v>
      </c>
      <c r="N25" s="73">
        <v>2.2338799061999999</v>
      </c>
      <c r="O25" s="73">
        <v>2.4223195444000001</v>
      </c>
      <c r="P25" s="73">
        <v>2.2507418132899999</v>
      </c>
      <c r="Q25" s="73">
        <v>2.1319443586300002</v>
      </c>
      <c r="R25" s="73">
        <v>2.269008001</v>
      </c>
      <c r="S25" s="73">
        <v>2.3558860352200002</v>
      </c>
    </row>
    <row r="26" spans="1:24" x14ac:dyDescent="0.2">
      <c r="A26" s="74" t="s">
        <v>316</v>
      </c>
      <c r="B26" s="73">
        <v>0</v>
      </c>
      <c r="C26" s="73">
        <v>99.432317880400007</v>
      </c>
      <c r="D26" s="73">
        <v>105.22958399700001</v>
      </c>
      <c r="E26" s="73">
        <v>94.743960635400001</v>
      </c>
      <c r="F26" s="73">
        <v>88.876087547300003</v>
      </c>
      <c r="G26" s="73">
        <v>88.912260421300005</v>
      </c>
      <c r="H26" s="73">
        <v>81.033964384499996</v>
      </c>
      <c r="I26" s="73">
        <v>64.880709990100002</v>
      </c>
      <c r="J26" s="73">
        <v>59.779453972600002</v>
      </c>
      <c r="K26" s="73">
        <v>69.239625392799994</v>
      </c>
      <c r="L26" s="73">
        <v>66.093801075499997</v>
      </c>
      <c r="M26" s="73">
        <v>62.950301279599998</v>
      </c>
      <c r="N26" s="73">
        <v>62.337496624099998</v>
      </c>
      <c r="O26" s="73">
        <v>63.117807027399998</v>
      </c>
      <c r="P26" s="73">
        <v>60.3918187899</v>
      </c>
      <c r="Q26" s="73">
        <v>60.194151654099997</v>
      </c>
      <c r="R26" s="73">
        <v>59.668911196400003</v>
      </c>
      <c r="S26" s="73">
        <v>59.565059712699998</v>
      </c>
    </row>
    <row r="27" spans="1:24" x14ac:dyDescent="0.2">
      <c r="A27" s="74" t="s">
        <v>315</v>
      </c>
      <c r="C27" s="73">
        <v>55.1190907079</v>
      </c>
      <c r="D27" s="73">
        <v>56.028506225800001</v>
      </c>
      <c r="E27" s="73">
        <v>50.182274773499998</v>
      </c>
      <c r="F27" s="73">
        <v>44.965611454600001</v>
      </c>
      <c r="G27" s="73">
        <v>59.013642531800002</v>
      </c>
      <c r="H27" s="73">
        <v>50.357642122000001</v>
      </c>
      <c r="I27" s="73">
        <v>39.525657429699997</v>
      </c>
      <c r="J27" s="73">
        <v>45.103547252600002</v>
      </c>
      <c r="K27" s="73">
        <v>48.889010573900002</v>
      </c>
      <c r="L27" s="73">
        <v>44.550135720699998</v>
      </c>
      <c r="M27" s="73">
        <v>42.038499147499998</v>
      </c>
      <c r="N27" s="73">
        <v>38.650185085300002</v>
      </c>
      <c r="O27" s="73">
        <v>46.013797506499998</v>
      </c>
      <c r="P27" s="73">
        <v>40.239494626999999</v>
      </c>
      <c r="Q27" s="73">
        <v>40.6524163355</v>
      </c>
      <c r="R27" s="73">
        <v>38.520064150499998</v>
      </c>
      <c r="S27" s="73">
        <v>40.055180376300001</v>
      </c>
    </row>
    <row r="28" spans="1:24" x14ac:dyDescent="0.2">
      <c r="A28" s="74" t="s">
        <v>314</v>
      </c>
      <c r="C28" s="73">
        <v>46.209778603700002</v>
      </c>
      <c r="D28" s="73">
        <v>51.555722475800003</v>
      </c>
      <c r="E28" s="73">
        <v>47.243581337999998</v>
      </c>
      <c r="F28" s="73">
        <v>46.0603840956</v>
      </c>
      <c r="G28" s="73">
        <v>31.8713128148</v>
      </c>
      <c r="H28" s="73">
        <v>32.965081222099997</v>
      </c>
      <c r="I28" s="73">
        <v>27.6718468814</v>
      </c>
      <c r="J28" s="73">
        <v>16.923252392999999</v>
      </c>
      <c r="K28" s="73">
        <v>22.456507192499998</v>
      </c>
      <c r="L28" s="73">
        <v>23.699670536399999</v>
      </c>
      <c r="M28" s="73">
        <v>23.150261087000001</v>
      </c>
      <c r="N28" s="73">
        <v>25.9211914449</v>
      </c>
      <c r="O28" s="73">
        <v>19.526329065300001</v>
      </c>
      <c r="P28" s="73">
        <v>22.403065976200001</v>
      </c>
      <c r="Q28" s="73">
        <v>21.673679677199999</v>
      </c>
      <c r="R28" s="73">
        <v>23.417855047</v>
      </c>
      <c r="S28" s="73">
        <v>21.865765371599998</v>
      </c>
    </row>
    <row r="29" spans="1:24" x14ac:dyDescent="0.2">
      <c r="T29" s="75"/>
      <c r="U29" s="75"/>
      <c r="V29" s="75"/>
      <c r="W29" s="75"/>
      <c r="X29" s="75"/>
    </row>
    <row r="30" spans="1:24" x14ac:dyDescent="0.2">
      <c r="A30" s="74" t="s">
        <v>313</v>
      </c>
    </row>
    <row r="31" spans="1:24" x14ac:dyDescent="0.2">
      <c r="A31" s="74" t="s">
        <v>312</v>
      </c>
      <c r="B31" s="73">
        <v>0</v>
      </c>
      <c r="C31" s="73">
        <v>8.7695507384199995</v>
      </c>
      <c r="D31" s="73">
        <v>7.5889399904800001</v>
      </c>
      <c r="E31" s="73">
        <v>7.6234406970400004</v>
      </c>
      <c r="F31" s="73">
        <v>7.72706657164</v>
      </c>
      <c r="G31" s="73">
        <v>7.4444858753899998</v>
      </c>
      <c r="H31" s="73">
        <v>6.8813875149000001</v>
      </c>
      <c r="I31" s="73">
        <v>6.8156340106100002</v>
      </c>
      <c r="J31" s="73">
        <v>7.6184736145</v>
      </c>
      <c r="K31" s="73">
        <v>7.9958242526800003</v>
      </c>
      <c r="L31" s="73">
        <v>6.93254287191</v>
      </c>
      <c r="M31" s="73">
        <v>6.5098567988399996</v>
      </c>
      <c r="N31" s="73">
        <v>5.4553183252400004</v>
      </c>
      <c r="O31" s="73">
        <v>4.8561483398399998</v>
      </c>
      <c r="P31" s="73">
        <v>5.0962347614499999</v>
      </c>
      <c r="Q31" s="73">
        <v>5.5268435186899998</v>
      </c>
      <c r="R31" s="73">
        <v>5.93282081072</v>
      </c>
      <c r="S31" s="73">
        <v>6.0534643449200001</v>
      </c>
    </row>
    <row r="32" spans="1:24" x14ac:dyDescent="0.2">
      <c r="A32" s="74" t="s">
        <v>311</v>
      </c>
      <c r="B32" s="73">
        <v>0</v>
      </c>
      <c r="C32" s="73">
        <v>181.611715395</v>
      </c>
      <c r="D32" s="73">
        <v>179.67429710600001</v>
      </c>
      <c r="E32" s="73">
        <v>150.23172589699999</v>
      </c>
      <c r="F32" s="73">
        <v>164.051330546</v>
      </c>
      <c r="G32" s="73">
        <v>188.096982795</v>
      </c>
      <c r="H32" s="73">
        <v>176.85205629500001</v>
      </c>
      <c r="I32" s="73">
        <v>164.96195223699999</v>
      </c>
      <c r="J32" s="73">
        <v>168.240667884</v>
      </c>
      <c r="K32" s="73">
        <v>175.54732308199999</v>
      </c>
      <c r="L32" s="73">
        <v>178.90703715999999</v>
      </c>
      <c r="M32" s="73">
        <v>176.002625266</v>
      </c>
      <c r="N32" s="73">
        <v>167.396493467</v>
      </c>
      <c r="O32" s="73">
        <v>162.50904408</v>
      </c>
      <c r="P32" s="73">
        <v>162.55401790299999</v>
      </c>
      <c r="Q32" s="73">
        <v>172.96236750700001</v>
      </c>
      <c r="R32" s="73">
        <v>173.408889598</v>
      </c>
      <c r="S32" s="73">
        <v>162.353691373</v>
      </c>
    </row>
    <row r="33" spans="1:24" x14ac:dyDescent="0.2">
      <c r="A33" s="74" t="s">
        <v>310</v>
      </c>
      <c r="B33" s="73">
        <v>0</v>
      </c>
      <c r="C33" s="73">
        <v>3.9259740221000001</v>
      </c>
      <c r="D33" s="73">
        <v>3.74683458183</v>
      </c>
      <c r="E33" s="73">
        <v>3.8789073311000002</v>
      </c>
      <c r="F33" s="73">
        <v>4.3016799324299999</v>
      </c>
      <c r="G33" s="73">
        <v>4.3396156436300002</v>
      </c>
      <c r="H33" s="73">
        <v>4.44695872556</v>
      </c>
      <c r="I33" s="73">
        <v>5.2000610590000003</v>
      </c>
      <c r="J33" s="73">
        <v>6.0759713405199998</v>
      </c>
      <c r="K33" s="73">
        <v>5.8484139398700004</v>
      </c>
      <c r="L33" s="73">
        <v>5.6299473113699996</v>
      </c>
      <c r="M33" s="73">
        <v>5.9944487833400002</v>
      </c>
      <c r="N33" s="73">
        <v>5.9689814108999997</v>
      </c>
      <c r="O33" s="73">
        <v>6.0368586562599997</v>
      </c>
      <c r="P33" s="73">
        <v>6.1443781903900003</v>
      </c>
      <c r="Q33" s="73">
        <v>6.25766458958</v>
      </c>
      <c r="R33" s="73">
        <v>6.3669378983999998</v>
      </c>
      <c r="S33" s="73">
        <v>6.3241257752799998</v>
      </c>
    </row>
    <row r="34" spans="1:24" x14ac:dyDescent="0.2">
      <c r="T34" s="75"/>
      <c r="U34" s="75"/>
      <c r="V34" s="75"/>
      <c r="W34" s="75"/>
      <c r="X34" s="75"/>
    </row>
    <row r="35" spans="1:24" x14ac:dyDescent="0.2">
      <c r="A35" s="74" t="s">
        <v>309</v>
      </c>
    </row>
    <row r="36" spans="1:24" x14ac:dyDescent="0.2">
      <c r="A36" s="74" t="s">
        <v>308</v>
      </c>
      <c r="B36" s="73">
        <v>0</v>
      </c>
      <c r="C36" s="73">
        <v>-0.189010728091</v>
      </c>
      <c r="D36" s="73">
        <v>-0.30413664012899999</v>
      </c>
      <c r="E36" s="73">
        <v>-0.36324688074200001</v>
      </c>
      <c r="F36" s="73">
        <v>-0.329207279922</v>
      </c>
      <c r="G36" s="73">
        <v>-0.378843272924</v>
      </c>
      <c r="H36" s="73">
        <v>-0.31037211247899998</v>
      </c>
      <c r="I36" s="73">
        <v>-0.22435432676799999</v>
      </c>
      <c r="J36" s="73">
        <v>-0.44751544608400001</v>
      </c>
      <c r="K36" s="73">
        <v>-0.61240788537000002</v>
      </c>
      <c r="L36" s="73">
        <v>-0.48539387845199999</v>
      </c>
      <c r="M36" s="73">
        <v>-0.342544697038</v>
      </c>
      <c r="N36" s="73">
        <v>-0.25272242665200001</v>
      </c>
      <c r="O36" s="73">
        <v>-0.17042843953299999</v>
      </c>
      <c r="P36" s="73">
        <v>-0.17609002767500001</v>
      </c>
      <c r="Q36" s="73">
        <v>-0.25708747727300002</v>
      </c>
      <c r="R36" s="73">
        <v>-0.34065313297499999</v>
      </c>
      <c r="S36" s="73">
        <v>-0.42055066301600003</v>
      </c>
      <c r="T36" s="72">
        <v>-0.43037964366999998</v>
      </c>
      <c r="U36" s="72">
        <v>-0.39132365176900002</v>
      </c>
      <c r="V36" s="72">
        <v>-0.36427603749100002</v>
      </c>
      <c r="W36" s="72">
        <v>-0.32458636056099999</v>
      </c>
      <c r="X36" s="72">
        <v>-0.29921647433600002</v>
      </c>
    </row>
    <row r="37" spans="1:24" x14ac:dyDescent="0.2">
      <c r="A37" s="74" t="s">
        <v>307</v>
      </c>
      <c r="B37" s="73">
        <v>0</v>
      </c>
      <c r="C37" s="73">
        <v>4.5649929096399998E-2</v>
      </c>
      <c r="D37" s="73">
        <v>0.123756658108</v>
      </c>
      <c r="E37" s="73">
        <v>0.20681754360599999</v>
      </c>
      <c r="F37" s="73">
        <v>0.191982066955</v>
      </c>
      <c r="G37" s="73">
        <v>0.27688635472500001</v>
      </c>
      <c r="H37" s="73">
        <v>0.49072693267099998</v>
      </c>
      <c r="I37" s="73">
        <v>0.36355704597299998</v>
      </c>
      <c r="J37" s="73">
        <v>0.206418805214</v>
      </c>
      <c r="K37" s="73">
        <v>0.17268533404700001</v>
      </c>
      <c r="L37" s="73">
        <v>0.18585356226800001</v>
      </c>
      <c r="M37" s="73">
        <v>0.14523513395099999</v>
      </c>
      <c r="N37" s="73">
        <v>0.15020142759399999</v>
      </c>
      <c r="O37" s="73">
        <v>0.25383997863800001</v>
      </c>
      <c r="P37" s="73">
        <v>0.25831055505</v>
      </c>
      <c r="Q37" s="73">
        <v>0.21925724480299999</v>
      </c>
      <c r="R37" s="73">
        <v>0.19934817703300001</v>
      </c>
      <c r="S37" s="73">
        <v>0.18123256955799999</v>
      </c>
    </row>
    <row r="38" spans="1:24" x14ac:dyDescent="0.2">
      <c r="A38" s="74" t="s">
        <v>306</v>
      </c>
      <c r="B38" s="73">
        <v>0</v>
      </c>
      <c r="C38" s="73">
        <v>-0.28485555756199998</v>
      </c>
      <c r="D38" s="73">
        <v>-0.45739635792400002</v>
      </c>
      <c r="E38" s="73">
        <v>-0.58793470843700002</v>
      </c>
      <c r="F38" s="73">
        <v>-0.55148960535500002</v>
      </c>
      <c r="G38" s="73">
        <v>-0.522159209899</v>
      </c>
      <c r="H38" s="73">
        <v>-0.550126156358</v>
      </c>
      <c r="I38" s="73">
        <v>-0.34638624669099999</v>
      </c>
      <c r="J38" s="73">
        <v>-0.54511766143700002</v>
      </c>
      <c r="K38" s="73">
        <v>-0.75246195266299998</v>
      </c>
      <c r="L38" s="73">
        <v>-0.73574531158000001</v>
      </c>
      <c r="M38" s="73">
        <v>-0.48331396288099998</v>
      </c>
      <c r="N38" s="73">
        <v>-0.39203674079299999</v>
      </c>
      <c r="O38" s="73">
        <v>-0.27299004011700001</v>
      </c>
      <c r="P38" s="73">
        <v>-0.21826229820699999</v>
      </c>
      <c r="Q38" s="73">
        <v>-0.299461244944</v>
      </c>
      <c r="R38" s="73">
        <v>-0.40422989526399999</v>
      </c>
      <c r="S38" s="73">
        <v>-0.509487652402</v>
      </c>
      <c r="T38" s="72">
        <v>-0.55934499184099995</v>
      </c>
      <c r="U38" s="72">
        <v>-0.495275118412</v>
      </c>
      <c r="V38" s="72">
        <v>-0.45389091184699998</v>
      </c>
      <c r="W38" s="72">
        <v>-0.39945942381499999</v>
      </c>
      <c r="X38" s="72">
        <v>-0.36547850207999999</v>
      </c>
    </row>
    <row r="39" spans="1:24" x14ac:dyDescent="0.2">
      <c r="A39" s="74" t="s">
        <v>305</v>
      </c>
      <c r="C39" s="73">
        <v>2.1050096704100001E-2</v>
      </c>
      <c r="D39" s="73">
        <v>5.3734628313999999E-2</v>
      </c>
      <c r="E39" s="73">
        <v>6.5870555137300002E-2</v>
      </c>
      <c r="F39" s="73">
        <v>6.2432066108100003E-2</v>
      </c>
      <c r="G39" s="73">
        <v>0.114547406017</v>
      </c>
      <c r="H39" s="73">
        <v>0.15953382090400001</v>
      </c>
      <c r="I39" s="73">
        <v>0.15251512695899999</v>
      </c>
      <c r="J39" s="73">
        <v>0.13929762423299999</v>
      </c>
      <c r="K39" s="73">
        <v>0.12048265351</v>
      </c>
      <c r="L39" s="73">
        <v>0.106168232766</v>
      </c>
      <c r="M39" s="73">
        <v>9.2028068560899998E-2</v>
      </c>
      <c r="N39" s="73">
        <v>7.9487780740900002E-2</v>
      </c>
      <c r="O39" s="73">
        <v>0.12727411004600001</v>
      </c>
      <c r="P39" s="73">
        <v>0.166607769278</v>
      </c>
      <c r="Q39" s="73">
        <v>0.15182313896800001</v>
      </c>
      <c r="R39" s="73">
        <v>0.13686657208299999</v>
      </c>
      <c r="S39" s="73">
        <v>0.111628791825</v>
      </c>
      <c r="T39" s="72">
        <v>9.5080806027800002E-2</v>
      </c>
      <c r="U39" s="72">
        <v>9.5654020809600004E-2</v>
      </c>
      <c r="V39" s="72">
        <v>9.5654020809600004E-2</v>
      </c>
      <c r="W39" s="72">
        <v>9.5654020809600004E-2</v>
      </c>
      <c r="X39" s="72">
        <v>9.5654020809600004E-2</v>
      </c>
    </row>
    <row r="40" spans="1:24" x14ac:dyDescent="0.2">
      <c r="A40" s="74" t="s">
        <v>304</v>
      </c>
      <c r="C40" s="73">
        <v>3.7414619837500003E-2</v>
      </c>
      <c r="D40" s="73">
        <v>6.2300637958500001E-2</v>
      </c>
      <c r="E40" s="73">
        <v>6.13068912624E-2</v>
      </c>
      <c r="F40" s="73">
        <v>5.6422455234400003E-2</v>
      </c>
      <c r="G40" s="73">
        <v>0.141532132512</v>
      </c>
      <c r="H40" s="73">
        <v>0.13385100954900001</v>
      </c>
      <c r="I40" s="73">
        <v>0.13084792069599999</v>
      </c>
      <c r="J40" s="73">
        <v>0.11474091883</v>
      </c>
      <c r="K40" s="73">
        <v>0.10116733617</v>
      </c>
      <c r="L40" s="73">
        <v>9.1295742210000003E-2</v>
      </c>
      <c r="M40" s="73">
        <v>7.8252853751200002E-2</v>
      </c>
      <c r="N40" s="73">
        <v>6.9531294181299996E-2</v>
      </c>
      <c r="O40" s="73">
        <v>0.147886249744</v>
      </c>
      <c r="P40" s="73">
        <v>0.13808326034400001</v>
      </c>
      <c r="Q40" s="73">
        <v>0.126090551469</v>
      </c>
      <c r="R40" s="73">
        <v>0.115187267412</v>
      </c>
      <c r="S40" s="73">
        <v>8.6352664014499994E-2</v>
      </c>
      <c r="T40" s="72">
        <v>8.7303125797800002E-2</v>
      </c>
      <c r="U40" s="72">
        <v>8.7303125797800002E-2</v>
      </c>
      <c r="V40" s="72">
        <v>8.7303125797800002E-2</v>
      </c>
      <c r="W40" s="72">
        <v>8.7303125797800002E-2</v>
      </c>
      <c r="X40" s="72">
        <v>8.7303125797800002E-2</v>
      </c>
    </row>
    <row r="41" spans="1:24" x14ac:dyDescent="0.2">
      <c r="A41" s="74" t="s">
        <v>303</v>
      </c>
      <c r="C41" s="73">
        <v>0.51735857260999996</v>
      </c>
      <c r="D41" s="73">
        <v>0.54527823343199999</v>
      </c>
      <c r="E41" s="73">
        <v>0.55774234708699999</v>
      </c>
      <c r="F41" s="73">
        <v>0.564738734435</v>
      </c>
      <c r="G41" s="73">
        <v>0.59370064521499999</v>
      </c>
      <c r="H41" s="73">
        <v>0.60242841675900005</v>
      </c>
      <c r="I41" s="73">
        <v>0.58386132956299996</v>
      </c>
      <c r="J41" s="73">
        <v>0.57970306845399999</v>
      </c>
      <c r="K41" s="73">
        <v>0.57688122882600001</v>
      </c>
      <c r="L41" s="73">
        <v>0.55968175961199995</v>
      </c>
      <c r="M41" s="73">
        <v>0.53241787953399999</v>
      </c>
      <c r="N41" s="73">
        <v>0.50125724195900001</v>
      </c>
      <c r="O41" s="73">
        <v>0.50064904375700003</v>
      </c>
      <c r="P41" s="73">
        <v>0.502829857283</v>
      </c>
      <c r="Q41" s="73">
        <v>0.48715199828700001</v>
      </c>
      <c r="R41" s="73">
        <v>0.47447069737800002</v>
      </c>
      <c r="S41" s="73">
        <v>0.46124169212900001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</row>
    <row r="42" spans="1:24" x14ac:dyDescent="0.2">
      <c r="A42" s="74" t="s">
        <v>302</v>
      </c>
      <c r="B42" s="73">
        <v>0</v>
      </c>
      <c r="C42" s="73">
        <v>3.02901807838E-2</v>
      </c>
      <c r="D42" s="73">
        <v>8.2289536282000003E-2</v>
      </c>
      <c r="E42" s="73">
        <v>0.12777920153299999</v>
      </c>
      <c r="F42" s="73">
        <v>0.114602149238</v>
      </c>
      <c r="G42" s="73">
        <v>0.200889940967</v>
      </c>
      <c r="H42" s="73">
        <v>0.276860049251</v>
      </c>
      <c r="I42" s="73">
        <v>0.23547585122199999</v>
      </c>
      <c r="J42" s="73">
        <v>0.16945993540599999</v>
      </c>
      <c r="K42" s="73">
        <v>0.14054379744199999</v>
      </c>
      <c r="L42" s="73">
        <v>0.122613328272</v>
      </c>
      <c r="M42" s="73">
        <v>0.102934176911</v>
      </c>
      <c r="N42" s="73">
        <v>9.6825795438000004E-2</v>
      </c>
      <c r="O42" s="73">
        <v>0.158473003014</v>
      </c>
      <c r="P42" s="73">
        <v>0.20840022835499999</v>
      </c>
      <c r="Q42" s="73">
        <v>0.188232343558</v>
      </c>
      <c r="R42" s="73">
        <v>0.167994950039</v>
      </c>
      <c r="S42" s="73">
        <v>0.14959631882800001</v>
      </c>
    </row>
    <row r="43" spans="1:24" x14ac:dyDescent="0.2">
      <c r="A43" s="74" t="s">
        <v>301</v>
      </c>
      <c r="G43" s="73">
        <v>134.36206686099999</v>
      </c>
      <c r="H43" s="73">
        <v>42.968469736499998</v>
      </c>
      <c r="I43" s="73">
        <v>59.663372729199999</v>
      </c>
      <c r="J43" s="73">
        <v>77.2470222635</v>
      </c>
      <c r="K43" s="73">
        <v>84.728039893000002</v>
      </c>
      <c r="L43" s="73">
        <v>96.678722034499998</v>
      </c>
      <c r="M43" s="73">
        <v>169.56679687499999</v>
      </c>
      <c r="O43" s="73">
        <v>437.74999282099998</v>
      </c>
      <c r="P43" s="73">
        <v>122.225054302</v>
      </c>
      <c r="Q43" s="73">
        <v>92.117330623399994</v>
      </c>
      <c r="R43" s="73">
        <v>108.68552003400001</v>
      </c>
      <c r="S43" s="73">
        <v>124.38069051399999</v>
      </c>
    </row>
    <row r="44" spans="1:24" x14ac:dyDescent="0.2">
      <c r="A44" s="74" t="s">
        <v>300</v>
      </c>
      <c r="G44" s="73">
        <v>171.65000126300001</v>
      </c>
      <c r="H44" s="73">
        <v>55.284691635400002</v>
      </c>
      <c r="I44" s="73">
        <v>76.747951277699997</v>
      </c>
      <c r="J44" s="73">
        <v>94.166487024099993</v>
      </c>
      <c r="K44" s="73">
        <v>99.746070932699993</v>
      </c>
      <c r="L44" s="73">
        <v>111.214366566</v>
      </c>
      <c r="M44" s="73">
        <v>194.29892578100001</v>
      </c>
      <c r="O44" s="73">
        <v>506.267341165</v>
      </c>
      <c r="P44" s="73">
        <v>142.904362273</v>
      </c>
      <c r="Q44" s="73">
        <v>107.576214193</v>
      </c>
      <c r="R44" s="73">
        <v>125.301590812</v>
      </c>
      <c r="S44" s="73">
        <v>144.515819158</v>
      </c>
    </row>
    <row r="45" spans="1:24" x14ac:dyDescent="0.2">
      <c r="A45" s="74" t="s">
        <v>299</v>
      </c>
      <c r="G45" s="73">
        <v>124.53758747000001</v>
      </c>
      <c r="H45" s="73">
        <v>31.190712043600001</v>
      </c>
      <c r="I45" s="73">
        <v>49.709638024699998</v>
      </c>
      <c r="J45" s="73">
        <v>77.306167875200003</v>
      </c>
      <c r="K45" s="73">
        <v>81.180556913999993</v>
      </c>
      <c r="L45" s="73">
        <v>73.371548384500002</v>
      </c>
      <c r="M45" s="73">
        <v>137.70772578099999</v>
      </c>
      <c r="O45" s="73">
        <v>316.06410587099998</v>
      </c>
      <c r="P45" s="73">
        <v>115.292624124</v>
      </c>
      <c r="Q45" s="73">
        <v>92.3541793423</v>
      </c>
      <c r="R45" s="73">
        <v>105.594316445</v>
      </c>
      <c r="S45" s="73">
        <v>119.288903817</v>
      </c>
    </row>
    <row r="46" spans="1:24" x14ac:dyDescent="0.2">
      <c r="T46" s="75"/>
      <c r="U46" s="75"/>
      <c r="V46" s="75"/>
      <c r="W46" s="75"/>
      <c r="X46" s="75"/>
    </row>
    <row r="47" spans="1:24" x14ac:dyDescent="0.2">
      <c r="A47" s="74" t="s">
        <v>298</v>
      </c>
    </row>
    <row r="48" spans="1:24" x14ac:dyDescent="0.2">
      <c r="A48" s="74" t="s">
        <v>297</v>
      </c>
      <c r="C48" s="73">
        <v>1.6807727690900001</v>
      </c>
      <c r="D48" s="73">
        <v>1.8556723582700001</v>
      </c>
      <c r="E48" s="73">
        <v>1.84281806083</v>
      </c>
      <c r="F48" s="73">
        <v>1.8573193916299999</v>
      </c>
      <c r="G48" s="73">
        <v>1.2599806335599999</v>
      </c>
      <c r="H48" s="73">
        <v>1.91966731978</v>
      </c>
      <c r="I48" s="73">
        <v>1.5814999083900001</v>
      </c>
      <c r="J48" s="73">
        <v>0.99650409008899998</v>
      </c>
      <c r="K48" s="73">
        <v>1.2362143964000001</v>
      </c>
      <c r="L48" s="73">
        <v>2.6034510794800001</v>
      </c>
      <c r="M48" s="73">
        <v>2.2881649244400002</v>
      </c>
      <c r="N48" s="73">
        <v>2.6709637040200001</v>
      </c>
      <c r="O48" s="73">
        <v>2.77598633236</v>
      </c>
      <c r="P48" s="73">
        <v>1.33523512888</v>
      </c>
      <c r="Q48" s="73">
        <v>0.98467844569700003</v>
      </c>
      <c r="R48" s="73">
        <v>1.18603730326</v>
      </c>
      <c r="S48" s="73">
        <v>1.25288097422</v>
      </c>
      <c r="T48" s="72">
        <v>1.5323615753299999</v>
      </c>
      <c r="U48" s="72">
        <v>1.3960680809599999</v>
      </c>
      <c r="V48" s="72">
        <v>1.33794860746</v>
      </c>
      <c r="W48" s="72">
        <v>1.4035386680099999</v>
      </c>
      <c r="X48" s="72">
        <v>1.4384391891899999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5B60-8F6C-40C8-9F35-D2AE802F23F0}">
  <sheetPr>
    <outlinePr summaryBelow="0" summaryRight="0"/>
  </sheetPr>
  <dimension ref="A1:X48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71" customWidth="1"/>
    <col min="2" max="24" width="15" style="71" customWidth="1"/>
    <col min="25" max="16384" width="9.140625" style="71"/>
  </cols>
  <sheetData>
    <row r="1" spans="1:24" x14ac:dyDescent="0.2">
      <c r="B1" s="74" t="s">
        <v>552</v>
      </c>
      <c r="C1" s="74" t="s">
        <v>551</v>
      </c>
      <c r="D1" s="74" t="s">
        <v>550</v>
      </c>
      <c r="E1" s="74" t="s">
        <v>549</v>
      </c>
      <c r="F1" s="74" t="s">
        <v>548</v>
      </c>
      <c r="G1" s="74" t="s">
        <v>547</v>
      </c>
      <c r="H1" s="74" t="s">
        <v>546</v>
      </c>
      <c r="I1" s="74" t="s">
        <v>545</v>
      </c>
      <c r="J1" s="74" t="s">
        <v>544</v>
      </c>
      <c r="K1" s="74" t="s">
        <v>543</v>
      </c>
      <c r="L1" s="74" t="s">
        <v>542</v>
      </c>
      <c r="M1" s="74" t="s">
        <v>541</v>
      </c>
      <c r="N1" s="74" t="s">
        <v>540</v>
      </c>
      <c r="O1" s="74" t="s">
        <v>539</v>
      </c>
      <c r="P1" s="74" t="s">
        <v>538</v>
      </c>
      <c r="Q1" s="74" t="s">
        <v>537</v>
      </c>
      <c r="R1" s="74" t="s">
        <v>536</v>
      </c>
      <c r="S1" s="74" t="s">
        <v>535</v>
      </c>
      <c r="T1" s="74" t="s">
        <v>534</v>
      </c>
      <c r="U1" s="74" t="s">
        <v>533</v>
      </c>
      <c r="V1" s="74" t="s">
        <v>532</v>
      </c>
      <c r="W1" s="74" t="s">
        <v>531</v>
      </c>
      <c r="X1" s="74" t="s">
        <v>530</v>
      </c>
    </row>
    <row r="2" spans="1:24" x14ac:dyDescent="0.2">
      <c r="A2" s="74" t="s">
        <v>334</v>
      </c>
    </row>
    <row r="3" spans="1:24" x14ac:dyDescent="0.2">
      <c r="A3" s="74" t="s">
        <v>333</v>
      </c>
      <c r="C3" s="73">
        <v>4.8274602090399998</v>
      </c>
      <c r="D3" s="73">
        <v>4.93973629105</v>
      </c>
      <c r="E3" s="73">
        <v>4.7260681226400001</v>
      </c>
      <c r="F3" s="73">
        <v>4.22008890649</v>
      </c>
      <c r="G3" s="73">
        <v>4.54136687949</v>
      </c>
      <c r="H3" s="73">
        <v>4.8577374172500001</v>
      </c>
      <c r="I3" s="73">
        <v>4.6579688672500001</v>
      </c>
      <c r="J3" s="73">
        <v>5.9815923857</v>
      </c>
      <c r="K3" s="73">
        <v>6.4731133190700003</v>
      </c>
      <c r="L3" s="73">
        <v>6.63520270216</v>
      </c>
      <c r="M3" s="73">
        <v>7.3678785192499996</v>
      </c>
      <c r="N3" s="73">
        <v>7.5025300068599998</v>
      </c>
      <c r="O3" s="73">
        <v>7.6536620052100002</v>
      </c>
      <c r="P3" s="73">
        <v>7.3603571575400002</v>
      </c>
      <c r="Q3" s="73">
        <v>7.0807588458700002</v>
      </c>
      <c r="R3" s="73">
        <v>7.14480403592</v>
      </c>
      <c r="S3" s="73">
        <v>7.8510847956700003</v>
      </c>
      <c r="T3" s="72">
        <v>7.7561422003800002</v>
      </c>
      <c r="U3" s="72">
        <v>7.77147750517</v>
      </c>
      <c r="V3" s="72">
        <v>7.8979344520900003</v>
      </c>
      <c r="W3" s="72">
        <v>8.3051669414700005</v>
      </c>
      <c r="X3" s="72">
        <v>8.4737907651299995</v>
      </c>
    </row>
    <row r="4" spans="1:24" x14ac:dyDescent="0.2">
      <c r="A4" s="74" t="s">
        <v>332</v>
      </c>
      <c r="B4" s="73">
        <v>0</v>
      </c>
      <c r="C4" s="73">
        <v>3.1796279626200001</v>
      </c>
      <c r="D4" s="73">
        <v>3.19720013395</v>
      </c>
      <c r="E4" s="73">
        <v>3.1377469320900002</v>
      </c>
      <c r="F4" s="73">
        <v>3.0185921422100002</v>
      </c>
      <c r="G4" s="73">
        <v>2.9535495797100002</v>
      </c>
      <c r="H4" s="73">
        <v>2.8909435665599998</v>
      </c>
      <c r="I4" s="73">
        <v>2.9737428878699999</v>
      </c>
      <c r="J4" s="73">
        <v>2.9743612824299999</v>
      </c>
      <c r="K4" s="73">
        <v>2.8430373924399999</v>
      </c>
      <c r="L4" s="73">
        <v>2.85374145223</v>
      </c>
      <c r="M4" s="73">
        <v>2.9087509680500001</v>
      </c>
      <c r="N4" s="73">
        <v>2.7822114448300002</v>
      </c>
      <c r="O4" s="73">
        <v>2.7445700689899999</v>
      </c>
      <c r="P4" s="73">
        <v>2.7532086689500002</v>
      </c>
      <c r="Q4" s="73">
        <v>2.7228537473499999</v>
      </c>
      <c r="R4" s="73">
        <v>2.66237841441</v>
      </c>
      <c r="S4" s="73">
        <v>2.74611566978</v>
      </c>
    </row>
    <row r="5" spans="1:24" x14ac:dyDescent="0.2">
      <c r="A5" s="74" t="s">
        <v>331</v>
      </c>
      <c r="C5" s="73">
        <v>2.7406024703199998</v>
      </c>
      <c r="D5" s="73">
        <v>2.81518064112</v>
      </c>
      <c r="E5" s="73">
        <v>2.87129457184</v>
      </c>
      <c r="F5" s="73">
        <v>2.90496508858</v>
      </c>
      <c r="G5" s="73">
        <v>2.7689763374799998</v>
      </c>
      <c r="H5" s="73">
        <v>2.8691662259999999</v>
      </c>
      <c r="I5" s="73">
        <v>2.9954920551900002</v>
      </c>
      <c r="J5" s="73">
        <v>2.7155000972400001</v>
      </c>
      <c r="K5" s="73">
        <v>2.5772731636700001</v>
      </c>
      <c r="L5" s="73">
        <v>2.5761421951400001</v>
      </c>
      <c r="M5" s="73">
        <v>2.5880541835200002</v>
      </c>
      <c r="N5" s="73">
        <v>2.49661872153</v>
      </c>
      <c r="O5" s="73">
        <v>2.4946391758200002</v>
      </c>
      <c r="P5" s="73">
        <v>2.6226089259499998</v>
      </c>
      <c r="Q5" s="73">
        <v>2.7642481452599998</v>
      </c>
      <c r="R5" s="73">
        <v>2.78932390701</v>
      </c>
      <c r="S5" s="73">
        <v>2.78359131169</v>
      </c>
      <c r="T5" s="72">
        <v>3.6162358807300001</v>
      </c>
      <c r="U5" s="72">
        <v>4.3822143672099996</v>
      </c>
      <c r="V5" s="72">
        <v>4.3822143672099996</v>
      </c>
      <c r="W5" s="72">
        <v>4.3822143672099996</v>
      </c>
      <c r="X5" s="72">
        <v>4.3822143672099996</v>
      </c>
    </row>
    <row r="6" spans="1:24" x14ac:dyDescent="0.2">
      <c r="A6" s="74" t="s">
        <v>330</v>
      </c>
      <c r="B6" s="77">
        <v>0</v>
      </c>
      <c r="C6" s="77">
        <v>0.42066952900100002</v>
      </c>
      <c r="D6" s="77">
        <v>0.44461064295000002</v>
      </c>
      <c r="E6" s="77">
        <v>0.42579017982200001</v>
      </c>
      <c r="F6" s="77">
        <v>0.37005557825399998</v>
      </c>
      <c r="G6" s="77">
        <v>0.37140701158700001</v>
      </c>
      <c r="H6" s="77">
        <v>0.40292977328700003</v>
      </c>
      <c r="I6" s="77">
        <v>0.41492363116300002</v>
      </c>
      <c r="J6" s="77">
        <v>0.48312594048399998</v>
      </c>
      <c r="K6" s="77">
        <v>0.47430339490200002</v>
      </c>
      <c r="L6" s="77">
        <v>0.48779646602100002</v>
      </c>
      <c r="M6" s="77">
        <v>0.55465427155199998</v>
      </c>
      <c r="N6" s="77">
        <v>0.52113482587399995</v>
      </c>
      <c r="O6" s="77">
        <v>0.52402419608899997</v>
      </c>
      <c r="P6" s="77">
        <v>0.53146118566099998</v>
      </c>
      <c r="Q6" s="77">
        <v>0.53294346982399998</v>
      </c>
      <c r="R6" s="77">
        <v>0.53058999235500004</v>
      </c>
      <c r="S6" s="77">
        <v>0.60014192443500003</v>
      </c>
      <c r="T6" s="76">
        <v>0.63430799999999998</v>
      </c>
      <c r="U6" s="76">
        <v>0.63221899999999998</v>
      </c>
      <c r="V6" s="76">
        <v>0.60951999999999995</v>
      </c>
      <c r="W6" s="76">
        <v>0.51700000000000002</v>
      </c>
      <c r="X6" s="76">
        <v>0.53800000000000003</v>
      </c>
    </row>
    <row r="7" spans="1:24" x14ac:dyDescent="0.2">
      <c r="A7" s="74" t="s">
        <v>329</v>
      </c>
      <c r="B7" s="77">
        <v>0</v>
      </c>
      <c r="C7" s="77">
        <v>0.15349527469099999</v>
      </c>
      <c r="D7" s="77">
        <v>0.15793325531399999</v>
      </c>
      <c r="E7" s="77">
        <v>0.148292057526</v>
      </c>
      <c r="F7" s="77">
        <v>0.12738727212600001</v>
      </c>
      <c r="G7" s="77">
        <v>0.13413152238199999</v>
      </c>
      <c r="H7" s="77">
        <v>0.14043444734400001</v>
      </c>
      <c r="I7" s="77">
        <v>0.13851601790900001</v>
      </c>
      <c r="J7" s="77">
        <v>0.177914167993</v>
      </c>
      <c r="K7" s="77">
        <v>0.184033032116</v>
      </c>
      <c r="L7" s="77">
        <v>0.18935152995099999</v>
      </c>
      <c r="M7" s="77">
        <v>0.21431323775399999</v>
      </c>
      <c r="N7" s="77">
        <v>0.20873624850299999</v>
      </c>
      <c r="O7" s="77">
        <v>0.21006011657699999</v>
      </c>
      <c r="P7" s="77">
        <v>0.20264599132700001</v>
      </c>
      <c r="Q7" s="77">
        <v>0.19279870757600001</v>
      </c>
      <c r="R7" s="77">
        <v>0.19022172040400001</v>
      </c>
      <c r="S7" s="77">
        <v>0.21559986982099999</v>
      </c>
      <c r="T7" s="76">
        <v>0.188695</v>
      </c>
      <c r="U7" s="76">
        <v>0.164857</v>
      </c>
      <c r="V7" s="76">
        <v>0.16753999999999999</v>
      </c>
      <c r="W7" s="76">
        <v>0.156</v>
      </c>
      <c r="X7" s="76">
        <v>0.16400000000000001</v>
      </c>
    </row>
    <row r="8" spans="1:24" x14ac:dyDescent="0.2">
      <c r="A8" s="74" t="s">
        <v>328</v>
      </c>
      <c r="B8" s="77">
        <v>0</v>
      </c>
      <c r="C8" s="77">
        <v>0</v>
      </c>
      <c r="D8" s="77">
        <v>0.32360646487900002</v>
      </c>
      <c r="E8" s="77">
        <v>0.29692650348299998</v>
      </c>
      <c r="F8" s="77">
        <v>0.25665956954699998</v>
      </c>
      <c r="G8" s="77">
        <v>0.31204901832699999</v>
      </c>
      <c r="H8" s="77">
        <v>0.33051291025099999</v>
      </c>
      <c r="I8" s="77">
        <v>0.312081200793</v>
      </c>
      <c r="J8" s="77">
        <v>0.44712828249499997</v>
      </c>
      <c r="K8" s="77">
        <v>0.55874998017099997</v>
      </c>
      <c r="L8" s="77">
        <v>0.539336391942</v>
      </c>
      <c r="M8" s="77">
        <v>0.61366941805499997</v>
      </c>
      <c r="N8" s="77">
        <v>0.54965430484400002</v>
      </c>
      <c r="O8" s="77">
        <v>0.51172765598199998</v>
      </c>
      <c r="P8" s="77">
        <v>0.46507450964699998</v>
      </c>
      <c r="Q8" s="77">
        <v>0.42284531904900002</v>
      </c>
      <c r="R8" s="77">
        <v>0.40072382094499998</v>
      </c>
      <c r="S8" s="77">
        <v>0.44856441178099998</v>
      </c>
    </row>
    <row r="9" spans="1:24" x14ac:dyDescent="0.2">
      <c r="T9" s="75"/>
      <c r="U9" s="75"/>
      <c r="V9" s="75"/>
      <c r="W9" s="75"/>
      <c r="X9" s="75"/>
    </row>
    <row r="10" spans="1:24" x14ac:dyDescent="0.2">
      <c r="A10" s="74" t="s">
        <v>327</v>
      </c>
    </row>
    <row r="11" spans="1:24" x14ac:dyDescent="0.2">
      <c r="A11" s="74" t="s">
        <v>326</v>
      </c>
      <c r="B11" s="77">
        <v>0.24148627163799999</v>
      </c>
      <c r="C11" s="77">
        <v>0.24218160991599999</v>
      </c>
      <c r="D11" s="77">
        <v>0.24209738970899999</v>
      </c>
      <c r="E11" s="77">
        <v>0.23574556755100001</v>
      </c>
      <c r="F11" s="77">
        <v>0.23447514195800001</v>
      </c>
      <c r="G11" s="77">
        <v>0.24169865867199999</v>
      </c>
      <c r="H11" s="77">
        <v>0.24283364434900001</v>
      </c>
      <c r="I11" s="77">
        <v>0.24054942484</v>
      </c>
      <c r="J11" s="77">
        <v>0.26221897549200002</v>
      </c>
      <c r="K11" s="77">
        <v>0.26896728143800003</v>
      </c>
      <c r="L11" s="77">
        <v>0.27325607642999999</v>
      </c>
      <c r="M11" s="77">
        <v>0.28429037189799999</v>
      </c>
      <c r="N11" s="77">
        <v>0.28507988419500002</v>
      </c>
      <c r="O11" s="77">
        <v>0.28549999317399999</v>
      </c>
      <c r="P11" s="77">
        <v>0.28794418654199999</v>
      </c>
      <c r="Q11" s="77">
        <v>0.28986596569700002</v>
      </c>
      <c r="R11" s="77">
        <v>0.28779065098700002</v>
      </c>
      <c r="S11" s="77">
        <v>0.28749885753999999</v>
      </c>
      <c r="T11" s="76">
        <v>0.28314</v>
      </c>
      <c r="U11" s="76">
        <v>0.28377000000000002</v>
      </c>
      <c r="V11" s="76">
        <v>0.28563</v>
      </c>
      <c r="W11" s="76">
        <v>0.28766999999999998</v>
      </c>
      <c r="X11" s="76">
        <v>0.28899999999999998</v>
      </c>
    </row>
    <row r="12" spans="1:24" x14ac:dyDescent="0.2">
      <c r="A12" s="74" t="s">
        <v>325</v>
      </c>
      <c r="B12" s="77">
        <v>0.15747402324699999</v>
      </c>
      <c r="C12" s="77">
        <v>0.16179763858499999</v>
      </c>
      <c r="D12" s="77">
        <v>0.16601735392200001</v>
      </c>
      <c r="E12" s="77">
        <v>0.16740774655599999</v>
      </c>
      <c r="F12" s="77">
        <v>0.16942094867099999</v>
      </c>
      <c r="G12" s="77">
        <v>0.16687563322099999</v>
      </c>
      <c r="H12" s="77">
        <v>0.174201490495</v>
      </c>
      <c r="I12" s="77">
        <v>0.16342999462400001</v>
      </c>
      <c r="J12" s="77">
        <v>0.16408079397299999</v>
      </c>
      <c r="K12" s="77">
        <v>0.16855667070300001</v>
      </c>
      <c r="L12" s="77">
        <v>0.16774040266099999</v>
      </c>
      <c r="M12" s="77">
        <v>0.16424703996100001</v>
      </c>
      <c r="N12" s="77">
        <v>0.16289751379699999</v>
      </c>
      <c r="O12" s="77">
        <v>0.16147321963</v>
      </c>
      <c r="P12" s="77">
        <v>0.16822509064300001</v>
      </c>
      <c r="Q12" s="77">
        <v>0.17435395475599999</v>
      </c>
      <c r="R12" s="77">
        <v>0.17771988606899999</v>
      </c>
      <c r="S12" s="77">
        <v>0.17723620705599999</v>
      </c>
    </row>
    <row r="13" spans="1:24" x14ac:dyDescent="0.2">
      <c r="A13" s="74" t="s">
        <v>324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</row>
    <row r="14" spans="1:24" x14ac:dyDescent="0.2">
      <c r="A14" s="74" t="s">
        <v>323</v>
      </c>
      <c r="B14" s="77">
        <v>1.9367544937399998E-2</v>
      </c>
      <c r="C14" s="77">
        <v>1.73809700475E-2</v>
      </c>
      <c r="D14" s="77">
        <v>1.7927529374800001E-2</v>
      </c>
      <c r="E14" s="77">
        <v>1.88438723063E-2</v>
      </c>
      <c r="F14" s="77">
        <v>1.9757779280099998E-2</v>
      </c>
      <c r="G14" s="77">
        <v>2.07019253318E-2</v>
      </c>
      <c r="H14" s="77">
        <v>2.0190245521499998E-2</v>
      </c>
      <c r="I14" s="77">
        <v>2.11430245156E-2</v>
      </c>
      <c r="J14" s="77">
        <v>2.1451521861400001E-2</v>
      </c>
      <c r="K14" s="77">
        <v>2.0875397459100001E-2</v>
      </c>
      <c r="L14" s="77">
        <v>2.0943101672599999E-2</v>
      </c>
      <c r="M14" s="77">
        <v>1.9666190747999999E-2</v>
      </c>
      <c r="N14" s="77">
        <v>2.0013458924699998E-2</v>
      </c>
      <c r="O14" s="77">
        <v>2.0254720280900002E-2</v>
      </c>
      <c r="P14" s="77">
        <v>1.9928816790600001E-2</v>
      </c>
      <c r="Q14" s="77">
        <v>1.9852973793400001E-2</v>
      </c>
      <c r="R14" s="77">
        <v>2.02415670198E-2</v>
      </c>
      <c r="S14" s="77">
        <v>2.10313906569E-2</v>
      </c>
      <c r="T14" s="76">
        <v>2.07329475727E-2</v>
      </c>
      <c r="U14" s="76">
        <v>2.13367079197E-2</v>
      </c>
      <c r="V14" s="76">
        <v>2.369525234E-2</v>
      </c>
      <c r="W14" s="76">
        <v>2.00948062655E-2</v>
      </c>
      <c r="X14" s="76">
        <v>2.0545880369999998E-2</v>
      </c>
    </row>
    <row r="15" spans="1:24" x14ac:dyDescent="0.2">
      <c r="A15" s="74" t="s">
        <v>55</v>
      </c>
      <c r="B15" s="77">
        <v>8.3769461904800002E-2</v>
      </c>
      <c r="C15" s="77">
        <v>8.0383971331099993E-2</v>
      </c>
      <c r="D15" s="77">
        <v>7.6080035786499994E-2</v>
      </c>
      <c r="E15" s="77">
        <v>6.8337820995000007E-2</v>
      </c>
      <c r="F15" s="77">
        <v>6.5054193287100007E-2</v>
      </c>
      <c r="G15" s="77">
        <v>7.4823025450200004E-2</v>
      </c>
      <c r="H15" s="77">
        <v>6.8632153853400005E-2</v>
      </c>
      <c r="I15" s="77">
        <v>7.7119430216699994E-2</v>
      </c>
      <c r="J15" s="77">
        <v>9.8138181518499998E-2</v>
      </c>
      <c r="K15" s="77">
        <v>0.100410610735</v>
      </c>
      <c r="L15" s="77">
        <v>0.10551567376900001</v>
      </c>
      <c r="M15" s="77">
        <v>0.120043331938</v>
      </c>
      <c r="N15" s="77">
        <v>0.122182370399</v>
      </c>
      <c r="O15" s="77">
        <v>0.123447993558</v>
      </c>
      <c r="P15" s="77">
        <v>0.119719095899</v>
      </c>
      <c r="Q15" s="77">
        <v>0.113012413548</v>
      </c>
      <c r="R15" s="77">
        <v>0.10730341709000001</v>
      </c>
      <c r="S15" s="77">
        <v>0.109335802124</v>
      </c>
    </row>
    <row r="16" spans="1:24" x14ac:dyDescent="0.2">
      <c r="A16" s="74" t="s">
        <v>62</v>
      </c>
      <c r="B16" s="77">
        <v>8.4012248391499997E-2</v>
      </c>
      <c r="C16" s="77">
        <v>8.0383970067699997E-2</v>
      </c>
      <c r="D16" s="77">
        <v>8.2201613102500001E-2</v>
      </c>
      <c r="E16" s="77">
        <v>7.64429995641E-2</v>
      </c>
      <c r="F16" s="77">
        <v>7.0769931930699997E-2</v>
      </c>
      <c r="G16" s="77">
        <v>7.3725388305100004E-2</v>
      </c>
      <c r="H16" s="77">
        <v>7.8672712652699997E-2</v>
      </c>
      <c r="I16" s="77">
        <v>7.5512491044900001E-2</v>
      </c>
      <c r="J16" s="77">
        <v>9.8138183732599998E-2</v>
      </c>
      <c r="K16" s="77">
        <v>0.10631020131299999</v>
      </c>
      <c r="L16" s="77">
        <v>0.10850975169300001</v>
      </c>
      <c r="M16" s="77">
        <v>0.120043327258</v>
      </c>
      <c r="N16" s="77">
        <v>0.12218237289099999</v>
      </c>
      <c r="O16" s="77">
        <v>0.124026772738</v>
      </c>
      <c r="P16" s="77">
        <v>0.119719094321</v>
      </c>
      <c r="Q16" s="77">
        <v>0.115066886294</v>
      </c>
      <c r="R16" s="77">
        <v>0.111179795952</v>
      </c>
      <c r="S16" s="77">
        <v>0.107307055732</v>
      </c>
      <c r="T16" s="76">
        <v>0.10479958049</v>
      </c>
      <c r="U16" s="76">
        <v>0.10505756425399999</v>
      </c>
      <c r="V16" s="76">
        <v>0.106038704518</v>
      </c>
      <c r="W16" s="76">
        <v>0.11178208986</v>
      </c>
      <c r="X16" s="76">
        <v>0.114024772656</v>
      </c>
    </row>
    <row r="17" spans="1:24" x14ac:dyDescent="0.2">
      <c r="A17" s="74" t="s">
        <v>74</v>
      </c>
      <c r="B17" s="77">
        <v>0.103137006842</v>
      </c>
      <c r="C17" s="77">
        <v>9.7764941378600007E-2</v>
      </c>
      <c r="D17" s="77">
        <v>9.4007565161199999E-2</v>
      </c>
      <c r="E17" s="77">
        <v>8.7181693301300003E-2</v>
      </c>
      <c r="F17" s="77">
        <v>8.4811972567199995E-2</v>
      </c>
      <c r="G17" s="77">
        <v>9.5524950782000004E-2</v>
      </c>
      <c r="H17" s="77">
        <v>8.8822399374899996E-2</v>
      </c>
      <c r="I17" s="77">
        <v>9.8262454732400001E-2</v>
      </c>
      <c r="J17" s="77">
        <v>0.11958970338</v>
      </c>
      <c r="K17" s="77">
        <v>0.121286008194</v>
      </c>
      <c r="L17" s="77">
        <v>0.12645877544100001</v>
      </c>
      <c r="M17" s="77">
        <v>0.13970952268600001</v>
      </c>
      <c r="N17" s="77">
        <v>0.14219582932300001</v>
      </c>
      <c r="O17" s="77">
        <v>0.14370271383800001</v>
      </c>
      <c r="P17" s="77">
        <v>0.13964791268900001</v>
      </c>
      <c r="Q17" s="77">
        <v>0.13286538734100001</v>
      </c>
      <c r="R17" s="77">
        <v>0.12754498411000001</v>
      </c>
      <c r="S17" s="77">
        <v>0.13036719278100001</v>
      </c>
    </row>
    <row r="18" spans="1:24" x14ac:dyDescent="0.2">
      <c r="A18" s="74" t="s">
        <v>66</v>
      </c>
      <c r="B18" s="77">
        <v>0.10337979332900001</v>
      </c>
      <c r="C18" s="77">
        <v>0.111925284322</v>
      </c>
      <c r="D18" s="77">
        <v>0.104457942735</v>
      </c>
      <c r="E18" s="77">
        <v>9.3683719575000005E-2</v>
      </c>
      <c r="F18" s="77">
        <v>9.0527711210799999E-2</v>
      </c>
      <c r="G18" s="77">
        <v>9.4363819765600002E-2</v>
      </c>
      <c r="H18" s="77">
        <v>9.9914236357699998E-2</v>
      </c>
      <c r="I18" s="77">
        <v>9.6655150984699997E-2</v>
      </c>
      <c r="J18" s="77">
        <v>0.119588815983</v>
      </c>
      <c r="K18" s="77">
        <v>0.127187790789</v>
      </c>
      <c r="L18" s="77">
        <v>0.12945280813999999</v>
      </c>
      <c r="M18" s="77">
        <v>0.13970840304000001</v>
      </c>
      <c r="N18" s="77">
        <v>0.14219499487500001</v>
      </c>
      <c r="O18" s="77">
        <v>0.144282352763</v>
      </c>
      <c r="P18" s="77">
        <v>0.13964803879500001</v>
      </c>
      <c r="Q18" s="77">
        <v>0.13586022946099999</v>
      </c>
      <c r="R18" s="77">
        <v>0.13142255511600001</v>
      </c>
      <c r="S18" s="77">
        <v>0.12829342516</v>
      </c>
      <c r="T18" s="76">
        <v>0.12553252564299999</v>
      </c>
      <c r="U18" s="76">
        <v>0.12638739833199999</v>
      </c>
      <c r="V18" s="76">
        <v>0.129721608056</v>
      </c>
      <c r="W18" s="76">
        <v>0.131787572135</v>
      </c>
      <c r="X18" s="76">
        <v>0.134381212763</v>
      </c>
    </row>
    <row r="19" spans="1:24" x14ac:dyDescent="0.2">
      <c r="A19" s="74" t="s">
        <v>322</v>
      </c>
      <c r="B19" s="73">
        <v>4.3234857266800004</v>
      </c>
      <c r="C19" s="73">
        <v>4.2719902928</v>
      </c>
      <c r="D19" s="73">
        <v>2.6929221909600001</v>
      </c>
      <c r="E19" s="73">
        <v>4.35830072057</v>
      </c>
      <c r="F19" s="73">
        <v>4.1493692976999998</v>
      </c>
      <c r="G19" s="73">
        <v>4.8803459164799996</v>
      </c>
      <c r="H19" s="73">
        <v>4.62343713921</v>
      </c>
      <c r="I19" s="73">
        <v>3.0087099637599999</v>
      </c>
      <c r="J19" s="73">
        <v>9.0822342018899995</v>
      </c>
      <c r="K19" s="73">
        <v>5.7849595981600004</v>
      </c>
      <c r="L19" s="73">
        <v>4.7979050904699996</v>
      </c>
      <c r="M19" s="73">
        <v>7.9888564860300004</v>
      </c>
      <c r="N19" s="73">
        <v>6.0307272486999999</v>
      </c>
      <c r="O19" s="73">
        <v>7.2110105618900002</v>
      </c>
      <c r="P19" s="73">
        <v>6.4968008661100001</v>
      </c>
      <c r="Q19" s="73">
        <v>7.8345228314200002</v>
      </c>
      <c r="R19" s="73">
        <v>5.48731475639</v>
      </c>
      <c r="S19" s="73">
        <v>7.60353326234</v>
      </c>
      <c r="T19" s="72">
        <v>6.3420752176599997</v>
      </c>
      <c r="U19" s="72">
        <v>6.8154146786199998</v>
      </c>
      <c r="V19" s="72">
        <v>7.6973798355699996</v>
      </c>
      <c r="W19" s="72">
        <v>7.4607427771600001</v>
      </c>
      <c r="X19" s="72">
        <v>8.5825701615500005</v>
      </c>
    </row>
    <row r="20" spans="1:24" x14ac:dyDescent="0.2">
      <c r="A20" s="74" t="s">
        <v>321</v>
      </c>
      <c r="C20" s="73">
        <v>4.1413686179500004</v>
      </c>
      <c r="D20" s="73">
        <v>2.5666395029000002</v>
      </c>
      <c r="E20" s="73">
        <v>4.4651555492400004</v>
      </c>
      <c r="F20" s="73">
        <v>4.2764160590899998</v>
      </c>
      <c r="G20" s="73">
        <v>4.9370129021700002</v>
      </c>
      <c r="H20" s="73">
        <v>4.6180258461800001</v>
      </c>
      <c r="I20" s="73">
        <v>3.0561382968499999</v>
      </c>
      <c r="J20" s="73">
        <v>9.2033303952699992</v>
      </c>
      <c r="K20" s="73">
        <v>5.8953634502299996</v>
      </c>
      <c r="L20" s="73">
        <v>4.8932709911499996</v>
      </c>
      <c r="M20" s="73">
        <v>8.0587080741400001</v>
      </c>
      <c r="N20" s="73">
        <v>6.1037063636999997</v>
      </c>
      <c r="O20" s="73">
        <v>7.2963903844500004</v>
      </c>
      <c r="P20" s="73">
        <v>6.5901558611000004</v>
      </c>
      <c r="Q20" s="73">
        <v>7.88499507581</v>
      </c>
      <c r="R20" s="73">
        <v>5.4723989630599998</v>
      </c>
      <c r="S20" s="73">
        <v>7.7689489243200001</v>
      </c>
      <c r="T20" s="72">
        <v>6.34671060288</v>
      </c>
      <c r="U20" s="72">
        <v>6.8211711395299996</v>
      </c>
      <c r="V20" s="72">
        <v>7.6639783703699997</v>
      </c>
      <c r="W20" s="72">
        <v>7.4689130874099998</v>
      </c>
      <c r="X20" s="72">
        <v>8.5893682826099997</v>
      </c>
    </row>
    <row r="21" spans="1:24" x14ac:dyDescent="0.2">
      <c r="T21" s="75"/>
      <c r="U21" s="75"/>
      <c r="V21" s="75"/>
      <c r="W21" s="75"/>
      <c r="X21" s="75"/>
    </row>
    <row r="22" spans="1:24" x14ac:dyDescent="0.2">
      <c r="A22" s="74" t="s">
        <v>320</v>
      </c>
    </row>
    <row r="23" spans="1:24" x14ac:dyDescent="0.2">
      <c r="A23" s="74" t="s">
        <v>319</v>
      </c>
      <c r="C23" s="73">
        <v>1.4840519425500001</v>
      </c>
      <c r="D23" s="73">
        <v>1.4502922177799999</v>
      </c>
      <c r="E23" s="73">
        <v>1.3180455439700001</v>
      </c>
      <c r="F23" s="73">
        <v>1.3944648202700001</v>
      </c>
      <c r="G23" s="73">
        <v>1.5731617554499999</v>
      </c>
      <c r="H23" s="73">
        <v>1.44596310096</v>
      </c>
      <c r="I23" s="73">
        <v>1.31006929102</v>
      </c>
      <c r="J23" s="73">
        <v>1.6593710643199999</v>
      </c>
      <c r="K23" s="73">
        <v>1.6276189141799999</v>
      </c>
      <c r="L23" s="73">
        <v>1.6754565073100001</v>
      </c>
      <c r="M23" s="73">
        <v>1.51878664978</v>
      </c>
      <c r="N23" s="73">
        <v>1.72492007176</v>
      </c>
      <c r="O23" s="73">
        <v>1.67380575392</v>
      </c>
      <c r="P23" s="73">
        <v>1.53843847323</v>
      </c>
      <c r="Q23" s="73">
        <v>1.6291161025500001</v>
      </c>
      <c r="R23" s="73">
        <v>1.65557813747</v>
      </c>
      <c r="S23" s="73">
        <v>1.53112445479</v>
      </c>
    </row>
    <row r="24" spans="1:24" x14ac:dyDescent="0.2">
      <c r="A24" s="74" t="s">
        <v>318</v>
      </c>
      <c r="C24" s="73">
        <v>0.38205524774100003</v>
      </c>
      <c r="D24" s="73">
        <v>0.20483874784100001</v>
      </c>
      <c r="E24" s="73">
        <v>0.193637165443</v>
      </c>
      <c r="F24" s="73">
        <v>0.27339375473799998</v>
      </c>
      <c r="G24" s="73">
        <v>0.422890246666</v>
      </c>
      <c r="H24" s="73">
        <v>0.376446445174</v>
      </c>
      <c r="I24" s="73">
        <v>0.26471490387399998</v>
      </c>
      <c r="J24" s="73">
        <v>0.69631804782499995</v>
      </c>
      <c r="K24" s="73">
        <v>0.66522518600500002</v>
      </c>
      <c r="L24" s="73">
        <v>0.62413058856100001</v>
      </c>
      <c r="M24" s="73">
        <v>0.62937284409200001</v>
      </c>
      <c r="N24" s="73">
        <v>0.78348607371099999</v>
      </c>
      <c r="O24" s="73">
        <v>0.76411620013500003</v>
      </c>
      <c r="P24" s="73">
        <v>0.61011305633699997</v>
      </c>
      <c r="Q24" s="73">
        <v>0.78440349617500005</v>
      </c>
      <c r="R24" s="73">
        <v>0.70076715864100003</v>
      </c>
      <c r="S24" s="73">
        <v>0.61043187461199999</v>
      </c>
    </row>
    <row r="25" spans="1:24" x14ac:dyDescent="0.2">
      <c r="A25" s="74" t="s">
        <v>317</v>
      </c>
      <c r="B25" s="73">
        <v>0</v>
      </c>
      <c r="C25" s="73">
        <v>2.30051738527</v>
      </c>
      <c r="D25" s="73">
        <v>2.48944960578</v>
      </c>
      <c r="E25" s="73">
        <v>2.9378077655100001</v>
      </c>
      <c r="F25" s="73">
        <v>3.2196564628000002</v>
      </c>
      <c r="G25" s="73">
        <v>2.4593307430300002</v>
      </c>
      <c r="H25" s="73">
        <v>2.8522259099</v>
      </c>
      <c r="I25" s="73">
        <v>2.7567823477500002</v>
      </c>
      <c r="J25" s="73">
        <v>2.6648662657400002</v>
      </c>
      <c r="K25" s="73">
        <v>3.3293689012800001</v>
      </c>
      <c r="L25" s="73">
        <v>3.2154498284000002</v>
      </c>
      <c r="M25" s="73">
        <v>3.1423004507400001</v>
      </c>
      <c r="N25" s="73">
        <v>2.7963811435600001</v>
      </c>
      <c r="O25" s="73">
        <v>2.6839764640500001</v>
      </c>
      <c r="P25" s="73">
        <v>2.8080935240499998</v>
      </c>
      <c r="Q25" s="73">
        <v>2.8469757662099999</v>
      </c>
      <c r="R25" s="73">
        <v>3.3296168618799999</v>
      </c>
      <c r="S25" s="73">
        <v>3.24324491453</v>
      </c>
    </row>
    <row r="26" spans="1:24" x14ac:dyDescent="0.2">
      <c r="A26" s="74" t="s">
        <v>316</v>
      </c>
      <c r="B26" s="73">
        <v>0</v>
      </c>
      <c r="C26" s="73">
        <v>62.850849141799998</v>
      </c>
      <c r="D26" s="73">
        <v>70.161389463700004</v>
      </c>
      <c r="E26" s="73">
        <v>75.588810845699996</v>
      </c>
      <c r="F26" s="73">
        <v>70.696891058299997</v>
      </c>
      <c r="G26" s="73">
        <v>72.661447621099995</v>
      </c>
      <c r="H26" s="73">
        <v>71.963873830699995</v>
      </c>
      <c r="I26" s="73">
        <v>66.258602963399994</v>
      </c>
      <c r="J26" s="73">
        <v>61.749704661700001</v>
      </c>
      <c r="K26" s="73">
        <v>62.928014350700003</v>
      </c>
      <c r="L26" s="73">
        <v>63.897293495500001</v>
      </c>
      <c r="M26" s="73">
        <v>59.400915157599997</v>
      </c>
      <c r="N26" s="73">
        <v>55.229115354400001</v>
      </c>
      <c r="O26" s="73">
        <v>56.532171024599997</v>
      </c>
      <c r="P26" s="73">
        <v>61.209232666399998</v>
      </c>
      <c r="Q26" s="73">
        <v>56.457260427900003</v>
      </c>
      <c r="R26" s="73">
        <v>59.833801032099998</v>
      </c>
      <c r="S26" s="73">
        <v>60.189116818999999</v>
      </c>
    </row>
    <row r="27" spans="1:24" x14ac:dyDescent="0.2">
      <c r="A27" s="74" t="s">
        <v>315</v>
      </c>
      <c r="C27" s="73">
        <v>32.868929825899997</v>
      </c>
      <c r="D27" s="73">
        <v>34.702479755299997</v>
      </c>
      <c r="E27" s="73">
        <v>41.0087822988</v>
      </c>
      <c r="F27" s="73">
        <v>39.249299469599997</v>
      </c>
      <c r="G27" s="73">
        <v>38.620557785700001</v>
      </c>
      <c r="H27" s="73">
        <v>39.874468739000001</v>
      </c>
      <c r="I27" s="73">
        <v>32.280116305900002</v>
      </c>
      <c r="J27" s="73">
        <v>36.769428508399997</v>
      </c>
      <c r="K27" s="73">
        <v>38.317731952800003</v>
      </c>
      <c r="L27" s="73">
        <v>35.631564479700003</v>
      </c>
      <c r="M27" s="73">
        <v>38.045575388400003</v>
      </c>
      <c r="N27" s="73">
        <v>32.977357298500003</v>
      </c>
      <c r="O27" s="73">
        <v>35.267765942700002</v>
      </c>
      <c r="P27" s="73">
        <v>36.493335934699999</v>
      </c>
      <c r="Q27" s="73">
        <v>34.554772253300001</v>
      </c>
      <c r="R27" s="73">
        <v>35.557720193400002</v>
      </c>
      <c r="S27" s="73">
        <v>34.755947797899999</v>
      </c>
    </row>
    <row r="28" spans="1:24" x14ac:dyDescent="0.2">
      <c r="A28" s="74" t="s">
        <v>314</v>
      </c>
      <c r="C28" s="73">
        <v>32.282436701100004</v>
      </c>
      <c r="D28" s="73">
        <v>37.948359314100003</v>
      </c>
      <c r="E28" s="73">
        <v>37.5178363124</v>
      </c>
      <c r="F28" s="73">
        <v>34.667248051500003</v>
      </c>
      <c r="G28" s="73">
        <v>36.500220578499999</v>
      </c>
      <c r="H28" s="73">
        <v>34.941631001600001</v>
      </c>
      <c r="I28" s="73">
        <v>36.735269005200003</v>
      </c>
      <c r="J28" s="73">
        <v>27.645142419100001</v>
      </c>
      <c r="K28" s="73">
        <v>27.939651299200001</v>
      </c>
      <c r="L28" s="73">
        <v>31.4811788443</v>
      </c>
      <c r="M28" s="73">
        <v>24.497640219899999</v>
      </c>
      <c r="N28" s="73">
        <v>25.048139199400001</v>
      </c>
      <c r="O28" s="73">
        <v>23.948381545899998</v>
      </c>
      <c r="P28" s="73">
        <v>27.523990255699999</v>
      </c>
      <c r="Q28" s="73">
        <v>24.749463940799998</v>
      </c>
      <c r="R28" s="73">
        <v>27.6056977006</v>
      </c>
      <c r="S28" s="73">
        <v>28.676413935599999</v>
      </c>
    </row>
    <row r="29" spans="1:24" x14ac:dyDescent="0.2">
      <c r="T29" s="75"/>
      <c r="U29" s="75"/>
      <c r="V29" s="75"/>
      <c r="W29" s="75"/>
      <c r="X29" s="75"/>
    </row>
    <row r="30" spans="1:24" x14ac:dyDescent="0.2">
      <c r="A30" s="74" t="s">
        <v>313</v>
      </c>
    </row>
    <row r="31" spans="1:24" x14ac:dyDescent="0.2">
      <c r="A31" s="74" t="s">
        <v>312</v>
      </c>
      <c r="B31" s="73">
        <v>0</v>
      </c>
      <c r="C31" s="73">
        <v>8.5119553217099995</v>
      </c>
      <c r="D31" s="73">
        <v>8.1271036631300007</v>
      </c>
      <c r="E31" s="73">
        <v>7.9848102789300004</v>
      </c>
      <c r="F31" s="73">
        <v>7.9262684508900003</v>
      </c>
      <c r="G31" s="73">
        <v>8.3909999921500003</v>
      </c>
      <c r="H31" s="73">
        <v>8.2038561429199994</v>
      </c>
      <c r="I31" s="73">
        <v>8.6314148983900001</v>
      </c>
      <c r="J31" s="73">
        <v>8.8708279535100001</v>
      </c>
      <c r="K31" s="73">
        <v>8.9167561368699992</v>
      </c>
      <c r="L31" s="73">
        <v>8.5415791169799995</v>
      </c>
      <c r="M31" s="73">
        <v>8.0286779583999994</v>
      </c>
      <c r="N31" s="73">
        <v>7.6290689583900004</v>
      </c>
      <c r="O31" s="73">
        <v>7.5169760350899999</v>
      </c>
      <c r="P31" s="73">
        <v>7.4790035225900002</v>
      </c>
      <c r="Q31" s="73">
        <v>7.3206529868099999</v>
      </c>
      <c r="R31" s="73">
        <v>7.16425974715</v>
      </c>
      <c r="S31" s="73">
        <v>7.4160592691999998</v>
      </c>
    </row>
    <row r="32" spans="1:24" x14ac:dyDescent="0.2">
      <c r="A32" s="74" t="s">
        <v>311</v>
      </c>
      <c r="B32" s="73">
        <v>0</v>
      </c>
      <c r="C32" s="73">
        <v>165.573187585</v>
      </c>
      <c r="D32" s="73">
        <v>160.17519844700001</v>
      </c>
      <c r="E32" s="73">
        <v>141.18601701599999</v>
      </c>
      <c r="F32" s="73">
        <v>122.569254642</v>
      </c>
      <c r="G32" s="73">
        <v>133.62927747699999</v>
      </c>
      <c r="H32" s="73">
        <v>141.85156304399999</v>
      </c>
      <c r="I32" s="73">
        <v>132.498143234</v>
      </c>
      <c r="J32" s="73">
        <v>139.14015897100001</v>
      </c>
      <c r="K32" s="73">
        <v>126.00570816600001</v>
      </c>
      <c r="L32" s="73">
        <v>114.681160388</v>
      </c>
      <c r="M32" s="73">
        <v>121.18406338699999</v>
      </c>
      <c r="N32" s="73">
        <v>126.698250331</v>
      </c>
      <c r="O32" s="73">
        <v>137.18882897200001</v>
      </c>
      <c r="P32" s="73">
        <v>136.95601642899999</v>
      </c>
      <c r="Q32" s="73">
        <v>133.56226064200001</v>
      </c>
      <c r="R32" s="73">
        <v>122.405623237</v>
      </c>
      <c r="S32" s="73">
        <v>115.73872991</v>
      </c>
    </row>
    <row r="33" spans="1:24" x14ac:dyDescent="0.2">
      <c r="A33" s="74" t="s">
        <v>310</v>
      </c>
      <c r="B33" s="73">
        <v>0</v>
      </c>
      <c r="C33" s="73">
        <v>6.0121181581699998</v>
      </c>
      <c r="D33" s="73">
        <v>5.7636818759199997</v>
      </c>
      <c r="E33" s="73">
        <v>5.2902213227199999</v>
      </c>
      <c r="F33" s="73">
        <v>5.1780195099800004</v>
      </c>
      <c r="G33" s="73">
        <v>5.24270073952</v>
      </c>
      <c r="H33" s="73">
        <v>5.2201715736900001</v>
      </c>
      <c r="I33" s="73">
        <v>5.3873270068199997</v>
      </c>
      <c r="J33" s="73">
        <v>5.8111158086300003</v>
      </c>
      <c r="K33" s="73">
        <v>6.0555383366099997</v>
      </c>
      <c r="L33" s="73">
        <v>5.8972313967799996</v>
      </c>
      <c r="M33" s="73">
        <v>6.2102989620500004</v>
      </c>
      <c r="N33" s="73">
        <v>6.5560967404500001</v>
      </c>
      <c r="O33" s="73">
        <v>6.7189956427600004</v>
      </c>
      <c r="P33" s="73">
        <v>6.3747745563600002</v>
      </c>
      <c r="Q33" s="73">
        <v>6.42089232912</v>
      </c>
      <c r="R33" s="73">
        <v>6.5225970933799999</v>
      </c>
      <c r="S33" s="73">
        <v>6.3352465744900002</v>
      </c>
    </row>
    <row r="34" spans="1:24" x14ac:dyDescent="0.2">
      <c r="T34" s="75"/>
      <c r="U34" s="75"/>
      <c r="V34" s="75"/>
      <c r="W34" s="75"/>
      <c r="X34" s="75"/>
    </row>
    <row r="35" spans="1:24" x14ac:dyDescent="0.2">
      <c r="A35" s="74" t="s">
        <v>309</v>
      </c>
    </row>
    <row r="36" spans="1:24" x14ac:dyDescent="0.2">
      <c r="A36" s="74" t="s">
        <v>308</v>
      </c>
      <c r="B36" s="73">
        <v>0</v>
      </c>
      <c r="C36" s="73">
        <v>0.159816927666</v>
      </c>
      <c r="D36" s="73">
        <v>0.24068225658600001</v>
      </c>
      <c r="E36" s="73">
        <v>0.30358459704899998</v>
      </c>
      <c r="F36" s="73">
        <v>0.25481652249499998</v>
      </c>
      <c r="G36" s="73">
        <v>9.1829306071899999E-2</v>
      </c>
      <c r="H36" s="73">
        <v>2.0759784131199999E-2</v>
      </c>
      <c r="I36" s="73">
        <v>0.12201535450999999</v>
      </c>
      <c r="J36" s="73">
        <v>-0.129300684262</v>
      </c>
      <c r="K36" s="73">
        <v>-0.35482690721499999</v>
      </c>
      <c r="L36" s="73">
        <v>-0.30677147244000003</v>
      </c>
      <c r="M36" s="73">
        <v>-0.28868907638300001</v>
      </c>
      <c r="N36" s="73">
        <v>-0.3133185523</v>
      </c>
      <c r="O36" s="73">
        <v>-0.26957841419200002</v>
      </c>
      <c r="P36" s="73">
        <v>-0.21282108131300001</v>
      </c>
      <c r="Q36" s="73">
        <v>-0.201495953852</v>
      </c>
      <c r="R36" s="73">
        <v>-0.19957649566499999</v>
      </c>
      <c r="S36" s="73">
        <v>-0.136548086752</v>
      </c>
      <c r="T36" s="72">
        <v>-5.33888495731E-2</v>
      </c>
      <c r="U36" s="72">
        <v>-1.2435463918700001E-4</v>
      </c>
      <c r="V36" s="72">
        <v>-1.14700369459E-4</v>
      </c>
      <c r="W36" s="72">
        <v>-1.07595272251E-4</v>
      </c>
      <c r="X36" s="72">
        <v>-1.00340296532E-4</v>
      </c>
    </row>
    <row r="37" spans="1:24" x14ac:dyDescent="0.2">
      <c r="A37" s="74" t="s">
        <v>307</v>
      </c>
      <c r="B37" s="73">
        <v>0</v>
      </c>
      <c r="C37" s="73">
        <v>0.74858145288</v>
      </c>
      <c r="D37" s="73">
        <v>0.71650383777399995</v>
      </c>
      <c r="E37" s="73">
        <v>0.72626438837999996</v>
      </c>
      <c r="F37" s="73">
        <v>0.79544905836199997</v>
      </c>
      <c r="G37" s="73">
        <v>0.65483713851799996</v>
      </c>
      <c r="H37" s="73">
        <v>0.63800951762299996</v>
      </c>
      <c r="I37" s="73">
        <v>0.65190214994499995</v>
      </c>
      <c r="J37" s="73">
        <v>0.393425552939</v>
      </c>
      <c r="K37" s="73">
        <v>0.37980749118599999</v>
      </c>
      <c r="L37" s="73">
        <v>0.358783769797</v>
      </c>
      <c r="M37" s="73">
        <v>0.29617514213200002</v>
      </c>
      <c r="N37" s="73">
        <v>0.34693220943600001</v>
      </c>
      <c r="O37" s="73">
        <v>0.45049207396300001</v>
      </c>
      <c r="P37" s="73">
        <v>0.50146642137899999</v>
      </c>
      <c r="Q37" s="73">
        <v>0.58944524894600003</v>
      </c>
      <c r="R37" s="73">
        <v>0.66419707520100002</v>
      </c>
      <c r="S37" s="73">
        <v>0.636078900517</v>
      </c>
    </row>
    <row r="38" spans="1:24" x14ac:dyDescent="0.2">
      <c r="A38" s="74" t="s">
        <v>306</v>
      </c>
      <c r="B38" s="73">
        <v>0</v>
      </c>
      <c r="C38" s="73">
        <v>0.22696171458299999</v>
      </c>
      <c r="D38" s="73">
        <v>0.340815244254</v>
      </c>
      <c r="E38" s="73">
        <v>0.43885745079799998</v>
      </c>
      <c r="F38" s="73">
        <v>0.38805301384200003</v>
      </c>
      <c r="G38" s="73">
        <v>0.119914093087</v>
      </c>
      <c r="H38" s="73">
        <v>2.9142304697999999E-2</v>
      </c>
      <c r="I38" s="73">
        <v>0.178759246855</v>
      </c>
      <c r="J38" s="73">
        <v>-0.15709575797100001</v>
      </c>
      <c r="K38" s="73">
        <v>-0.47524577120400002</v>
      </c>
      <c r="L38" s="73">
        <v>-0.41884669374799999</v>
      </c>
      <c r="M38" s="73">
        <v>-0.39577384403900001</v>
      </c>
      <c r="N38" s="73">
        <v>-0.41377324540100002</v>
      </c>
      <c r="O38" s="73">
        <v>-0.34440430589600002</v>
      </c>
      <c r="P38" s="73">
        <v>-0.27250604951700003</v>
      </c>
      <c r="Q38" s="73">
        <v>-0.26094266494899998</v>
      </c>
      <c r="R38" s="73">
        <v>-0.257313512902</v>
      </c>
      <c r="S38" s="73">
        <v>-0.176197694835</v>
      </c>
      <c r="T38" s="72">
        <v>-7.2796238644899994E-2</v>
      </c>
      <c r="U38" s="72">
        <v>-1.61784140451E-4</v>
      </c>
      <c r="V38" s="72">
        <v>-1.4857047347599999E-4</v>
      </c>
      <c r="W38" s="72">
        <v>-1.38719018579E-4</v>
      </c>
      <c r="X38" s="72">
        <v>-1.2859813084100001E-4</v>
      </c>
    </row>
    <row r="39" spans="1:24" x14ac:dyDescent="0.2">
      <c r="A39" s="74" t="s">
        <v>305</v>
      </c>
      <c r="C39" s="73">
        <v>0.51411443190399997</v>
      </c>
      <c r="D39" s="73">
        <v>0.47573065994500002</v>
      </c>
      <c r="E39" s="73">
        <v>0.42404387585800002</v>
      </c>
      <c r="F39" s="73">
        <v>0.41464438710599999</v>
      </c>
      <c r="G39" s="73">
        <v>0.38700216961200001</v>
      </c>
      <c r="H39" s="73">
        <v>0.376659385357</v>
      </c>
      <c r="I39" s="73">
        <v>0.38311131177699997</v>
      </c>
      <c r="J39" s="73">
        <v>0.31277572323800001</v>
      </c>
      <c r="K39" s="73">
        <v>0.26427145641900002</v>
      </c>
      <c r="L39" s="73">
        <v>0.25008554982300002</v>
      </c>
      <c r="M39" s="73">
        <v>0.22721358873</v>
      </c>
      <c r="N39" s="73">
        <v>0.25947468473899998</v>
      </c>
      <c r="O39" s="73">
        <v>0.34833649100699998</v>
      </c>
      <c r="P39" s="73">
        <v>0.39490065981799999</v>
      </c>
      <c r="Q39" s="73">
        <v>0.46543430841299999</v>
      </c>
      <c r="R39" s="73">
        <v>0.50278509744599997</v>
      </c>
      <c r="S39" s="73">
        <v>0.48342052473699998</v>
      </c>
      <c r="T39" s="72">
        <v>0.486665636593</v>
      </c>
      <c r="U39" s="72">
        <v>0.48278969074799999</v>
      </c>
      <c r="V39" s="72">
        <v>0.48278969074799999</v>
      </c>
      <c r="W39" s="72">
        <v>0.48278969074799999</v>
      </c>
      <c r="X39" s="72">
        <v>0.48278969074799999</v>
      </c>
    </row>
    <row r="40" spans="1:24" x14ac:dyDescent="0.2">
      <c r="A40" s="74" t="s">
        <v>304</v>
      </c>
      <c r="C40" s="73">
        <v>0.33507560897499999</v>
      </c>
      <c r="D40" s="73">
        <v>0.31040805910199998</v>
      </c>
      <c r="E40" s="73">
        <v>0.28615032991799999</v>
      </c>
      <c r="F40" s="73">
        <v>0.29941040512099998</v>
      </c>
      <c r="G40" s="73">
        <v>0.26125176693399998</v>
      </c>
      <c r="H40" s="73">
        <v>0.28642457444000002</v>
      </c>
      <c r="I40" s="73">
        <v>0.26732274626699998</v>
      </c>
      <c r="J40" s="73">
        <v>0.21525449508399999</v>
      </c>
      <c r="K40" s="73">
        <v>0.203140090223</v>
      </c>
      <c r="L40" s="73">
        <v>0.197051802617</v>
      </c>
      <c r="M40" s="73">
        <v>0.174429437839</v>
      </c>
      <c r="N40" s="73">
        <v>0.23150268281399999</v>
      </c>
      <c r="O40" s="73">
        <v>0.28318137340400001</v>
      </c>
      <c r="P40" s="73">
        <v>0.28302552964</v>
      </c>
      <c r="Q40" s="73">
        <v>0.34765425349599999</v>
      </c>
      <c r="R40" s="73">
        <v>0.32266516051600003</v>
      </c>
      <c r="S40" s="73">
        <v>0.32913169658300001</v>
      </c>
      <c r="T40" s="72">
        <v>0.325595526972</v>
      </c>
      <c r="U40" s="72">
        <v>0.325595526972</v>
      </c>
      <c r="V40" s="72">
        <v>0.325595526972</v>
      </c>
      <c r="W40" s="72">
        <v>0.325595526972</v>
      </c>
      <c r="X40" s="72">
        <v>0.325595526972</v>
      </c>
    </row>
    <row r="41" spans="1:24" x14ac:dyDescent="0.2">
      <c r="A41" s="74" t="s">
        <v>303</v>
      </c>
      <c r="C41" s="73">
        <v>0.63511672676700004</v>
      </c>
      <c r="D41" s="73">
        <v>0.64478300774300001</v>
      </c>
      <c r="E41" s="73">
        <v>0.65172504075100002</v>
      </c>
      <c r="F41" s="73">
        <v>0.65576178387399997</v>
      </c>
      <c r="G41" s="73">
        <v>0.63885570762599997</v>
      </c>
      <c r="H41" s="73">
        <v>0.65146669058899997</v>
      </c>
      <c r="I41" s="73">
        <v>0.66616503012600004</v>
      </c>
      <c r="J41" s="73">
        <v>0.63174370679699998</v>
      </c>
      <c r="K41" s="73">
        <v>0.61199301102500003</v>
      </c>
      <c r="L41" s="73">
        <v>0.61182266961499998</v>
      </c>
      <c r="M41" s="73">
        <v>0.61360932612300001</v>
      </c>
      <c r="N41" s="73">
        <v>0.59945826273900005</v>
      </c>
      <c r="O41" s="73">
        <v>0.59914042491800001</v>
      </c>
      <c r="P41" s="73">
        <v>0.61870029873400001</v>
      </c>
      <c r="Q41" s="73">
        <v>0.63823797739900001</v>
      </c>
      <c r="R41" s="73">
        <v>0.64149018423899995</v>
      </c>
      <c r="S41" s="73">
        <v>0.64075186044700005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</row>
    <row r="42" spans="1:24" x14ac:dyDescent="0.2">
      <c r="A42" s="74" t="s">
        <v>302</v>
      </c>
      <c r="B42" s="73">
        <v>0</v>
      </c>
      <c r="C42" s="73">
        <v>0.52711968680099996</v>
      </c>
      <c r="D42" s="73">
        <v>0.50599192212099997</v>
      </c>
      <c r="E42" s="73">
        <v>0.50240159144399998</v>
      </c>
      <c r="F42" s="73">
        <v>0.52233472140000003</v>
      </c>
      <c r="G42" s="73">
        <v>0.50146933085500001</v>
      </c>
      <c r="H42" s="73">
        <v>0.45449184601999998</v>
      </c>
      <c r="I42" s="73">
        <v>0.44496759373700001</v>
      </c>
      <c r="J42" s="73">
        <v>0.32381646620100002</v>
      </c>
      <c r="K42" s="73">
        <v>0.28357099757699999</v>
      </c>
      <c r="L42" s="73">
        <v>0.26278021765800003</v>
      </c>
      <c r="M42" s="73">
        <v>0.216038855315</v>
      </c>
      <c r="N42" s="73">
        <v>0.26270499316899998</v>
      </c>
      <c r="O42" s="73">
        <v>0.35261736518800002</v>
      </c>
      <c r="P42" s="73">
        <v>0.39163397006700001</v>
      </c>
      <c r="Q42" s="73">
        <v>0.45516064880899998</v>
      </c>
      <c r="R42" s="73">
        <v>0.515161925252</v>
      </c>
      <c r="S42" s="73">
        <v>0.49294264019599998</v>
      </c>
    </row>
    <row r="43" spans="1:24" x14ac:dyDescent="0.2">
      <c r="A43" s="74" t="s">
        <v>301</v>
      </c>
      <c r="E43" s="73">
        <v>33.954030546699997</v>
      </c>
      <c r="F43" s="73">
        <v>28.930134248800002</v>
      </c>
      <c r="G43" s="73">
        <v>32.196292702900003</v>
      </c>
      <c r="H43" s="73">
        <v>36.869680159200001</v>
      </c>
      <c r="I43" s="73">
        <v>39.332710581500002</v>
      </c>
      <c r="J43" s="73">
        <v>41.036089136900003</v>
      </c>
      <c r="K43" s="73">
        <v>47.592095219299999</v>
      </c>
      <c r="L43" s="73">
        <v>53.906111934499997</v>
      </c>
      <c r="M43" s="73">
        <v>76.080669056399998</v>
      </c>
      <c r="N43" s="73">
        <v>72.694670724399998</v>
      </c>
      <c r="O43" s="73">
        <v>65.122805643899994</v>
      </c>
      <c r="P43" s="73">
        <v>61.469411325400003</v>
      </c>
      <c r="Q43" s="73">
        <v>61.914840000300003</v>
      </c>
      <c r="R43" s="73">
        <v>62.017668953899999</v>
      </c>
      <c r="S43" s="73">
        <v>64.499310612100004</v>
      </c>
    </row>
    <row r="44" spans="1:24" x14ac:dyDescent="0.2">
      <c r="A44" s="74" t="s">
        <v>300</v>
      </c>
      <c r="E44" s="73">
        <v>41.6119186102</v>
      </c>
      <c r="F44" s="73">
        <v>37.0069430211</v>
      </c>
      <c r="G44" s="73">
        <v>41.209212071700001</v>
      </c>
      <c r="H44" s="73">
        <v>46.824442855100003</v>
      </c>
      <c r="I44" s="73">
        <v>50.345433282400002</v>
      </c>
      <c r="J44" s="73">
        <v>50.005585245100001</v>
      </c>
      <c r="K44" s="73">
        <v>56.938406429399997</v>
      </c>
      <c r="L44" s="73">
        <v>64.310326555900005</v>
      </c>
      <c r="M44" s="73">
        <v>88.543936750300006</v>
      </c>
      <c r="N44" s="73">
        <v>84.601551651899996</v>
      </c>
      <c r="O44" s="73">
        <v>75.758414166799994</v>
      </c>
      <c r="P44" s="73">
        <v>71.701868329299998</v>
      </c>
      <c r="Q44" s="73">
        <v>73.1032588124</v>
      </c>
      <c r="R44" s="73">
        <v>73.309367466400005</v>
      </c>
      <c r="S44" s="73">
        <v>77.113638264200006</v>
      </c>
    </row>
    <row r="45" spans="1:24" x14ac:dyDescent="0.2">
      <c r="A45" s="74" t="s">
        <v>299</v>
      </c>
      <c r="E45" s="73">
        <v>28.785514569099998</v>
      </c>
      <c r="F45" s="73">
        <v>24.3007532281</v>
      </c>
      <c r="G45" s="73">
        <v>31.557703109799998</v>
      </c>
      <c r="H45" s="73">
        <v>33.355815053299999</v>
      </c>
      <c r="I45" s="73">
        <v>34.364185338600002</v>
      </c>
      <c r="J45" s="73">
        <v>41.158058451999999</v>
      </c>
      <c r="K45" s="73">
        <v>42.511222359500003</v>
      </c>
      <c r="L45" s="73">
        <v>47.102135137200001</v>
      </c>
      <c r="M45" s="73">
        <v>64.586550386699997</v>
      </c>
      <c r="N45" s="73">
        <v>64.062227271899999</v>
      </c>
      <c r="O45" s="73">
        <v>59.299006438399999</v>
      </c>
      <c r="P45" s="73">
        <v>55.9975427225</v>
      </c>
      <c r="Q45" s="73">
        <v>56.4492236906</v>
      </c>
      <c r="R45" s="73">
        <v>56.8599234972</v>
      </c>
      <c r="S45" s="73">
        <v>59.760825913600002</v>
      </c>
    </row>
    <row r="46" spans="1:24" x14ac:dyDescent="0.2">
      <c r="T46" s="75"/>
      <c r="U46" s="75"/>
      <c r="V46" s="75"/>
      <c r="W46" s="75"/>
      <c r="X46" s="75"/>
    </row>
    <row r="47" spans="1:24" x14ac:dyDescent="0.2">
      <c r="A47" s="74" t="s">
        <v>298</v>
      </c>
    </row>
    <row r="48" spans="1:24" x14ac:dyDescent="0.2">
      <c r="A48" s="74" t="s">
        <v>297</v>
      </c>
      <c r="C48" s="73">
        <v>1.9050829551699999</v>
      </c>
      <c r="D48" s="73">
        <v>1.71190313765</v>
      </c>
      <c r="E48" s="73">
        <v>1.5324317761399999</v>
      </c>
      <c r="F48" s="73">
        <v>1.5731695712</v>
      </c>
      <c r="G48" s="73">
        <v>1.0675683308599999</v>
      </c>
      <c r="H48" s="73">
        <v>1.42343128331</v>
      </c>
      <c r="I48" s="73">
        <v>1.45113727169</v>
      </c>
      <c r="J48" s="73">
        <v>0.98636085823700004</v>
      </c>
      <c r="K48" s="73">
        <v>1.54378542174</v>
      </c>
      <c r="L48" s="73">
        <v>1.6539599465499999</v>
      </c>
      <c r="M48" s="73">
        <v>1.92213059189</v>
      </c>
      <c r="N48" s="73">
        <v>1.7249240647699999</v>
      </c>
      <c r="O48" s="73">
        <v>1.54764124114</v>
      </c>
      <c r="P48" s="73">
        <v>1.5347659138400001</v>
      </c>
      <c r="Q48" s="73">
        <v>1.55901219801</v>
      </c>
      <c r="R48" s="73">
        <v>1.45685901507</v>
      </c>
      <c r="S48" s="73">
        <v>1.3726982693900001</v>
      </c>
      <c r="T48" s="72">
        <v>1.61418530618</v>
      </c>
      <c r="U48" s="72">
        <v>1.37042242407</v>
      </c>
      <c r="V48" s="72">
        <v>1.2480586901699999</v>
      </c>
      <c r="W48" s="72">
        <v>1.4714533333299999</v>
      </c>
      <c r="X48" s="72">
        <v>1.43720268274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202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customWidth="1"/>
    <col min="2" max="23" width="15" customWidth="1"/>
  </cols>
  <sheetData>
    <row r="1" spans="1:24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4" x14ac:dyDescent="0.2">
      <c r="A2" s="1" t="s">
        <v>75</v>
      </c>
      <c r="W2" s="6"/>
    </row>
    <row r="3" spans="1:24" x14ac:dyDescent="0.2">
      <c r="A3" s="1" t="s">
        <v>123</v>
      </c>
      <c r="B3" s="2">
        <v>1435.9</v>
      </c>
      <c r="C3" s="2">
        <v>1491.8</v>
      </c>
      <c r="D3" s="2">
        <v>1608.7</v>
      </c>
      <c r="E3" s="2">
        <v>1707.7</v>
      </c>
      <c r="F3" s="2">
        <v>1774.4</v>
      </c>
      <c r="G3" s="2">
        <v>1839.2</v>
      </c>
      <c r="H3" s="2">
        <v>1915.6</v>
      </c>
      <c r="I3" s="2">
        <v>2119.9</v>
      </c>
      <c r="J3" s="2">
        <v>2209.8000000000002</v>
      </c>
      <c r="K3" s="2">
        <v>2229.8000000000002</v>
      </c>
      <c r="L3" s="2">
        <v>2282.1999999999998</v>
      </c>
      <c r="M3" s="2">
        <v>2312.6999999999998</v>
      </c>
      <c r="N3" s="2">
        <v>2322.6999999999998</v>
      </c>
      <c r="O3" s="2">
        <v>2341.6999999999998</v>
      </c>
      <c r="P3" s="2">
        <v>2335</v>
      </c>
      <c r="Q3" s="2">
        <v>2277</v>
      </c>
      <c r="R3" s="7">
        <v>2674.0852</v>
      </c>
      <c r="S3" s="7">
        <v>2618.9355</v>
      </c>
      <c r="T3" s="7">
        <v>2594.1862999999998</v>
      </c>
      <c r="U3" s="7">
        <v>2720</v>
      </c>
      <c r="V3" s="7">
        <v>2693</v>
      </c>
      <c r="W3" s="7">
        <v>2277</v>
      </c>
    </row>
    <row r="4" spans="1:24" x14ac:dyDescent="0.2">
      <c r="A4" s="1" t="s">
        <v>63</v>
      </c>
      <c r="C4" s="3">
        <v>3.8930287624500001E-2</v>
      </c>
      <c r="D4" s="3">
        <v>7.8361710685100006E-2</v>
      </c>
      <c r="E4" s="3">
        <v>6.1540374215199999E-2</v>
      </c>
      <c r="F4" s="3">
        <v>3.9058382619900002E-2</v>
      </c>
      <c r="G4" s="3">
        <v>3.6519386835000001E-2</v>
      </c>
      <c r="H4" s="3">
        <v>4.1539799912999997E-2</v>
      </c>
      <c r="I4" s="3">
        <v>0.106650657757</v>
      </c>
      <c r="J4" s="3">
        <v>4.2407660738699997E-2</v>
      </c>
      <c r="K4" s="3">
        <v>9.0505928138299996E-3</v>
      </c>
      <c r="L4" s="3">
        <v>2.34998654588E-2</v>
      </c>
      <c r="M4" s="3">
        <v>1.3364297607600001E-2</v>
      </c>
      <c r="N4" s="3">
        <v>4.3239503610499998E-3</v>
      </c>
      <c r="O4" s="3">
        <v>8.1801351874999997E-3</v>
      </c>
      <c r="P4" s="3">
        <v>-2.86116923603E-3</v>
      </c>
      <c r="Q4" s="3">
        <v>-2.4839400428300001E-2</v>
      </c>
      <c r="R4" s="8">
        <v>0.174389635485</v>
      </c>
      <c r="S4" s="8">
        <v>-2.0623763221900002E-2</v>
      </c>
      <c r="T4" s="8">
        <v>-9.4500990956100008E-3</v>
      </c>
      <c r="U4" s="8">
        <v>4.8498328743800001E-2</v>
      </c>
      <c r="V4" s="8">
        <v>-9.9264705882399999E-3</v>
      </c>
      <c r="W4" s="9"/>
    </row>
    <row r="5" spans="1:24" x14ac:dyDescent="0.2">
      <c r="A5" s="1" t="s">
        <v>54</v>
      </c>
      <c r="B5" s="3">
        <v>0</v>
      </c>
      <c r="C5" s="3">
        <v>0</v>
      </c>
      <c r="D5" s="3">
        <v>0.12034264224500001</v>
      </c>
      <c r="E5" s="3">
        <v>0.1447244939</v>
      </c>
      <c r="F5" s="3">
        <v>0.103002424318</v>
      </c>
      <c r="G5" s="3">
        <v>7.7004157638900006E-2</v>
      </c>
      <c r="H5" s="3">
        <v>7.9576194770100001E-2</v>
      </c>
      <c r="I5" s="3">
        <v>0.15262070465399999</v>
      </c>
      <c r="J5" s="3">
        <v>0.15358112340800001</v>
      </c>
      <c r="K5" s="3">
        <v>5.18420680221E-2</v>
      </c>
      <c r="L5" s="3">
        <v>3.2763145986100001E-2</v>
      </c>
      <c r="M5" s="3">
        <v>3.7178222262099998E-2</v>
      </c>
      <c r="N5" s="3">
        <v>1.7746034528099999E-2</v>
      </c>
      <c r="O5" s="3">
        <v>1.2539456047E-2</v>
      </c>
      <c r="P5" s="3">
        <v>5.2955612003299998E-3</v>
      </c>
      <c r="Q5" s="3">
        <v>-2.7629499935900002E-2</v>
      </c>
      <c r="R5" s="8">
        <v>0.14521850107100001</v>
      </c>
      <c r="S5" s="8">
        <v>0.150169301713</v>
      </c>
      <c r="T5" s="8">
        <v>-2.9878965711299998E-2</v>
      </c>
      <c r="U5" s="8">
        <v>3.8589915635599999E-2</v>
      </c>
      <c r="V5" s="8">
        <v>3.8090440921699997E-2</v>
      </c>
      <c r="W5" s="8">
        <v>0</v>
      </c>
    </row>
    <row r="6" spans="1:24" x14ac:dyDescent="0.2">
      <c r="A6" s="1" t="s">
        <v>32</v>
      </c>
      <c r="B6" s="3">
        <v>0</v>
      </c>
      <c r="C6" s="3">
        <v>0</v>
      </c>
      <c r="D6" s="3">
        <v>0</v>
      </c>
      <c r="E6" s="3">
        <v>0.189288947698</v>
      </c>
      <c r="F6" s="3">
        <v>0.18943558117699999</v>
      </c>
      <c r="G6" s="3">
        <v>0.143283396531</v>
      </c>
      <c r="H6" s="3">
        <v>0.121742694853</v>
      </c>
      <c r="I6" s="3">
        <v>0.194713706041</v>
      </c>
      <c r="J6" s="3">
        <v>0.201500652458</v>
      </c>
      <c r="K6" s="3">
        <v>0.16402171643300001</v>
      </c>
      <c r="L6" s="3">
        <v>7.6560215104500007E-2</v>
      </c>
      <c r="M6" s="3">
        <v>4.6565300027200003E-2</v>
      </c>
      <c r="N6" s="3">
        <v>4.1662929410700003E-2</v>
      </c>
      <c r="O6" s="3">
        <v>2.6071334677099999E-2</v>
      </c>
      <c r="P6" s="3">
        <v>9.6424093051399994E-3</v>
      </c>
      <c r="Q6" s="3">
        <v>-1.96753777931E-2</v>
      </c>
      <c r="R6" s="8">
        <v>0.14194183712700001</v>
      </c>
      <c r="S6" s="8">
        <v>0.121599785867</v>
      </c>
      <c r="T6" s="8">
        <v>0.139300087835</v>
      </c>
      <c r="U6" s="8">
        <v>1.7170283130800001E-2</v>
      </c>
      <c r="V6" s="8">
        <v>2.82803833848E-2</v>
      </c>
      <c r="W6" s="8">
        <v>0</v>
      </c>
    </row>
    <row r="7" spans="1:24" x14ac:dyDescent="0.2">
      <c r="A7" s="1" t="s">
        <v>49</v>
      </c>
      <c r="B7" s="3">
        <v>0</v>
      </c>
      <c r="C7" s="3">
        <v>0</v>
      </c>
      <c r="D7" s="3">
        <v>0</v>
      </c>
      <c r="E7" s="3">
        <v>5.94873953498E-2</v>
      </c>
      <c r="F7" s="3">
        <v>5.9530936755599999E-2</v>
      </c>
      <c r="G7" s="3">
        <v>4.5645883701500002E-2</v>
      </c>
      <c r="H7" s="3">
        <v>3.9037168196700001E-2</v>
      </c>
      <c r="I7" s="3">
        <v>6.1095848438100002E-2</v>
      </c>
      <c r="J7" s="3">
        <v>6.3101351659099997E-2</v>
      </c>
      <c r="K7" s="3">
        <v>5.1930452095800002E-2</v>
      </c>
      <c r="L7" s="3">
        <v>2.4895159645200001E-2</v>
      </c>
      <c r="M7" s="3">
        <v>1.5286886970499999E-2</v>
      </c>
      <c r="N7" s="3">
        <v>1.36991202877E-2</v>
      </c>
      <c r="O7" s="3">
        <v>8.6159962962200007E-3</v>
      </c>
      <c r="P7" s="3">
        <v>3.2038607491000001E-3</v>
      </c>
      <c r="Q7" s="3">
        <v>-6.6019490790799997E-3</v>
      </c>
      <c r="R7" s="8">
        <v>4.5236727312E-2</v>
      </c>
      <c r="S7" s="8">
        <v>3.8993042196900002E-2</v>
      </c>
      <c r="T7" s="8">
        <v>4.4430093875700002E-2</v>
      </c>
      <c r="U7" s="8">
        <v>5.6909790295900002E-3</v>
      </c>
      <c r="V7" s="8">
        <v>9.3393003972099993E-3</v>
      </c>
      <c r="W7" s="8">
        <v>0</v>
      </c>
    </row>
    <row r="8" spans="1:24" x14ac:dyDescent="0.2">
      <c r="A8" s="1" t="s">
        <v>50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5.0753759513100002E-2</v>
      </c>
      <c r="H8" s="3">
        <v>5.1281071923700003E-2</v>
      </c>
      <c r="I8" s="3">
        <v>5.67397952306E-2</v>
      </c>
      <c r="J8" s="3">
        <v>5.2902794059800001E-2</v>
      </c>
      <c r="K8" s="3">
        <v>4.6749775608599997E-2</v>
      </c>
      <c r="L8" s="3">
        <v>4.4106858502800002E-2</v>
      </c>
      <c r="M8" s="3">
        <v>3.8395731941000003E-2</v>
      </c>
      <c r="N8" s="3">
        <v>1.8440236360000001E-2</v>
      </c>
      <c r="O8" s="3">
        <v>1.16625124506E-2</v>
      </c>
      <c r="P8" s="3">
        <v>9.2626342772999994E-3</v>
      </c>
      <c r="Q8" s="3">
        <v>-4.5611653458000001E-4</v>
      </c>
      <c r="R8" s="8">
        <v>2.94640566585E-2</v>
      </c>
      <c r="S8" s="8">
        <v>2.4298027835299999E-2</v>
      </c>
      <c r="T8" s="8">
        <v>2.0690284908600001E-2</v>
      </c>
      <c r="U8" s="8">
        <v>3.0994631393400002E-2</v>
      </c>
      <c r="V8" s="8">
        <v>3.4128874688900003E-2</v>
      </c>
      <c r="W8" s="8">
        <v>0</v>
      </c>
    </row>
    <row r="9" spans="1:24" x14ac:dyDescent="0.2">
      <c r="A9" s="1" t="s">
        <v>25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4.7425036413300002E-2</v>
      </c>
      <c r="M9" s="3">
        <v>4.4818538386499997E-2</v>
      </c>
      <c r="N9" s="3">
        <v>3.7413286412700003E-2</v>
      </c>
      <c r="O9" s="3">
        <v>3.20766861066E-2</v>
      </c>
      <c r="P9" s="3">
        <v>2.7835315583100002E-2</v>
      </c>
      <c r="Q9" s="3">
        <v>2.1582411800799998E-2</v>
      </c>
      <c r="R9" s="8">
        <v>3.3920249642499997E-2</v>
      </c>
      <c r="S9" s="8">
        <v>2.1364932613100001E-2</v>
      </c>
      <c r="T9" s="8">
        <v>1.6166373220700001E-2</v>
      </c>
      <c r="U9" s="8">
        <v>2.0070761077799999E-2</v>
      </c>
      <c r="V9" s="8">
        <v>1.6689328856299999E-2</v>
      </c>
      <c r="W9" s="8">
        <v>0</v>
      </c>
    </row>
    <row r="10" spans="1:24" x14ac:dyDescent="0.2">
      <c r="A10" s="1"/>
    </row>
    <row r="11" spans="1:24" x14ac:dyDescent="0.2">
      <c r="R11" s="6"/>
      <c r="S11" s="6"/>
      <c r="T11" s="6"/>
      <c r="U11" s="6"/>
      <c r="V11" s="6"/>
      <c r="X11" s="6"/>
    </row>
    <row r="12" spans="1:24" x14ac:dyDescent="0.2">
      <c r="A12" s="1" t="s">
        <v>108</v>
      </c>
      <c r="B12" s="2">
        <v>1187.4000000000001</v>
      </c>
      <c r="C12" s="2">
        <v>1235.4000000000001</v>
      </c>
      <c r="D12" s="2">
        <v>1296</v>
      </c>
      <c r="E12" s="2">
        <v>1376.3</v>
      </c>
      <c r="F12" s="2">
        <v>1508.4</v>
      </c>
      <c r="G12" s="2">
        <v>1571.6</v>
      </c>
      <c r="H12" s="2">
        <v>1650.7</v>
      </c>
      <c r="I12" s="2">
        <v>1838.9</v>
      </c>
      <c r="J12" s="2">
        <v>1913.1</v>
      </c>
      <c r="K12" s="2">
        <v>1927.5</v>
      </c>
      <c r="L12" s="2">
        <v>1982.6</v>
      </c>
      <c r="M12" s="2">
        <v>2033.4</v>
      </c>
      <c r="N12" s="2">
        <v>2023.5</v>
      </c>
      <c r="O12" s="2">
        <v>2039.8</v>
      </c>
      <c r="P12" s="2">
        <v>2046.1</v>
      </c>
      <c r="Q12" s="2">
        <v>2044.8</v>
      </c>
      <c r="R12" s="7">
        <v>1577.710268</v>
      </c>
      <c r="S12" s="7">
        <v>1546.4814127499999</v>
      </c>
      <c r="T12" s="7">
        <v>1533.1641033000001</v>
      </c>
      <c r="U12" s="7">
        <v>1615.68</v>
      </c>
      <c r="V12" s="7">
        <v>1599.6420000000001</v>
      </c>
      <c r="W12" s="7">
        <v>2261.9</v>
      </c>
    </row>
    <row r="13" spans="1:24" x14ac:dyDescent="0.2">
      <c r="A13" s="1" t="s">
        <v>96</v>
      </c>
      <c r="B13" s="2">
        <v>248.5</v>
      </c>
      <c r="C13" s="2">
        <f t="shared" ref="C13:W13" si="0">C21*C3</f>
        <v>256.39999999973702</v>
      </c>
      <c r="D13" s="2">
        <f t="shared" si="0"/>
        <v>312.69999999963363</v>
      </c>
      <c r="E13" s="2">
        <f t="shared" si="0"/>
        <v>331.39999999989931</v>
      </c>
      <c r="F13" s="2">
        <f t="shared" si="0"/>
        <v>265.99999999914559</v>
      </c>
      <c r="G13" s="2">
        <f t="shared" si="0"/>
        <v>267.59999999957842</v>
      </c>
      <c r="H13" s="2">
        <f t="shared" si="0"/>
        <v>264.89999999964999</v>
      </c>
      <c r="I13" s="2">
        <f t="shared" si="0"/>
        <v>280.99999999948693</v>
      </c>
      <c r="J13" s="2">
        <f t="shared" si="0"/>
        <v>296.69999999965142</v>
      </c>
      <c r="K13" s="2">
        <f t="shared" si="0"/>
        <v>302.30000000026939</v>
      </c>
      <c r="L13" s="2">
        <f t="shared" si="0"/>
        <v>299.60000000082579</v>
      </c>
      <c r="M13" s="2">
        <f t="shared" si="0"/>
        <v>279.29999999971676</v>
      </c>
      <c r="N13" s="2">
        <f t="shared" si="0"/>
        <v>299.20000000107638</v>
      </c>
      <c r="O13" s="2">
        <f t="shared" si="0"/>
        <v>301.90000000018148</v>
      </c>
      <c r="P13" s="2">
        <f t="shared" si="0"/>
        <v>288.89999999944001</v>
      </c>
      <c r="Q13" s="2">
        <f t="shared" si="0"/>
        <v>232.20000000004498</v>
      </c>
      <c r="R13" s="6">
        <f t="shared" si="0"/>
        <v>1096.3749319999999</v>
      </c>
      <c r="S13" s="6">
        <f t="shared" si="0"/>
        <v>1072.4540872499999</v>
      </c>
      <c r="T13" s="6">
        <f t="shared" si="0"/>
        <v>1061.0221966999998</v>
      </c>
      <c r="U13" s="6">
        <f t="shared" si="0"/>
        <v>1104.3200000000002</v>
      </c>
      <c r="V13" s="6">
        <f t="shared" si="0"/>
        <v>1093.3580000000002</v>
      </c>
      <c r="W13" s="6">
        <f t="shared" si="0"/>
        <v>15.10000000000173</v>
      </c>
    </row>
    <row r="14" spans="1:24" x14ac:dyDescent="0.2">
      <c r="A14" s="1" t="s">
        <v>63</v>
      </c>
      <c r="C14" s="3">
        <v>3.1790744466799997E-2</v>
      </c>
      <c r="D14" s="3">
        <v>0.21957878315099999</v>
      </c>
      <c r="E14" s="3">
        <v>5.9801726894799997E-2</v>
      </c>
      <c r="F14" s="3">
        <v>-0.19734459867199999</v>
      </c>
      <c r="G14" s="3">
        <v>6.0150375939900004E-3</v>
      </c>
      <c r="H14" s="3">
        <v>-1.00896860987E-2</v>
      </c>
      <c r="I14" s="3">
        <v>6.0777651944100002E-2</v>
      </c>
      <c r="J14" s="3">
        <v>5.5871886120999997E-2</v>
      </c>
      <c r="K14" s="3">
        <v>1.88742837883E-2</v>
      </c>
      <c r="L14" s="3">
        <v>-8.9315249751899996E-3</v>
      </c>
      <c r="M14" s="3">
        <v>-6.7757009345800007E-2</v>
      </c>
      <c r="N14" s="3">
        <v>7.1249552452600007E-2</v>
      </c>
      <c r="O14" s="3">
        <v>9.0240641711200002E-3</v>
      </c>
      <c r="P14" s="3">
        <v>-4.3060616098E-2</v>
      </c>
      <c r="Q14" s="3">
        <v>-0.196261682243</v>
      </c>
      <c r="R14" s="8">
        <v>3.72168360034</v>
      </c>
      <c r="S14" s="8">
        <v>-2.1818124486300002E-2</v>
      </c>
      <c r="T14" s="8">
        <v>-1.0659561734099999E-2</v>
      </c>
      <c r="U14" s="8">
        <v>4.0807631955900002E-2</v>
      </c>
      <c r="V14" s="8">
        <v>-9.9264705882399999E-3</v>
      </c>
      <c r="W14" s="9"/>
    </row>
    <row r="15" spans="1:24" x14ac:dyDescent="0.2">
      <c r="A15" s="1" t="s">
        <v>54</v>
      </c>
      <c r="B15" s="3">
        <v>0</v>
      </c>
      <c r="C15" s="3">
        <v>0</v>
      </c>
      <c r="D15" s="3">
        <v>0.25835010060399999</v>
      </c>
      <c r="E15" s="3">
        <v>0.29251170046800001</v>
      </c>
      <c r="F15" s="3">
        <v>-0.149344419571</v>
      </c>
      <c r="G15" s="3">
        <v>-0.19251659625799999</v>
      </c>
      <c r="H15" s="3">
        <v>-4.13533834586E-3</v>
      </c>
      <c r="I15" s="3">
        <v>5.0074738415500003E-2</v>
      </c>
      <c r="J15" s="3">
        <v>0.12004530011300001</v>
      </c>
      <c r="K15" s="3">
        <v>7.5800711743800001E-2</v>
      </c>
      <c r="L15" s="3">
        <v>9.7741826761E-3</v>
      </c>
      <c r="M15" s="3">
        <v>-7.6083360899800001E-2</v>
      </c>
      <c r="N15" s="3">
        <v>-1.33511348465E-3</v>
      </c>
      <c r="O15" s="3">
        <v>8.0916577157200006E-2</v>
      </c>
      <c r="P15" s="3">
        <v>-3.4425133689799998E-2</v>
      </c>
      <c r="Q15" s="3">
        <v>-0.23087114938700001</v>
      </c>
      <c r="R15" s="8">
        <v>2.7949980339199998</v>
      </c>
      <c r="S15" s="8">
        <v>3.6186653197699998</v>
      </c>
      <c r="T15" s="8">
        <v>-3.22451145755E-2</v>
      </c>
      <c r="U15" s="8">
        <v>2.97130787498E-2</v>
      </c>
      <c r="V15" s="8">
        <v>3.0476085609299999E-2</v>
      </c>
      <c r="W15" s="8">
        <v>0</v>
      </c>
    </row>
    <row r="16" spans="1:24" x14ac:dyDescent="0.2">
      <c r="A16" s="1" t="s">
        <v>32</v>
      </c>
      <c r="B16" s="3">
        <v>0</v>
      </c>
      <c r="C16" s="3">
        <v>0</v>
      </c>
      <c r="D16" s="3">
        <v>0</v>
      </c>
      <c r="E16" s="3">
        <v>0.33360160965800001</v>
      </c>
      <c r="F16" s="3">
        <v>3.74414976599E-2</v>
      </c>
      <c r="G16" s="3">
        <v>-0.14422769427599999</v>
      </c>
      <c r="H16" s="3">
        <v>-0.20066385033199999</v>
      </c>
      <c r="I16" s="3">
        <v>5.6390977443599999E-2</v>
      </c>
      <c r="J16" s="3">
        <v>0.108744394619</v>
      </c>
      <c r="K16" s="3">
        <v>0.141185352963</v>
      </c>
      <c r="L16" s="3">
        <v>6.6192170818499999E-2</v>
      </c>
      <c r="M16" s="3">
        <v>-5.8645096056600003E-2</v>
      </c>
      <c r="N16" s="3">
        <v>-1.02547138604E-2</v>
      </c>
      <c r="O16" s="3">
        <v>7.6769025367200002E-3</v>
      </c>
      <c r="P16" s="3">
        <v>3.4371643394199999E-2</v>
      </c>
      <c r="Q16" s="3">
        <v>-0.223930481283</v>
      </c>
      <c r="R16" s="8">
        <v>2.63158308049</v>
      </c>
      <c r="S16" s="8">
        <v>2.7121982943899998</v>
      </c>
      <c r="T16" s="8">
        <v>3.56943237166</v>
      </c>
      <c r="U16" s="8">
        <v>7.2466706124899999E-3</v>
      </c>
      <c r="V16" s="8">
        <v>1.94916621593E-2</v>
      </c>
      <c r="W16" s="8">
        <v>0</v>
      </c>
    </row>
    <row r="17" spans="1:24" x14ac:dyDescent="0.2">
      <c r="A17" s="1" t="s">
        <v>49</v>
      </c>
      <c r="B17" s="3">
        <v>0</v>
      </c>
      <c r="C17" s="3">
        <v>0</v>
      </c>
      <c r="D17" s="3">
        <v>0</v>
      </c>
      <c r="E17" s="3">
        <v>0.100716230423</v>
      </c>
      <c r="F17" s="3">
        <v>1.2327897640499999E-2</v>
      </c>
      <c r="G17" s="3">
        <v>-5.05923154034E-2</v>
      </c>
      <c r="H17" s="3">
        <v>-7.1939081026399995E-2</v>
      </c>
      <c r="I17" s="3">
        <v>1.8454335047799999E-2</v>
      </c>
      <c r="J17" s="3">
        <v>3.5008252050200001E-2</v>
      </c>
      <c r="K17" s="3">
        <v>4.5005869174399998E-2</v>
      </c>
      <c r="L17" s="3">
        <v>2.1594382952400001E-2</v>
      </c>
      <c r="M17" s="3">
        <v>-1.9943462951E-2</v>
      </c>
      <c r="N17" s="3">
        <v>-3.42998932919E-3</v>
      </c>
      <c r="O17" s="3">
        <v>2.5524469835799999E-3</v>
      </c>
      <c r="P17" s="3">
        <v>1.1328397279000001E-2</v>
      </c>
      <c r="Q17" s="3">
        <v>-8.1032380994099998E-2</v>
      </c>
      <c r="R17" s="8">
        <v>0.53708774976700002</v>
      </c>
      <c r="S17" s="8">
        <v>0.54837822663400004</v>
      </c>
      <c r="T17" s="8">
        <v>0.659411458713</v>
      </c>
      <c r="U17" s="8">
        <v>2.4097453339000001E-3</v>
      </c>
      <c r="V17" s="8">
        <v>6.4554581077399999E-3</v>
      </c>
      <c r="W17" s="8">
        <v>0</v>
      </c>
    </row>
    <row r="18" spans="1:24" x14ac:dyDescent="0.2">
      <c r="A18" s="1" t="s">
        <v>50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1.4920309438999999E-2</v>
      </c>
      <c r="H18" s="3">
        <v>6.5440536056199997E-3</v>
      </c>
      <c r="I18" s="3">
        <v>-2.1151030989300001E-2</v>
      </c>
      <c r="J18" s="3">
        <v>-2.1878042243299999E-2</v>
      </c>
      <c r="K18" s="3">
        <v>2.59148166567E-2</v>
      </c>
      <c r="L18" s="3">
        <v>2.2848093435100001E-2</v>
      </c>
      <c r="M18" s="3">
        <v>1.06430539515E-2</v>
      </c>
      <c r="N18" s="3">
        <v>1.2630616221E-2</v>
      </c>
      <c r="O18" s="3">
        <v>3.4809062148E-3</v>
      </c>
      <c r="P18" s="3">
        <v>-9.0268698183200002E-3</v>
      </c>
      <c r="Q18" s="3">
        <v>-4.9692665281599997E-2</v>
      </c>
      <c r="R18" s="8">
        <v>0.31455158234899999</v>
      </c>
      <c r="S18" s="8">
        <v>0.29087272280699999</v>
      </c>
      <c r="T18" s="8">
        <v>0.28579659484699999</v>
      </c>
      <c r="U18" s="8">
        <v>0.30758364283599998</v>
      </c>
      <c r="V18" s="8">
        <v>0.36326421333100001</v>
      </c>
      <c r="W18" s="8">
        <v>0</v>
      </c>
    </row>
    <row r="19" spans="1:24" x14ac:dyDescent="0.2">
      <c r="A19" s="1" t="s">
        <v>25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1.88764907967E-2</v>
      </c>
      <c r="M19" s="3">
        <v>8.5914714455499995E-3</v>
      </c>
      <c r="N19" s="3">
        <v>-4.4034779708399998E-3</v>
      </c>
      <c r="O19" s="3">
        <v>-9.2797021569099997E-3</v>
      </c>
      <c r="P19" s="3">
        <v>8.2926247682399996E-3</v>
      </c>
      <c r="Q19" s="3">
        <v>-1.4089230460400001E-2</v>
      </c>
      <c r="R19" s="8">
        <v>0.152624147657</v>
      </c>
      <c r="S19" s="8">
        <v>0.14331852112999999</v>
      </c>
      <c r="T19" s="8">
        <v>0.13590155040099999</v>
      </c>
      <c r="U19" s="8">
        <v>0.138323440642</v>
      </c>
      <c r="V19" s="8">
        <v>0.13820911131800001</v>
      </c>
      <c r="W19" s="8">
        <v>0</v>
      </c>
    </row>
    <row r="20" spans="1:24" x14ac:dyDescent="0.2">
      <c r="A20" s="1"/>
    </row>
    <row r="21" spans="1:24" x14ac:dyDescent="0.2">
      <c r="A21" s="1" t="s">
        <v>112</v>
      </c>
      <c r="B21" s="3">
        <v>0.17306219096</v>
      </c>
      <c r="C21" s="3">
        <v>0.17187290521500001</v>
      </c>
      <c r="D21" s="3">
        <v>0.194380555728</v>
      </c>
      <c r="E21" s="3">
        <v>0.19406218890900001</v>
      </c>
      <c r="F21" s="3">
        <v>0.14990982867399999</v>
      </c>
      <c r="G21" s="3">
        <v>0.145498042627</v>
      </c>
      <c r="H21" s="3">
        <v>0.138285654625</v>
      </c>
      <c r="I21" s="3">
        <v>0.13255342233100001</v>
      </c>
      <c r="J21" s="3">
        <v>0.13426554439300001</v>
      </c>
      <c r="K21" s="3">
        <v>0.13557269710299999</v>
      </c>
      <c r="L21" s="3">
        <v>0.13127683813900001</v>
      </c>
      <c r="M21" s="3">
        <v>0.120767933584</v>
      </c>
      <c r="N21" s="3">
        <v>0.128815602532</v>
      </c>
      <c r="O21" s="3">
        <v>0.12892343169500001</v>
      </c>
      <c r="P21" s="3">
        <v>0.12372591006399999</v>
      </c>
      <c r="Q21" s="3">
        <v>0.10197628458499999</v>
      </c>
      <c r="R21" s="8">
        <v>0.41</v>
      </c>
      <c r="S21" s="8">
        <v>0.40949999999999998</v>
      </c>
      <c r="T21" s="8">
        <v>0.40899999999999997</v>
      </c>
      <c r="U21" s="8">
        <v>0.40600000000000003</v>
      </c>
      <c r="V21" s="8">
        <v>0.40600000000000003</v>
      </c>
      <c r="W21" s="8">
        <v>6.63153271849E-3</v>
      </c>
    </row>
    <row r="22" spans="1:24" x14ac:dyDescent="0.2">
      <c r="A22" s="1" t="s">
        <v>88</v>
      </c>
      <c r="B22" s="2">
        <v>0</v>
      </c>
      <c r="C22" s="2">
        <v>-11.892857449999999</v>
      </c>
      <c r="D22" s="2">
        <v>225.07650512999999</v>
      </c>
      <c r="E22" s="2">
        <v>-3.1836681900000001</v>
      </c>
      <c r="F22" s="2">
        <v>-441.52360234999998</v>
      </c>
      <c r="G22" s="2">
        <v>-44.117860469999997</v>
      </c>
      <c r="H22" s="2">
        <v>-72.123880020000001</v>
      </c>
      <c r="I22" s="2">
        <v>-57.322322939999999</v>
      </c>
      <c r="J22" s="2">
        <v>17.121220619999999</v>
      </c>
      <c r="K22" s="2">
        <v>13.071527100000001</v>
      </c>
      <c r="L22" s="2">
        <v>-42.95858964</v>
      </c>
      <c r="M22" s="2">
        <v>-105.08904554999999</v>
      </c>
      <c r="N22" s="2">
        <v>80.476689480000005</v>
      </c>
      <c r="O22" s="2">
        <v>1.0782916300000001</v>
      </c>
      <c r="P22" s="2">
        <v>-51.97521631</v>
      </c>
      <c r="Q22" s="2">
        <v>-217.49625478999999</v>
      </c>
      <c r="R22" s="7">
        <v>3080.2371541500002</v>
      </c>
      <c r="S22" s="7">
        <v>-5</v>
      </c>
      <c r="T22" s="7">
        <v>-5</v>
      </c>
      <c r="U22" s="7">
        <v>-30</v>
      </c>
      <c r="V22" s="7">
        <v>0</v>
      </c>
      <c r="W22" s="7">
        <v>0</v>
      </c>
    </row>
    <row r="23" spans="1:24" x14ac:dyDescent="0.2">
      <c r="A23" s="1" t="s">
        <v>58</v>
      </c>
      <c r="B23" s="2">
        <v>0</v>
      </c>
      <c r="C23" s="2">
        <v>0</v>
      </c>
      <c r="D23" s="2">
        <v>213.18364768000001</v>
      </c>
      <c r="E23" s="2">
        <v>221.89283694</v>
      </c>
      <c r="F23" s="2">
        <v>-444.70727054000002</v>
      </c>
      <c r="G23" s="2">
        <v>-485.64146282000002</v>
      </c>
      <c r="H23" s="2">
        <v>-116.24174049</v>
      </c>
      <c r="I23" s="2">
        <v>-129.44620295999999</v>
      </c>
      <c r="J23" s="2">
        <v>-40.201102319999997</v>
      </c>
      <c r="K23" s="2">
        <v>30.19274772</v>
      </c>
      <c r="L23" s="2">
        <v>-29.887062539999999</v>
      </c>
      <c r="M23" s="2">
        <v>-148.04763518999999</v>
      </c>
      <c r="N23" s="2">
        <v>-24.612356070000001</v>
      </c>
      <c r="O23" s="2">
        <v>81.55498111</v>
      </c>
      <c r="P23" s="2">
        <v>-50.896924679999998</v>
      </c>
      <c r="Q23" s="2">
        <v>-269.47147109999997</v>
      </c>
      <c r="R23" s="7">
        <v>2862.7408993600002</v>
      </c>
      <c r="S23" s="7">
        <v>3075.2371541500002</v>
      </c>
      <c r="T23" s="7">
        <v>-10</v>
      </c>
      <c r="U23" s="7">
        <v>-35</v>
      </c>
      <c r="V23" s="7">
        <v>-30</v>
      </c>
      <c r="W23" s="7">
        <v>0</v>
      </c>
    </row>
    <row r="24" spans="1:24" x14ac:dyDescent="0.2">
      <c r="A24" s="1" t="s">
        <v>26</v>
      </c>
      <c r="C24" s="3">
        <v>0.141323792487</v>
      </c>
      <c r="D24" s="3">
        <v>0.481608212147</v>
      </c>
      <c r="E24" s="3">
        <v>0.18888888888899999</v>
      </c>
      <c r="F24" s="3">
        <v>-0.98050974512699995</v>
      </c>
      <c r="G24" s="3">
        <v>2.4691358024699999E-2</v>
      </c>
      <c r="H24" s="3">
        <v>-3.5340314136099997E-2</v>
      </c>
      <c r="I24" s="3">
        <v>7.8805677924599998E-2</v>
      </c>
      <c r="J24" s="3">
        <v>0.17463848720799999</v>
      </c>
      <c r="K24" s="3">
        <v>0.28000000000000003</v>
      </c>
      <c r="L24" s="3">
        <v>-5.1526717557299997E-2</v>
      </c>
      <c r="M24" s="3">
        <v>-0.66557377049199995</v>
      </c>
      <c r="N24" s="3">
        <v>1.99</v>
      </c>
      <c r="O24" s="3">
        <v>0.14210526315800001</v>
      </c>
      <c r="R24" s="8">
        <v>2.1762959989400001</v>
      </c>
      <c r="U24" s="8">
        <v>0.34414219834600002</v>
      </c>
      <c r="W24" s="9"/>
    </row>
    <row r="25" spans="1:24" x14ac:dyDescent="0.2">
      <c r="A25" s="1" t="s">
        <v>35</v>
      </c>
      <c r="D25" s="3">
        <v>0.371527777778</v>
      </c>
      <c r="E25" s="3">
        <v>0.34738304770700001</v>
      </c>
      <c r="F25" s="3">
        <v>-0.281834640917</v>
      </c>
      <c r="G25" s="3">
        <v>-0.48517110266199998</v>
      </c>
      <c r="H25" s="3">
        <v>-7.7903682719499996E-3</v>
      </c>
      <c r="I25" s="3">
        <v>4.7737798361199998E-2</v>
      </c>
      <c r="J25" s="3">
        <v>0.108089734874</v>
      </c>
      <c r="K25" s="3">
        <v>0.19381255687000001</v>
      </c>
      <c r="L25" s="3">
        <v>4.0055248618799999E-2</v>
      </c>
      <c r="M25" s="3">
        <v>-0.27744270205100002</v>
      </c>
      <c r="N25" s="3">
        <v>-9.8765432098800003E-3</v>
      </c>
      <c r="O25" s="3">
        <v>0.77931034482799999</v>
      </c>
      <c r="P25" s="3">
        <v>-0.83739837398399997</v>
      </c>
      <c r="R25" s="8">
        <v>2.3813334583799999</v>
      </c>
      <c r="S25" s="8">
        <v>2.45734674303</v>
      </c>
      <c r="U25" s="8">
        <v>0.31530272994000003</v>
      </c>
      <c r="V25" s="8">
        <v>0.32724008209400002</v>
      </c>
      <c r="W25" s="9"/>
    </row>
    <row r="26" spans="1:24" x14ac:dyDescent="0.2">
      <c r="R26" s="6"/>
      <c r="S26" s="6"/>
      <c r="T26" s="6"/>
      <c r="U26" s="6"/>
      <c r="V26" s="6"/>
      <c r="X26" s="6"/>
    </row>
    <row r="27" spans="1:24" x14ac:dyDescent="0.2">
      <c r="A27" s="1" t="s">
        <v>95</v>
      </c>
      <c r="W27" s="9"/>
    </row>
    <row r="28" spans="1:24" x14ac:dyDescent="0.2">
      <c r="A28" s="1" t="s">
        <v>64</v>
      </c>
      <c r="W28" s="6"/>
    </row>
    <row r="29" spans="1:24" x14ac:dyDescent="0.2">
      <c r="R29" s="6"/>
      <c r="S29" s="6"/>
      <c r="T29" s="6"/>
      <c r="U29" s="6"/>
      <c r="V29" s="6"/>
      <c r="X29" s="6"/>
    </row>
    <row r="30" spans="1:24" x14ac:dyDescent="0.2">
      <c r="A30" s="1" t="s">
        <v>47</v>
      </c>
      <c r="B30" s="2">
        <v>99.4</v>
      </c>
      <c r="C30" s="2">
        <f t="shared" ref="C30:Q30" si="1">C31*C3</f>
        <v>148.00000000004508</v>
      </c>
      <c r="D30" s="2">
        <f t="shared" si="1"/>
        <v>89.10000000002519</v>
      </c>
      <c r="E30" s="2">
        <f t="shared" si="1"/>
        <v>107.80000000002136</v>
      </c>
      <c r="F30" s="2">
        <f t="shared" si="1"/>
        <v>86.200000000028652</v>
      </c>
      <c r="G30" s="2">
        <f t="shared" si="1"/>
        <v>91.500000000058321</v>
      </c>
      <c r="H30" s="2">
        <f t="shared" si="1"/>
        <v>82.699999999994716</v>
      </c>
      <c r="I30" s="2">
        <f t="shared" si="1"/>
        <v>95.299999999953485</v>
      </c>
      <c r="J30" s="2">
        <f t="shared" si="1"/>
        <v>111.69999999991897</v>
      </c>
      <c r="K30" s="2">
        <f t="shared" si="1"/>
        <v>125.80000000004507</v>
      </c>
      <c r="L30" s="2">
        <f t="shared" si="1"/>
        <v>144.19999999993036</v>
      </c>
      <c r="M30" s="2">
        <f t="shared" si="1"/>
        <v>150.69999999995071</v>
      </c>
      <c r="N30" s="2">
        <f t="shared" si="1"/>
        <v>165.09999999990151</v>
      </c>
      <c r="O30" s="2">
        <f t="shared" si="1"/>
        <v>170.90000000008342</v>
      </c>
      <c r="P30" s="2">
        <f t="shared" si="1"/>
        <v>174.90000000009499</v>
      </c>
      <c r="Q30" s="2">
        <f t="shared" si="1"/>
        <v>179.69999999989952</v>
      </c>
      <c r="W30" s="6">
        <f>W31*W3</f>
        <v>496.40000000015698</v>
      </c>
    </row>
    <row r="31" spans="1:24" x14ac:dyDescent="0.2">
      <c r="A31" s="1" t="s">
        <v>43</v>
      </c>
      <c r="B31" s="3">
        <v>6.9224876384100006E-2</v>
      </c>
      <c r="C31" s="3">
        <v>9.92090092506E-2</v>
      </c>
      <c r="D31" s="3">
        <v>5.5386336793700003E-2</v>
      </c>
      <c r="E31" s="3">
        <v>6.31258417755E-2</v>
      </c>
      <c r="F31" s="3">
        <v>4.8579801623100001E-2</v>
      </c>
      <c r="G31" s="3">
        <v>4.9749891257099998E-2</v>
      </c>
      <c r="H31" s="3">
        <v>4.3171852161200001E-2</v>
      </c>
      <c r="I31" s="3">
        <v>4.4954950705200003E-2</v>
      </c>
      <c r="J31" s="3">
        <v>5.05475608652E-2</v>
      </c>
      <c r="K31" s="3">
        <v>5.6417615929700002E-2</v>
      </c>
      <c r="L31" s="3">
        <v>6.3184646393800004E-2</v>
      </c>
      <c r="M31" s="3">
        <v>6.5161931941000006E-2</v>
      </c>
      <c r="N31" s="3">
        <v>7.1081069445000006E-2</v>
      </c>
      <c r="O31" s="3">
        <v>7.2981167527900001E-2</v>
      </c>
      <c r="P31" s="3">
        <v>7.4903640256999998E-2</v>
      </c>
      <c r="Q31" s="3">
        <v>7.8919631093500003E-2</v>
      </c>
      <c r="W31" s="8">
        <v>0.218006148441</v>
      </c>
    </row>
    <row r="32" spans="1:24" x14ac:dyDescent="0.2">
      <c r="R32" s="6"/>
      <c r="S32" s="6"/>
      <c r="T32" s="6"/>
      <c r="U32" s="6"/>
      <c r="V32" s="6"/>
      <c r="X32" s="6"/>
    </row>
    <row r="33" spans="1:23" x14ac:dyDescent="0.2">
      <c r="A33" s="1" t="s">
        <v>87</v>
      </c>
      <c r="W33" s="6"/>
    </row>
    <row r="34" spans="1:23" x14ac:dyDescent="0.2">
      <c r="A34" s="1" t="s">
        <v>56</v>
      </c>
      <c r="W34" s="6"/>
    </row>
    <row r="35" spans="1:23" x14ac:dyDescent="0.2">
      <c r="A35" s="1" t="s">
        <v>23</v>
      </c>
      <c r="W35" s="6"/>
    </row>
    <row r="36" spans="1:23" x14ac:dyDescent="0.2">
      <c r="A36" s="1" t="s">
        <v>52</v>
      </c>
      <c r="W36" s="6"/>
    </row>
    <row r="37" spans="1:23" x14ac:dyDescent="0.2">
      <c r="A37" s="1" t="s">
        <v>48</v>
      </c>
      <c r="W37" s="6"/>
    </row>
    <row r="38" spans="1:23" x14ac:dyDescent="0.2">
      <c r="A38" s="1" t="s">
        <v>113</v>
      </c>
      <c r="B38" s="2">
        <v>0.2</v>
      </c>
      <c r="C38" s="2">
        <v>48.4</v>
      </c>
      <c r="D38" s="2">
        <v>-24.8</v>
      </c>
      <c r="E38" s="2">
        <v>36.1</v>
      </c>
      <c r="F38" s="2">
        <v>0.6</v>
      </c>
      <c r="G38" s="2">
        <v>-3.1</v>
      </c>
      <c r="H38" s="2">
        <v>0.2</v>
      </c>
      <c r="I38" s="2">
        <v>5.8</v>
      </c>
      <c r="J38" s="2">
        <v>1.4</v>
      </c>
      <c r="K38" s="2">
        <v>1.7</v>
      </c>
      <c r="L38" s="2">
        <v>2</v>
      </c>
      <c r="M38" s="2">
        <v>5.9</v>
      </c>
      <c r="N38" s="2">
        <v>0.3</v>
      </c>
      <c r="O38" s="2">
        <v>14.7</v>
      </c>
      <c r="P38" s="2">
        <v>55.7</v>
      </c>
      <c r="Q38" s="2">
        <v>665.3</v>
      </c>
      <c r="W38" s="7">
        <v>-2.6</v>
      </c>
    </row>
    <row r="39" spans="1:23" x14ac:dyDescent="0.2">
      <c r="A39" s="1" t="s">
        <v>73</v>
      </c>
      <c r="J39" s="2">
        <v>1.3</v>
      </c>
      <c r="K39" s="2">
        <v>1.5</v>
      </c>
      <c r="L39" s="2">
        <v>1.8</v>
      </c>
      <c r="P39" s="2">
        <v>6.5</v>
      </c>
      <c r="Q39" s="2">
        <v>9.1</v>
      </c>
      <c r="W39" s="6"/>
    </row>
    <row r="40" spans="1:23" x14ac:dyDescent="0.2">
      <c r="A40" s="1" t="s">
        <v>72</v>
      </c>
      <c r="W40" s="6"/>
    </row>
    <row r="41" spans="1:23" x14ac:dyDescent="0.2">
      <c r="A41" s="1" t="s">
        <v>100</v>
      </c>
      <c r="H41" s="2">
        <v>0</v>
      </c>
      <c r="I41" s="2">
        <v>1.8</v>
      </c>
      <c r="J41" s="2">
        <v>0</v>
      </c>
      <c r="O41" s="2">
        <v>5.7</v>
      </c>
      <c r="P41" s="2">
        <v>36.200000000000003</v>
      </c>
      <c r="Q41" s="2">
        <v>24.6</v>
      </c>
      <c r="W41" s="6"/>
    </row>
    <row r="42" spans="1:23" x14ac:dyDescent="0.2">
      <c r="A42" s="1" t="s">
        <v>34</v>
      </c>
      <c r="Q42" s="2">
        <v>500.1</v>
      </c>
      <c r="W42" s="6"/>
    </row>
    <row r="43" spans="1:23" x14ac:dyDescent="0.2">
      <c r="A43" s="1" t="s">
        <v>37</v>
      </c>
      <c r="W43" s="6"/>
    </row>
    <row r="44" spans="1:23" x14ac:dyDescent="0.2">
      <c r="A44" s="1" t="s">
        <v>92</v>
      </c>
      <c r="W44" s="6"/>
    </row>
    <row r="45" spans="1:23" x14ac:dyDescent="0.2">
      <c r="A45" s="1" t="s">
        <v>30</v>
      </c>
      <c r="W45" s="6"/>
    </row>
    <row r="46" spans="1:23" x14ac:dyDescent="0.2">
      <c r="A46" s="1" t="s">
        <v>69</v>
      </c>
      <c r="B46" s="2">
        <v>0</v>
      </c>
      <c r="C46" s="2">
        <v>33.6</v>
      </c>
      <c r="D46" s="2">
        <v>92.9</v>
      </c>
      <c r="E46" s="2">
        <v>36.1</v>
      </c>
      <c r="F46" s="2">
        <v>0</v>
      </c>
      <c r="H46" s="2">
        <v>0</v>
      </c>
      <c r="I46" s="2">
        <v>-5.8</v>
      </c>
      <c r="J46" s="2">
        <v>0</v>
      </c>
      <c r="L46" s="2">
        <v>0</v>
      </c>
      <c r="M46" s="2">
        <v>4.5</v>
      </c>
      <c r="N46" s="2">
        <v>0</v>
      </c>
      <c r="O46" s="2">
        <v>6.7</v>
      </c>
      <c r="W46" s="6"/>
    </row>
    <row r="47" spans="1:23" x14ac:dyDescent="0.2">
      <c r="A47" s="1" t="s">
        <v>28</v>
      </c>
      <c r="B47" s="2">
        <v>0</v>
      </c>
      <c r="C47" s="2">
        <v>0</v>
      </c>
      <c r="D47" s="2">
        <v>-117.7</v>
      </c>
      <c r="E47" s="2">
        <v>0</v>
      </c>
      <c r="W47" s="6"/>
    </row>
    <row r="48" spans="1:23" x14ac:dyDescent="0.2">
      <c r="A48" s="1" t="s">
        <v>53</v>
      </c>
      <c r="B48" s="2">
        <v>0.2</v>
      </c>
      <c r="C48" s="2">
        <v>14.8</v>
      </c>
      <c r="D48" s="2">
        <v>-3.5527136788E-15</v>
      </c>
      <c r="E48" s="2">
        <v>0</v>
      </c>
      <c r="F48" s="2">
        <v>0.6</v>
      </c>
      <c r="G48" s="2">
        <v>-3.1</v>
      </c>
      <c r="H48" s="2">
        <v>0.2</v>
      </c>
      <c r="I48" s="2">
        <v>9.8000000000000007</v>
      </c>
      <c r="J48" s="2">
        <v>0.1</v>
      </c>
      <c r="K48" s="2">
        <v>0.2</v>
      </c>
      <c r="L48" s="2">
        <v>0.2</v>
      </c>
      <c r="M48" s="2">
        <v>1.4</v>
      </c>
      <c r="N48" s="2">
        <v>0.3</v>
      </c>
      <c r="O48" s="2">
        <v>2.2999999999999998</v>
      </c>
      <c r="P48" s="2">
        <v>13</v>
      </c>
      <c r="Q48" s="2">
        <v>131.5</v>
      </c>
      <c r="W48" s="7">
        <v>-2.6</v>
      </c>
    </row>
    <row r="49" spans="1:24" x14ac:dyDescent="0.2">
      <c r="R49" s="6"/>
      <c r="S49" s="6"/>
      <c r="T49" s="6"/>
      <c r="U49" s="6"/>
      <c r="V49" s="6"/>
      <c r="X49" s="6"/>
    </row>
    <row r="50" spans="1:24" x14ac:dyDescent="0.2">
      <c r="A50" s="1" t="s">
        <v>85</v>
      </c>
      <c r="B50" s="2">
        <v>99.6</v>
      </c>
      <c r="C50" s="2">
        <f t="shared" ref="C50:Q50" si="2">C51*C3</f>
        <v>196.39999999987998</v>
      </c>
      <c r="D50" s="2">
        <f t="shared" si="2"/>
        <v>64.299999999992366</v>
      </c>
      <c r="E50" s="2">
        <f t="shared" si="2"/>
        <v>143.90000000007839</v>
      </c>
      <c r="F50" s="2">
        <f t="shared" si="2"/>
        <v>86.800000000038722</v>
      </c>
      <c r="G50" s="2">
        <f t="shared" si="2"/>
        <v>88.40000000005152</v>
      </c>
      <c r="H50" s="2">
        <f t="shared" si="2"/>
        <v>82.900000000077398</v>
      </c>
      <c r="I50" s="2">
        <f t="shared" si="2"/>
        <v>101.10000000000628</v>
      </c>
      <c r="J50" s="2">
        <f t="shared" si="2"/>
        <v>113.09999999998956</v>
      </c>
      <c r="K50" s="2">
        <f t="shared" si="2"/>
        <v>127.49999999989804</v>
      </c>
      <c r="L50" s="2">
        <f t="shared" si="2"/>
        <v>146.19999999992339</v>
      </c>
      <c r="M50" s="2">
        <f t="shared" si="2"/>
        <v>156.59999999990578</v>
      </c>
      <c r="N50" s="2">
        <f t="shared" si="2"/>
        <v>165.39999999995661</v>
      </c>
      <c r="O50" s="2">
        <f t="shared" si="2"/>
        <v>185.59999999990549</v>
      </c>
      <c r="P50" s="2">
        <f t="shared" si="2"/>
        <v>230.600000000031</v>
      </c>
      <c r="Q50" s="2">
        <f t="shared" si="2"/>
        <v>844.99999999984789</v>
      </c>
      <c r="W50" s="6">
        <f>W51*W3</f>
        <v>493.79999999962502</v>
      </c>
    </row>
    <row r="51" spans="1:24" x14ac:dyDescent="0.2">
      <c r="A51" s="1" t="s">
        <v>43</v>
      </c>
      <c r="B51" s="3">
        <v>6.9364161849699998E-2</v>
      </c>
      <c r="C51" s="3">
        <v>0.1316530366</v>
      </c>
      <c r="D51" s="3">
        <v>3.9970162242799999E-2</v>
      </c>
      <c r="E51" s="3">
        <v>8.4265386191999997E-2</v>
      </c>
      <c r="F51" s="3">
        <v>4.89179440938E-2</v>
      </c>
      <c r="G51" s="3">
        <v>4.8064375815599997E-2</v>
      </c>
      <c r="H51" s="3">
        <v>4.32762580915E-2</v>
      </c>
      <c r="I51" s="3">
        <v>4.7690928817400002E-2</v>
      </c>
      <c r="J51" s="3">
        <v>5.1181102362199998E-2</v>
      </c>
      <c r="K51" s="3">
        <v>5.7180016144900002E-2</v>
      </c>
      <c r="L51" s="3">
        <v>6.4060993777900005E-2</v>
      </c>
      <c r="M51" s="3">
        <v>6.7713062653999997E-2</v>
      </c>
      <c r="N51" s="3">
        <v>7.1210229474300002E-2</v>
      </c>
      <c r="O51" s="3">
        <v>7.9258658239700006E-2</v>
      </c>
      <c r="P51" s="3">
        <v>9.8758029978600004E-2</v>
      </c>
      <c r="Q51" s="3">
        <v>0.37110232762399997</v>
      </c>
      <c r="W51" s="8">
        <v>0.216864295125</v>
      </c>
    </row>
    <row r="52" spans="1:24" x14ac:dyDescent="0.2">
      <c r="A52" s="1" t="s">
        <v>70</v>
      </c>
      <c r="B52" s="2">
        <v>99.4</v>
      </c>
      <c r="C52" s="2">
        <v>148</v>
      </c>
      <c r="D52" s="2">
        <v>89.1</v>
      </c>
      <c r="E52" s="2">
        <v>107.8</v>
      </c>
      <c r="F52" s="2">
        <v>86.2</v>
      </c>
      <c r="G52" s="2">
        <v>91.5</v>
      </c>
      <c r="H52" s="2">
        <v>82.7</v>
      </c>
      <c r="I52" s="2">
        <v>95.3</v>
      </c>
      <c r="J52" s="2">
        <v>111.7</v>
      </c>
      <c r="K52" s="2">
        <v>125.8</v>
      </c>
      <c r="L52" s="2">
        <v>144.19999999999999</v>
      </c>
      <c r="M52" s="2">
        <v>150.69999999999999</v>
      </c>
      <c r="N52" s="2">
        <v>165.1</v>
      </c>
      <c r="O52" s="2">
        <v>170.9</v>
      </c>
      <c r="P52" s="2">
        <v>174.9</v>
      </c>
      <c r="Q52" s="2">
        <v>179.7</v>
      </c>
      <c r="R52" s="7">
        <v>1089.8532319999999</v>
      </c>
      <c r="S52" s="7">
        <v>1056.6763872500001</v>
      </c>
      <c r="T52" s="7">
        <v>1048.9541967</v>
      </c>
      <c r="W52" s="7">
        <v>496.4</v>
      </c>
    </row>
    <row r="53" spans="1:24" x14ac:dyDescent="0.2">
      <c r="A53" s="1" t="s">
        <v>43</v>
      </c>
      <c r="B53" s="3">
        <v>6.9224876384100006E-2</v>
      </c>
      <c r="C53" s="3">
        <v>9.92090092506E-2</v>
      </c>
      <c r="D53" s="3">
        <v>5.5386336793700003E-2</v>
      </c>
      <c r="E53" s="3">
        <v>6.31258417755E-2</v>
      </c>
      <c r="F53" s="3">
        <v>4.8579801623100001E-2</v>
      </c>
      <c r="G53" s="3">
        <v>4.9749891257099998E-2</v>
      </c>
      <c r="H53" s="3">
        <v>4.3171852161200001E-2</v>
      </c>
      <c r="I53" s="3">
        <v>4.4954950705200003E-2</v>
      </c>
      <c r="J53" s="3">
        <v>5.05475608652E-2</v>
      </c>
      <c r="K53" s="3">
        <v>5.6417615929700002E-2</v>
      </c>
      <c r="L53" s="3">
        <v>6.3184646393800004E-2</v>
      </c>
      <c r="M53" s="3">
        <v>6.5161931941000006E-2</v>
      </c>
      <c r="N53" s="3">
        <v>7.1081069445000006E-2</v>
      </c>
      <c r="O53" s="3">
        <v>7.2981167527900001E-2</v>
      </c>
      <c r="P53" s="3">
        <v>7.4903640256999998E-2</v>
      </c>
      <c r="Q53" s="3">
        <v>7.8919631093500003E-2</v>
      </c>
      <c r="R53" s="8">
        <v>0.40756114726600001</v>
      </c>
      <c r="S53" s="8">
        <v>0.40347552937100001</v>
      </c>
      <c r="T53" s="8">
        <v>0.40434805962100001</v>
      </c>
      <c r="U53" s="8">
        <v>0</v>
      </c>
      <c r="V53" s="8">
        <v>0</v>
      </c>
      <c r="W53" s="8">
        <v>0.218006148441</v>
      </c>
    </row>
    <row r="54" spans="1:24" x14ac:dyDescent="0.2">
      <c r="R54" s="6"/>
      <c r="S54" s="6"/>
      <c r="T54" s="6"/>
      <c r="U54" s="6"/>
      <c r="V54" s="6"/>
      <c r="X54" s="6"/>
    </row>
    <row r="55" spans="1:24" x14ac:dyDescent="0.2">
      <c r="A55" s="1" t="s">
        <v>78</v>
      </c>
      <c r="B55" s="2">
        <v>148.9</v>
      </c>
      <c r="C55" s="2">
        <v>60</v>
      </c>
      <c r="D55" s="2">
        <v>248.4</v>
      </c>
      <c r="E55" s="2">
        <v>187.5</v>
      </c>
      <c r="F55" s="2">
        <v>179.2</v>
      </c>
      <c r="G55" s="2">
        <v>179.2</v>
      </c>
      <c r="H55" s="2">
        <v>182</v>
      </c>
      <c r="I55" s="2">
        <v>179.9</v>
      </c>
      <c r="J55" s="2">
        <v>183.6</v>
      </c>
      <c r="K55" s="2">
        <v>174.8</v>
      </c>
      <c r="L55" s="2">
        <v>153.4</v>
      </c>
      <c r="M55" s="2">
        <v>122.7</v>
      </c>
      <c r="N55" s="2">
        <v>133.80000000000001</v>
      </c>
      <c r="O55" s="2">
        <v>116.3</v>
      </c>
      <c r="P55" s="2">
        <v>58.3</v>
      </c>
      <c r="Q55" s="2">
        <v>-612.79999999999995</v>
      </c>
      <c r="W55" s="7">
        <v>-478.7</v>
      </c>
    </row>
    <row r="56" spans="1:24" x14ac:dyDescent="0.2">
      <c r="A56" s="1" t="s">
        <v>31</v>
      </c>
      <c r="W56" s="6"/>
    </row>
    <row r="57" spans="1:24" x14ac:dyDescent="0.2">
      <c r="A57" s="1" t="s">
        <v>41</v>
      </c>
      <c r="D57" s="2">
        <v>5.5</v>
      </c>
      <c r="E57" s="2">
        <v>14.3</v>
      </c>
      <c r="F57" s="2">
        <v>1.9</v>
      </c>
      <c r="G57" s="2">
        <v>0.8</v>
      </c>
      <c r="H57" s="2">
        <v>0.3</v>
      </c>
      <c r="I57" s="2">
        <v>1.3</v>
      </c>
      <c r="J57" s="2">
        <v>1.4</v>
      </c>
      <c r="K57" s="2">
        <v>1.6</v>
      </c>
      <c r="L57" s="2">
        <v>1.5</v>
      </c>
      <c r="M57" s="2">
        <v>-1.8</v>
      </c>
      <c r="N57" s="2">
        <v>1.1000000000000001</v>
      </c>
      <c r="O57" s="2">
        <v>-0.8</v>
      </c>
      <c r="P57" s="2">
        <v>0.5</v>
      </c>
      <c r="Q57" s="2">
        <v>0.4</v>
      </c>
      <c r="W57" s="6"/>
    </row>
    <row r="58" spans="1:24" x14ac:dyDescent="0.2">
      <c r="A58" s="1" t="s">
        <v>60</v>
      </c>
      <c r="E58" s="2">
        <v>0.29999694799999999</v>
      </c>
      <c r="F58" s="2">
        <v>28.400006103999999</v>
      </c>
      <c r="G58" s="2">
        <v>-0.79999389600000004</v>
      </c>
      <c r="H58" s="2">
        <v>-0.30000305199999999</v>
      </c>
      <c r="I58" s="2">
        <v>17.399993896000002</v>
      </c>
      <c r="J58" s="2">
        <v>-2.700003052</v>
      </c>
      <c r="K58" s="2">
        <v>-3.1</v>
      </c>
      <c r="L58" s="2">
        <v>11.1</v>
      </c>
      <c r="M58" s="2">
        <v>1.8000061039999999</v>
      </c>
      <c r="N58" s="2">
        <v>-1.099993896</v>
      </c>
      <c r="O58" s="2">
        <v>0.8</v>
      </c>
      <c r="P58" s="2">
        <v>-7</v>
      </c>
      <c r="Q58" s="2">
        <v>-9.4999984740999999</v>
      </c>
      <c r="W58" s="6"/>
    </row>
    <row r="59" spans="1:24" x14ac:dyDescent="0.2">
      <c r="A59" s="1"/>
    </row>
    <row r="60" spans="1:24" x14ac:dyDescent="0.2">
      <c r="A60" s="1" t="s">
        <v>55</v>
      </c>
      <c r="B60" s="3">
        <v>0.103698029111</v>
      </c>
      <c r="C60" s="3">
        <v>4.0219868615099998E-2</v>
      </c>
      <c r="D60" s="3">
        <v>0.15441039348499999</v>
      </c>
      <c r="E60" s="3">
        <v>0.109796802717</v>
      </c>
      <c r="F60" s="3">
        <v>0.100991884581</v>
      </c>
      <c r="G60" s="3">
        <v>9.7433666811700001E-2</v>
      </c>
      <c r="H60" s="3">
        <v>9.5009396533699997E-2</v>
      </c>
      <c r="I60" s="3">
        <v>8.48624935138E-2</v>
      </c>
      <c r="J60" s="3">
        <v>8.3084442031000003E-2</v>
      </c>
      <c r="K60" s="3">
        <v>7.8392680957900002E-2</v>
      </c>
      <c r="L60" s="3">
        <v>6.7215844360699994E-2</v>
      </c>
      <c r="M60" s="3">
        <v>5.3054870930100001E-2</v>
      </c>
      <c r="N60" s="3">
        <v>5.7605373057200003E-2</v>
      </c>
      <c r="O60" s="3">
        <v>4.9664773455199998E-2</v>
      </c>
      <c r="P60" s="3">
        <v>2.4967880085700001E-2</v>
      </c>
      <c r="Q60" s="3">
        <v>-0.26912604303900001</v>
      </c>
      <c r="W60" s="8">
        <v>-0.21023276240700001</v>
      </c>
    </row>
    <row r="61" spans="1:24" x14ac:dyDescent="0.2">
      <c r="A61" s="1" t="s">
        <v>99</v>
      </c>
      <c r="B61" s="2">
        <v>149.1</v>
      </c>
      <c r="C61" s="2">
        <v>108.4</v>
      </c>
      <c r="D61" s="2">
        <v>229.1</v>
      </c>
      <c r="E61" s="2">
        <v>238.19999694800001</v>
      </c>
      <c r="F61" s="2">
        <v>210.10000610399999</v>
      </c>
      <c r="G61" s="2">
        <v>176.10000610399999</v>
      </c>
      <c r="H61" s="2">
        <v>182.19999694800001</v>
      </c>
      <c r="I61" s="2">
        <v>204.39999389600001</v>
      </c>
      <c r="J61" s="2">
        <v>183.69999694800001</v>
      </c>
      <c r="K61" s="2">
        <v>175</v>
      </c>
      <c r="L61" s="2">
        <v>168</v>
      </c>
      <c r="M61" s="2">
        <v>128.60000610399999</v>
      </c>
      <c r="N61" s="2">
        <v>134.10000610399999</v>
      </c>
      <c r="O61" s="2">
        <v>131</v>
      </c>
      <c r="P61" s="2">
        <v>107.5</v>
      </c>
      <c r="Q61" s="2">
        <v>43.400001525900002</v>
      </c>
      <c r="R61" s="7">
        <v>6.5217000000000001</v>
      </c>
      <c r="S61" s="7">
        <v>15.777699999999999</v>
      </c>
      <c r="T61" s="7">
        <v>12.068</v>
      </c>
      <c r="U61" s="7">
        <v>37</v>
      </c>
      <c r="V61" s="7">
        <v>38</v>
      </c>
      <c r="W61" s="7">
        <v>-453</v>
      </c>
    </row>
    <row r="62" spans="1:24" x14ac:dyDescent="0.2">
      <c r="A62" s="1" t="s">
        <v>63</v>
      </c>
      <c r="C62" s="3">
        <v>-0.27297116029500001</v>
      </c>
      <c r="D62" s="3">
        <v>1.11346863469</v>
      </c>
      <c r="E62" s="3">
        <v>3.9720632684400001E-2</v>
      </c>
      <c r="F62" s="3">
        <v>-0.11796805711199999</v>
      </c>
      <c r="G62" s="3">
        <v>-0.16182769639299999</v>
      </c>
      <c r="H62" s="3">
        <v>3.4639356232599998E-2</v>
      </c>
      <c r="I62" s="3">
        <v>0.121844112623</v>
      </c>
      <c r="J62" s="3">
        <v>-0.10127200374799999</v>
      </c>
      <c r="K62" s="3">
        <v>-4.7359809975700003E-2</v>
      </c>
      <c r="L62" s="3">
        <v>-0.04</v>
      </c>
      <c r="M62" s="3">
        <v>-0.23452377319000001</v>
      </c>
      <c r="N62" s="3">
        <v>4.2768271687000002E-2</v>
      </c>
      <c r="O62" s="3">
        <v>-2.31171212744E-2</v>
      </c>
      <c r="P62" s="3">
        <v>-0.179389312977</v>
      </c>
      <c r="Q62" s="3">
        <v>-0.59627905557299998</v>
      </c>
      <c r="R62" s="8">
        <v>-0.84973042002999999</v>
      </c>
      <c r="S62" s="8">
        <v>1.4192618489</v>
      </c>
      <c r="T62" s="8">
        <v>-0.235122990043</v>
      </c>
      <c r="U62" s="8">
        <v>2.0659595624799998</v>
      </c>
      <c r="V62" s="8">
        <v>2.7027027027000002E-2</v>
      </c>
      <c r="W62" s="9"/>
    </row>
    <row r="63" spans="1:24" x14ac:dyDescent="0.2">
      <c r="A63" s="1" t="s">
        <v>54</v>
      </c>
      <c r="B63" s="3">
        <v>0</v>
      </c>
      <c r="C63" s="3">
        <v>0</v>
      </c>
      <c r="D63" s="3">
        <v>0.53655264922900003</v>
      </c>
      <c r="E63" s="3">
        <v>1.1974169460099999</v>
      </c>
      <c r="F63" s="3">
        <v>-8.2933190292399997E-2</v>
      </c>
      <c r="G63" s="3">
        <v>-0.26070525457499999</v>
      </c>
      <c r="H63" s="3">
        <v>-0.13279394738399999</v>
      </c>
      <c r="I63" s="3">
        <v>0.160704070477</v>
      </c>
      <c r="J63" s="3">
        <v>8.2327114441600006E-3</v>
      </c>
      <c r="K63" s="3">
        <v>-0.14383559087100001</v>
      </c>
      <c r="L63" s="3">
        <v>-8.5465417576699995E-2</v>
      </c>
      <c r="M63" s="3">
        <v>-0.26514282226300001</v>
      </c>
      <c r="N63" s="3">
        <v>-0.201785677952</v>
      </c>
      <c r="O63" s="3">
        <v>1.8662471089300001E-2</v>
      </c>
      <c r="P63" s="3">
        <v>-0.19835946974800001</v>
      </c>
      <c r="Q63" s="3">
        <v>-0.66870227842800001</v>
      </c>
      <c r="R63" s="8">
        <v>-0.93933302325599999</v>
      </c>
      <c r="S63" s="8">
        <v>-0.63645853812700004</v>
      </c>
      <c r="T63" s="8">
        <v>0.85043776929299997</v>
      </c>
      <c r="U63" s="8">
        <v>1.3450819828</v>
      </c>
      <c r="V63" s="8">
        <v>2.1488233344399998</v>
      </c>
      <c r="W63" s="8">
        <v>0</v>
      </c>
    </row>
    <row r="64" spans="1:24" x14ac:dyDescent="0.2">
      <c r="A64" s="1" t="s">
        <v>32</v>
      </c>
      <c r="B64" s="3">
        <v>0</v>
      </c>
      <c r="C64" s="3">
        <v>0</v>
      </c>
      <c r="D64" s="3">
        <v>0</v>
      </c>
      <c r="E64" s="3">
        <v>0.59758549260899996</v>
      </c>
      <c r="F64" s="3">
        <v>0.93819193822900004</v>
      </c>
      <c r="G64" s="3">
        <v>-0.23133999954600001</v>
      </c>
      <c r="H64" s="3">
        <v>-0.23509656052700001</v>
      </c>
      <c r="I64" s="3">
        <v>-2.7129995442199999E-2</v>
      </c>
      <c r="J64" s="3">
        <v>4.3157243501200003E-2</v>
      </c>
      <c r="K64" s="3">
        <v>-3.9516998181199997E-2</v>
      </c>
      <c r="L64" s="3">
        <v>-0.17808216723600001</v>
      </c>
      <c r="M64" s="3">
        <v>-0.29994551856000001</v>
      </c>
      <c r="N64" s="3">
        <v>-0.23371425083399999</v>
      </c>
      <c r="O64" s="3">
        <v>-0.220238095238</v>
      </c>
      <c r="P64" s="3">
        <v>-0.164074689755</v>
      </c>
      <c r="Q64" s="3">
        <v>-0.67636092803600001</v>
      </c>
      <c r="R64" s="8">
        <v>-0.95021603053399994</v>
      </c>
      <c r="S64" s="8">
        <v>-0.85323069767399995</v>
      </c>
      <c r="T64" s="8">
        <v>-0.72193549364700005</v>
      </c>
      <c r="U64" s="8">
        <v>4.6733673735399996</v>
      </c>
      <c r="V64" s="8">
        <v>1.4084625769300001</v>
      </c>
      <c r="W64" s="8">
        <v>0</v>
      </c>
    </row>
    <row r="65" spans="1:24" x14ac:dyDescent="0.2">
      <c r="A65" s="1" t="s">
        <v>49</v>
      </c>
      <c r="B65" s="3">
        <v>0</v>
      </c>
      <c r="C65" s="3">
        <v>0</v>
      </c>
      <c r="D65" s="3">
        <v>0</v>
      </c>
      <c r="E65" s="3">
        <v>0.16901846055299999</v>
      </c>
      <c r="F65" s="3">
        <v>0.24680612644300001</v>
      </c>
      <c r="G65" s="3">
        <v>-8.3966350540600004E-2</v>
      </c>
      <c r="H65" s="3">
        <v>-8.5461054450500007E-2</v>
      </c>
      <c r="I65" s="3">
        <v>-9.1263690457300001E-3</v>
      </c>
      <c r="J65" s="3">
        <v>1.4183621582000001E-2</v>
      </c>
      <c r="K65" s="3">
        <v>-1.33497556566E-2</v>
      </c>
      <c r="L65" s="3">
        <v>-6.3280701521299998E-2</v>
      </c>
      <c r="M65" s="3">
        <v>-0.112072963479</v>
      </c>
      <c r="N65" s="3">
        <v>-8.4910477205199994E-2</v>
      </c>
      <c r="O65" s="3">
        <v>-7.9577263918400004E-2</v>
      </c>
      <c r="P65" s="3">
        <v>-5.7989323463299998E-2</v>
      </c>
      <c r="Q65" s="3">
        <v>-0.31342658593400002</v>
      </c>
      <c r="R65" s="8">
        <v>-0.63212819164099998</v>
      </c>
      <c r="S65" s="8">
        <v>-0.47251302135200002</v>
      </c>
      <c r="T65" s="8">
        <v>-0.34729763612199999</v>
      </c>
      <c r="U65" s="8">
        <v>0.78352952135700005</v>
      </c>
      <c r="V65" s="8">
        <v>0.34043770080300001</v>
      </c>
      <c r="W65" s="8">
        <v>0</v>
      </c>
    </row>
    <row r="66" spans="1:24" x14ac:dyDescent="0.2">
      <c r="A66" s="1" t="s">
        <v>50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3.3847175333400002E-2</v>
      </c>
      <c r="H66" s="3">
        <v>0.10943999145699999</v>
      </c>
      <c r="I66" s="3">
        <v>-2.2557636662499998E-2</v>
      </c>
      <c r="J66" s="3">
        <v>-5.0634425412900003E-2</v>
      </c>
      <c r="K66" s="3">
        <v>-3.5899303229500003E-2</v>
      </c>
      <c r="L66" s="3">
        <v>-9.3734073072199997E-3</v>
      </c>
      <c r="M66" s="3">
        <v>-6.7307413547700007E-2</v>
      </c>
      <c r="N66" s="3">
        <v>-8.08432437437E-2</v>
      </c>
      <c r="O66" s="3">
        <v>-6.5385683468299996E-2</v>
      </c>
      <c r="P66" s="3">
        <v>-9.2860489410200003E-2</v>
      </c>
      <c r="Q66" s="3">
        <v>-0.237155371364</v>
      </c>
      <c r="R66" s="8">
        <v>-0.449161907611</v>
      </c>
      <c r="S66" s="8">
        <v>-0.34818705802200001</v>
      </c>
      <c r="T66" s="8">
        <v>-0.379312783072</v>
      </c>
      <c r="U66" s="8">
        <v>-0.19209805820100001</v>
      </c>
      <c r="V66" s="8">
        <v>-2.62246641664E-2</v>
      </c>
      <c r="W66" s="8">
        <v>0</v>
      </c>
    </row>
    <row r="67" spans="1:24" x14ac:dyDescent="0.2">
      <c r="A67" s="1" t="s">
        <v>25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1.2006178175600001E-2</v>
      </c>
      <c r="M67" s="3">
        <v>1.7234709958999998E-2</v>
      </c>
      <c r="N67" s="3">
        <v>-5.2148349100500001E-2</v>
      </c>
      <c r="O67" s="3">
        <v>-5.8038929874799999E-2</v>
      </c>
      <c r="P67" s="3">
        <v>-6.4813476237100001E-2</v>
      </c>
      <c r="Q67" s="3">
        <v>-0.13069327897499999</v>
      </c>
      <c r="R67" s="8">
        <v>-0.283227647641</v>
      </c>
      <c r="S67" s="8">
        <v>-0.22597269464600001</v>
      </c>
      <c r="T67" s="8">
        <v>-0.23835496520400001</v>
      </c>
      <c r="U67" s="8">
        <v>-0.14391602509500001</v>
      </c>
      <c r="V67" s="8">
        <v>-0.13811875270499999</v>
      </c>
      <c r="W67" s="8">
        <v>0</v>
      </c>
    </row>
    <row r="68" spans="1:24" x14ac:dyDescent="0.2">
      <c r="A68" s="1"/>
    </row>
    <row r="69" spans="1:24" x14ac:dyDescent="0.2">
      <c r="A69" s="1" t="s">
        <v>62</v>
      </c>
      <c r="B69" s="3">
        <v>0.103837314576</v>
      </c>
      <c r="C69" s="3">
        <v>7.2663895964600003E-2</v>
      </c>
      <c r="D69" s="3">
        <v>0.14241312861300001</v>
      </c>
      <c r="E69" s="3">
        <v>0.139485856385</v>
      </c>
      <c r="F69" s="3">
        <v>0.118406225261</v>
      </c>
      <c r="G69" s="3">
        <v>9.5748154688999998E-2</v>
      </c>
      <c r="H69" s="3">
        <v>9.5113800870699997E-2</v>
      </c>
      <c r="I69" s="3">
        <v>9.6419639556600004E-2</v>
      </c>
      <c r="J69" s="3">
        <v>8.3129693613900005E-2</v>
      </c>
      <c r="K69" s="3">
        <v>7.8482375100900004E-2</v>
      </c>
      <c r="L69" s="3">
        <v>7.3613180264699998E-2</v>
      </c>
      <c r="M69" s="3">
        <v>5.56060042824E-2</v>
      </c>
      <c r="N69" s="3">
        <v>5.7734535714499997E-2</v>
      </c>
      <c r="O69" s="3">
        <v>5.5942264167099999E-2</v>
      </c>
      <c r="P69" s="3">
        <v>4.6038543897200003E-2</v>
      </c>
      <c r="Q69" s="3">
        <v>1.9060167556399998E-2</v>
      </c>
      <c r="R69" s="8">
        <v>2.4388527336399999E-3</v>
      </c>
      <c r="S69" s="8">
        <v>6.02447062938E-3</v>
      </c>
      <c r="T69" s="8">
        <v>4.6519403791499998E-3</v>
      </c>
      <c r="U69" s="8">
        <v>1.3602941176500001E-2</v>
      </c>
      <c r="V69" s="8">
        <v>1.41106572596E-2</v>
      </c>
      <c r="W69" s="8">
        <v>-0.19894598155500001</v>
      </c>
    </row>
    <row r="70" spans="1:24" x14ac:dyDescent="0.2">
      <c r="A70" s="1" t="s">
        <v>88</v>
      </c>
      <c r="B70" s="2">
        <v>0</v>
      </c>
      <c r="C70" s="2">
        <v>-311.73418611400001</v>
      </c>
      <c r="D70" s="2">
        <v>697.49232648400005</v>
      </c>
      <c r="E70" s="2">
        <v>-29.27272228</v>
      </c>
      <c r="F70" s="2">
        <v>-210.79631123999999</v>
      </c>
      <c r="G70" s="2">
        <v>-226.58070572</v>
      </c>
      <c r="H70" s="2">
        <v>-6.3435381829999997</v>
      </c>
      <c r="I70" s="2">
        <v>13.058386859000001</v>
      </c>
      <c r="J70" s="2">
        <v>-132.89945942700001</v>
      </c>
      <c r="K70" s="2">
        <v>-46.473185129999997</v>
      </c>
      <c r="L70" s="2">
        <v>-48.691948361999998</v>
      </c>
      <c r="M70" s="2">
        <v>-180.07175982300001</v>
      </c>
      <c r="N70" s="2">
        <v>21.285314321000001</v>
      </c>
      <c r="O70" s="2">
        <v>-17.922715474</v>
      </c>
      <c r="P70" s="2">
        <v>-99.037202699000005</v>
      </c>
      <c r="Q70" s="2">
        <v>-269.78376340800003</v>
      </c>
      <c r="R70" s="7">
        <v>-166.21314822799999</v>
      </c>
      <c r="S70" s="7">
        <v>35.856178957399997</v>
      </c>
      <c r="T70" s="7">
        <v>-13.7253025023</v>
      </c>
      <c r="U70" s="7">
        <v>89.510007973499995</v>
      </c>
      <c r="V70" s="7">
        <v>5.0771608309999996</v>
      </c>
      <c r="W70" s="7">
        <v>0</v>
      </c>
    </row>
    <row r="71" spans="1:24" x14ac:dyDescent="0.2">
      <c r="A71" s="1" t="s">
        <v>58</v>
      </c>
      <c r="B71" s="2">
        <v>0</v>
      </c>
      <c r="C71" s="2">
        <v>0</v>
      </c>
      <c r="D71" s="2">
        <v>385.75814036999998</v>
      </c>
      <c r="E71" s="2">
        <v>668.21960420400001</v>
      </c>
      <c r="F71" s="2">
        <v>-240.06903352</v>
      </c>
      <c r="G71" s="2">
        <v>-437.37701695999999</v>
      </c>
      <c r="H71" s="2">
        <v>-232.92424390299999</v>
      </c>
      <c r="I71" s="2">
        <v>6.7148486759999999</v>
      </c>
      <c r="J71" s="2">
        <v>-119.841072568</v>
      </c>
      <c r="K71" s="2">
        <v>-179.372644557</v>
      </c>
      <c r="L71" s="2">
        <v>-95.165133491999995</v>
      </c>
      <c r="M71" s="2">
        <v>-228.76370818500001</v>
      </c>
      <c r="N71" s="2">
        <v>-158.78644550199999</v>
      </c>
      <c r="O71" s="2">
        <v>3.3625988470000001</v>
      </c>
      <c r="P71" s="2">
        <v>-116.95991817300001</v>
      </c>
      <c r="Q71" s="2">
        <v>-368.820966107</v>
      </c>
      <c r="R71" s="7">
        <v>-435.99691163599999</v>
      </c>
      <c r="S71" s="7">
        <v>-130.35696927000001</v>
      </c>
      <c r="T71" s="7">
        <v>22.130876455100001</v>
      </c>
      <c r="U71" s="7">
        <v>75.784705471199999</v>
      </c>
      <c r="V71" s="7">
        <v>94.587168804499996</v>
      </c>
      <c r="W71" s="7">
        <v>0</v>
      </c>
    </row>
    <row r="72" spans="1:24" x14ac:dyDescent="0.2">
      <c r="A72" s="1" t="s">
        <v>26</v>
      </c>
      <c r="C72" s="3">
        <v>-0.72808586762100003</v>
      </c>
      <c r="D72" s="3">
        <v>1.0325064157399999</v>
      </c>
      <c r="E72" s="3">
        <v>9.1919161090899995E-2</v>
      </c>
      <c r="F72" s="3">
        <v>-0.421289218051</v>
      </c>
      <c r="G72" s="3">
        <v>-0.524691358025</v>
      </c>
      <c r="H72" s="3">
        <v>7.9842812094199994E-2</v>
      </c>
      <c r="I72" s="3">
        <v>0.10866371487</v>
      </c>
      <c r="J72" s="3">
        <v>-0.23025580587300001</v>
      </c>
      <c r="K72" s="3">
        <v>-0.43499984739999997</v>
      </c>
      <c r="L72" s="3">
        <v>-0.13358778626000001</v>
      </c>
      <c r="M72" s="3">
        <v>-1.2918030785600001</v>
      </c>
      <c r="N72" s="3">
        <v>0.55000000000000004</v>
      </c>
      <c r="O72" s="3">
        <v>-0.16315821599999999</v>
      </c>
      <c r="R72" s="8">
        <v>-9.2872515837699995E-2</v>
      </c>
      <c r="S72" s="8">
        <v>-0.167834095199</v>
      </c>
      <c r="U72" s="8">
        <v>0.19816601848599999</v>
      </c>
      <c r="V72" s="8">
        <v>-3.7037037037000002E-2</v>
      </c>
      <c r="W72" s="9"/>
    </row>
    <row r="73" spans="1:24" x14ac:dyDescent="0.2">
      <c r="A73" s="1" t="s">
        <v>35</v>
      </c>
      <c r="D73" s="3">
        <v>0.46296296296299999</v>
      </c>
      <c r="E73" s="3">
        <v>0.60120424709599996</v>
      </c>
      <c r="F73" s="3">
        <v>-0.11466502049500001</v>
      </c>
      <c r="G73" s="3">
        <v>-0.47224327638000002</v>
      </c>
      <c r="H73" s="3">
        <v>-0.19759213283300001</v>
      </c>
      <c r="I73" s="3">
        <v>0.10081933663000001</v>
      </c>
      <c r="J73" s="3">
        <v>5.09857239973E-3</v>
      </c>
      <c r="K73" s="3">
        <v>-0.26751586802499999</v>
      </c>
      <c r="L73" s="3">
        <v>-0.21685078657500001</v>
      </c>
      <c r="M73" s="3">
        <v>-0.55971042094099999</v>
      </c>
      <c r="N73" s="3">
        <v>-0.83703688632100004</v>
      </c>
      <c r="O73" s="3">
        <v>8.2758410206900002E-2</v>
      </c>
      <c r="P73" s="3">
        <v>-2.16260212228</v>
      </c>
      <c r="R73" s="8">
        <v>-0.29779624707899999</v>
      </c>
      <c r="S73" s="8">
        <v>-8.0782198765300003E-2</v>
      </c>
      <c r="T73" s="8">
        <v>-6.9416475070399997E-2</v>
      </c>
      <c r="U73" s="8">
        <v>0.20998768113399999</v>
      </c>
      <c r="V73" s="8">
        <v>0.26243324559199999</v>
      </c>
      <c r="W73" s="9"/>
    </row>
    <row r="74" spans="1:24" x14ac:dyDescent="0.2">
      <c r="R74" s="6"/>
      <c r="S74" s="6"/>
      <c r="T74" s="6"/>
      <c r="U74" s="6"/>
      <c r="V74" s="6"/>
      <c r="X74" s="6"/>
    </row>
    <row r="75" spans="1:24" x14ac:dyDescent="0.2">
      <c r="A75" s="1" t="s">
        <v>83</v>
      </c>
      <c r="B75" s="2">
        <v>83.1</v>
      </c>
      <c r="C75" s="2">
        <v>123.1</v>
      </c>
      <c r="D75" s="2">
        <v>89.2</v>
      </c>
      <c r="E75" s="2">
        <v>91.1</v>
      </c>
      <c r="F75" s="2">
        <v>100.9</v>
      </c>
      <c r="G75" s="2">
        <v>95.8</v>
      </c>
      <c r="H75" s="2">
        <v>96.1</v>
      </c>
      <c r="I75" s="2">
        <v>94.2</v>
      </c>
      <c r="J75" s="2">
        <v>92</v>
      </c>
      <c r="K75" s="2">
        <v>91.6</v>
      </c>
      <c r="L75" s="2">
        <v>104.8</v>
      </c>
      <c r="M75" s="2">
        <v>100.8</v>
      </c>
      <c r="N75" s="2">
        <v>104.2</v>
      </c>
      <c r="O75" s="2">
        <v>108.6</v>
      </c>
      <c r="P75" s="2">
        <v>109.5</v>
      </c>
      <c r="Q75" s="2">
        <v>115.4</v>
      </c>
      <c r="R75" s="7">
        <v>112.0741</v>
      </c>
      <c r="S75" s="7">
        <v>104.0545</v>
      </c>
      <c r="T75" s="7">
        <v>107.4415</v>
      </c>
      <c r="W75" s="7">
        <v>115.4</v>
      </c>
    </row>
    <row r="76" spans="1:24" x14ac:dyDescent="0.2">
      <c r="A76" s="1" t="s">
        <v>107</v>
      </c>
      <c r="B76" s="2">
        <v>82.9</v>
      </c>
      <c r="C76" s="2">
        <v>91.3</v>
      </c>
      <c r="D76" s="2">
        <v>85.4</v>
      </c>
      <c r="E76" s="2">
        <v>86</v>
      </c>
      <c r="F76" s="2">
        <v>85.7</v>
      </c>
      <c r="G76" s="2">
        <v>88.3</v>
      </c>
      <c r="H76" s="2">
        <v>87.9</v>
      </c>
      <c r="I76" s="2">
        <v>84.9</v>
      </c>
      <c r="J76" s="2">
        <v>83.5</v>
      </c>
      <c r="K76" s="2">
        <v>82.4</v>
      </c>
      <c r="L76" s="2">
        <v>84.4</v>
      </c>
      <c r="M76" s="2">
        <v>87.5</v>
      </c>
      <c r="N76" s="2">
        <v>87.7</v>
      </c>
      <c r="O76" s="2">
        <v>89.4</v>
      </c>
      <c r="P76" s="2">
        <v>89.5</v>
      </c>
      <c r="Q76" s="2">
        <v>92.4</v>
      </c>
      <c r="W76" s="6"/>
    </row>
    <row r="77" spans="1:24" x14ac:dyDescent="0.2">
      <c r="A77" s="1" t="s">
        <v>102</v>
      </c>
      <c r="B77" s="2">
        <v>0.2</v>
      </c>
      <c r="C77" s="2">
        <v>31.8</v>
      </c>
      <c r="D77" s="2">
        <v>3.8</v>
      </c>
      <c r="E77" s="2">
        <v>5.0999999999999996</v>
      </c>
      <c r="F77" s="2">
        <v>7</v>
      </c>
      <c r="G77" s="2">
        <v>7.5</v>
      </c>
      <c r="H77" s="2">
        <v>8.1</v>
      </c>
      <c r="I77" s="2">
        <v>9.3000000000000007</v>
      </c>
      <c r="J77" s="2">
        <v>8.5</v>
      </c>
      <c r="K77" s="2">
        <v>9.1999999999999993</v>
      </c>
      <c r="L77" s="2">
        <v>10.199999999999999</v>
      </c>
      <c r="M77" s="2">
        <v>13.3</v>
      </c>
      <c r="N77" s="2">
        <v>16.5</v>
      </c>
      <c r="O77" s="2">
        <v>19.2</v>
      </c>
      <c r="P77" s="2">
        <v>20</v>
      </c>
      <c r="Q77" s="2">
        <v>23</v>
      </c>
      <c r="W77" s="6"/>
    </row>
    <row r="78" spans="1:24" x14ac:dyDescent="0.2">
      <c r="A78" s="1" t="s">
        <v>53</v>
      </c>
      <c r="B78" s="2">
        <v>0</v>
      </c>
      <c r="C78" s="2">
        <v>0</v>
      </c>
      <c r="D78" s="2">
        <v>0</v>
      </c>
      <c r="E78" s="2">
        <v>0</v>
      </c>
      <c r="F78" s="2">
        <v>8.1999999999999993</v>
      </c>
      <c r="G78" s="2">
        <v>0</v>
      </c>
      <c r="H78" s="2">
        <v>0.1</v>
      </c>
      <c r="I78" s="2">
        <v>0</v>
      </c>
      <c r="J78" s="2">
        <v>0</v>
      </c>
      <c r="K78" s="2">
        <v>0</v>
      </c>
      <c r="L78" s="2">
        <v>10.199999999999999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W78" s="7">
        <v>7.1054273576E-15</v>
      </c>
    </row>
    <row r="79" spans="1:24" x14ac:dyDescent="0.2">
      <c r="A79" s="1"/>
    </row>
    <row r="80" spans="1:24" x14ac:dyDescent="0.2">
      <c r="A80" s="1" t="s">
        <v>43</v>
      </c>
      <c r="B80" s="3">
        <v>5.7873110940900002E-2</v>
      </c>
      <c r="C80" s="3">
        <v>8.2517763775299999E-2</v>
      </c>
      <c r="D80" s="3">
        <v>5.5448498787799998E-2</v>
      </c>
      <c r="E80" s="3">
        <v>5.3346606546799999E-2</v>
      </c>
      <c r="F80" s="3">
        <v>5.6864292155099999E-2</v>
      </c>
      <c r="G80" s="3">
        <v>5.2087864288800002E-2</v>
      </c>
      <c r="H80" s="3">
        <v>5.0167049488399999E-2</v>
      </c>
      <c r="I80" s="3">
        <v>4.4436058304599999E-2</v>
      </c>
      <c r="J80" s="3">
        <v>4.1632726943599999E-2</v>
      </c>
      <c r="K80" s="3">
        <v>4.1079917481399997E-2</v>
      </c>
      <c r="L80" s="3">
        <v>4.5920602927000002E-2</v>
      </c>
      <c r="M80" s="3">
        <v>4.3585419639399998E-2</v>
      </c>
      <c r="N80" s="3">
        <v>4.4861583502000001E-2</v>
      </c>
      <c r="O80" s="3">
        <v>4.6376564034700002E-2</v>
      </c>
      <c r="P80" s="3">
        <v>4.6895074946499998E-2</v>
      </c>
      <c r="Q80" s="3">
        <v>5.06807202459E-2</v>
      </c>
      <c r="R80" s="8">
        <v>4.1911192657600002E-2</v>
      </c>
      <c r="S80" s="8">
        <v>3.97316008737E-2</v>
      </c>
      <c r="T80" s="8">
        <v>4.1416262201400003E-2</v>
      </c>
      <c r="W80" s="8">
        <v>5.06807202459E-2</v>
      </c>
    </row>
    <row r="81" spans="1:24" x14ac:dyDescent="0.2">
      <c r="R81" s="6"/>
      <c r="S81" s="6"/>
      <c r="T81" s="6"/>
      <c r="U81" s="6"/>
      <c r="V81" s="6"/>
      <c r="X81" s="6"/>
    </row>
    <row r="82" spans="1:24" x14ac:dyDescent="0.2">
      <c r="A82" s="1" t="s">
        <v>97</v>
      </c>
      <c r="B82" s="2">
        <v>232</v>
      </c>
      <c r="C82" s="2">
        <v>183.1</v>
      </c>
      <c r="D82" s="2">
        <v>337.6</v>
      </c>
      <c r="E82" s="2">
        <v>278.60000000000002</v>
      </c>
      <c r="F82" s="2">
        <v>280.10000000000002</v>
      </c>
      <c r="G82" s="2">
        <v>275</v>
      </c>
      <c r="H82" s="2">
        <v>278.10000000000002</v>
      </c>
      <c r="I82" s="2">
        <v>274.10000000000002</v>
      </c>
      <c r="J82" s="2">
        <v>275.60000000000002</v>
      </c>
      <c r="K82" s="2">
        <v>266.39999999999998</v>
      </c>
      <c r="L82" s="2">
        <v>258.2</v>
      </c>
      <c r="M82" s="2">
        <v>223.5</v>
      </c>
      <c r="N82" s="2">
        <v>238</v>
      </c>
      <c r="O82" s="2">
        <v>224.9</v>
      </c>
      <c r="P82" s="2">
        <v>167.8</v>
      </c>
      <c r="Q82" s="2">
        <v>-497.4</v>
      </c>
      <c r="W82" s="7">
        <v>-363.3</v>
      </c>
    </row>
    <row r="83" spans="1:24" x14ac:dyDescent="0.2">
      <c r="A83" s="1" t="s">
        <v>74</v>
      </c>
      <c r="B83" s="3">
        <v>0.16157114005199999</v>
      </c>
      <c r="C83" s="3">
        <v>0.12273763239</v>
      </c>
      <c r="D83" s="3">
        <v>0.209858892273</v>
      </c>
      <c r="E83" s="3">
        <v>0.16314340926400001</v>
      </c>
      <c r="F83" s="3">
        <v>0.157856176736</v>
      </c>
      <c r="G83" s="3">
        <v>0.14952153109999999</v>
      </c>
      <c r="H83" s="3">
        <v>0.145176446022</v>
      </c>
      <c r="I83" s="3">
        <v>0.12929855181800001</v>
      </c>
      <c r="J83" s="3">
        <v>0.124717168975</v>
      </c>
      <c r="K83" s="3">
        <v>0.119472598439</v>
      </c>
      <c r="L83" s="3">
        <v>0.113136447288</v>
      </c>
      <c r="M83" s="3">
        <v>9.6640290569500006E-2</v>
      </c>
      <c r="N83" s="3">
        <v>0.102466956559</v>
      </c>
      <c r="O83" s="3">
        <v>9.60413374899E-2</v>
      </c>
      <c r="P83" s="3">
        <v>7.1862955032099995E-2</v>
      </c>
      <c r="Q83" s="3">
        <v>-0.218445322793</v>
      </c>
      <c r="W83" s="8">
        <v>-0.159552042161</v>
      </c>
    </row>
    <row r="84" spans="1:24" x14ac:dyDescent="0.2">
      <c r="A84" s="1" t="s">
        <v>117</v>
      </c>
      <c r="B84" s="2">
        <v>232.2</v>
      </c>
      <c r="C84" s="2">
        <v>231.5</v>
      </c>
      <c r="D84" s="2">
        <v>318.3</v>
      </c>
      <c r="E84" s="2">
        <v>329.29998779300001</v>
      </c>
      <c r="F84" s="2">
        <v>302.79998779300001</v>
      </c>
      <c r="G84" s="2">
        <v>271.10000610399999</v>
      </c>
      <c r="H84" s="2">
        <v>278.20001220699999</v>
      </c>
      <c r="I84" s="2">
        <v>289.29998779300001</v>
      </c>
      <c r="J84" s="2">
        <v>274</v>
      </c>
      <c r="K84" s="2">
        <v>266.60000610399999</v>
      </c>
      <c r="L84" s="2">
        <v>262.79998779300001</v>
      </c>
      <c r="M84" s="2">
        <v>230.80000305199999</v>
      </c>
      <c r="N84" s="2">
        <v>238.60000610399999</v>
      </c>
      <c r="O84" s="2">
        <v>239.60000610399999</v>
      </c>
      <c r="P84" s="2">
        <v>217</v>
      </c>
      <c r="Q84" s="2">
        <v>157.30000305199999</v>
      </c>
      <c r="R84" s="7">
        <v>118.5958</v>
      </c>
      <c r="S84" s="7">
        <v>119.8322</v>
      </c>
      <c r="T84" s="7">
        <v>119.5095</v>
      </c>
      <c r="W84" s="7">
        <v>-337.6</v>
      </c>
    </row>
    <row r="85" spans="1:24" x14ac:dyDescent="0.2">
      <c r="A85" s="1" t="s">
        <v>63</v>
      </c>
      <c r="C85" s="3">
        <v>-3.0146425495300002E-3</v>
      </c>
      <c r="D85" s="3">
        <v>0.37494600432000003</v>
      </c>
      <c r="E85" s="3">
        <v>3.4558554172200003E-2</v>
      </c>
      <c r="F85" s="3">
        <v>-8.0473735142200006E-2</v>
      </c>
      <c r="G85" s="3">
        <v>-0.104689507817</v>
      </c>
      <c r="H85" s="3">
        <v>2.61896198567E-2</v>
      </c>
      <c r="I85" s="3">
        <v>3.9899263475699998E-2</v>
      </c>
      <c r="J85" s="3">
        <v>-5.2886237257500003E-2</v>
      </c>
      <c r="K85" s="3">
        <v>-2.7007276992699999E-2</v>
      </c>
      <c r="L85" s="3">
        <v>-1.42536317479E-2</v>
      </c>
      <c r="M85" s="3">
        <v>-0.12176554881</v>
      </c>
      <c r="N85" s="3">
        <v>3.3795506710799998E-2</v>
      </c>
      <c r="O85" s="3">
        <v>4.1911147293300002E-3</v>
      </c>
      <c r="P85" s="3">
        <v>-9.4323896194699997E-2</v>
      </c>
      <c r="Q85" s="3">
        <v>-0.27511519330899997</v>
      </c>
      <c r="R85" s="8">
        <v>-0.24605341577299999</v>
      </c>
      <c r="S85" s="8">
        <v>1.0425327035200001E-2</v>
      </c>
      <c r="T85" s="8">
        <v>-2.6929322836399998E-3</v>
      </c>
      <c r="U85" s="9"/>
      <c r="V85" s="9"/>
      <c r="W85" s="9"/>
    </row>
    <row r="86" spans="1:24" x14ac:dyDescent="0.2">
      <c r="A86" s="1" t="s">
        <v>54</v>
      </c>
      <c r="B86" s="3">
        <v>0</v>
      </c>
      <c r="C86" s="3">
        <v>0</v>
      </c>
      <c r="D86" s="3">
        <v>0.37080103359200001</v>
      </c>
      <c r="E86" s="3">
        <v>0.42246215029400003</v>
      </c>
      <c r="F86" s="3">
        <v>-4.8696236905400002E-2</v>
      </c>
      <c r="G86" s="3">
        <v>-0.17673848723499999</v>
      </c>
      <c r="H86" s="3">
        <v>-8.1241666372900007E-2</v>
      </c>
      <c r="I86" s="3">
        <v>6.7133829875399995E-2</v>
      </c>
      <c r="J86" s="3">
        <v>-1.50970956963E-2</v>
      </c>
      <c r="K86" s="3">
        <v>-7.8465200991400003E-2</v>
      </c>
      <c r="L86" s="3">
        <v>-4.0875956959899998E-2</v>
      </c>
      <c r="M86" s="3">
        <v>-0.13428357926600001</v>
      </c>
      <c r="N86" s="3">
        <v>-9.2085170521599993E-2</v>
      </c>
      <c r="O86" s="3">
        <v>3.8128262286100001E-2</v>
      </c>
      <c r="P86" s="3">
        <v>-9.0528103735999996E-2</v>
      </c>
      <c r="Q86" s="3">
        <v>-0.343489152568</v>
      </c>
      <c r="R86" s="8">
        <v>-0.45347557603700001</v>
      </c>
      <c r="S86" s="8">
        <v>-0.23819327606499999</v>
      </c>
      <c r="T86" s="8">
        <v>7.7043200518099996E-3</v>
      </c>
      <c r="U86" s="8">
        <v>0</v>
      </c>
      <c r="V86" s="8">
        <v>0</v>
      </c>
      <c r="W86" s="8">
        <v>0</v>
      </c>
    </row>
    <row r="87" spans="1:24" x14ac:dyDescent="0.2">
      <c r="A87" s="1" t="s">
        <v>32</v>
      </c>
      <c r="B87" s="3">
        <v>0</v>
      </c>
      <c r="C87" s="3">
        <v>0</v>
      </c>
      <c r="D87" s="3">
        <v>0</v>
      </c>
      <c r="E87" s="3">
        <v>0.41817393537000003</v>
      </c>
      <c r="F87" s="3">
        <v>0.30799130796099999</v>
      </c>
      <c r="G87" s="3">
        <v>-0.14828775964800001</v>
      </c>
      <c r="H87" s="3">
        <v>-0.15517758117300001</v>
      </c>
      <c r="I87" s="3">
        <v>-4.4583885549000002E-2</v>
      </c>
      <c r="J87" s="3">
        <v>1.06971369631E-2</v>
      </c>
      <c r="K87" s="3">
        <v>-4.1696641243699997E-2</v>
      </c>
      <c r="L87" s="3">
        <v>-9.1600418659399996E-2</v>
      </c>
      <c r="M87" s="3">
        <v>-0.15766422243799999</v>
      </c>
      <c r="N87" s="3">
        <v>-0.10502625415899999</v>
      </c>
      <c r="O87" s="3">
        <v>-8.8279995306800002E-2</v>
      </c>
      <c r="P87" s="3">
        <v>-5.9792040162499997E-2</v>
      </c>
      <c r="Q87" s="3">
        <v>-0.34073764028600001</v>
      </c>
      <c r="R87" s="8">
        <v>-0.50502588907099999</v>
      </c>
      <c r="S87" s="8">
        <v>-0.447777880184</v>
      </c>
      <c r="T87" s="8">
        <v>-0.240244769986</v>
      </c>
      <c r="U87" s="8">
        <v>0</v>
      </c>
      <c r="V87" s="8">
        <v>0</v>
      </c>
      <c r="W87" s="8">
        <v>0</v>
      </c>
    </row>
    <row r="88" spans="1:24" x14ac:dyDescent="0.2">
      <c r="A88" s="1" t="s">
        <v>49</v>
      </c>
      <c r="B88" s="3">
        <v>0</v>
      </c>
      <c r="C88" s="3">
        <v>0</v>
      </c>
      <c r="D88" s="3">
        <v>0</v>
      </c>
      <c r="E88" s="3">
        <v>0.12350885513199999</v>
      </c>
      <c r="F88" s="3">
        <v>9.3624638516999995E-2</v>
      </c>
      <c r="G88" s="3">
        <v>-5.2096130253E-2</v>
      </c>
      <c r="H88" s="3">
        <v>-5.4659037465100001E-2</v>
      </c>
      <c r="I88" s="3">
        <v>-1.50877917746E-2</v>
      </c>
      <c r="J88" s="3">
        <v>3.55307304129E-3</v>
      </c>
      <c r="K88" s="3">
        <v>-1.4096662566500001E-2</v>
      </c>
      <c r="L88" s="3">
        <v>-3.1516316253500001E-2</v>
      </c>
      <c r="M88" s="3">
        <v>-5.5587451112899998E-2</v>
      </c>
      <c r="N88" s="3">
        <v>-3.6311303177200001E-2</v>
      </c>
      <c r="O88" s="3">
        <v>-3.03377359263E-2</v>
      </c>
      <c r="P88" s="3">
        <v>-2.0341657402500001E-2</v>
      </c>
      <c r="Q88" s="3">
        <v>-0.129665711889</v>
      </c>
      <c r="R88" s="8">
        <v>-0.20896780176599999</v>
      </c>
      <c r="S88" s="8">
        <v>-0.17957679994100001</v>
      </c>
      <c r="T88" s="8">
        <v>-8.75174537591E-2</v>
      </c>
      <c r="U88" s="8">
        <v>0</v>
      </c>
      <c r="V88" s="8">
        <v>0</v>
      </c>
      <c r="W88" s="8">
        <v>0</v>
      </c>
    </row>
    <row r="89" spans="1:24" x14ac:dyDescent="0.2">
      <c r="A89" s="1" t="s">
        <v>50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3.1462545287499998E-2</v>
      </c>
      <c r="H89" s="3">
        <v>3.7435798213799998E-2</v>
      </c>
      <c r="I89" s="3">
        <v>-1.8924669535100001E-2</v>
      </c>
      <c r="J89" s="3">
        <v>-3.6100467484400003E-2</v>
      </c>
      <c r="K89" s="3">
        <v>-2.5143121578599999E-2</v>
      </c>
      <c r="L89" s="3">
        <v>-6.19961038859E-3</v>
      </c>
      <c r="M89" s="3">
        <v>-3.6668563042600001E-2</v>
      </c>
      <c r="N89" s="3">
        <v>-3.78020948913E-2</v>
      </c>
      <c r="O89" s="3">
        <v>-2.64746777327E-2</v>
      </c>
      <c r="P89" s="3">
        <v>-4.0334425799900001E-2</v>
      </c>
      <c r="Q89" s="3">
        <v>-9.7555135076500002E-2</v>
      </c>
      <c r="R89" s="8">
        <v>-0.124680306203</v>
      </c>
      <c r="S89" s="8">
        <v>-0.12867411427799999</v>
      </c>
      <c r="T89" s="8">
        <v>-0.129872046465</v>
      </c>
      <c r="U89" s="8">
        <v>0</v>
      </c>
      <c r="V89" s="8">
        <v>0</v>
      </c>
      <c r="W89" s="8">
        <v>0</v>
      </c>
    </row>
    <row r="90" spans="1:24" x14ac:dyDescent="0.2">
      <c r="A90" s="1" t="s">
        <v>25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1.2456359245299999E-2</v>
      </c>
      <c r="M90" s="3">
        <v>-3.0278671772400001E-4</v>
      </c>
      <c r="N90" s="3">
        <v>-2.84092282616E-2</v>
      </c>
      <c r="O90" s="3">
        <v>-3.1299528736800003E-2</v>
      </c>
      <c r="P90" s="3">
        <v>-3.27685974943E-2</v>
      </c>
      <c r="Q90" s="3">
        <v>-5.2978322125799997E-2</v>
      </c>
      <c r="R90" s="8">
        <v>-8.1728265477900006E-2</v>
      </c>
      <c r="S90" s="8">
        <v>-8.4364733144800003E-2</v>
      </c>
      <c r="T90" s="8">
        <v>-7.9624209152299993E-2</v>
      </c>
      <c r="U90" s="8">
        <v>0</v>
      </c>
      <c r="V90" s="8">
        <v>0</v>
      </c>
      <c r="W90" s="8">
        <v>0</v>
      </c>
    </row>
    <row r="91" spans="1:24" x14ac:dyDescent="0.2">
      <c r="A91" s="1"/>
    </row>
    <row r="92" spans="1:24" x14ac:dyDescent="0.2">
      <c r="A92" s="1" t="s">
        <v>66</v>
      </c>
      <c r="B92" s="3">
        <v>0.16171042551699999</v>
      </c>
      <c r="C92" s="3">
        <v>0.15518165974000001</v>
      </c>
      <c r="D92" s="3">
        <v>0.197861627401</v>
      </c>
      <c r="E92" s="3">
        <v>0.19283245757</v>
      </c>
      <c r="F92" s="3">
        <v>0.17064922666400001</v>
      </c>
      <c r="G92" s="3">
        <v>0.14740104725100001</v>
      </c>
      <c r="H92" s="3">
        <v>0.14522865535999999</v>
      </c>
      <c r="I92" s="3">
        <v>0.136468695596</v>
      </c>
      <c r="J92" s="3">
        <v>0.123993121549</v>
      </c>
      <c r="K92" s="3">
        <v>0.11956229532</v>
      </c>
      <c r="L92" s="3">
        <v>0.115152040922</v>
      </c>
      <c r="M92" s="3">
        <v>9.9796775652699996E-2</v>
      </c>
      <c r="N92" s="3">
        <v>0.102725279246</v>
      </c>
      <c r="O92" s="3">
        <v>0.102318830808</v>
      </c>
      <c r="P92" s="3">
        <v>9.2933618843699994E-2</v>
      </c>
      <c r="Q92" s="3">
        <v>6.9082126944200004E-2</v>
      </c>
      <c r="R92" s="8">
        <v>4.4350045391200001E-2</v>
      </c>
      <c r="S92" s="8">
        <v>4.5756071503100001E-2</v>
      </c>
      <c r="T92" s="8">
        <v>4.6068202580499998E-2</v>
      </c>
      <c r="W92" s="8">
        <v>-0.148265261309</v>
      </c>
    </row>
    <row r="93" spans="1:24" x14ac:dyDescent="0.2">
      <c r="A93" s="1" t="s">
        <v>88</v>
      </c>
      <c r="B93" s="2">
        <v>0</v>
      </c>
      <c r="C93" s="2">
        <v>-65.287657769999996</v>
      </c>
      <c r="D93" s="2">
        <v>426.79967661000001</v>
      </c>
      <c r="E93" s="2">
        <v>-50.291698310000001</v>
      </c>
      <c r="F93" s="2">
        <v>-221.83230906</v>
      </c>
      <c r="G93" s="2">
        <v>-232.48179413</v>
      </c>
      <c r="H93" s="2">
        <v>-21.723918909999998</v>
      </c>
      <c r="I93" s="2">
        <v>-87.599597639999999</v>
      </c>
      <c r="J93" s="2">
        <v>-124.75574047000001</v>
      </c>
      <c r="K93" s="2">
        <v>-44.308262290000002</v>
      </c>
      <c r="L93" s="2">
        <v>-44.10254398</v>
      </c>
      <c r="M93" s="2">
        <v>-153.552652693</v>
      </c>
      <c r="N93" s="2">
        <v>29.285035933</v>
      </c>
      <c r="O93" s="2">
        <v>-4.0644843799999997</v>
      </c>
      <c r="P93" s="2">
        <v>-93.852119642999995</v>
      </c>
      <c r="Q93" s="2">
        <v>-238.51491899499999</v>
      </c>
      <c r="R93" s="7">
        <v>-247.32081553</v>
      </c>
      <c r="S93" s="7">
        <v>14.060261119</v>
      </c>
      <c r="T93" s="7">
        <v>3.1213107739999999</v>
      </c>
      <c r="U93" s="7">
        <v>0</v>
      </c>
      <c r="V93" s="7">
        <v>0</v>
      </c>
      <c r="W93" s="7">
        <v>0</v>
      </c>
    </row>
    <row r="94" spans="1:24" x14ac:dyDescent="0.2">
      <c r="A94" s="1" t="s">
        <v>58</v>
      </c>
      <c r="B94" s="2">
        <v>0</v>
      </c>
      <c r="C94" s="2">
        <v>0</v>
      </c>
      <c r="D94" s="2">
        <v>361.51201884</v>
      </c>
      <c r="E94" s="2">
        <v>376.50797829999999</v>
      </c>
      <c r="F94" s="2">
        <v>-272.12400737000002</v>
      </c>
      <c r="G94" s="2">
        <v>-454.31410319000003</v>
      </c>
      <c r="H94" s="2">
        <v>-254.20571304000001</v>
      </c>
      <c r="I94" s="2">
        <v>-109.32351654999999</v>
      </c>
      <c r="J94" s="2">
        <v>-212.35533810999999</v>
      </c>
      <c r="K94" s="2">
        <v>-169.06400275999999</v>
      </c>
      <c r="L94" s="2">
        <v>-88.410806269999995</v>
      </c>
      <c r="M94" s="2">
        <v>-197.65519667300001</v>
      </c>
      <c r="N94" s="2">
        <v>-124.26761676</v>
      </c>
      <c r="O94" s="2">
        <v>25.220551553</v>
      </c>
      <c r="P94" s="2">
        <v>-97.916604023000005</v>
      </c>
      <c r="Q94" s="2">
        <v>-332.367038638</v>
      </c>
      <c r="R94" s="7">
        <v>-485.83573452500002</v>
      </c>
      <c r="S94" s="7">
        <v>-233.26055441099999</v>
      </c>
      <c r="T94" s="7">
        <v>17.181571893000001</v>
      </c>
      <c r="U94" s="7">
        <v>0</v>
      </c>
      <c r="V94" s="7">
        <v>0</v>
      </c>
      <c r="W94" s="7">
        <v>0</v>
      </c>
    </row>
    <row r="95" spans="1:24" x14ac:dyDescent="0.2">
      <c r="A95" s="1" t="s">
        <v>26</v>
      </c>
      <c r="C95" s="3">
        <v>-1.25223613596E-2</v>
      </c>
      <c r="D95" s="3">
        <v>0.74251497006</v>
      </c>
      <c r="E95" s="3">
        <v>0.11111098780799999</v>
      </c>
      <c r="F95" s="3">
        <v>-0.397301349325</v>
      </c>
      <c r="G95" s="3">
        <v>-0.48919724828700001</v>
      </c>
      <c r="H95" s="3">
        <v>9.2932017054999996E-2</v>
      </c>
      <c r="I95" s="3">
        <v>5.4331745403800001E-2</v>
      </c>
      <c r="J95" s="3">
        <v>-0.17018896321499999</v>
      </c>
      <c r="K95" s="3">
        <v>-0.3699996948</v>
      </c>
      <c r="L95" s="3">
        <v>-7.2519433416000006E-2</v>
      </c>
      <c r="M95" s="3">
        <v>-1.0491798275699999</v>
      </c>
      <c r="N95" s="3">
        <v>0.78000030519999997</v>
      </c>
      <c r="O95" s="3">
        <v>5.2631578947399997E-2</v>
      </c>
      <c r="R95" s="8">
        <v>-9.7470777183299995E-2</v>
      </c>
      <c r="S95" s="8">
        <v>-2.2418979613699999E-2</v>
      </c>
      <c r="W95" s="9"/>
    </row>
    <row r="96" spans="1:24" x14ac:dyDescent="0.2">
      <c r="A96" s="1" t="s">
        <v>35</v>
      </c>
      <c r="D96" s="3">
        <v>0.49826388888899997</v>
      </c>
      <c r="E96" s="3">
        <v>0.45298743766999999</v>
      </c>
      <c r="F96" s="3">
        <v>-9.3542620440599994E-2</v>
      </c>
      <c r="G96" s="3">
        <v>-0.44258541208399999</v>
      </c>
      <c r="H96" s="3">
        <v>-0.174220790269</v>
      </c>
      <c r="I96" s="3">
        <v>6.4837840003600003E-2</v>
      </c>
      <c r="J96" s="3">
        <v>-1.42760442114E-2</v>
      </c>
      <c r="K96" s="3">
        <v>-0.20655124375799999</v>
      </c>
      <c r="L96" s="3">
        <v>-0.15469630120200001</v>
      </c>
      <c r="M96" s="3">
        <v>-0.43184563392000003</v>
      </c>
      <c r="N96" s="3">
        <v>-0.59753041207400004</v>
      </c>
      <c r="O96" s="3">
        <v>0.30344838110299999</v>
      </c>
      <c r="P96" s="3">
        <v>-1.75609805724</v>
      </c>
      <c r="R96" s="8">
        <v>-0.29020493964299998</v>
      </c>
      <c r="S96" s="8">
        <v>-0.109575645266</v>
      </c>
      <c r="T96" s="8">
        <v>-1.1435701868199999E-2</v>
      </c>
      <c r="W96" s="9"/>
    </row>
    <row r="97" spans="1:24" x14ac:dyDescent="0.2">
      <c r="R97" s="6"/>
      <c r="S97" s="6"/>
      <c r="T97" s="6"/>
      <c r="U97" s="6"/>
      <c r="V97" s="6"/>
      <c r="X97" s="6"/>
    </row>
    <row r="98" spans="1:24" x14ac:dyDescent="0.2">
      <c r="A98" s="1" t="s">
        <v>44</v>
      </c>
      <c r="B98" s="2">
        <v>-4.9000000000000004</v>
      </c>
      <c r="C98" s="2">
        <v>-71.7</v>
      </c>
      <c r="D98" s="2">
        <v>-118.1</v>
      </c>
      <c r="E98" s="2">
        <v>-125.4</v>
      </c>
      <c r="F98" s="2">
        <v>-62.7</v>
      </c>
      <c r="G98" s="2">
        <v>-66</v>
      </c>
      <c r="H98" s="2">
        <v>-57</v>
      </c>
      <c r="I98" s="2">
        <v>-47.9</v>
      </c>
      <c r="J98" s="2">
        <v>-23.4</v>
      </c>
      <c r="K98" s="2">
        <v>-16.7</v>
      </c>
      <c r="L98" s="2">
        <v>-14</v>
      </c>
      <c r="M98" s="2">
        <v>-16.5</v>
      </c>
      <c r="N98" s="2">
        <v>-19.3</v>
      </c>
      <c r="O98" s="2">
        <v>-13.9</v>
      </c>
      <c r="P98" s="2">
        <v>-12.3</v>
      </c>
      <c r="Q98" s="2">
        <v>-12.2</v>
      </c>
      <c r="R98" s="7">
        <v>-25.754000000000001</v>
      </c>
      <c r="S98" s="7">
        <v>-34.434199999999997</v>
      </c>
      <c r="T98" s="7">
        <v>-18.4602</v>
      </c>
      <c r="U98" s="7">
        <v>-2</v>
      </c>
      <c r="V98" s="7">
        <v>-2</v>
      </c>
      <c r="W98" s="7">
        <v>-12.2</v>
      </c>
    </row>
    <row r="99" spans="1:24" x14ac:dyDescent="0.2">
      <c r="A99" s="1" t="s">
        <v>91</v>
      </c>
      <c r="B99" s="2">
        <v>0</v>
      </c>
      <c r="C99" s="2">
        <v>-49.2</v>
      </c>
      <c r="D99" s="2">
        <v>-42.7</v>
      </c>
      <c r="E99" s="2">
        <v>0</v>
      </c>
      <c r="F99" s="2">
        <v>-3.9</v>
      </c>
      <c r="G99" s="2">
        <v>-4.2</v>
      </c>
      <c r="H99" s="2">
        <v>-4.4000000000000004</v>
      </c>
      <c r="I99" s="2">
        <v>-1.9</v>
      </c>
      <c r="J99" s="2">
        <v>0</v>
      </c>
      <c r="L99" s="2">
        <v>-2.4</v>
      </c>
      <c r="M99" s="2">
        <v>-1.8</v>
      </c>
      <c r="N99" s="2">
        <v>-1.3</v>
      </c>
      <c r="O99" s="2">
        <v>1.1000000000000001</v>
      </c>
      <c r="P99" s="2">
        <v>0</v>
      </c>
      <c r="Q99" s="2">
        <v>2</v>
      </c>
      <c r="R99" s="7">
        <v>2</v>
      </c>
      <c r="S99" s="7">
        <v>2</v>
      </c>
      <c r="T99" s="7">
        <v>2</v>
      </c>
      <c r="U99" s="7">
        <v>2</v>
      </c>
      <c r="V99" s="7">
        <v>2</v>
      </c>
      <c r="W99" s="7">
        <v>2</v>
      </c>
    </row>
    <row r="100" spans="1:24" x14ac:dyDescent="0.2">
      <c r="R100" s="6"/>
      <c r="S100" s="6"/>
      <c r="T100" s="6"/>
      <c r="U100" s="6"/>
      <c r="V100" s="6"/>
      <c r="X100" s="6"/>
    </row>
    <row r="101" spans="1:24" x14ac:dyDescent="0.2">
      <c r="A101" s="1" t="s">
        <v>109</v>
      </c>
      <c r="B101" s="2">
        <v>144.19999999999999</v>
      </c>
      <c r="C101" s="2">
        <v>-37.6</v>
      </c>
      <c r="D101" s="2">
        <v>87.6</v>
      </c>
      <c r="E101" s="2">
        <v>62.1</v>
      </c>
      <c r="F101" s="2">
        <v>113.2</v>
      </c>
      <c r="G101" s="2">
        <v>105.9</v>
      </c>
      <c r="H101" s="2">
        <v>120.8</v>
      </c>
      <c r="I101" s="2">
        <v>139.9</v>
      </c>
      <c r="J101" s="2">
        <v>160.30000000000001</v>
      </c>
      <c r="K101" s="2">
        <v>158.30000000000001</v>
      </c>
      <c r="L101" s="2">
        <v>139</v>
      </c>
      <c r="M101" s="2">
        <v>105.8</v>
      </c>
      <c r="N101" s="2">
        <v>113.5</v>
      </c>
      <c r="O101" s="2">
        <v>105.8</v>
      </c>
      <c r="P101" s="2">
        <v>59</v>
      </c>
      <c r="Q101" s="2">
        <v>-491.5</v>
      </c>
      <c r="W101" s="7">
        <v>-491.5</v>
      </c>
    </row>
    <row r="102" spans="1:24" x14ac:dyDescent="0.2">
      <c r="A102" s="1" t="s">
        <v>61</v>
      </c>
      <c r="B102" s="2">
        <v>144.19999999999999</v>
      </c>
      <c r="C102" s="2">
        <v>-12.5</v>
      </c>
      <c r="D102" s="2">
        <v>68.3</v>
      </c>
      <c r="E102" s="2">
        <v>112.80000305199999</v>
      </c>
      <c r="F102" s="2">
        <v>143.89999389600001</v>
      </c>
      <c r="G102" s="2">
        <v>105.900001526</v>
      </c>
      <c r="H102" s="2">
        <v>120.80000305199999</v>
      </c>
      <c r="I102" s="2">
        <v>154.60000610399999</v>
      </c>
      <c r="J102" s="2">
        <v>160.30000305199999</v>
      </c>
      <c r="K102" s="2">
        <v>152.30000305199999</v>
      </c>
      <c r="L102" s="2">
        <v>154</v>
      </c>
      <c r="M102" s="2">
        <v>110.30000305199999</v>
      </c>
      <c r="N102" s="2">
        <v>113.5</v>
      </c>
      <c r="O102" s="2">
        <v>118.19999694800001</v>
      </c>
      <c r="P102" s="2">
        <v>95.199996948199995</v>
      </c>
      <c r="Q102" s="2">
        <v>33.200000762899997</v>
      </c>
      <c r="R102" s="7">
        <v>-17.232299999999999</v>
      </c>
      <c r="S102" s="7">
        <v>-16.656500000000001</v>
      </c>
      <c r="T102" s="7">
        <v>-4.3921999999999999</v>
      </c>
      <c r="W102" s="7">
        <v>-462.8</v>
      </c>
    </row>
    <row r="103" spans="1:24" x14ac:dyDescent="0.2">
      <c r="R103" s="6"/>
      <c r="S103" s="6"/>
      <c r="T103" s="6"/>
      <c r="U103" s="6"/>
      <c r="V103" s="6"/>
      <c r="X103" s="6"/>
    </row>
    <row r="104" spans="1:24" x14ac:dyDescent="0.2">
      <c r="A104" s="1" t="s">
        <v>51</v>
      </c>
      <c r="B104" s="2">
        <v>40</v>
      </c>
      <c r="C104" s="2">
        <v>-9.3000000000000007</v>
      </c>
      <c r="D104" s="2">
        <v>-36.1</v>
      </c>
      <c r="E104" s="2">
        <v>18.399999999999999</v>
      </c>
      <c r="F104" s="2">
        <v>34.200000000000003</v>
      </c>
      <c r="G104" s="2">
        <v>28.8</v>
      </c>
      <c r="H104" s="2">
        <v>25.7</v>
      </c>
      <c r="I104" s="2">
        <v>42.9</v>
      </c>
      <c r="J104" s="2">
        <v>43.1</v>
      </c>
      <c r="K104" s="2">
        <v>33</v>
      </c>
      <c r="L104" s="2">
        <v>23.1</v>
      </c>
      <c r="M104" s="2">
        <v>18.600000000000001</v>
      </c>
      <c r="N104" s="2">
        <v>20</v>
      </c>
      <c r="O104" s="2">
        <v>19.899999999999999</v>
      </c>
      <c r="P104" s="2">
        <v>10.199999999999999</v>
      </c>
      <c r="Q104" s="2">
        <v>-31.3</v>
      </c>
      <c r="W104" s="7">
        <v>-31.3</v>
      </c>
    </row>
    <row r="105" spans="1:24" x14ac:dyDescent="0.2">
      <c r="A105" s="1" t="s">
        <v>94</v>
      </c>
      <c r="B105" s="3">
        <v>0.27739251040200003</v>
      </c>
      <c r="C105" s="3">
        <v>0.247340425532</v>
      </c>
      <c r="D105" s="3">
        <v>-0.41210045662099998</v>
      </c>
      <c r="E105" s="3">
        <v>0.29629629629600002</v>
      </c>
      <c r="F105" s="3">
        <v>0.30212014134300003</v>
      </c>
      <c r="G105" s="3">
        <v>0.271954674221</v>
      </c>
      <c r="H105" s="3">
        <v>0.21274834437099999</v>
      </c>
      <c r="I105" s="3">
        <v>0.30664760543199998</v>
      </c>
      <c r="J105" s="3">
        <v>0.26887086712399999</v>
      </c>
      <c r="K105" s="3">
        <v>0.208464939987</v>
      </c>
      <c r="L105" s="3">
        <v>0.16618705036</v>
      </c>
      <c r="M105" s="3">
        <v>0.17580340264700001</v>
      </c>
      <c r="N105" s="3">
        <v>0.17621145374399999</v>
      </c>
      <c r="O105" s="3">
        <v>0.18809073724</v>
      </c>
      <c r="P105" s="3">
        <v>0.17288135593199999</v>
      </c>
      <c r="Q105" s="3">
        <v>6.3682604272600002E-2</v>
      </c>
      <c r="R105" s="8">
        <v>0.53382311125000004</v>
      </c>
      <c r="S105" s="8">
        <v>0.36961546543399998</v>
      </c>
      <c r="T105" s="8">
        <v>2.6278857975499998</v>
      </c>
      <c r="W105" s="8">
        <v>6.3682604272600002E-2</v>
      </c>
    </row>
    <row r="106" spans="1:24" x14ac:dyDescent="0.2">
      <c r="A106" s="1" t="s">
        <v>93</v>
      </c>
      <c r="B106" s="2">
        <v>40</v>
      </c>
      <c r="C106" s="2">
        <v>-3.0917553191499998</v>
      </c>
      <c r="D106" s="2">
        <v>-28.1464611872</v>
      </c>
      <c r="E106" s="2">
        <v>32.700004577900003</v>
      </c>
      <c r="F106" s="2">
        <v>41.499992370000001</v>
      </c>
      <c r="G106" s="2">
        <v>28.800003051899999</v>
      </c>
      <c r="H106" s="2">
        <v>25.7000045779</v>
      </c>
      <c r="I106" s="2">
        <v>44.600006104000002</v>
      </c>
      <c r="J106" s="2">
        <v>43.100006104000002</v>
      </c>
      <c r="K106" s="2">
        <v>27</v>
      </c>
      <c r="L106" s="2">
        <v>26.099998474</v>
      </c>
      <c r="M106" s="2">
        <v>19.392005920700001</v>
      </c>
      <c r="N106" s="2">
        <v>20</v>
      </c>
      <c r="O106" s="2">
        <v>22.2999954221</v>
      </c>
      <c r="P106" s="2">
        <v>17.199996948199999</v>
      </c>
      <c r="Q106" s="2">
        <v>6.1000003814000001</v>
      </c>
      <c r="R106" s="7">
        <v>-9.1989999999999998</v>
      </c>
      <c r="S106" s="7">
        <v>-6.1565000000000003</v>
      </c>
      <c r="T106" s="7">
        <v>-11.542199999999999</v>
      </c>
      <c r="W106" s="7">
        <v>-26.622962962999999</v>
      </c>
    </row>
    <row r="107" spans="1:24" x14ac:dyDescent="0.2">
      <c r="R107" s="6"/>
      <c r="S107" s="6"/>
      <c r="T107" s="6"/>
      <c r="U107" s="6"/>
      <c r="V107" s="6"/>
      <c r="X107" s="6"/>
    </row>
    <row r="108" spans="1:24" x14ac:dyDescent="0.2">
      <c r="A108" s="1" t="s">
        <v>106</v>
      </c>
      <c r="W108" s="6"/>
    </row>
    <row r="109" spans="1:24" x14ac:dyDescent="0.2">
      <c r="A109" s="1" t="s">
        <v>86</v>
      </c>
      <c r="W109" s="6"/>
    </row>
    <row r="110" spans="1:24" x14ac:dyDescent="0.2">
      <c r="A110" s="1" t="s">
        <v>22</v>
      </c>
      <c r="W110" s="6"/>
    </row>
    <row r="111" spans="1:24" x14ac:dyDescent="0.2">
      <c r="A111" s="1" t="s">
        <v>68</v>
      </c>
      <c r="W111" s="6"/>
    </row>
    <row r="112" spans="1:24" x14ac:dyDescent="0.2">
      <c r="A112" s="1" t="s">
        <v>40</v>
      </c>
      <c r="W112" s="6"/>
    </row>
    <row r="113" spans="1:24" x14ac:dyDescent="0.2">
      <c r="A113" s="1" t="s">
        <v>121</v>
      </c>
      <c r="W113" s="6"/>
    </row>
    <row r="114" spans="1:24" x14ac:dyDescent="0.2">
      <c r="A114" s="1" t="s">
        <v>84</v>
      </c>
      <c r="W114" s="6"/>
    </row>
    <row r="115" spans="1:24" x14ac:dyDescent="0.2">
      <c r="A115" s="1" t="s">
        <v>111</v>
      </c>
      <c r="W115" s="6"/>
    </row>
    <row r="116" spans="1:24" x14ac:dyDescent="0.2">
      <c r="A116" s="1" t="s">
        <v>118</v>
      </c>
      <c r="W116" s="6"/>
    </row>
    <row r="117" spans="1:24" x14ac:dyDescent="0.2">
      <c r="R117" s="6"/>
      <c r="S117" s="6"/>
      <c r="T117" s="6"/>
      <c r="U117" s="6"/>
      <c r="V117" s="6"/>
      <c r="X117" s="6"/>
    </row>
    <row r="118" spans="1:24" x14ac:dyDescent="0.2">
      <c r="A118" s="1" t="s">
        <v>98</v>
      </c>
      <c r="B118" s="2">
        <v>104.2</v>
      </c>
      <c r="C118" s="2">
        <v>-28.3</v>
      </c>
      <c r="D118" s="2">
        <v>123.7</v>
      </c>
      <c r="E118" s="2">
        <v>43.7</v>
      </c>
      <c r="F118" s="2">
        <v>79</v>
      </c>
      <c r="G118" s="2">
        <v>77.099999999999994</v>
      </c>
      <c r="H118" s="2">
        <v>95.1</v>
      </c>
      <c r="I118" s="2">
        <v>97</v>
      </c>
      <c r="J118" s="2">
        <v>117.2</v>
      </c>
      <c r="K118" s="2">
        <v>125.3</v>
      </c>
      <c r="L118" s="2">
        <v>115.9</v>
      </c>
      <c r="M118" s="2">
        <v>87.2</v>
      </c>
      <c r="N118" s="2">
        <v>93.5</v>
      </c>
      <c r="O118" s="2">
        <v>85.9</v>
      </c>
      <c r="P118" s="2">
        <v>48.8</v>
      </c>
      <c r="Q118" s="2">
        <v>-460.2</v>
      </c>
      <c r="W118" s="7">
        <v>-460.2</v>
      </c>
    </row>
    <row r="119" spans="1:24" x14ac:dyDescent="0.2">
      <c r="A119" s="1" t="s">
        <v>105</v>
      </c>
      <c r="B119" s="2">
        <v>0.2</v>
      </c>
      <c r="C119" s="2">
        <v>42.191755319099997</v>
      </c>
      <c r="D119" s="2">
        <v>-27.253538812799999</v>
      </c>
      <c r="E119" s="2">
        <v>36.399998474100002</v>
      </c>
      <c r="F119" s="2">
        <v>23.400001526</v>
      </c>
      <c r="G119" s="2">
        <v>-1.5259000008E-6</v>
      </c>
      <c r="H119" s="2">
        <v>-1.5258999866399999E-6</v>
      </c>
      <c r="I119" s="2">
        <v>13</v>
      </c>
      <c r="J119" s="2">
        <v>-3.0520000278100002E-6</v>
      </c>
      <c r="K119" s="2">
        <v>3.0519999594200001E-6</v>
      </c>
      <c r="L119" s="2">
        <v>12.000001526</v>
      </c>
      <c r="M119" s="2">
        <v>3.7079971313</v>
      </c>
      <c r="N119" s="2">
        <v>-8.4376949871500001E-15</v>
      </c>
      <c r="O119" s="2">
        <v>10.0000015259</v>
      </c>
      <c r="P119" s="2">
        <v>29.2</v>
      </c>
      <c r="Q119" s="2">
        <v>487.30000038200001</v>
      </c>
      <c r="W119" s="7">
        <v>454.9</v>
      </c>
    </row>
    <row r="120" spans="1:24" x14ac:dyDescent="0.2">
      <c r="A120" s="1" t="s">
        <v>73</v>
      </c>
      <c r="W120" s="6"/>
    </row>
    <row r="121" spans="1:24" x14ac:dyDescent="0.2">
      <c r="A121" s="1" t="s">
        <v>72</v>
      </c>
      <c r="W121" s="6"/>
    </row>
    <row r="122" spans="1:24" x14ac:dyDescent="0.2">
      <c r="A122" s="1" t="s">
        <v>100</v>
      </c>
      <c r="W122" s="6"/>
    </row>
    <row r="123" spans="1:24" x14ac:dyDescent="0.2">
      <c r="A123" s="1" t="s">
        <v>34</v>
      </c>
      <c r="W123" s="6"/>
    </row>
    <row r="124" spans="1:24" x14ac:dyDescent="0.2">
      <c r="A124" s="1" t="s">
        <v>37</v>
      </c>
      <c r="W124" s="6"/>
    </row>
    <row r="125" spans="1:24" x14ac:dyDescent="0.2">
      <c r="A125" s="1" t="s">
        <v>92</v>
      </c>
      <c r="W125" s="6"/>
    </row>
    <row r="126" spans="1:24" x14ac:dyDescent="0.2">
      <c r="A126" s="1" t="s">
        <v>30</v>
      </c>
      <c r="W126" s="6"/>
    </row>
    <row r="127" spans="1:24" x14ac:dyDescent="0.2">
      <c r="A127" s="1" t="s">
        <v>69</v>
      </c>
      <c r="W127" s="6"/>
    </row>
    <row r="128" spans="1:24" x14ac:dyDescent="0.2">
      <c r="A128" s="1" t="s">
        <v>28</v>
      </c>
      <c r="W128" s="6"/>
    </row>
    <row r="129" spans="1:24" x14ac:dyDescent="0.2">
      <c r="A129" s="1" t="s">
        <v>39</v>
      </c>
      <c r="B129" s="2">
        <v>0.2</v>
      </c>
      <c r="C129" s="2">
        <v>14.8</v>
      </c>
      <c r="D129" s="2">
        <v>-3.5527136788E-15</v>
      </c>
      <c r="E129" s="2">
        <v>6.1039999934599997E-6</v>
      </c>
      <c r="F129" s="2">
        <v>0.39998779200000001</v>
      </c>
      <c r="G129" s="2">
        <v>-4.5779999595700002E-6</v>
      </c>
      <c r="H129" s="2">
        <v>6.1039999650300003E-6</v>
      </c>
      <c r="I129" s="2">
        <v>1.2207999986899999E-5</v>
      </c>
      <c r="J129" s="2">
        <v>6.1039999081900001E-6</v>
      </c>
      <c r="K129" s="2">
        <v>-5.9999969479999997</v>
      </c>
      <c r="L129" s="2">
        <v>0.6</v>
      </c>
      <c r="M129" s="2">
        <v>-3.0519999683100001E-6</v>
      </c>
      <c r="N129" s="2">
        <v>-6.1039999508200003E-6</v>
      </c>
      <c r="O129" s="2">
        <v>-3.0519999967299998E-6</v>
      </c>
      <c r="P129" s="2">
        <v>-3.0518000642100002E-6</v>
      </c>
      <c r="Q129" s="2">
        <v>-7.6299997431300001E-7</v>
      </c>
      <c r="W129" s="7">
        <v>-4.9000000000000004</v>
      </c>
    </row>
    <row r="130" spans="1:24" x14ac:dyDescent="0.2">
      <c r="A130" s="1" t="s">
        <v>41</v>
      </c>
      <c r="W130" s="6"/>
    </row>
    <row r="131" spans="1:24" x14ac:dyDescent="0.2">
      <c r="A131" s="1" t="s">
        <v>120</v>
      </c>
      <c r="E131" s="2">
        <v>0.29999694799999999</v>
      </c>
      <c r="F131" s="2">
        <v>28.400006103999999</v>
      </c>
      <c r="G131" s="2">
        <v>-0.79999389600000004</v>
      </c>
      <c r="H131" s="2">
        <v>-0.30000305199999999</v>
      </c>
      <c r="I131" s="2">
        <v>17.399993896000002</v>
      </c>
      <c r="J131" s="2">
        <v>-2.700003052</v>
      </c>
      <c r="K131" s="2">
        <v>-3.1</v>
      </c>
      <c r="L131" s="2">
        <v>11.1</v>
      </c>
      <c r="M131" s="2">
        <v>1.8000061039999999</v>
      </c>
      <c r="N131" s="2">
        <v>-1.099993896</v>
      </c>
      <c r="O131" s="2">
        <v>0.8</v>
      </c>
      <c r="P131" s="2">
        <v>-7</v>
      </c>
      <c r="Q131" s="2">
        <v>-9.4999984740999999</v>
      </c>
      <c r="W131" s="6"/>
    </row>
    <row r="132" spans="1:24" x14ac:dyDescent="0.2">
      <c r="A132" s="1" t="s">
        <v>81</v>
      </c>
      <c r="B132" s="2">
        <v>0</v>
      </c>
      <c r="C132" s="2">
        <v>-6.20824468085</v>
      </c>
      <c r="D132" s="2">
        <v>-7.9535388127999997</v>
      </c>
      <c r="E132" s="2">
        <v>-14.300004577899999</v>
      </c>
      <c r="F132" s="2">
        <v>-7.29999237</v>
      </c>
      <c r="G132" s="2">
        <v>-3.05189999494E-6</v>
      </c>
      <c r="H132" s="2">
        <v>-4.5778999862000001E-6</v>
      </c>
      <c r="I132" s="2">
        <v>-1.7000061040000001</v>
      </c>
      <c r="J132" s="2">
        <v>-6.1039999934599997E-6</v>
      </c>
      <c r="K132" s="2">
        <v>6</v>
      </c>
      <c r="L132" s="2">
        <v>-2.9999984739999999</v>
      </c>
      <c r="M132" s="2">
        <v>-0.79200592069999998</v>
      </c>
      <c r="N132" s="2">
        <v>0</v>
      </c>
      <c r="O132" s="2">
        <v>-2.3999954220999999</v>
      </c>
      <c r="P132" s="2">
        <v>-6.9999969481999997</v>
      </c>
      <c r="Q132" s="2">
        <v>-37.400000381399998</v>
      </c>
      <c r="W132" s="7">
        <v>431.5</v>
      </c>
    </row>
    <row r="133" spans="1:24" x14ac:dyDescent="0.2">
      <c r="A133" s="1"/>
    </row>
    <row r="134" spans="1:24" x14ac:dyDescent="0.2">
      <c r="A134" s="1" t="s">
        <v>46</v>
      </c>
      <c r="B134" s="2">
        <v>104.2</v>
      </c>
      <c r="C134" s="2">
        <v>-9.4082446808500002</v>
      </c>
      <c r="D134" s="2">
        <v>96.446461187200001</v>
      </c>
      <c r="E134" s="2">
        <v>80.099998474100005</v>
      </c>
      <c r="F134" s="2">
        <v>102.400001526</v>
      </c>
      <c r="G134" s="2">
        <v>77.099998474100005</v>
      </c>
      <c r="H134" s="2">
        <v>95.099998474100005</v>
      </c>
      <c r="I134" s="2">
        <v>110</v>
      </c>
      <c r="J134" s="2">
        <v>117.19999694800001</v>
      </c>
      <c r="K134" s="2">
        <v>125.30000305199999</v>
      </c>
      <c r="L134" s="2">
        <v>127.900001526</v>
      </c>
      <c r="M134" s="2">
        <v>90.907997131299993</v>
      </c>
      <c r="N134" s="2">
        <v>93.5</v>
      </c>
      <c r="O134" s="2">
        <v>95.900001525899995</v>
      </c>
      <c r="P134" s="2">
        <v>78</v>
      </c>
      <c r="Q134" s="2">
        <v>27.100000381499999</v>
      </c>
      <c r="R134" s="7">
        <v>-8.0333000000000006</v>
      </c>
      <c r="S134" s="7">
        <v>-10.5</v>
      </c>
      <c r="T134" s="7">
        <v>7.15</v>
      </c>
      <c r="U134" s="7">
        <v>49</v>
      </c>
      <c r="W134" s="7">
        <v>-436.17703703699999</v>
      </c>
    </row>
    <row r="135" spans="1:24" x14ac:dyDescent="0.2">
      <c r="R135" s="6"/>
      <c r="S135" s="6"/>
      <c r="T135" s="6"/>
      <c r="U135" s="6"/>
      <c r="V135" s="6"/>
      <c r="X135" s="6"/>
    </row>
    <row r="136" spans="1:24" x14ac:dyDescent="0.2">
      <c r="A136" s="1" t="s">
        <v>45</v>
      </c>
      <c r="B136" s="4">
        <v>11.840419193600001</v>
      </c>
      <c r="C136" s="4">
        <v>-3.21577603818</v>
      </c>
      <c r="D136" s="4">
        <v>25.564147203200001</v>
      </c>
      <c r="E136" s="4">
        <v>7.24424603794</v>
      </c>
      <c r="F136" s="4">
        <v>9.0962935942699996</v>
      </c>
      <c r="G136" s="4">
        <v>8.7464845740099992</v>
      </c>
      <c r="H136" s="4">
        <v>10.0021034918</v>
      </c>
      <c r="I136" s="4">
        <v>7.5380789555499996</v>
      </c>
      <c r="J136" s="4">
        <v>9.1078644700000009</v>
      </c>
      <c r="K136" s="4">
        <v>9.7737909516400006</v>
      </c>
      <c r="L136" s="4">
        <v>9.2343239582500001</v>
      </c>
      <c r="M136" s="4">
        <v>7.1061853149700003</v>
      </c>
      <c r="N136" s="4">
        <v>7.62393998695</v>
      </c>
      <c r="O136" s="4">
        <v>6.9985334854200003</v>
      </c>
      <c r="P136" s="4">
        <v>3.97458869523</v>
      </c>
      <c r="Q136" s="4">
        <v>-37.481674539799997</v>
      </c>
      <c r="W136" s="10">
        <v>-37.481674539799997</v>
      </c>
    </row>
    <row r="137" spans="1:24" x14ac:dyDescent="0.2">
      <c r="A137" s="1" t="s">
        <v>114</v>
      </c>
      <c r="B137" s="4">
        <v>11.840419193600001</v>
      </c>
      <c r="C137" s="4">
        <v>-3.21577603818</v>
      </c>
      <c r="D137" s="4">
        <v>25.564147203200001</v>
      </c>
      <c r="E137" s="4">
        <v>7.1759960992799998</v>
      </c>
      <c r="F137" s="4">
        <v>9.0706129420800004</v>
      </c>
      <c r="G137" s="4">
        <v>8.7464845740099992</v>
      </c>
      <c r="H137" s="4">
        <v>10.0021034918</v>
      </c>
      <c r="I137" s="4">
        <v>7.5380789555499996</v>
      </c>
      <c r="J137" s="4">
        <v>9.1078644700000009</v>
      </c>
      <c r="K137" s="4">
        <v>9.7737909516400006</v>
      </c>
      <c r="L137" s="4">
        <v>9.2343239582500001</v>
      </c>
      <c r="M137" s="4">
        <v>7.1061853149700003</v>
      </c>
      <c r="N137" s="4">
        <v>7.6096687555999996</v>
      </c>
      <c r="O137" s="4">
        <v>6.9956836875999997</v>
      </c>
      <c r="P137" s="4">
        <v>3.9707078926000001</v>
      </c>
      <c r="Q137" s="4">
        <v>-37.481674539799997</v>
      </c>
      <c r="W137" s="10">
        <v>-37.485109778800002</v>
      </c>
    </row>
    <row r="138" spans="1:24" x14ac:dyDescent="0.2">
      <c r="A138" s="1" t="s">
        <v>104</v>
      </c>
      <c r="B138" s="4">
        <v>11.840419193600001</v>
      </c>
      <c r="C138" s="4">
        <v>-1.0690744807799999</v>
      </c>
      <c r="D138" s="4">
        <v>19.9318636299</v>
      </c>
      <c r="E138" s="4">
        <v>13.278400421100001</v>
      </c>
      <c r="F138" s="4">
        <v>11.635700225800001</v>
      </c>
      <c r="G138" s="4">
        <v>8.7846002578700002</v>
      </c>
      <c r="H138" s="4">
        <v>10</v>
      </c>
      <c r="I138" s="4">
        <v>8.5530004501299999</v>
      </c>
      <c r="J138" s="4">
        <v>9.1000003814700001</v>
      </c>
      <c r="K138" s="4">
        <v>9.8000001907299996</v>
      </c>
      <c r="L138" s="4">
        <v>10.199999809299999</v>
      </c>
      <c r="M138" s="4">
        <v>7.4000000953700003</v>
      </c>
      <c r="N138" s="4">
        <v>7.5999999046299997</v>
      </c>
      <c r="O138" s="4">
        <v>7.8000001907299996</v>
      </c>
      <c r="P138" s="4">
        <v>6.4000000953700003</v>
      </c>
      <c r="Q138" s="4">
        <v>2.2000000476800001</v>
      </c>
      <c r="R138" s="10">
        <v>-1.28</v>
      </c>
      <c r="S138" s="10">
        <v>-0.87</v>
      </c>
      <c r="T138" s="10">
        <v>-0.49</v>
      </c>
      <c r="W138" s="10">
        <v>-35.5020198729</v>
      </c>
    </row>
    <row r="139" spans="1:24" x14ac:dyDescent="0.2">
      <c r="A139" s="1" t="s">
        <v>90</v>
      </c>
      <c r="E139" s="4">
        <v>13.278400421100001</v>
      </c>
      <c r="F139" s="4">
        <v>11.635700225800001</v>
      </c>
      <c r="G139" s="4">
        <v>8.7846002578700002</v>
      </c>
      <c r="H139" s="4">
        <v>10</v>
      </c>
      <c r="I139" s="4">
        <v>8.5530004501299999</v>
      </c>
      <c r="J139" s="4">
        <v>9.1000003814700001</v>
      </c>
      <c r="K139" s="4">
        <v>9.8000001907299996</v>
      </c>
      <c r="L139" s="4">
        <v>10.199999809299999</v>
      </c>
      <c r="M139" s="4">
        <v>7.4000000953700003</v>
      </c>
      <c r="N139" s="4">
        <v>7.5999999046299997</v>
      </c>
      <c r="O139" s="4">
        <v>7.8000001907299996</v>
      </c>
      <c r="P139" s="4">
        <v>6.4000000953700003</v>
      </c>
      <c r="Q139" s="4">
        <v>2.2000000476800001</v>
      </c>
      <c r="R139" s="10">
        <v>-1.28</v>
      </c>
      <c r="S139" s="10">
        <v>-0.87</v>
      </c>
      <c r="T139" s="10">
        <v>-0.49</v>
      </c>
      <c r="W139" s="11"/>
    </row>
    <row r="140" spans="1:24" x14ac:dyDescent="0.2">
      <c r="A140" s="1" t="s">
        <v>67</v>
      </c>
      <c r="B140" s="4">
        <v>11.840419193600001</v>
      </c>
      <c r="C140" s="4">
        <v>-1.0690744807799999</v>
      </c>
      <c r="D140" s="4">
        <v>10.959371690899999</v>
      </c>
      <c r="E140" s="4">
        <v>9.1018959629299996</v>
      </c>
      <c r="F140" s="4">
        <v>11.6358823751</v>
      </c>
      <c r="G140" s="4">
        <v>8.6028012254600004</v>
      </c>
      <c r="H140" s="4">
        <v>7.3903895616700002</v>
      </c>
      <c r="I140" s="4">
        <v>8.5482951085999996</v>
      </c>
      <c r="J140" s="4">
        <v>9.1078196421600008</v>
      </c>
      <c r="K140" s="4">
        <v>9.9188827810800007</v>
      </c>
      <c r="L140" s="4">
        <v>10.126997577999999</v>
      </c>
      <c r="M140" s="4">
        <v>7.1440922887199996</v>
      </c>
      <c r="N140" s="4">
        <v>7.6191760759899996</v>
      </c>
      <c r="O140" s="4">
        <v>7.8105847646999997</v>
      </c>
      <c r="P140" s="4">
        <v>6.35271158775</v>
      </c>
      <c r="Q140" s="4">
        <v>2.2071600827100002</v>
      </c>
      <c r="R140" s="10">
        <v>-0.65427228202400001</v>
      </c>
      <c r="S140" s="10">
        <v>-0.85517271373500003</v>
      </c>
      <c r="T140" s="10">
        <v>0.582331895544</v>
      </c>
      <c r="U140" s="10">
        <v>3.9908059974299999</v>
      </c>
      <c r="W140" s="10">
        <v>-35.524447660100002</v>
      </c>
    </row>
    <row r="141" spans="1:24" x14ac:dyDescent="0.2">
      <c r="A141" s="1" t="s">
        <v>63</v>
      </c>
      <c r="C141" s="3">
        <v>-1.0902902560500001</v>
      </c>
      <c r="E141" s="3">
        <v>-0.33381039186</v>
      </c>
      <c r="F141" s="3">
        <v>-0.12371220502499999</v>
      </c>
      <c r="G141" s="3">
        <v>-0.245030373128</v>
      </c>
      <c r="H141" s="3">
        <v>0.13835572552600001</v>
      </c>
      <c r="I141" s="3">
        <v>-0.144699954987</v>
      </c>
      <c r="J141" s="3">
        <v>6.3954156734699993E-2</v>
      </c>
      <c r="K141" s="3">
        <v>7.6923052738E-2</v>
      </c>
      <c r="L141" s="3">
        <v>4.0816286814799999E-2</v>
      </c>
      <c r="M141" s="3">
        <v>-0.274509781008</v>
      </c>
      <c r="N141" s="3">
        <v>2.7027000903E-2</v>
      </c>
      <c r="O141" s="3">
        <v>2.6315827448700001E-2</v>
      </c>
      <c r="P141" s="3">
        <v>-0.17948718732400001</v>
      </c>
      <c r="Q141" s="3">
        <v>-0.65624999767199999</v>
      </c>
      <c r="R141" s="8">
        <v>-1.58181816921</v>
      </c>
      <c r="S141" s="9"/>
      <c r="T141" s="9"/>
      <c r="U141" s="9"/>
      <c r="V141" s="9"/>
      <c r="W141" s="9"/>
    </row>
    <row r="142" spans="1:24" x14ac:dyDescent="0.2">
      <c r="A142" s="1" t="s">
        <v>54</v>
      </c>
      <c r="B142" s="3">
        <v>0</v>
      </c>
      <c r="C142" s="3">
        <v>0</v>
      </c>
      <c r="D142" s="3">
        <v>0.68337482854300002</v>
      </c>
      <c r="F142" s="3">
        <v>-0.41622617724799998</v>
      </c>
      <c r="G142" s="3">
        <v>-0.33842933039500001</v>
      </c>
      <c r="H142" s="3">
        <v>-0.14057600265199999</v>
      </c>
      <c r="I142" s="3">
        <v>-2.63642967171E-2</v>
      </c>
      <c r="J142" s="3">
        <v>-8.9999961852999993E-2</v>
      </c>
      <c r="K142" s="3">
        <v>0.145796758444</v>
      </c>
      <c r="L142" s="3">
        <v>0.120879052936</v>
      </c>
      <c r="M142" s="3">
        <v>-0.244897964148</v>
      </c>
      <c r="N142" s="3">
        <v>-0.25490195620400002</v>
      </c>
      <c r="O142" s="3">
        <v>5.4054066243900002E-2</v>
      </c>
      <c r="P142" s="3">
        <v>-0.157894713726</v>
      </c>
      <c r="Q142" s="3">
        <v>-0.71794871873300004</v>
      </c>
      <c r="R142" s="8">
        <v>-1.1999999970199999</v>
      </c>
      <c r="S142" s="8">
        <v>-1.39545453688</v>
      </c>
      <c r="T142" s="9"/>
      <c r="U142" s="8">
        <v>0</v>
      </c>
      <c r="V142" s="8">
        <v>0</v>
      </c>
      <c r="W142" s="8">
        <v>0</v>
      </c>
    </row>
    <row r="143" spans="1:24" x14ac:dyDescent="0.2">
      <c r="A143" s="1" t="s">
        <v>32</v>
      </c>
      <c r="B143" s="3">
        <v>0</v>
      </c>
      <c r="C143" s="3">
        <v>0</v>
      </c>
      <c r="D143" s="3">
        <v>0</v>
      </c>
      <c r="E143" s="3">
        <v>0.121446817379</v>
      </c>
      <c r="G143" s="3">
        <v>-0.55926849485899999</v>
      </c>
      <c r="H143" s="3">
        <v>-0.246897240415</v>
      </c>
      <c r="I143" s="3">
        <v>-0.26493461638299998</v>
      </c>
      <c r="J143" s="3">
        <v>3.5903753653199998E-2</v>
      </c>
      <c r="K143" s="3">
        <v>-1.9999980927000002E-2</v>
      </c>
      <c r="L143" s="3">
        <v>0.192563927568</v>
      </c>
      <c r="M143" s="3">
        <v>-0.186813210422</v>
      </c>
      <c r="N143" s="3">
        <v>-0.224489820743</v>
      </c>
      <c r="O143" s="3">
        <v>-0.23529408465099999</v>
      </c>
      <c r="P143" s="3">
        <v>-0.13513513339399999</v>
      </c>
      <c r="Q143" s="3">
        <v>-0.71052630588300003</v>
      </c>
      <c r="R143" s="8">
        <v>-1.1641025600899999</v>
      </c>
      <c r="S143" s="8">
        <v>-1.1359374979700001</v>
      </c>
      <c r="T143" s="8">
        <v>-1.2227272679000001</v>
      </c>
      <c r="U143" s="8">
        <v>0</v>
      </c>
      <c r="V143" s="8">
        <v>0</v>
      </c>
      <c r="W143" s="8">
        <v>0</v>
      </c>
    </row>
    <row r="144" spans="1:24" x14ac:dyDescent="0.2">
      <c r="A144" s="1" t="s">
        <v>49</v>
      </c>
      <c r="B144" s="3">
        <v>0</v>
      </c>
      <c r="C144" s="3">
        <v>0</v>
      </c>
      <c r="D144" s="3">
        <v>0</v>
      </c>
      <c r="E144" s="3">
        <v>3.8945805971600002E-2</v>
      </c>
      <c r="G144" s="3">
        <v>-0.23898824435300001</v>
      </c>
      <c r="H144" s="3">
        <v>-9.0188518871000004E-2</v>
      </c>
      <c r="I144" s="3">
        <v>-9.7510848014400006E-2</v>
      </c>
      <c r="J144" s="3">
        <v>1.18274771563E-2</v>
      </c>
      <c r="K144" s="3">
        <v>-6.7116051768600004E-3</v>
      </c>
      <c r="L144" s="3">
        <v>6.04590178752E-2</v>
      </c>
      <c r="M144" s="3">
        <v>-6.6609366916100005E-2</v>
      </c>
      <c r="N144" s="3">
        <v>-8.1253211034800002E-2</v>
      </c>
      <c r="O144" s="3">
        <v>-8.5539782930699998E-2</v>
      </c>
      <c r="P144" s="3">
        <v>-4.7241676150899997E-2</v>
      </c>
      <c r="Q144" s="3">
        <v>-0.33849007002199999</v>
      </c>
      <c r="R144" s="9"/>
      <c r="S144" s="9"/>
      <c r="T144" s="9"/>
      <c r="U144" s="8">
        <v>0</v>
      </c>
      <c r="V144" s="8">
        <v>0</v>
      </c>
      <c r="W144" s="8">
        <v>0</v>
      </c>
    </row>
    <row r="145" spans="1:24" x14ac:dyDescent="0.2">
      <c r="A145" s="1" t="s">
        <v>50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-5.7956439757000003E-2</v>
      </c>
      <c r="I145" s="3">
        <v>-0.15566631190499999</v>
      </c>
      <c r="J145" s="3">
        <v>-7.2787815835000005E-2</v>
      </c>
      <c r="K145" s="3">
        <v>-3.3756218206399999E-2</v>
      </c>
      <c r="L145" s="3">
        <v>3.0328307664899998E-2</v>
      </c>
      <c r="M145" s="3">
        <v>-5.84435884263E-2</v>
      </c>
      <c r="N145" s="3">
        <v>-2.3349856105799999E-2</v>
      </c>
      <c r="O145" s="3">
        <v>-3.0359737291799999E-2</v>
      </c>
      <c r="P145" s="3">
        <v>-8.1686900918800001E-2</v>
      </c>
      <c r="Q145" s="3">
        <v>-0.26419200004499999</v>
      </c>
      <c r="R145" s="9"/>
      <c r="S145" s="9"/>
      <c r="T145" s="9"/>
      <c r="U145" s="8">
        <v>0</v>
      </c>
      <c r="V145" s="8">
        <v>0</v>
      </c>
      <c r="W145" s="8">
        <v>0</v>
      </c>
    </row>
    <row r="146" spans="1:24" x14ac:dyDescent="0.2">
      <c r="A146" s="1" t="s">
        <v>25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-1.4802483168099999E-2</v>
      </c>
      <c r="N146" s="3">
        <v>-9.1914861935799994E-2</v>
      </c>
      <c r="O146" s="3">
        <v>-5.1811060051899997E-2</v>
      </c>
      <c r="P146" s="3">
        <v>-5.8026368879199999E-2</v>
      </c>
      <c r="Q146" s="3">
        <v>-0.12929694421099999</v>
      </c>
      <c r="R146" s="9"/>
      <c r="S146" s="9"/>
      <c r="T146" s="9"/>
      <c r="U146" s="8">
        <v>0</v>
      </c>
      <c r="V146" s="8">
        <v>0</v>
      </c>
      <c r="W146" s="8">
        <v>0</v>
      </c>
    </row>
    <row r="147" spans="1:24" x14ac:dyDescent="0.2">
      <c r="A147" s="1"/>
    </row>
    <row r="148" spans="1:24" x14ac:dyDescent="0.2">
      <c r="R148" s="6"/>
      <c r="S148" s="6"/>
      <c r="T148" s="6"/>
      <c r="U148" s="6"/>
      <c r="V148" s="6"/>
      <c r="X148" s="6"/>
    </row>
    <row r="149" spans="1:24" x14ac:dyDescent="0.2">
      <c r="A149" s="1" t="s">
        <v>24</v>
      </c>
      <c r="B149" s="2">
        <v>880.03641000000005</v>
      </c>
      <c r="C149" s="2">
        <v>880.03641000000005</v>
      </c>
      <c r="D149" s="2">
        <v>483.88080000000002</v>
      </c>
      <c r="E149" s="2">
        <v>603.23738000000003</v>
      </c>
      <c r="F149" s="2">
        <v>868.48559999999998</v>
      </c>
      <c r="G149" s="2">
        <v>881.49701000000005</v>
      </c>
      <c r="H149" s="2">
        <v>950.8</v>
      </c>
      <c r="I149" s="2">
        <v>1286.8</v>
      </c>
      <c r="J149" s="2">
        <v>1286.8</v>
      </c>
      <c r="K149" s="2">
        <v>1282</v>
      </c>
      <c r="L149" s="2">
        <v>1255.0999999999999</v>
      </c>
      <c r="M149" s="2">
        <v>1227.0999999999999</v>
      </c>
      <c r="N149" s="2">
        <v>1226.4000000000001</v>
      </c>
      <c r="O149" s="2">
        <v>1227.4000000000001</v>
      </c>
      <c r="P149" s="2">
        <v>1227.8</v>
      </c>
      <c r="Q149" s="2">
        <v>1227.8</v>
      </c>
      <c r="W149" s="7">
        <v>1228.03333333</v>
      </c>
    </row>
    <row r="150" spans="1:24" x14ac:dyDescent="0.2">
      <c r="A150" s="1" t="s">
        <v>76</v>
      </c>
      <c r="B150" s="2">
        <v>880.03641000000005</v>
      </c>
      <c r="C150" s="2">
        <v>880.03641000000005</v>
      </c>
      <c r="D150" s="2">
        <v>483.88080000000002</v>
      </c>
      <c r="E150" s="2">
        <v>608.97469000000001</v>
      </c>
      <c r="F150" s="2">
        <v>870.94444999999996</v>
      </c>
      <c r="G150" s="2">
        <v>881.49701000000005</v>
      </c>
      <c r="H150" s="2">
        <v>950.8</v>
      </c>
      <c r="I150" s="2">
        <v>1286.8</v>
      </c>
      <c r="J150" s="2">
        <v>1286.8</v>
      </c>
      <c r="K150" s="2">
        <v>1282</v>
      </c>
      <c r="L150" s="2">
        <v>1255.0999999999999</v>
      </c>
      <c r="M150" s="2">
        <v>1227.0999999999999</v>
      </c>
      <c r="N150" s="2">
        <v>1228.7</v>
      </c>
      <c r="O150" s="2">
        <v>1227.9000000000001</v>
      </c>
      <c r="P150" s="2">
        <v>1229</v>
      </c>
      <c r="Q150" s="2">
        <v>1227.8</v>
      </c>
      <c r="R150" s="7">
        <v>627.6015625</v>
      </c>
      <c r="S150" s="7">
        <v>1206.8965517199999</v>
      </c>
      <c r="T150" s="7">
        <v>-1459.18367347</v>
      </c>
      <c r="W150" s="7">
        <v>1229.5666666699999</v>
      </c>
    </row>
    <row r="151" spans="1:24" x14ac:dyDescent="0.2">
      <c r="R151" s="6"/>
      <c r="S151" s="6"/>
      <c r="T151" s="6"/>
      <c r="U151" s="6"/>
      <c r="V151" s="6"/>
      <c r="X151" s="6"/>
    </row>
    <row r="152" spans="1:24" x14ac:dyDescent="0.2">
      <c r="A152" s="1" t="s">
        <v>110</v>
      </c>
      <c r="W152" s="6"/>
    </row>
    <row r="153" spans="1:24" x14ac:dyDescent="0.2">
      <c r="A153" s="1" t="s">
        <v>57</v>
      </c>
      <c r="B153" s="2">
        <v>211.1</v>
      </c>
      <c r="C153" s="2">
        <v>154.4</v>
      </c>
      <c r="D153" s="2">
        <v>42.6</v>
      </c>
      <c r="E153" s="2">
        <v>190.3</v>
      </c>
      <c r="F153" s="2">
        <v>227.4</v>
      </c>
      <c r="G153" s="2">
        <v>191.4</v>
      </c>
      <c r="H153" s="2">
        <v>158.4</v>
      </c>
      <c r="I153" s="2">
        <v>207.2</v>
      </c>
      <c r="J153" s="2">
        <v>199.4</v>
      </c>
      <c r="K153" s="2">
        <v>201.5</v>
      </c>
      <c r="L153" s="2">
        <v>199.3</v>
      </c>
      <c r="M153" s="2">
        <v>206.8</v>
      </c>
      <c r="N153" s="2">
        <v>218.1</v>
      </c>
      <c r="O153" s="2">
        <v>213.9</v>
      </c>
      <c r="P153" s="2">
        <v>173</v>
      </c>
      <c r="Q153" s="2">
        <v>127.8</v>
      </c>
      <c r="R153" s="7">
        <v>95.784265149999996</v>
      </c>
      <c r="S153" s="7">
        <v>97.100798699999999</v>
      </c>
      <c r="T153" s="7">
        <v>105.52052052499999</v>
      </c>
      <c r="W153" s="7">
        <v>127.8</v>
      </c>
    </row>
    <row r="154" spans="1:24" x14ac:dyDescent="0.2">
      <c r="A154" s="1" t="s">
        <v>80</v>
      </c>
      <c r="B154" s="2">
        <v>-134.6</v>
      </c>
      <c r="C154" s="2">
        <v>-84.6</v>
      </c>
      <c r="D154" s="2">
        <v>-114.2</v>
      </c>
      <c r="E154" s="2">
        <v>-88.6</v>
      </c>
      <c r="F154" s="2">
        <v>-96.7</v>
      </c>
      <c r="G154" s="2">
        <v>-129.1</v>
      </c>
      <c r="H154" s="2">
        <v>-84.5</v>
      </c>
      <c r="I154" s="2">
        <v>-89.7</v>
      </c>
      <c r="J154" s="2">
        <v>-114</v>
      </c>
      <c r="K154" s="2">
        <v>-118.6</v>
      </c>
      <c r="L154" s="2">
        <v>-133.30000000000001</v>
      </c>
      <c r="M154" s="2">
        <v>-128</v>
      </c>
      <c r="N154" s="2">
        <v>-133.6</v>
      </c>
      <c r="O154" s="2">
        <v>-126.5</v>
      </c>
      <c r="P154" s="2">
        <v>-124.8</v>
      </c>
      <c r="Q154" s="2">
        <v>-136</v>
      </c>
      <c r="R154" s="7">
        <v>-70</v>
      </c>
      <c r="S154" s="7">
        <v>-75</v>
      </c>
      <c r="T154" s="7">
        <v>-76.666700000000006</v>
      </c>
      <c r="U154" s="7">
        <v>-92</v>
      </c>
      <c r="V154" s="7">
        <v>-105</v>
      </c>
      <c r="W154" s="7">
        <v>-136</v>
      </c>
    </row>
    <row r="155" spans="1:24" x14ac:dyDescent="0.2">
      <c r="A155" s="1" t="s">
        <v>122</v>
      </c>
      <c r="B155" s="3">
        <v>-9.3739118322999998E-2</v>
      </c>
      <c r="C155" s="3">
        <v>-5.6710014747300003E-2</v>
      </c>
      <c r="D155" s="3">
        <v>-7.0988997326999995E-2</v>
      </c>
      <c r="E155" s="3">
        <v>-5.1882649177299997E-2</v>
      </c>
      <c r="F155" s="3">
        <v>-5.4497294860200003E-2</v>
      </c>
      <c r="G155" s="3">
        <v>-7.0193562418399996E-2</v>
      </c>
      <c r="H155" s="3">
        <v>-4.4111505533500003E-2</v>
      </c>
      <c r="I155" s="3">
        <v>-4.2313316665899998E-2</v>
      </c>
      <c r="J155" s="3">
        <v>-5.1588379038800002E-2</v>
      </c>
      <c r="K155" s="3">
        <v>-5.3188626782699998E-2</v>
      </c>
      <c r="L155" s="3">
        <v>-5.8408553150500003E-2</v>
      </c>
      <c r="M155" s="3">
        <v>-5.5346564621400002E-2</v>
      </c>
      <c r="N155" s="3">
        <v>-5.7519266371000001E-2</v>
      </c>
      <c r="O155" s="3">
        <v>-5.4020583336899998E-2</v>
      </c>
      <c r="P155" s="3">
        <v>-5.3447537473200003E-2</v>
      </c>
      <c r="Q155" s="3">
        <v>-5.9727711901599999E-2</v>
      </c>
      <c r="R155" s="8">
        <v>-2.61771764041E-2</v>
      </c>
      <c r="S155" s="8">
        <v>-2.8637589585500001E-2</v>
      </c>
      <c r="T155" s="8">
        <v>-2.9553274566300001E-2</v>
      </c>
      <c r="U155" s="8">
        <v>-3.3823529411800002E-2</v>
      </c>
      <c r="V155" s="8">
        <v>-3.8989974006699998E-2</v>
      </c>
      <c r="W155" s="8">
        <v>-5.9727711901599999E-2</v>
      </c>
    </row>
    <row r="156" spans="1:24" x14ac:dyDescent="0.2">
      <c r="A156" s="1" t="s">
        <v>77</v>
      </c>
      <c r="B156" s="2">
        <v>76.5</v>
      </c>
      <c r="C156" s="2">
        <v>69.8</v>
      </c>
      <c r="D156" s="2">
        <v>-71.599999999999994</v>
      </c>
      <c r="E156" s="2">
        <v>101.7</v>
      </c>
      <c r="F156" s="2">
        <v>130.69999999999999</v>
      </c>
      <c r="G156" s="2">
        <v>62.3</v>
      </c>
      <c r="H156" s="2">
        <v>73.900000000000006</v>
      </c>
      <c r="I156" s="2">
        <v>117.5</v>
      </c>
      <c r="J156" s="2">
        <v>85.4</v>
      </c>
      <c r="K156" s="2">
        <v>82.900000000099993</v>
      </c>
      <c r="L156" s="2">
        <v>66</v>
      </c>
      <c r="M156" s="2">
        <v>78.8</v>
      </c>
      <c r="N156" s="2">
        <v>84.5</v>
      </c>
      <c r="O156" s="2">
        <v>87.4</v>
      </c>
      <c r="P156" s="2">
        <v>48.2</v>
      </c>
      <c r="Q156" s="2">
        <v>-8.1999999999999993</v>
      </c>
      <c r="R156" s="7">
        <v>25.78426515</v>
      </c>
      <c r="S156" s="7">
        <v>22.100798699999999</v>
      </c>
      <c r="T156" s="7">
        <v>28.853820525</v>
      </c>
      <c r="W156" s="7">
        <v>-8.1999999999999993</v>
      </c>
    </row>
    <row r="157" spans="1:24" x14ac:dyDescent="0.2">
      <c r="A157" s="1" t="s">
        <v>33</v>
      </c>
      <c r="B157" s="3">
        <v>8.6928221526700003E-2</v>
      </c>
      <c r="C157" s="3">
        <v>7.9314900164199995E-2</v>
      </c>
      <c r="D157" s="3">
        <v>-8.1360270082500005E-2</v>
      </c>
      <c r="E157" s="3">
        <v>0.115563400382</v>
      </c>
      <c r="F157" s="3">
        <v>0.14851658239900001</v>
      </c>
      <c r="G157" s="3">
        <v>6.9514205830499998E-2</v>
      </c>
      <c r="H157" s="3">
        <v>5.7429000775000003E-2</v>
      </c>
      <c r="I157" s="3">
        <v>9.1311334114500001E-2</v>
      </c>
      <c r="J157" s="3">
        <v>6.6365854752199999E-2</v>
      </c>
      <c r="K157" s="3">
        <v>6.5624530129599998E-2</v>
      </c>
      <c r="L157" s="3">
        <v>5.22581573242E-2</v>
      </c>
      <c r="M157" s="3">
        <v>6.1925737021600001E-2</v>
      </c>
      <c r="N157" s="3">
        <v>6.8857794483500004E-2</v>
      </c>
      <c r="O157" s="3">
        <v>7.1183013302699993E-2</v>
      </c>
      <c r="P157" s="3">
        <v>3.9256499811499999E-2</v>
      </c>
      <c r="Q157" s="3">
        <v>-6.6784916691699997E-3</v>
      </c>
      <c r="R157" s="8">
        <v>2.1000000000000001E-2</v>
      </c>
      <c r="S157" s="8">
        <v>1.7999999999999999E-2</v>
      </c>
      <c r="T157" s="8">
        <v>2.35E-2</v>
      </c>
      <c r="W157" s="8">
        <v>-6.6784916692E-3</v>
      </c>
    </row>
    <row r="158" spans="1:24" x14ac:dyDescent="0.2">
      <c r="R158" s="6"/>
      <c r="S158" s="6"/>
      <c r="T158" s="6"/>
      <c r="U158" s="6"/>
      <c r="V158" s="6"/>
      <c r="X158" s="6"/>
    </row>
    <row r="159" spans="1:24" x14ac:dyDescent="0.2">
      <c r="A159" s="1" t="s">
        <v>65</v>
      </c>
      <c r="B159" s="2">
        <v>0</v>
      </c>
      <c r="C159" s="2">
        <v>0</v>
      </c>
      <c r="D159" s="2">
        <v>0</v>
      </c>
      <c r="E159" s="2">
        <v>20.6</v>
      </c>
      <c r="F159" s="2">
        <v>54.1</v>
      </c>
      <c r="G159" s="2">
        <v>24</v>
      </c>
      <c r="H159" s="2">
        <v>0</v>
      </c>
      <c r="I159" s="2">
        <v>0</v>
      </c>
      <c r="J159" s="2">
        <v>38.5</v>
      </c>
      <c r="K159" s="2">
        <v>41.8</v>
      </c>
      <c r="L159" s="2">
        <v>41.9</v>
      </c>
      <c r="M159" s="2">
        <v>41.7</v>
      </c>
      <c r="N159" s="2">
        <v>41.7</v>
      </c>
      <c r="O159" s="2">
        <v>41.9</v>
      </c>
      <c r="P159" s="2">
        <v>42</v>
      </c>
      <c r="Q159" s="2">
        <v>6.2</v>
      </c>
      <c r="R159" s="7">
        <v>0</v>
      </c>
      <c r="S159" s="7">
        <v>0</v>
      </c>
      <c r="T159" s="7">
        <v>0</v>
      </c>
      <c r="W159" s="7">
        <v>6.2</v>
      </c>
    </row>
    <row r="160" spans="1:24" x14ac:dyDescent="0.2">
      <c r="A160" s="1" t="s">
        <v>42</v>
      </c>
      <c r="B160" s="2">
        <v>0</v>
      </c>
      <c r="C160" s="2">
        <v>0</v>
      </c>
      <c r="D160" s="2">
        <v>0</v>
      </c>
      <c r="E160" s="2">
        <v>2.343</v>
      </c>
      <c r="F160" s="2">
        <v>6.149</v>
      </c>
      <c r="G160" s="2">
        <v>2.9279999999999999</v>
      </c>
      <c r="H160" s="2">
        <v>0</v>
      </c>
      <c r="I160" s="2">
        <v>0</v>
      </c>
      <c r="J160" s="2">
        <v>3</v>
      </c>
      <c r="K160" s="2">
        <v>3.3</v>
      </c>
      <c r="L160" s="2">
        <v>3.4</v>
      </c>
      <c r="M160" s="2">
        <v>3.4</v>
      </c>
      <c r="N160" s="2">
        <v>3.4</v>
      </c>
      <c r="O160" s="2">
        <v>3.4249999999999998</v>
      </c>
      <c r="P160" s="2">
        <v>3.4249999999999998</v>
      </c>
      <c r="Q160" s="2">
        <v>0.63</v>
      </c>
      <c r="R160" s="7">
        <v>0</v>
      </c>
      <c r="S160" s="7">
        <v>0</v>
      </c>
      <c r="T160" s="7">
        <v>0</v>
      </c>
      <c r="W160" s="7">
        <v>0.5</v>
      </c>
    </row>
    <row r="161" spans="1:24" x14ac:dyDescent="0.2">
      <c r="A161" s="1" t="s">
        <v>63</v>
      </c>
      <c r="F161" s="3">
        <v>1.6244131455399999</v>
      </c>
      <c r="G161" s="3">
        <v>-0.52382501219699995</v>
      </c>
      <c r="K161" s="3">
        <v>0.1</v>
      </c>
      <c r="L161" s="3">
        <v>3.0303030303000002E-2</v>
      </c>
      <c r="M161" s="3">
        <v>0</v>
      </c>
      <c r="N161" s="3">
        <v>0</v>
      </c>
      <c r="O161" s="3">
        <v>7.3529411764700001E-3</v>
      </c>
      <c r="P161" s="3">
        <v>0</v>
      </c>
      <c r="Q161" s="3">
        <v>-0.81605839416100001</v>
      </c>
      <c r="R161" s="8">
        <v>-1</v>
      </c>
      <c r="W161" s="9"/>
    </row>
    <row r="162" spans="1:24" x14ac:dyDescent="0.2">
      <c r="A162" s="1" t="s">
        <v>54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0.24967989756699999</v>
      </c>
      <c r="H162" s="3">
        <v>0</v>
      </c>
      <c r="I162" s="3">
        <v>0</v>
      </c>
      <c r="J162" s="3">
        <v>0</v>
      </c>
      <c r="K162" s="3">
        <v>0</v>
      </c>
      <c r="L162" s="3">
        <v>0.13333333333299999</v>
      </c>
      <c r="M162" s="3">
        <v>3.0303030303000002E-2</v>
      </c>
      <c r="N162" s="3">
        <v>0</v>
      </c>
      <c r="O162" s="3">
        <v>7.3529411764700001E-3</v>
      </c>
      <c r="P162" s="3">
        <v>7.3529411764700001E-3</v>
      </c>
      <c r="Q162" s="3">
        <v>-0.81605839416100001</v>
      </c>
      <c r="R162" s="8">
        <v>-1</v>
      </c>
      <c r="S162" s="8">
        <v>-1</v>
      </c>
      <c r="T162" s="9"/>
      <c r="U162" s="8">
        <v>0</v>
      </c>
      <c r="V162" s="8">
        <v>0</v>
      </c>
      <c r="W162" s="8">
        <v>0</v>
      </c>
    </row>
    <row r="163" spans="1:24" x14ac:dyDescent="0.2">
      <c r="A163" s="1" t="s">
        <v>32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2.45901639344E-2</v>
      </c>
      <c r="K163" s="3">
        <v>0</v>
      </c>
      <c r="L163" s="3">
        <v>0</v>
      </c>
      <c r="M163" s="3">
        <v>0.13333333333299999</v>
      </c>
      <c r="N163" s="3">
        <v>3.0303030303000002E-2</v>
      </c>
      <c r="O163" s="3">
        <v>7.3529411764700001E-3</v>
      </c>
      <c r="P163" s="3">
        <v>7.3529411764700001E-3</v>
      </c>
      <c r="Q163" s="3">
        <v>-0.81470588235300001</v>
      </c>
      <c r="R163" s="8">
        <v>-1</v>
      </c>
      <c r="S163" s="8">
        <v>-1</v>
      </c>
      <c r="T163" s="8">
        <v>-1</v>
      </c>
      <c r="U163" s="8">
        <v>0</v>
      </c>
      <c r="V163" s="8">
        <v>0</v>
      </c>
      <c r="W163" s="8">
        <v>0</v>
      </c>
    </row>
    <row r="164" spans="1:24" x14ac:dyDescent="0.2">
      <c r="A164" s="1" t="s">
        <v>49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8.1304381356399995E-3</v>
      </c>
      <c r="K164" s="3">
        <v>0</v>
      </c>
      <c r="L164" s="3">
        <v>0</v>
      </c>
      <c r="M164" s="3">
        <v>4.2603601458800003E-2</v>
      </c>
      <c r="N164" s="3">
        <v>1.00006634322E-2</v>
      </c>
      <c r="O164" s="3">
        <v>2.4449975072699998E-3</v>
      </c>
      <c r="P164" s="3">
        <v>2.4449975072699998E-3</v>
      </c>
      <c r="Q164" s="3">
        <v>-0.429896276548</v>
      </c>
      <c r="R164" s="8">
        <v>-1</v>
      </c>
      <c r="S164" s="8">
        <v>-1</v>
      </c>
      <c r="T164" s="8">
        <v>-1</v>
      </c>
      <c r="U164" s="8">
        <v>0</v>
      </c>
      <c r="V164" s="8">
        <v>0</v>
      </c>
      <c r="W164" s="8">
        <v>0</v>
      </c>
    </row>
    <row r="165" spans="1:24" x14ac:dyDescent="0.2">
      <c r="A165" s="1" t="s">
        <v>50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5.06783737862E-2</v>
      </c>
      <c r="K165" s="3">
        <v>-0.117038251898</v>
      </c>
      <c r="L165" s="3">
        <v>3.0342392705500001E-2</v>
      </c>
      <c r="M165" s="3">
        <v>0</v>
      </c>
      <c r="N165" s="3">
        <v>0</v>
      </c>
      <c r="O165" s="3">
        <v>2.6852025777100001E-2</v>
      </c>
      <c r="P165" s="3">
        <v>7.4635148638699999E-3</v>
      </c>
      <c r="Q165" s="3">
        <v>-0.28620693119099999</v>
      </c>
      <c r="R165" s="8">
        <v>-1</v>
      </c>
      <c r="S165" s="8">
        <v>-1</v>
      </c>
      <c r="T165" s="8">
        <v>-1</v>
      </c>
      <c r="U165" s="8">
        <v>0</v>
      </c>
      <c r="V165" s="8">
        <v>0</v>
      </c>
      <c r="W165" s="8">
        <v>0</v>
      </c>
    </row>
    <row r="166" spans="1:24" x14ac:dyDescent="0.2">
      <c r="A166" s="1" t="s">
        <v>25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3.8696883870600003E-2</v>
      </c>
      <c r="P166" s="3">
        <v>-5.6839490737200002E-2</v>
      </c>
      <c r="Q166" s="3">
        <v>-0.142415451158</v>
      </c>
      <c r="R166" s="8">
        <v>0</v>
      </c>
      <c r="S166" s="8">
        <v>0</v>
      </c>
      <c r="T166" s="8">
        <v>-1</v>
      </c>
      <c r="U166" s="8">
        <v>0</v>
      </c>
      <c r="V166" s="8">
        <v>0</v>
      </c>
      <c r="W166" s="8">
        <v>0</v>
      </c>
    </row>
    <row r="167" spans="1:24" x14ac:dyDescent="0.2">
      <c r="A167" s="1"/>
    </row>
    <row r="168" spans="1:24" x14ac:dyDescent="0.2">
      <c r="A168" s="1" t="s">
        <v>27</v>
      </c>
      <c r="W168" s="11"/>
    </row>
    <row r="169" spans="1:24" x14ac:dyDescent="0.2">
      <c r="A169" s="1" t="s">
        <v>119</v>
      </c>
      <c r="W169" s="6"/>
    </row>
    <row r="170" spans="1:24" x14ac:dyDescent="0.2">
      <c r="A170" s="1" t="s">
        <v>89</v>
      </c>
      <c r="W170" s="11"/>
    </row>
    <row r="171" spans="1:24" x14ac:dyDescent="0.2">
      <c r="A171" s="1" t="s">
        <v>71</v>
      </c>
      <c r="W171" s="11"/>
    </row>
    <row r="172" spans="1:24" x14ac:dyDescent="0.2">
      <c r="A172" s="1" t="s">
        <v>79</v>
      </c>
      <c r="W172" s="11"/>
    </row>
    <row r="173" spans="1:24" x14ac:dyDescent="0.2">
      <c r="A173" s="1" t="s">
        <v>103</v>
      </c>
      <c r="W173" s="11"/>
    </row>
    <row r="174" spans="1:24" x14ac:dyDescent="0.2">
      <c r="A174" s="1" t="s">
        <v>82</v>
      </c>
      <c r="W174" s="11"/>
    </row>
    <row r="175" spans="1:24" x14ac:dyDescent="0.2">
      <c r="A175" s="1" t="s">
        <v>59</v>
      </c>
      <c r="W175" s="11"/>
    </row>
    <row r="176" spans="1:24" x14ac:dyDescent="0.2">
      <c r="R176" s="6"/>
      <c r="S176" s="6"/>
      <c r="T176" s="6"/>
      <c r="U176" s="6"/>
      <c r="V176" s="6"/>
      <c r="X176" s="6"/>
    </row>
    <row r="177" spans="1:24" x14ac:dyDescent="0.2">
      <c r="A177" s="1" t="s">
        <v>116</v>
      </c>
      <c r="B177" s="2">
        <v>76.5</v>
      </c>
      <c r="C177" s="2">
        <v>69.8</v>
      </c>
      <c r="D177" s="2">
        <v>-71.599999999999994</v>
      </c>
      <c r="E177" s="2">
        <v>81.099999999600001</v>
      </c>
      <c r="F177" s="2">
        <v>76.599999999900007</v>
      </c>
      <c r="G177" s="2">
        <v>38.299999999999997</v>
      </c>
      <c r="H177" s="2">
        <v>73.900000000000006</v>
      </c>
      <c r="I177" s="2">
        <v>117.5</v>
      </c>
      <c r="J177" s="2">
        <v>46.9</v>
      </c>
      <c r="K177" s="2">
        <v>41.100000000100003</v>
      </c>
      <c r="L177" s="2">
        <v>24.1</v>
      </c>
      <c r="M177" s="2">
        <v>37.1</v>
      </c>
      <c r="N177" s="2">
        <v>42.8</v>
      </c>
      <c r="O177" s="2">
        <v>45.5</v>
      </c>
      <c r="P177" s="2">
        <v>6.2000000000300002</v>
      </c>
      <c r="Q177" s="2">
        <v>-14.4</v>
      </c>
      <c r="R177" s="7">
        <v>25.78426515</v>
      </c>
      <c r="S177" s="7">
        <v>22.100798699999999</v>
      </c>
      <c r="T177" s="7">
        <v>28.853820525</v>
      </c>
      <c r="W177" s="7">
        <v>-14.4</v>
      </c>
    </row>
    <row r="178" spans="1:24" x14ac:dyDescent="0.2">
      <c r="A178" s="1" t="s">
        <v>115</v>
      </c>
      <c r="B178" s="2">
        <v>-31.5</v>
      </c>
      <c r="C178" s="2">
        <v>54.2</v>
      </c>
      <c r="D178" s="2">
        <v>0</v>
      </c>
      <c r="E178" s="2">
        <v>698</v>
      </c>
      <c r="F178" s="2">
        <v>-0.1</v>
      </c>
      <c r="G178" s="2">
        <v>-1.1000000000000001</v>
      </c>
      <c r="H178" s="2">
        <v>323.2</v>
      </c>
      <c r="I178" s="2">
        <v>0</v>
      </c>
      <c r="J178" s="2">
        <v>0</v>
      </c>
      <c r="K178" s="2">
        <v>-20.100000000000001</v>
      </c>
      <c r="L178" s="2">
        <v>-25.1</v>
      </c>
      <c r="M178" s="2">
        <v>-15.1</v>
      </c>
      <c r="N178" s="2">
        <v>0</v>
      </c>
      <c r="P178" s="2">
        <v>-0.8</v>
      </c>
      <c r="Q178" s="2">
        <v>0</v>
      </c>
      <c r="W178" s="7">
        <v>0</v>
      </c>
    </row>
    <row r="179" spans="1:24" x14ac:dyDescent="0.2">
      <c r="A179" s="1" t="s">
        <v>101</v>
      </c>
      <c r="B179" s="2">
        <v>0</v>
      </c>
      <c r="C179" s="2">
        <v>1459.7</v>
      </c>
      <c r="D179" s="2">
        <v>-151.19999999999999</v>
      </c>
      <c r="E179" s="2">
        <v>-849.8</v>
      </c>
      <c r="F179" s="2">
        <v>-0.6</v>
      </c>
      <c r="G179" s="2">
        <v>-100.7</v>
      </c>
      <c r="H179" s="2">
        <v>-185.6</v>
      </c>
      <c r="I179" s="2">
        <v>-212.5</v>
      </c>
      <c r="J179" s="2">
        <v>-133.69999999999999</v>
      </c>
      <c r="K179" s="2">
        <v>-12.2</v>
      </c>
      <c r="L179" s="2">
        <v>-9.6</v>
      </c>
      <c r="M179" s="2">
        <v>25.4</v>
      </c>
      <c r="N179" s="2">
        <v>-93.1</v>
      </c>
      <c r="O179" s="2">
        <v>-17.899999999999999</v>
      </c>
      <c r="P179" s="2">
        <v>-26.6</v>
      </c>
      <c r="Q179" s="2">
        <v>64.400000000000006</v>
      </c>
      <c r="W179" s="7">
        <v>64.400000000000006</v>
      </c>
    </row>
    <row r="180" spans="1:24" x14ac:dyDescent="0.2">
      <c r="A180" s="1" t="s">
        <v>36</v>
      </c>
      <c r="W180" s="6"/>
    </row>
    <row r="181" spans="1:24" x14ac:dyDescent="0.2">
      <c r="A181" s="1" t="s">
        <v>29</v>
      </c>
      <c r="W181" s="6"/>
    </row>
    <row r="182" spans="1:24" x14ac:dyDescent="0.2">
      <c r="R182" s="6"/>
      <c r="S182" s="6"/>
      <c r="T182" s="6"/>
      <c r="U182" s="6"/>
      <c r="V182" s="6"/>
      <c r="X182" s="6"/>
    </row>
    <row r="183" spans="1:24" x14ac:dyDescent="0.2">
      <c r="A183" s="1" t="s">
        <v>38</v>
      </c>
      <c r="B183" s="5">
        <v>880.03641000000005</v>
      </c>
      <c r="C183" s="5">
        <v>880.03641000000005</v>
      </c>
      <c r="D183" s="5">
        <v>880.03641000000005</v>
      </c>
      <c r="E183" s="5">
        <v>880.03641000000005</v>
      </c>
      <c r="F183" s="5">
        <v>880.03641000000005</v>
      </c>
      <c r="G183" s="5">
        <v>896.21969000000001</v>
      </c>
      <c r="H183" s="5">
        <v>1286.8063</v>
      </c>
      <c r="I183" s="5">
        <v>1286.8063</v>
      </c>
      <c r="J183" s="5">
        <v>1286.8063</v>
      </c>
      <c r="K183" s="5">
        <v>1263.2471399999999</v>
      </c>
      <c r="L183" s="5">
        <v>1262.96072</v>
      </c>
      <c r="M183" s="5">
        <v>1272.4919199999999</v>
      </c>
      <c r="N183" s="5">
        <v>1227.1668099999999</v>
      </c>
      <c r="O183" s="5">
        <v>1227.8210200000001</v>
      </c>
      <c r="P183" s="5">
        <v>1227.82215</v>
      </c>
      <c r="Q183" s="5">
        <v>1227.82215</v>
      </c>
      <c r="R183" s="12">
        <v>1227.82215</v>
      </c>
      <c r="S183" s="12">
        <v>1227.82215</v>
      </c>
      <c r="T183" s="12">
        <v>1227.82215</v>
      </c>
      <c r="U183" s="12">
        <v>1227.82215</v>
      </c>
      <c r="V183" s="12">
        <v>1227.82215</v>
      </c>
      <c r="W183" s="12">
        <v>1227.82215</v>
      </c>
    </row>
    <row r="186" spans="1:24" x14ac:dyDescent="0.2">
      <c r="B186">
        <v>2003</v>
      </c>
      <c r="C186">
        <f>+B186+1</f>
        <v>2004</v>
      </c>
      <c r="D186">
        <f t="shared" ref="D186:Q186" si="3">+C186+1</f>
        <v>2005</v>
      </c>
      <c r="E186">
        <f t="shared" si="3"/>
        <v>2006</v>
      </c>
      <c r="F186">
        <f t="shared" si="3"/>
        <v>2007</v>
      </c>
      <c r="G186">
        <f t="shared" si="3"/>
        <v>2008</v>
      </c>
      <c r="H186">
        <f t="shared" si="3"/>
        <v>2009</v>
      </c>
      <c r="I186">
        <f t="shared" si="3"/>
        <v>2010</v>
      </c>
      <c r="J186">
        <f t="shared" si="3"/>
        <v>2011</v>
      </c>
      <c r="K186">
        <f t="shared" si="3"/>
        <v>2012</v>
      </c>
      <c r="L186">
        <f t="shared" si="3"/>
        <v>2013</v>
      </c>
      <c r="M186">
        <f t="shared" si="3"/>
        <v>2014</v>
      </c>
      <c r="N186">
        <f t="shared" si="3"/>
        <v>2015</v>
      </c>
      <c r="O186">
        <f t="shared" si="3"/>
        <v>2016</v>
      </c>
      <c r="P186">
        <f t="shared" si="3"/>
        <v>2017</v>
      </c>
      <c r="Q186">
        <f t="shared" si="3"/>
        <v>2018</v>
      </c>
    </row>
    <row r="187" spans="1:24" x14ac:dyDescent="0.2">
      <c r="A187" t="s">
        <v>326</v>
      </c>
      <c r="B187" s="44">
        <f>+B21</f>
        <v>0.17306219096</v>
      </c>
      <c r="C187" s="44">
        <f t="shared" ref="C187:Q187" si="4">+C21</f>
        <v>0.17187290521500001</v>
      </c>
      <c r="D187" s="44">
        <f t="shared" si="4"/>
        <v>0.194380555728</v>
      </c>
      <c r="E187" s="44">
        <f t="shared" si="4"/>
        <v>0.19406218890900001</v>
      </c>
      <c r="F187" s="44">
        <f t="shared" si="4"/>
        <v>0.14990982867399999</v>
      </c>
      <c r="G187" s="44">
        <f t="shared" si="4"/>
        <v>0.145498042627</v>
      </c>
      <c r="H187" s="44">
        <f t="shared" si="4"/>
        <v>0.138285654625</v>
      </c>
      <c r="I187" s="44">
        <f t="shared" si="4"/>
        <v>0.13255342233100001</v>
      </c>
      <c r="J187" s="44">
        <f t="shared" si="4"/>
        <v>0.13426554439300001</v>
      </c>
      <c r="K187" s="44">
        <f t="shared" si="4"/>
        <v>0.13557269710299999</v>
      </c>
      <c r="L187" s="44">
        <f t="shared" si="4"/>
        <v>0.13127683813900001</v>
      </c>
      <c r="M187" s="44">
        <f t="shared" si="4"/>
        <v>0.120767933584</v>
      </c>
      <c r="N187" s="44">
        <f t="shared" si="4"/>
        <v>0.128815602532</v>
      </c>
      <c r="O187" s="44">
        <f t="shared" si="4"/>
        <v>0.12892343169500001</v>
      </c>
      <c r="P187" s="44">
        <f t="shared" si="4"/>
        <v>0.12372591006399999</v>
      </c>
      <c r="Q187" s="44">
        <f t="shared" si="4"/>
        <v>0.10197628458499999</v>
      </c>
    </row>
    <row r="189" spans="1:24" x14ac:dyDescent="0.2">
      <c r="A189" t="s">
        <v>398</v>
      </c>
      <c r="B189">
        <f>+C186</f>
        <v>2004</v>
      </c>
      <c r="C189">
        <f>+D186</f>
        <v>2005</v>
      </c>
      <c r="D189">
        <f t="shared" ref="D189:P189" si="5">+E186</f>
        <v>2006</v>
      </c>
      <c r="E189">
        <f t="shared" si="5"/>
        <v>2007</v>
      </c>
      <c r="F189">
        <f t="shared" si="5"/>
        <v>2008</v>
      </c>
      <c r="G189">
        <f t="shared" si="5"/>
        <v>2009</v>
      </c>
      <c r="H189">
        <f t="shared" si="5"/>
        <v>2010</v>
      </c>
      <c r="I189">
        <f t="shared" si="5"/>
        <v>2011</v>
      </c>
      <c r="J189">
        <f t="shared" si="5"/>
        <v>2012</v>
      </c>
      <c r="K189">
        <f t="shared" si="5"/>
        <v>2013</v>
      </c>
      <c r="L189">
        <f t="shared" si="5"/>
        <v>2014</v>
      </c>
      <c r="M189">
        <f t="shared" si="5"/>
        <v>2015</v>
      </c>
      <c r="N189">
        <f t="shared" si="5"/>
        <v>2016</v>
      </c>
      <c r="O189">
        <f t="shared" si="5"/>
        <v>2017</v>
      </c>
      <c r="P189">
        <f t="shared" si="5"/>
        <v>2018</v>
      </c>
    </row>
    <row r="190" spans="1:24" x14ac:dyDescent="0.2">
      <c r="A190" t="str">
        <f>+A4</f>
        <v>% Y/Y Growth</v>
      </c>
      <c r="B190" s="45">
        <f>+C4</f>
        <v>3.8930287624500001E-2</v>
      </c>
      <c r="C190" s="45">
        <f>+D4</f>
        <v>7.8361710685100006E-2</v>
      </c>
      <c r="D190" s="45">
        <f t="shared" ref="D190:P190" si="6">+E4</f>
        <v>6.1540374215199999E-2</v>
      </c>
      <c r="E190" s="45">
        <f t="shared" si="6"/>
        <v>3.9058382619900002E-2</v>
      </c>
      <c r="F190" s="45">
        <f t="shared" si="6"/>
        <v>3.6519386835000001E-2</v>
      </c>
      <c r="G190" s="45">
        <f t="shared" si="6"/>
        <v>4.1539799912999997E-2</v>
      </c>
      <c r="H190" s="45">
        <f t="shared" si="6"/>
        <v>0.106650657757</v>
      </c>
      <c r="I190" s="45">
        <f t="shared" si="6"/>
        <v>4.2407660738699997E-2</v>
      </c>
      <c r="J190" s="45">
        <f t="shared" si="6"/>
        <v>9.0505928138299996E-3</v>
      </c>
      <c r="K190" s="45">
        <f t="shared" si="6"/>
        <v>2.34998654588E-2</v>
      </c>
      <c r="L190" s="45">
        <f t="shared" si="6"/>
        <v>1.3364297607600001E-2</v>
      </c>
      <c r="M190" s="45">
        <f t="shared" si="6"/>
        <v>4.3239503610499998E-3</v>
      </c>
      <c r="N190" s="45">
        <f t="shared" si="6"/>
        <v>8.1801351874999997E-3</v>
      </c>
      <c r="O190" s="45">
        <f t="shared" si="6"/>
        <v>-2.86116923603E-3</v>
      </c>
      <c r="P190" s="45">
        <f t="shared" si="6"/>
        <v>-2.4839400428300001E-2</v>
      </c>
    </row>
    <row r="191" spans="1:24" x14ac:dyDescent="0.2">
      <c r="A191" t="s">
        <v>399</v>
      </c>
      <c r="B191" s="45">
        <f>+C5</f>
        <v>0</v>
      </c>
      <c r="C191" s="45">
        <f>+D5</f>
        <v>0.12034264224500001</v>
      </c>
      <c r="D191" s="45">
        <f t="shared" ref="D191:P191" si="7">+E5</f>
        <v>0.1447244939</v>
      </c>
      <c r="E191" s="45">
        <f t="shared" si="7"/>
        <v>0.103002424318</v>
      </c>
      <c r="F191" s="45">
        <f t="shared" si="7"/>
        <v>7.7004157638900006E-2</v>
      </c>
      <c r="G191" s="45">
        <f t="shared" si="7"/>
        <v>7.9576194770100001E-2</v>
      </c>
      <c r="H191" s="45">
        <f t="shared" si="7"/>
        <v>0.15262070465399999</v>
      </c>
      <c r="I191" s="45">
        <f t="shared" si="7"/>
        <v>0.15358112340800001</v>
      </c>
      <c r="J191" s="45">
        <f t="shared" si="7"/>
        <v>5.18420680221E-2</v>
      </c>
      <c r="K191" s="45">
        <f t="shared" si="7"/>
        <v>3.2763145986100001E-2</v>
      </c>
      <c r="L191" s="45">
        <f t="shared" si="7"/>
        <v>3.7178222262099998E-2</v>
      </c>
      <c r="M191" s="45">
        <f t="shared" si="7"/>
        <v>1.7746034528099999E-2</v>
      </c>
      <c r="N191" s="45">
        <f t="shared" si="7"/>
        <v>1.2539456047E-2</v>
      </c>
      <c r="O191" s="45">
        <f t="shared" si="7"/>
        <v>5.2955612003299998E-3</v>
      </c>
      <c r="P191" s="45">
        <f t="shared" si="7"/>
        <v>-2.7629499935900002E-2</v>
      </c>
    </row>
    <row r="194" spans="1:17" x14ac:dyDescent="0.2">
      <c r="B194">
        <f>+B186</f>
        <v>2003</v>
      </c>
      <c r="C194">
        <f t="shared" ref="C194:P194" si="8">+C186</f>
        <v>2004</v>
      </c>
      <c r="D194">
        <f t="shared" si="8"/>
        <v>2005</v>
      </c>
      <c r="E194">
        <f t="shared" si="8"/>
        <v>2006</v>
      </c>
      <c r="F194">
        <f t="shared" si="8"/>
        <v>2007</v>
      </c>
      <c r="G194">
        <f t="shared" si="8"/>
        <v>2008</v>
      </c>
      <c r="H194">
        <f t="shared" si="8"/>
        <v>2009</v>
      </c>
      <c r="I194">
        <f t="shared" si="8"/>
        <v>2010</v>
      </c>
      <c r="J194">
        <f t="shared" si="8"/>
        <v>2011</v>
      </c>
      <c r="K194">
        <f t="shared" si="8"/>
        <v>2012</v>
      </c>
      <c r="L194">
        <f t="shared" si="8"/>
        <v>2013</v>
      </c>
      <c r="M194">
        <f t="shared" si="8"/>
        <v>2014</v>
      </c>
      <c r="N194">
        <f t="shared" si="8"/>
        <v>2015</v>
      </c>
      <c r="O194">
        <f t="shared" si="8"/>
        <v>2016</v>
      </c>
      <c r="P194">
        <f t="shared" si="8"/>
        <v>2017</v>
      </c>
      <c r="Q194">
        <f t="shared" ref="Q194" si="9">+Q186</f>
        <v>2018</v>
      </c>
    </row>
    <row r="195" spans="1:17" x14ac:dyDescent="0.2">
      <c r="A195" t="s">
        <v>400</v>
      </c>
      <c r="B195" s="45">
        <f>+B31</f>
        <v>6.9224876384100006E-2</v>
      </c>
      <c r="C195" s="45">
        <f t="shared" ref="C195:P195" si="10">+C31</f>
        <v>9.92090092506E-2</v>
      </c>
      <c r="D195" s="45">
        <f t="shared" si="10"/>
        <v>5.5386336793700003E-2</v>
      </c>
      <c r="E195" s="45">
        <f t="shared" si="10"/>
        <v>6.31258417755E-2</v>
      </c>
      <c r="F195" s="45">
        <f t="shared" si="10"/>
        <v>4.8579801623100001E-2</v>
      </c>
      <c r="G195" s="45">
        <f t="shared" si="10"/>
        <v>4.9749891257099998E-2</v>
      </c>
      <c r="H195" s="45">
        <f t="shared" si="10"/>
        <v>4.3171852161200001E-2</v>
      </c>
      <c r="I195" s="45">
        <f t="shared" si="10"/>
        <v>4.4954950705200003E-2</v>
      </c>
      <c r="J195" s="45">
        <f t="shared" si="10"/>
        <v>5.05475608652E-2</v>
      </c>
      <c r="K195" s="45">
        <f t="shared" si="10"/>
        <v>5.6417615929700002E-2</v>
      </c>
      <c r="L195" s="45">
        <f t="shared" si="10"/>
        <v>6.3184646393800004E-2</v>
      </c>
      <c r="M195" s="45">
        <f t="shared" si="10"/>
        <v>6.5161931941000006E-2</v>
      </c>
      <c r="N195" s="45">
        <f t="shared" si="10"/>
        <v>7.1081069445000006E-2</v>
      </c>
      <c r="O195" s="45">
        <f t="shared" si="10"/>
        <v>7.2981167527900001E-2</v>
      </c>
      <c r="P195" s="45">
        <f t="shared" si="10"/>
        <v>7.4903640256999998E-2</v>
      </c>
      <c r="Q195" s="45">
        <f t="shared" ref="Q195" si="11">+Q31</f>
        <v>7.8919631093500003E-2</v>
      </c>
    </row>
    <row r="198" spans="1:17" x14ac:dyDescent="0.2">
      <c r="B198" s="57">
        <f>+C194</f>
        <v>2004</v>
      </c>
      <c r="C198" s="57">
        <f t="shared" ref="C198:P198" si="12">+D194</f>
        <v>2005</v>
      </c>
      <c r="D198" s="57">
        <f t="shared" si="12"/>
        <v>2006</v>
      </c>
      <c r="E198" s="57">
        <f t="shared" si="12"/>
        <v>2007</v>
      </c>
      <c r="F198" s="57">
        <f t="shared" si="12"/>
        <v>2008</v>
      </c>
      <c r="G198" s="57">
        <f t="shared" si="12"/>
        <v>2009</v>
      </c>
      <c r="H198" s="57">
        <f t="shared" si="12"/>
        <v>2010</v>
      </c>
      <c r="I198" s="57">
        <f t="shared" si="12"/>
        <v>2011</v>
      </c>
      <c r="J198" s="57">
        <f t="shared" si="12"/>
        <v>2012</v>
      </c>
      <c r="K198" s="57">
        <f t="shared" si="12"/>
        <v>2013</v>
      </c>
      <c r="L198" s="57">
        <f t="shared" si="12"/>
        <v>2014</v>
      </c>
      <c r="M198" s="57">
        <f t="shared" si="12"/>
        <v>2015</v>
      </c>
      <c r="N198" s="57">
        <f t="shared" si="12"/>
        <v>2016</v>
      </c>
      <c r="O198" s="57">
        <f t="shared" si="12"/>
        <v>2017</v>
      </c>
      <c r="P198" s="57">
        <f t="shared" si="12"/>
        <v>2018</v>
      </c>
    </row>
    <row r="199" spans="1:17" x14ac:dyDescent="0.2">
      <c r="A199" t="s">
        <v>635</v>
      </c>
      <c r="B199" s="39">
        <f>+B202/B201</f>
        <v>-0.72808586762075289</v>
      </c>
      <c r="C199" s="39">
        <f t="shared" ref="C199:P199" si="13">+C202/C201</f>
        <v>1.0325064157399477</v>
      </c>
      <c r="D199" s="39">
        <f t="shared" si="13"/>
        <v>9.191916109090921E-2</v>
      </c>
      <c r="E199" s="39">
        <f t="shared" si="13"/>
        <v>-0.42128921805097452</v>
      </c>
      <c r="F199" s="39">
        <f t="shared" si="13"/>
        <v>-0.52469135802469169</v>
      </c>
      <c r="G199" s="39">
        <f t="shared" si="13"/>
        <v>7.9842812094241225E-2</v>
      </c>
      <c r="H199" s="39">
        <f t="shared" si="13"/>
        <v>0.10866371487028872</v>
      </c>
      <c r="I199" s="39">
        <f t="shared" si="13"/>
        <v>-0.23025580587319228</v>
      </c>
      <c r="J199" s="39">
        <f t="shared" si="13"/>
        <v>-0.43499984740000031</v>
      </c>
      <c r="K199" s="39">
        <f t="shared" si="13"/>
        <v>-0.1335877862595429</v>
      </c>
      <c r="L199" s="39">
        <f t="shared" si="13"/>
        <v>-1.2918030785573775</v>
      </c>
      <c r="M199" s="39">
        <f t="shared" si="13"/>
        <v>0.55000000000000004</v>
      </c>
      <c r="N199" s="39">
        <f t="shared" si="13"/>
        <v>-0.16315821599999936</v>
      </c>
      <c r="O199" s="39">
        <f t="shared" si="13"/>
        <v>3.5074626865672593</v>
      </c>
      <c r="P199" s="39">
        <f t="shared" si="13"/>
        <v>1.1051723874844828</v>
      </c>
    </row>
    <row r="200" spans="1:17" x14ac:dyDescent="0.2"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</row>
    <row r="201" spans="1:17" x14ac:dyDescent="0.2">
      <c r="A201" t="s">
        <v>636</v>
      </c>
      <c r="B201" s="114">
        <f>+C3-B3</f>
        <v>55.899999999999864</v>
      </c>
      <c r="C201" s="114">
        <f t="shared" ref="C201:P201" si="14">+D3-C3</f>
        <v>116.90000000000009</v>
      </c>
      <c r="D201" s="114">
        <f t="shared" si="14"/>
        <v>99</v>
      </c>
      <c r="E201" s="114">
        <f t="shared" si="14"/>
        <v>66.700000000000045</v>
      </c>
      <c r="F201" s="114">
        <f t="shared" si="14"/>
        <v>64.799999999999955</v>
      </c>
      <c r="G201" s="114">
        <f t="shared" si="14"/>
        <v>76.399999999999864</v>
      </c>
      <c r="H201" s="114">
        <f t="shared" si="14"/>
        <v>204.30000000000018</v>
      </c>
      <c r="I201" s="114">
        <f t="shared" si="14"/>
        <v>89.900000000000091</v>
      </c>
      <c r="J201" s="114">
        <f t="shared" si="14"/>
        <v>20</v>
      </c>
      <c r="K201" s="114">
        <f t="shared" si="14"/>
        <v>52.399999999999636</v>
      </c>
      <c r="L201" s="114">
        <f t="shared" si="14"/>
        <v>30.5</v>
      </c>
      <c r="M201" s="114">
        <f t="shared" si="14"/>
        <v>10</v>
      </c>
      <c r="N201" s="114">
        <f t="shared" si="14"/>
        <v>19</v>
      </c>
      <c r="O201" s="114">
        <f t="shared" si="14"/>
        <v>-6.6999999999998181</v>
      </c>
      <c r="P201" s="114">
        <f t="shared" si="14"/>
        <v>-58</v>
      </c>
    </row>
    <row r="202" spans="1:17" x14ac:dyDescent="0.2">
      <c r="A202" t="s">
        <v>637</v>
      </c>
      <c r="B202" s="114">
        <f>+C61-B61</f>
        <v>-40.699999999999989</v>
      </c>
      <c r="C202" s="114">
        <f t="shared" ref="C202:P202" si="15">+D61-C61</f>
        <v>120.69999999999999</v>
      </c>
      <c r="D202" s="114">
        <f t="shared" si="15"/>
        <v>9.0999969480000118</v>
      </c>
      <c r="E202" s="114">
        <f t="shared" si="15"/>
        <v>-28.099990844000018</v>
      </c>
      <c r="F202" s="114">
        <f t="shared" si="15"/>
        <v>-34</v>
      </c>
      <c r="G202" s="114">
        <f t="shared" si="15"/>
        <v>6.0999908440000183</v>
      </c>
      <c r="H202" s="114">
        <f t="shared" si="15"/>
        <v>22.199996948000006</v>
      </c>
      <c r="I202" s="114">
        <f t="shared" si="15"/>
        <v>-20.699996948000006</v>
      </c>
      <c r="J202" s="114">
        <f t="shared" si="15"/>
        <v>-8.6999969480000061</v>
      </c>
      <c r="K202" s="114">
        <f t="shared" si="15"/>
        <v>-7</v>
      </c>
      <c r="L202" s="114">
        <f t="shared" si="15"/>
        <v>-39.399993896000012</v>
      </c>
      <c r="M202" s="114">
        <f t="shared" si="15"/>
        <v>5.5</v>
      </c>
      <c r="N202" s="114">
        <f t="shared" si="15"/>
        <v>-3.1000061039999878</v>
      </c>
      <c r="O202" s="114">
        <f t="shared" si="15"/>
        <v>-23.5</v>
      </c>
      <c r="P202" s="114">
        <f t="shared" si="15"/>
        <v>-64.099998474100005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177"/>
  <sheetViews>
    <sheetView topLeftCell="A31" workbookViewId="0">
      <selection activeCell="F16" sqref="F16:AC16"/>
    </sheetView>
  </sheetViews>
  <sheetFormatPr defaultRowHeight="12.75" x14ac:dyDescent="0.2"/>
  <cols>
    <col min="1" max="1" width="39.28515625" style="13" customWidth="1"/>
    <col min="2" max="16384" width="9.140625" style="13"/>
  </cols>
  <sheetData>
    <row r="1" spans="1:17" ht="12" customHeight="1" x14ac:dyDescent="0.2">
      <c r="A1" s="15" t="s">
        <v>213</v>
      </c>
      <c r="B1" s="115" t="s">
        <v>212</v>
      </c>
      <c r="C1" s="115" t="s">
        <v>211</v>
      </c>
      <c r="D1" s="115" t="s">
        <v>210</v>
      </c>
      <c r="E1" s="115" t="s">
        <v>209</v>
      </c>
      <c r="F1" s="115" t="s">
        <v>208</v>
      </c>
      <c r="G1" s="115" t="s">
        <v>207</v>
      </c>
      <c r="H1" s="115" t="s">
        <v>206</v>
      </c>
      <c r="I1" s="115" t="s">
        <v>205</v>
      </c>
      <c r="J1" s="115" t="s">
        <v>204</v>
      </c>
      <c r="K1" s="115" t="s">
        <v>203</v>
      </c>
      <c r="L1" s="115" t="s">
        <v>202</v>
      </c>
      <c r="M1" s="115" t="s">
        <v>201</v>
      </c>
      <c r="N1" s="115" t="s">
        <v>200</v>
      </c>
      <c r="O1" s="115" t="s">
        <v>199</v>
      </c>
      <c r="P1" s="115" t="s">
        <v>198</v>
      </c>
      <c r="Q1" s="115" t="s">
        <v>197</v>
      </c>
    </row>
    <row r="2" spans="1:17" ht="12" customHeight="1" x14ac:dyDescent="0.2">
      <c r="A2" s="15" t="s">
        <v>196</v>
      </c>
      <c r="B2" s="14">
        <v>198.2</v>
      </c>
      <c r="C2" s="14">
        <v>167.4</v>
      </c>
      <c r="D2" s="14">
        <v>197.2</v>
      </c>
      <c r="E2" s="14">
        <v>207.8</v>
      </c>
      <c r="F2" s="14">
        <v>244.6</v>
      </c>
      <c r="G2" s="14">
        <v>237.5</v>
      </c>
      <c r="H2" s="14">
        <v>270.89999999999998</v>
      </c>
      <c r="I2" s="14">
        <v>295.3</v>
      </c>
      <c r="J2" s="14">
        <v>321.3</v>
      </c>
      <c r="K2" s="14">
        <v>332.3</v>
      </c>
      <c r="L2" s="14">
        <v>357.9</v>
      </c>
      <c r="M2" s="14">
        <v>345.7</v>
      </c>
      <c r="N2" s="14">
        <v>331.6</v>
      </c>
      <c r="O2" s="14">
        <v>326.3</v>
      </c>
      <c r="P2" s="14">
        <v>374.1</v>
      </c>
      <c r="Q2" s="14">
        <v>396</v>
      </c>
    </row>
    <row r="3" spans="1:17" ht="12" customHeight="1" x14ac:dyDescent="0.2">
      <c r="A3" s="15" t="s">
        <v>195</v>
      </c>
      <c r="B3" s="14">
        <v>18.8</v>
      </c>
      <c r="C3" s="14">
        <v>20.100000000000001</v>
      </c>
      <c r="D3" s="14">
        <v>19.600000000000001</v>
      </c>
      <c r="E3" s="14">
        <v>21.5</v>
      </c>
      <c r="F3" s="16" t="s">
        <v>128</v>
      </c>
      <c r="G3" s="16" t="s">
        <v>128</v>
      </c>
      <c r="H3" s="16" t="s">
        <v>128</v>
      </c>
      <c r="I3" s="16" t="s">
        <v>128</v>
      </c>
      <c r="J3" s="16" t="s">
        <v>128</v>
      </c>
      <c r="K3" s="16" t="s">
        <v>128</v>
      </c>
      <c r="L3" s="16" t="s">
        <v>128</v>
      </c>
      <c r="M3" s="16" t="s">
        <v>128</v>
      </c>
      <c r="N3" s="16" t="s">
        <v>128</v>
      </c>
      <c r="O3" s="16" t="s">
        <v>128</v>
      </c>
      <c r="P3" s="16" t="s">
        <v>128</v>
      </c>
      <c r="Q3" s="16" t="s">
        <v>128</v>
      </c>
    </row>
    <row r="4" spans="1:17" ht="12" customHeight="1" x14ac:dyDescent="0.2">
      <c r="A4" s="15" t="s">
        <v>194</v>
      </c>
      <c r="B4" s="16" t="s">
        <v>128</v>
      </c>
      <c r="C4" s="16" t="s">
        <v>128</v>
      </c>
      <c r="D4" s="16" t="s">
        <v>128</v>
      </c>
      <c r="E4" s="16" t="s">
        <v>128</v>
      </c>
      <c r="F4" s="14">
        <v>27</v>
      </c>
      <c r="G4" s="14">
        <v>13.8</v>
      </c>
      <c r="H4" s="14">
        <v>22.4</v>
      </c>
      <c r="I4" s="14">
        <v>20.100000000000001</v>
      </c>
      <c r="J4" s="14">
        <v>22.7</v>
      </c>
      <c r="K4" s="14">
        <v>21.4</v>
      </c>
      <c r="L4" s="14">
        <v>20.5</v>
      </c>
      <c r="M4" s="14">
        <v>25.8</v>
      </c>
      <c r="N4" s="14">
        <v>25.3</v>
      </c>
      <c r="O4" s="14">
        <v>27.9</v>
      </c>
      <c r="P4" s="14">
        <v>28.6</v>
      </c>
      <c r="Q4" s="14">
        <v>27.4</v>
      </c>
    </row>
    <row r="5" spans="1:17" ht="12" customHeight="1" x14ac:dyDescent="0.2">
      <c r="A5" s="15" t="s">
        <v>164</v>
      </c>
      <c r="B5" s="16" t="s">
        <v>128</v>
      </c>
      <c r="C5" s="16" t="s">
        <v>128</v>
      </c>
      <c r="D5" s="16" t="s">
        <v>128</v>
      </c>
      <c r="E5" s="16" t="s">
        <v>128</v>
      </c>
      <c r="F5" s="14">
        <v>-0.2</v>
      </c>
      <c r="G5" s="14">
        <v>-0.2</v>
      </c>
      <c r="H5" s="14">
        <v>-0.6</v>
      </c>
      <c r="I5" s="14">
        <v>-0.1</v>
      </c>
      <c r="J5" s="14">
        <v>-0.2</v>
      </c>
      <c r="K5" s="14">
        <v>-0.5</v>
      </c>
      <c r="L5" s="14">
        <v>-0.7</v>
      </c>
      <c r="M5" s="14">
        <v>-0.5</v>
      </c>
      <c r="N5" s="14">
        <v>-0.4</v>
      </c>
      <c r="O5" s="14">
        <v>-0.9</v>
      </c>
      <c r="P5" s="14">
        <v>-1.1000000000000001</v>
      </c>
      <c r="Q5" s="14">
        <v>-3.2</v>
      </c>
    </row>
    <row r="6" spans="1:17" ht="12" customHeight="1" x14ac:dyDescent="0.2">
      <c r="A6" s="15" t="s">
        <v>193</v>
      </c>
      <c r="B6" s="14">
        <v>5.2</v>
      </c>
      <c r="C6" s="14">
        <v>2.2000000000000002</v>
      </c>
      <c r="D6" s="14">
        <v>0.4</v>
      </c>
      <c r="E6" s="14">
        <v>0.5</v>
      </c>
      <c r="F6" s="14">
        <v>1.3</v>
      </c>
      <c r="G6" s="14">
        <v>0.5</v>
      </c>
      <c r="H6" s="14">
        <v>0.9</v>
      </c>
      <c r="I6" s="14">
        <v>1.1000000000000001</v>
      </c>
      <c r="J6" s="14">
        <v>1.3</v>
      </c>
      <c r="K6" s="14">
        <v>2.2999999999999998</v>
      </c>
      <c r="L6" s="14">
        <v>1.1000000000000001</v>
      </c>
      <c r="M6" s="14">
        <v>2.1</v>
      </c>
      <c r="N6" s="14">
        <v>3.3</v>
      </c>
      <c r="O6" s="14">
        <v>3.5</v>
      </c>
      <c r="P6" s="14">
        <v>2.1</v>
      </c>
      <c r="Q6" s="14">
        <v>1.4</v>
      </c>
    </row>
    <row r="7" spans="1:17" ht="12" customHeight="1" x14ac:dyDescent="0.2">
      <c r="A7" s="15" t="s">
        <v>192</v>
      </c>
      <c r="B7" s="14">
        <v>0</v>
      </c>
      <c r="C7" s="14">
        <v>1.5</v>
      </c>
      <c r="D7" s="16" t="s">
        <v>128</v>
      </c>
      <c r="E7" s="16" t="s">
        <v>128</v>
      </c>
      <c r="F7" s="16" t="s">
        <v>128</v>
      </c>
      <c r="G7" s="16" t="s">
        <v>128</v>
      </c>
      <c r="H7" s="16" t="s">
        <v>128</v>
      </c>
      <c r="I7" s="16" t="s">
        <v>128</v>
      </c>
      <c r="J7" s="16" t="s">
        <v>128</v>
      </c>
      <c r="K7" s="16" t="s">
        <v>128</v>
      </c>
      <c r="L7" s="16" t="s">
        <v>128</v>
      </c>
      <c r="M7" s="16" t="s">
        <v>128</v>
      </c>
      <c r="N7" s="16" t="s">
        <v>128</v>
      </c>
      <c r="O7" s="16" t="s">
        <v>128</v>
      </c>
      <c r="P7" s="16" t="s">
        <v>128</v>
      </c>
      <c r="Q7" s="16" t="s">
        <v>128</v>
      </c>
    </row>
    <row r="8" spans="1:17" ht="12" customHeight="1" x14ac:dyDescent="0.2">
      <c r="A8" s="15" t="s">
        <v>191</v>
      </c>
      <c r="B8" s="14">
        <v>33.700000000000003</v>
      </c>
      <c r="C8" s="14">
        <v>25.7</v>
      </c>
      <c r="D8" s="14">
        <v>34.5</v>
      </c>
      <c r="E8" s="14">
        <v>41.9</v>
      </c>
      <c r="F8" s="14">
        <v>37.5</v>
      </c>
      <c r="G8" s="14">
        <v>44.4</v>
      </c>
      <c r="H8" s="14">
        <v>45.8</v>
      </c>
      <c r="I8" s="14">
        <v>52.3</v>
      </c>
      <c r="J8" s="14">
        <v>48.3</v>
      </c>
      <c r="K8" s="14">
        <v>52.2</v>
      </c>
      <c r="L8" s="14">
        <v>57.4</v>
      </c>
      <c r="M8" s="14">
        <v>47.3</v>
      </c>
      <c r="N8" s="14">
        <v>49.8</v>
      </c>
      <c r="O8" s="14">
        <v>50.6</v>
      </c>
      <c r="P8" s="14">
        <v>53.3</v>
      </c>
      <c r="Q8" s="14">
        <v>55.7</v>
      </c>
    </row>
    <row r="9" spans="1:17" ht="12" customHeight="1" x14ac:dyDescent="0.2">
      <c r="A9" s="15" t="s">
        <v>143</v>
      </c>
      <c r="B9" s="16" t="s">
        <v>128</v>
      </c>
      <c r="C9" s="16" t="s">
        <v>128</v>
      </c>
      <c r="D9" s="16" t="s">
        <v>128</v>
      </c>
      <c r="E9" s="14">
        <v>0</v>
      </c>
      <c r="F9" s="14">
        <v>3</v>
      </c>
      <c r="G9" s="14">
        <v>10.5</v>
      </c>
      <c r="H9" s="14">
        <v>9.5</v>
      </c>
      <c r="I9" s="14">
        <v>8.9</v>
      </c>
      <c r="J9" s="14">
        <v>1.2</v>
      </c>
      <c r="K9" s="14">
        <v>7.8</v>
      </c>
      <c r="L9" s="14">
        <v>7.3</v>
      </c>
      <c r="M9" s="14">
        <v>1.5</v>
      </c>
      <c r="N9" s="14">
        <v>17.399999999999999</v>
      </c>
      <c r="O9" s="14">
        <v>39.1</v>
      </c>
      <c r="P9" s="14">
        <v>4.8</v>
      </c>
      <c r="Q9" s="14">
        <v>8.1</v>
      </c>
    </row>
    <row r="10" spans="1:17" ht="12" customHeight="1" x14ac:dyDescent="0.2">
      <c r="A10" s="15" t="s">
        <v>190</v>
      </c>
      <c r="B10" s="16" t="s">
        <v>128</v>
      </c>
      <c r="C10" s="16" t="s">
        <v>128</v>
      </c>
      <c r="D10" s="16" t="s">
        <v>128</v>
      </c>
      <c r="E10" s="16" t="s">
        <v>128</v>
      </c>
      <c r="F10" s="14">
        <v>58.2</v>
      </c>
      <c r="G10" s="14">
        <v>3.4</v>
      </c>
      <c r="H10" s="14">
        <v>30.6</v>
      </c>
      <c r="I10" s="14">
        <v>28.6</v>
      </c>
      <c r="J10" s="14">
        <v>23.7</v>
      </c>
      <c r="K10" s="14">
        <v>28.7</v>
      </c>
      <c r="L10" s="14">
        <v>0</v>
      </c>
      <c r="M10" s="16" t="s">
        <v>128</v>
      </c>
      <c r="N10" s="16" t="s">
        <v>128</v>
      </c>
      <c r="O10" s="16" t="s">
        <v>128</v>
      </c>
      <c r="P10" s="16" t="s">
        <v>128</v>
      </c>
      <c r="Q10" s="16" t="s">
        <v>128</v>
      </c>
    </row>
    <row r="11" spans="1:17" ht="12" customHeight="1" x14ac:dyDescent="0.2">
      <c r="A11" s="15" t="s">
        <v>189</v>
      </c>
      <c r="B11" s="14">
        <v>18.2</v>
      </c>
      <c r="C11" s="14">
        <v>159.30000000000001</v>
      </c>
      <c r="D11" s="14">
        <v>76.099999999999994</v>
      </c>
      <c r="E11" s="14">
        <v>34</v>
      </c>
      <c r="F11" s="14">
        <v>22.2</v>
      </c>
      <c r="G11" s="14">
        <v>38.700000000000003</v>
      </c>
      <c r="H11" s="14">
        <v>157.6</v>
      </c>
      <c r="I11" s="14">
        <v>40.9</v>
      </c>
      <c r="J11" s="14">
        <v>5.3</v>
      </c>
      <c r="K11" s="14">
        <v>15.3</v>
      </c>
      <c r="L11" s="14">
        <v>27</v>
      </c>
      <c r="M11" s="14">
        <v>64.400000000000006</v>
      </c>
      <c r="N11" s="14">
        <v>32.700000000000003</v>
      </c>
      <c r="O11" s="14">
        <v>56.3</v>
      </c>
      <c r="P11" s="14">
        <v>40</v>
      </c>
      <c r="Q11" s="14">
        <v>42.7</v>
      </c>
    </row>
    <row r="12" spans="1:17" ht="12" customHeight="1" x14ac:dyDescent="0.2">
      <c r="A12" s="15" t="s">
        <v>188</v>
      </c>
      <c r="B12" s="14">
        <v>274.10000000000002</v>
      </c>
      <c r="C12" s="14">
        <v>376.2</v>
      </c>
      <c r="D12" s="14">
        <v>327.8</v>
      </c>
      <c r="E12" s="14">
        <v>305.7</v>
      </c>
      <c r="F12" s="14">
        <v>393.6</v>
      </c>
      <c r="G12" s="14">
        <v>348.6</v>
      </c>
      <c r="H12" s="14">
        <v>537.1</v>
      </c>
      <c r="I12" s="14">
        <v>447.1</v>
      </c>
      <c r="J12" s="14">
        <v>423.6</v>
      </c>
      <c r="K12" s="14">
        <v>459.5</v>
      </c>
      <c r="L12" s="14">
        <v>470.5</v>
      </c>
      <c r="M12" s="14">
        <v>486.3</v>
      </c>
      <c r="N12" s="14">
        <v>459.7</v>
      </c>
      <c r="O12" s="14">
        <v>502.8</v>
      </c>
      <c r="P12" s="14">
        <v>501.8</v>
      </c>
      <c r="Q12" s="14">
        <v>528.1</v>
      </c>
    </row>
    <row r="13" spans="1:17" ht="12" customHeight="1" x14ac:dyDescent="0.2">
      <c r="A13" s="15" t="s">
        <v>187</v>
      </c>
      <c r="B13" s="14">
        <v>2.1</v>
      </c>
      <c r="C13" s="14">
        <v>864.6</v>
      </c>
      <c r="D13" s="14">
        <v>839</v>
      </c>
      <c r="E13" s="16" t="s">
        <v>128</v>
      </c>
      <c r="F13" s="16" t="s">
        <v>128</v>
      </c>
      <c r="G13" s="16" t="s">
        <v>128</v>
      </c>
      <c r="H13" s="16" t="s">
        <v>128</v>
      </c>
      <c r="I13" s="16" t="s">
        <v>128</v>
      </c>
      <c r="J13" s="16" t="s">
        <v>128</v>
      </c>
      <c r="K13" s="16" t="s">
        <v>128</v>
      </c>
      <c r="L13" s="16" t="s">
        <v>128</v>
      </c>
      <c r="M13" s="16" t="s">
        <v>128</v>
      </c>
      <c r="N13" s="16" t="s">
        <v>128</v>
      </c>
      <c r="O13" s="16" t="s">
        <v>128</v>
      </c>
      <c r="P13" s="14">
        <v>819.5</v>
      </c>
      <c r="Q13" s="14">
        <v>819.4</v>
      </c>
    </row>
    <row r="14" spans="1:17" ht="12" customHeight="1" x14ac:dyDescent="0.2">
      <c r="A14" s="15" t="s">
        <v>186</v>
      </c>
      <c r="B14" s="14">
        <v>-0.2</v>
      </c>
      <c r="C14" s="14">
        <v>-31.8</v>
      </c>
      <c r="D14" s="14">
        <v>-9.1</v>
      </c>
      <c r="E14" s="16" t="s">
        <v>128</v>
      </c>
      <c r="F14" s="16" t="s">
        <v>128</v>
      </c>
      <c r="G14" s="16" t="s">
        <v>128</v>
      </c>
      <c r="H14" s="16" t="s">
        <v>128</v>
      </c>
      <c r="I14" s="16" t="s">
        <v>128</v>
      </c>
      <c r="J14" s="16" t="s">
        <v>128</v>
      </c>
      <c r="K14" s="16" t="s">
        <v>128</v>
      </c>
      <c r="L14" s="16" t="s">
        <v>128</v>
      </c>
      <c r="M14" s="16" t="s">
        <v>128</v>
      </c>
      <c r="N14" s="16" t="s">
        <v>128</v>
      </c>
      <c r="O14" s="16" t="s">
        <v>128</v>
      </c>
      <c r="P14" s="14">
        <v>0</v>
      </c>
      <c r="Q14" s="14">
        <v>-302.10000000000002</v>
      </c>
    </row>
    <row r="15" spans="1:17" ht="12" customHeight="1" x14ac:dyDescent="0.2">
      <c r="A15" s="15" t="s">
        <v>185</v>
      </c>
      <c r="B15" s="16" t="s">
        <v>128</v>
      </c>
      <c r="C15" s="16" t="s">
        <v>128</v>
      </c>
      <c r="D15" s="16" t="s">
        <v>128</v>
      </c>
      <c r="E15" s="14">
        <v>811.7</v>
      </c>
      <c r="F15" s="14">
        <v>817.4</v>
      </c>
      <c r="G15" s="14">
        <v>818.5</v>
      </c>
      <c r="H15" s="14">
        <v>819.2</v>
      </c>
      <c r="I15" s="14">
        <v>818.7</v>
      </c>
      <c r="J15" s="14">
        <v>819.2</v>
      </c>
      <c r="K15" s="14">
        <v>818.5</v>
      </c>
      <c r="L15" s="14">
        <v>819</v>
      </c>
      <c r="M15" s="14">
        <v>818.5</v>
      </c>
      <c r="N15" s="14">
        <v>818</v>
      </c>
      <c r="O15" s="14">
        <v>818.9</v>
      </c>
      <c r="P15" s="16" t="s">
        <v>128</v>
      </c>
      <c r="Q15" s="16" t="s">
        <v>128</v>
      </c>
    </row>
    <row r="16" spans="1:17" ht="12" customHeight="1" x14ac:dyDescent="0.2">
      <c r="A16" s="15" t="s">
        <v>184</v>
      </c>
      <c r="B16" s="16" t="s">
        <v>128</v>
      </c>
      <c r="C16" s="16" t="s">
        <v>128</v>
      </c>
      <c r="D16" s="16" t="s">
        <v>128</v>
      </c>
      <c r="E16" s="16" t="s">
        <v>128</v>
      </c>
      <c r="F16" s="16" t="s">
        <v>128</v>
      </c>
      <c r="G16" s="16" t="s">
        <v>128</v>
      </c>
      <c r="H16" s="16" t="s">
        <v>128</v>
      </c>
      <c r="I16" s="16" t="s">
        <v>128</v>
      </c>
      <c r="J16" s="16" t="s">
        <v>128</v>
      </c>
      <c r="K16" s="16" t="s">
        <v>128</v>
      </c>
      <c r="L16" s="14">
        <v>13.7</v>
      </c>
      <c r="M16" s="14">
        <v>16.899999999999999</v>
      </c>
      <c r="N16" s="14">
        <v>34.299999999999997</v>
      </c>
      <c r="O16" s="14">
        <v>40.6</v>
      </c>
      <c r="P16" s="14">
        <v>48</v>
      </c>
      <c r="Q16" s="14">
        <v>48.8</v>
      </c>
    </row>
    <row r="17" spans="1:17" ht="12" customHeight="1" x14ac:dyDescent="0.2">
      <c r="A17" s="15" t="s">
        <v>183</v>
      </c>
      <c r="B17" s="16" t="s">
        <v>128</v>
      </c>
      <c r="C17" s="16" t="s">
        <v>128</v>
      </c>
      <c r="D17" s="16" t="s">
        <v>128</v>
      </c>
      <c r="E17" s="16" t="s">
        <v>128</v>
      </c>
      <c r="F17" s="14">
        <v>43.6</v>
      </c>
      <c r="G17" s="14">
        <v>47.5</v>
      </c>
      <c r="H17" s="14">
        <v>52.7</v>
      </c>
      <c r="I17" s="14">
        <v>61.3</v>
      </c>
      <c r="J17" s="14">
        <v>80.7</v>
      </c>
      <c r="K17" s="14">
        <v>96.4</v>
      </c>
      <c r="L17" s="14">
        <v>101.3</v>
      </c>
      <c r="M17" s="14">
        <v>119</v>
      </c>
      <c r="N17" s="14">
        <v>151.6</v>
      </c>
      <c r="O17" s="14">
        <v>194.1</v>
      </c>
      <c r="P17" s="14">
        <v>226</v>
      </c>
      <c r="Q17" s="14">
        <v>171.9</v>
      </c>
    </row>
    <row r="18" spans="1:17" ht="12" customHeight="1" x14ac:dyDescent="0.2">
      <c r="A18" s="15" t="s">
        <v>182</v>
      </c>
      <c r="B18" s="16" t="s">
        <v>128</v>
      </c>
      <c r="C18" s="16" t="s">
        <v>128</v>
      </c>
      <c r="D18" s="16" t="s">
        <v>128</v>
      </c>
      <c r="E18" s="16" t="s">
        <v>128</v>
      </c>
      <c r="F18" s="14">
        <v>2.9</v>
      </c>
      <c r="G18" s="14">
        <v>2.7</v>
      </c>
      <c r="H18" s="14">
        <v>2.7</v>
      </c>
      <c r="I18" s="14">
        <v>7.2</v>
      </c>
      <c r="J18" s="14">
        <v>7.2</v>
      </c>
      <c r="K18" s="14">
        <v>7.2</v>
      </c>
      <c r="L18" s="14">
        <v>7.2</v>
      </c>
      <c r="M18" s="14">
        <v>7.2</v>
      </c>
      <c r="N18" s="14">
        <v>7.2</v>
      </c>
      <c r="O18" s="14">
        <v>7.2</v>
      </c>
      <c r="P18" s="14">
        <v>7.2</v>
      </c>
      <c r="Q18" s="14">
        <v>7.2</v>
      </c>
    </row>
    <row r="19" spans="1:17" ht="12" customHeight="1" x14ac:dyDescent="0.2">
      <c r="A19" s="15" t="s">
        <v>181</v>
      </c>
      <c r="B19" s="14">
        <v>0.4</v>
      </c>
      <c r="C19" s="14">
        <v>0.3</v>
      </c>
      <c r="D19" s="16" t="s">
        <v>128</v>
      </c>
      <c r="E19" s="14">
        <v>38.6</v>
      </c>
      <c r="F19" s="16" t="s">
        <v>128</v>
      </c>
      <c r="G19" s="16" t="s">
        <v>128</v>
      </c>
      <c r="H19" s="16" t="s">
        <v>128</v>
      </c>
      <c r="I19" s="16" t="s">
        <v>128</v>
      </c>
      <c r="J19" s="16" t="s">
        <v>128</v>
      </c>
      <c r="K19" s="16" t="s">
        <v>128</v>
      </c>
      <c r="L19" s="16" t="s">
        <v>128</v>
      </c>
      <c r="M19" s="16" t="s">
        <v>128</v>
      </c>
      <c r="N19" s="16" t="s">
        <v>128</v>
      </c>
      <c r="O19" s="16" t="s">
        <v>128</v>
      </c>
      <c r="P19" s="16" t="s">
        <v>128</v>
      </c>
      <c r="Q19" s="16" t="s">
        <v>128</v>
      </c>
    </row>
    <row r="20" spans="1:17" ht="12" customHeight="1" x14ac:dyDescent="0.2">
      <c r="A20" s="15" t="s">
        <v>180</v>
      </c>
      <c r="B20" s="16" t="s">
        <v>128</v>
      </c>
      <c r="C20" s="16" t="s">
        <v>128</v>
      </c>
      <c r="D20" s="16" t="s">
        <v>128</v>
      </c>
      <c r="E20" s="16" t="s">
        <v>128</v>
      </c>
      <c r="F20" s="16" t="s">
        <v>128</v>
      </c>
      <c r="G20" s="16" t="s">
        <v>128</v>
      </c>
      <c r="H20" s="16" t="s">
        <v>128</v>
      </c>
      <c r="I20" s="16" t="s">
        <v>128</v>
      </c>
      <c r="J20" s="16" t="s">
        <v>128</v>
      </c>
      <c r="K20" s="16" t="s">
        <v>128</v>
      </c>
      <c r="L20" s="14">
        <v>-9.3000000000000007</v>
      </c>
      <c r="M20" s="14">
        <v>-8</v>
      </c>
      <c r="N20" s="14">
        <v>-10.3</v>
      </c>
      <c r="O20" s="14">
        <v>-11.6</v>
      </c>
      <c r="P20" s="14">
        <v>-12.6</v>
      </c>
      <c r="Q20" s="14">
        <v>-16.2</v>
      </c>
    </row>
    <row r="21" spans="1:17" ht="12" customHeight="1" x14ac:dyDescent="0.2">
      <c r="A21" s="15" t="s">
        <v>179</v>
      </c>
      <c r="B21" s="16" t="s">
        <v>128</v>
      </c>
      <c r="C21" s="16" t="s">
        <v>128</v>
      </c>
      <c r="D21" s="16" t="s">
        <v>128</v>
      </c>
      <c r="E21" s="16" t="s">
        <v>128</v>
      </c>
      <c r="F21" s="16" t="s">
        <v>128</v>
      </c>
      <c r="G21" s="16" t="s">
        <v>128</v>
      </c>
      <c r="H21" s="16" t="s">
        <v>128</v>
      </c>
      <c r="I21" s="16" t="s">
        <v>128</v>
      </c>
      <c r="J21" s="16" t="s">
        <v>128</v>
      </c>
      <c r="K21" s="16" t="s">
        <v>128</v>
      </c>
      <c r="L21" s="14">
        <v>-52.4</v>
      </c>
      <c r="M21" s="14">
        <v>-57.1</v>
      </c>
      <c r="N21" s="14">
        <v>-64.900000000000006</v>
      </c>
      <c r="O21" s="14">
        <v>-82</v>
      </c>
      <c r="P21" s="14">
        <v>-90.4</v>
      </c>
      <c r="Q21" s="14">
        <v>-103.3</v>
      </c>
    </row>
    <row r="22" spans="1:17" ht="12" customHeight="1" x14ac:dyDescent="0.2">
      <c r="A22" s="15" t="s">
        <v>178</v>
      </c>
      <c r="B22" s="16" t="s">
        <v>128</v>
      </c>
      <c r="C22" s="16" t="s">
        <v>128</v>
      </c>
      <c r="D22" s="16" t="s">
        <v>128</v>
      </c>
      <c r="E22" s="16" t="s">
        <v>128</v>
      </c>
      <c r="F22" s="16" t="s">
        <v>128</v>
      </c>
      <c r="G22" s="16" t="s">
        <v>128</v>
      </c>
      <c r="H22" s="16" t="s">
        <v>128</v>
      </c>
      <c r="I22" s="16" t="s">
        <v>128</v>
      </c>
      <c r="J22" s="16" t="s">
        <v>128</v>
      </c>
      <c r="K22" s="16" t="s">
        <v>128</v>
      </c>
      <c r="L22" s="14">
        <v>-3</v>
      </c>
      <c r="M22" s="14">
        <v>-3.7</v>
      </c>
      <c r="N22" s="14">
        <v>-4.4000000000000004</v>
      </c>
      <c r="O22" s="14">
        <v>-5.0999999999999996</v>
      </c>
      <c r="P22" s="14">
        <v>-5.8</v>
      </c>
      <c r="Q22" s="14">
        <v>-6.3</v>
      </c>
    </row>
    <row r="23" spans="1:17" ht="12" customHeight="1" x14ac:dyDescent="0.2">
      <c r="A23" s="15" t="s">
        <v>177</v>
      </c>
      <c r="B23" s="14">
        <v>-0.1</v>
      </c>
      <c r="C23" s="14">
        <v>0</v>
      </c>
      <c r="D23" s="16" t="s">
        <v>128</v>
      </c>
      <c r="E23" s="14">
        <v>-14.2</v>
      </c>
      <c r="F23" s="14">
        <v>-21</v>
      </c>
      <c r="G23" s="14">
        <v>-27.9</v>
      </c>
      <c r="H23" s="14">
        <v>-34.700000000000003</v>
      </c>
      <c r="I23" s="14">
        <v>-41</v>
      </c>
      <c r="J23" s="14">
        <v>-49</v>
      </c>
      <c r="K23" s="14">
        <v>-57.2</v>
      </c>
      <c r="L23" s="16" t="s">
        <v>128</v>
      </c>
      <c r="M23" s="16" t="s">
        <v>128</v>
      </c>
      <c r="N23" s="16" t="s">
        <v>128</v>
      </c>
      <c r="O23" s="16" t="s">
        <v>128</v>
      </c>
      <c r="P23" s="16" t="s">
        <v>128</v>
      </c>
      <c r="Q23" s="16" t="s">
        <v>128</v>
      </c>
    </row>
    <row r="24" spans="1:17" ht="12" customHeight="1" x14ac:dyDescent="0.2">
      <c r="A24" s="15" t="s">
        <v>176</v>
      </c>
      <c r="B24" s="14">
        <v>263.8</v>
      </c>
      <c r="C24" s="14">
        <v>346</v>
      </c>
      <c r="D24" s="14">
        <v>54.4</v>
      </c>
      <c r="E24" s="14">
        <v>54.4</v>
      </c>
      <c r="F24" s="14">
        <v>54.4</v>
      </c>
      <c r="G24" s="14">
        <v>46.3</v>
      </c>
      <c r="H24" s="14">
        <v>51</v>
      </c>
      <c r="I24" s="14">
        <v>50.6</v>
      </c>
      <c r="J24" s="14">
        <v>1.6</v>
      </c>
      <c r="K24" s="14">
        <v>1.6</v>
      </c>
      <c r="L24" s="14">
        <v>1.6</v>
      </c>
      <c r="M24" s="14">
        <v>1.6</v>
      </c>
      <c r="N24" s="14">
        <v>1.6</v>
      </c>
      <c r="O24" s="14">
        <v>1.6</v>
      </c>
      <c r="P24" s="14">
        <v>1.6</v>
      </c>
      <c r="Q24" s="14">
        <v>0.6</v>
      </c>
    </row>
    <row r="25" spans="1:17" ht="12" customHeight="1" x14ac:dyDescent="0.2">
      <c r="A25" s="15" t="s">
        <v>175</v>
      </c>
      <c r="B25" s="14">
        <v>94.2</v>
      </c>
      <c r="C25" s="14">
        <v>89.6</v>
      </c>
      <c r="D25" s="14">
        <v>9.6</v>
      </c>
      <c r="E25" s="14">
        <v>9.6</v>
      </c>
      <c r="F25" s="14">
        <v>9.6</v>
      </c>
      <c r="G25" s="14">
        <v>9.6</v>
      </c>
      <c r="H25" s="14">
        <v>11.4</v>
      </c>
      <c r="I25" s="14">
        <v>11.5</v>
      </c>
      <c r="J25" s="14">
        <v>6.7</v>
      </c>
      <c r="K25" s="14">
        <v>7.1</v>
      </c>
      <c r="L25" s="14">
        <v>7.7</v>
      </c>
      <c r="M25" s="14">
        <v>7.7</v>
      </c>
      <c r="N25" s="14">
        <v>7.7</v>
      </c>
      <c r="O25" s="14">
        <v>7.7</v>
      </c>
      <c r="P25" s="14">
        <v>7.7</v>
      </c>
      <c r="Q25" s="14">
        <v>7.7</v>
      </c>
    </row>
    <row r="26" spans="1:17" ht="12" customHeight="1" x14ac:dyDescent="0.2">
      <c r="A26" s="15" t="s">
        <v>174</v>
      </c>
      <c r="B26" s="14">
        <v>335.2</v>
      </c>
      <c r="C26" s="14">
        <v>260.60000000000002</v>
      </c>
      <c r="D26" s="14">
        <v>264.89999999999998</v>
      </c>
      <c r="E26" s="14">
        <v>277.89999999999998</v>
      </c>
      <c r="F26" s="14">
        <v>297.5</v>
      </c>
      <c r="G26" s="14">
        <v>306.8</v>
      </c>
      <c r="H26" s="14">
        <v>336.6</v>
      </c>
      <c r="I26" s="14">
        <v>339.1</v>
      </c>
      <c r="J26" s="14">
        <v>351.4</v>
      </c>
      <c r="K26" s="14">
        <v>352.6</v>
      </c>
      <c r="L26" s="14">
        <v>365.7</v>
      </c>
      <c r="M26" s="14">
        <v>378.7</v>
      </c>
      <c r="N26" s="14">
        <v>379</v>
      </c>
      <c r="O26" s="14">
        <v>383.1</v>
      </c>
      <c r="P26" s="14">
        <v>388.4</v>
      </c>
      <c r="Q26" s="14">
        <v>390.7</v>
      </c>
    </row>
    <row r="27" spans="1:17" ht="12" customHeight="1" x14ac:dyDescent="0.2">
      <c r="A27" s="15" t="s">
        <v>173</v>
      </c>
      <c r="B27" s="14">
        <v>722.2</v>
      </c>
      <c r="C27" s="14">
        <v>407.9</v>
      </c>
      <c r="D27" s="14">
        <v>336</v>
      </c>
      <c r="E27" s="14">
        <v>379.4</v>
      </c>
      <c r="F27" s="14">
        <v>433.3</v>
      </c>
      <c r="G27" s="14">
        <v>505.3</v>
      </c>
      <c r="H27" s="14">
        <v>721.1</v>
      </c>
      <c r="I27" s="14">
        <v>776.3</v>
      </c>
      <c r="J27" s="14">
        <v>818.3</v>
      </c>
      <c r="K27" s="14">
        <v>882.1</v>
      </c>
      <c r="L27" s="14">
        <v>926.1</v>
      </c>
      <c r="M27" s="14">
        <v>959.2</v>
      </c>
      <c r="N27" s="14">
        <v>1003.9</v>
      </c>
      <c r="O27" s="14">
        <v>1059.4000000000001</v>
      </c>
      <c r="P27" s="14">
        <v>1121.3</v>
      </c>
      <c r="Q27" s="14">
        <v>1174.7</v>
      </c>
    </row>
    <row r="28" spans="1:17" ht="12" customHeight="1" x14ac:dyDescent="0.2">
      <c r="A28" s="15" t="s">
        <v>56</v>
      </c>
      <c r="B28" s="14">
        <v>-445.6</v>
      </c>
      <c r="C28" s="14">
        <v>-65.2</v>
      </c>
      <c r="D28" s="14">
        <v>-14.9</v>
      </c>
      <c r="E28" s="14">
        <v>-81.8</v>
      </c>
      <c r="F28" s="14">
        <v>-127.1</v>
      </c>
      <c r="G28" s="14">
        <v>-174.7</v>
      </c>
      <c r="H28" s="14">
        <v>-450.9</v>
      </c>
      <c r="I28" s="14">
        <v>-501.4</v>
      </c>
      <c r="J28" s="14">
        <v>-543.4</v>
      </c>
      <c r="K28" s="14">
        <v>-581.79999999999995</v>
      </c>
      <c r="L28" s="16" t="s">
        <v>128</v>
      </c>
      <c r="M28" s="16" t="s">
        <v>128</v>
      </c>
      <c r="N28" s="16" t="s">
        <v>128</v>
      </c>
      <c r="O28" s="16" t="s">
        <v>128</v>
      </c>
      <c r="P28" s="16" t="s">
        <v>128</v>
      </c>
      <c r="Q28" s="16" t="s">
        <v>128</v>
      </c>
    </row>
    <row r="29" spans="1:17" ht="12" customHeight="1" x14ac:dyDescent="0.2">
      <c r="A29" s="15" t="s">
        <v>172</v>
      </c>
      <c r="B29" s="16" t="s">
        <v>128</v>
      </c>
      <c r="C29" s="16" t="s">
        <v>128</v>
      </c>
      <c r="D29" s="16" t="s">
        <v>128</v>
      </c>
      <c r="E29" s="16" t="s">
        <v>128</v>
      </c>
      <c r="F29" s="16" t="s">
        <v>128</v>
      </c>
      <c r="G29" s="16" t="s">
        <v>128</v>
      </c>
      <c r="H29" s="16" t="s">
        <v>128</v>
      </c>
      <c r="I29" s="16" t="s">
        <v>128</v>
      </c>
      <c r="J29" s="16" t="s">
        <v>128</v>
      </c>
      <c r="K29" s="16" t="s">
        <v>128</v>
      </c>
      <c r="L29" s="14">
        <v>-0.2</v>
      </c>
      <c r="M29" s="14">
        <v>-0.2</v>
      </c>
      <c r="N29" s="14">
        <v>-0.2</v>
      </c>
      <c r="O29" s="14">
        <v>-0.2</v>
      </c>
      <c r="P29" s="14">
        <v>-0.2</v>
      </c>
      <c r="Q29" s="14">
        <v>-0.1</v>
      </c>
    </row>
    <row r="30" spans="1:17" ht="12" customHeight="1" x14ac:dyDescent="0.2">
      <c r="A30" s="15" t="s">
        <v>171</v>
      </c>
      <c r="B30" s="16" t="s">
        <v>128</v>
      </c>
      <c r="C30" s="16" t="s">
        <v>128</v>
      </c>
      <c r="D30" s="16" t="s">
        <v>128</v>
      </c>
      <c r="E30" s="16" t="s">
        <v>128</v>
      </c>
      <c r="F30" s="16" t="s">
        <v>128</v>
      </c>
      <c r="G30" s="16" t="s">
        <v>128</v>
      </c>
      <c r="H30" s="16" t="s">
        <v>128</v>
      </c>
      <c r="I30" s="16" t="s">
        <v>128</v>
      </c>
      <c r="J30" s="16" t="s">
        <v>128</v>
      </c>
      <c r="K30" s="16" t="s">
        <v>128</v>
      </c>
      <c r="L30" s="14">
        <v>-127.5</v>
      </c>
      <c r="M30" s="14">
        <v>-142</v>
      </c>
      <c r="N30" s="14">
        <v>-154.9</v>
      </c>
      <c r="O30" s="14">
        <v>-168.4</v>
      </c>
      <c r="P30" s="14">
        <v>-186.7</v>
      </c>
      <c r="Q30" s="14">
        <v>-221.1</v>
      </c>
    </row>
    <row r="31" spans="1:17" ht="12" customHeight="1" x14ac:dyDescent="0.2">
      <c r="A31" s="15" t="s">
        <v>170</v>
      </c>
      <c r="B31" s="16" t="s">
        <v>128</v>
      </c>
      <c r="C31" s="16" t="s">
        <v>128</v>
      </c>
      <c r="D31" s="16" t="s">
        <v>128</v>
      </c>
      <c r="E31" s="16" t="s">
        <v>128</v>
      </c>
      <c r="F31" s="16" t="s">
        <v>128</v>
      </c>
      <c r="G31" s="16" t="s">
        <v>128</v>
      </c>
      <c r="H31" s="16" t="s">
        <v>128</v>
      </c>
      <c r="I31" s="16" t="s">
        <v>128</v>
      </c>
      <c r="J31" s="16" t="s">
        <v>128</v>
      </c>
      <c r="K31" s="16" t="s">
        <v>128</v>
      </c>
      <c r="L31" s="14">
        <v>-480.3</v>
      </c>
      <c r="M31" s="14">
        <v>-514.6</v>
      </c>
      <c r="N31" s="14">
        <v>-560.4</v>
      </c>
      <c r="O31" s="14">
        <v>-611.5</v>
      </c>
      <c r="P31" s="14">
        <v>-675.6</v>
      </c>
      <c r="Q31" s="14">
        <v>-747</v>
      </c>
    </row>
    <row r="32" spans="1:17" ht="12" customHeight="1" x14ac:dyDescent="0.2">
      <c r="A32" s="15" t="s">
        <v>169</v>
      </c>
      <c r="B32" s="16" t="s">
        <v>128</v>
      </c>
      <c r="C32" s="16" t="s">
        <v>128</v>
      </c>
      <c r="D32" s="16" t="s">
        <v>128</v>
      </c>
      <c r="E32" s="16" t="s">
        <v>128</v>
      </c>
      <c r="F32" s="16" t="s">
        <v>128</v>
      </c>
      <c r="G32" s="16" t="s">
        <v>128</v>
      </c>
      <c r="H32" s="16" t="s">
        <v>128</v>
      </c>
      <c r="I32" s="16" t="s">
        <v>128</v>
      </c>
      <c r="J32" s="16" t="s">
        <v>128</v>
      </c>
      <c r="K32" s="16" t="s">
        <v>128</v>
      </c>
      <c r="L32" s="14">
        <v>-1</v>
      </c>
      <c r="M32" s="14">
        <v>-1.2</v>
      </c>
      <c r="N32" s="14">
        <v>-1.4</v>
      </c>
      <c r="O32" s="14">
        <v>-1.5</v>
      </c>
      <c r="P32" s="14">
        <v>-1.6</v>
      </c>
      <c r="Q32" s="14">
        <v>-1.8</v>
      </c>
    </row>
    <row r="33" spans="1:17" ht="12" customHeight="1" x14ac:dyDescent="0.2">
      <c r="A33" s="15" t="s">
        <v>168</v>
      </c>
      <c r="B33" s="14">
        <v>0</v>
      </c>
      <c r="C33" s="14">
        <v>0</v>
      </c>
      <c r="D33" s="14">
        <v>7.2</v>
      </c>
      <c r="E33" s="14">
        <v>8.1999999999999993</v>
      </c>
      <c r="F33" s="14">
        <v>20.3</v>
      </c>
      <c r="G33" s="14">
        <v>11</v>
      </c>
      <c r="H33" s="14">
        <v>8.8000000000000007</v>
      </c>
      <c r="I33" s="14">
        <v>7.8</v>
      </c>
      <c r="J33" s="14">
        <v>2.6</v>
      </c>
      <c r="K33" s="14">
        <v>1.9</v>
      </c>
      <c r="L33" s="14">
        <v>1.1000000000000001</v>
      </c>
      <c r="M33" s="14">
        <v>3.6</v>
      </c>
      <c r="N33" s="14">
        <v>2.1</v>
      </c>
      <c r="O33" s="14">
        <v>1.3</v>
      </c>
      <c r="P33" s="14">
        <v>1.2</v>
      </c>
      <c r="Q33" s="14">
        <v>1</v>
      </c>
    </row>
    <row r="34" spans="1:17" ht="12" customHeight="1" x14ac:dyDescent="0.2">
      <c r="A34" s="15" t="s">
        <v>167</v>
      </c>
      <c r="B34" s="16" t="s">
        <v>128</v>
      </c>
      <c r="C34" s="16" t="s">
        <v>128</v>
      </c>
      <c r="D34" s="14">
        <v>58.9</v>
      </c>
      <c r="E34" s="14">
        <v>51.1</v>
      </c>
      <c r="F34" s="14">
        <v>52.3</v>
      </c>
      <c r="G34" s="14">
        <v>57.4</v>
      </c>
      <c r="H34" s="14">
        <v>80.599999999999994</v>
      </c>
      <c r="I34" s="14">
        <v>92</v>
      </c>
      <c r="J34" s="14">
        <v>75.7</v>
      </c>
      <c r="K34" s="14">
        <v>83.2</v>
      </c>
      <c r="L34" s="14">
        <v>69.3</v>
      </c>
      <c r="M34" s="14">
        <v>51</v>
      </c>
      <c r="N34" s="14">
        <v>20.8</v>
      </c>
      <c r="O34" s="14">
        <v>20.100000000000001</v>
      </c>
      <c r="P34" s="14">
        <v>15.3</v>
      </c>
      <c r="Q34" s="14">
        <v>23.2</v>
      </c>
    </row>
    <row r="35" spans="1:17" ht="12" customHeight="1" x14ac:dyDescent="0.2">
      <c r="A35" s="15" t="s">
        <v>143</v>
      </c>
      <c r="B35" s="16" t="s">
        <v>128</v>
      </c>
      <c r="C35" s="16" t="s">
        <v>128</v>
      </c>
      <c r="D35" s="14">
        <v>0</v>
      </c>
      <c r="E35" s="14">
        <v>7.8</v>
      </c>
      <c r="F35" s="14">
        <v>19.7</v>
      </c>
      <c r="G35" s="14">
        <v>8.1999999999999993</v>
      </c>
      <c r="H35" s="14">
        <v>0.2</v>
      </c>
      <c r="I35" s="14">
        <v>0.9</v>
      </c>
      <c r="J35" s="14">
        <v>1.4</v>
      </c>
      <c r="K35" s="14">
        <v>0.8</v>
      </c>
      <c r="L35" s="14">
        <v>1.9</v>
      </c>
      <c r="M35" s="14">
        <v>3</v>
      </c>
      <c r="N35" s="14">
        <v>12.1</v>
      </c>
      <c r="O35" s="14">
        <v>10.7</v>
      </c>
      <c r="P35" s="14">
        <v>0.5</v>
      </c>
      <c r="Q35" s="14">
        <v>6</v>
      </c>
    </row>
    <row r="36" spans="1:17" ht="12" customHeight="1" x14ac:dyDescent="0.2">
      <c r="A36" s="15" t="s">
        <v>166</v>
      </c>
      <c r="B36" s="16" t="s">
        <v>128</v>
      </c>
      <c r="C36" s="16" t="s">
        <v>128</v>
      </c>
      <c r="D36" s="16" t="s">
        <v>128</v>
      </c>
      <c r="E36" s="16" t="s">
        <v>128</v>
      </c>
      <c r="F36" s="16" t="s">
        <v>128</v>
      </c>
      <c r="G36" s="16" t="s">
        <v>128</v>
      </c>
      <c r="H36" s="16" t="s">
        <v>128</v>
      </c>
      <c r="I36" s="16" t="s">
        <v>128</v>
      </c>
      <c r="J36" s="16" t="s">
        <v>128</v>
      </c>
      <c r="K36" s="16" t="s">
        <v>128</v>
      </c>
      <c r="L36" s="16" t="s">
        <v>128</v>
      </c>
      <c r="M36" s="16" t="s">
        <v>128</v>
      </c>
      <c r="N36" s="16" t="s">
        <v>128</v>
      </c>
      <c r="O36" s="14">
        <v>17.399999999999999</v>
      </c>
      <c r="P36" s="16" t="s">
        <v>128</v>
      </c>
      <c r="Q36" s="16" t="s">
        <v>128</v>
      </c>
    </row>
    <row r="37" spans="1:17" ht="12" customHeight="1" x14ac:dyDescent="0.2">
      <c r="A37" s="15" t="s">
        <v>165</v>
      </c>
      <c r="B37" s="16" t="s">
        <v>128</v>
      </c>
      <c r="C37" s="16" t="s">
        <v>128</v>
      </c>
      <c r="D37" s="16" t="s">
        <v>128</v>
      </c>
      <c r="E37" s="16" t="s">
        <v>128</v>
      </c>
      <c r="F37" s="16" t="s">
        <v>128</v>
      </c>
      <c r="G37" s="16" t="s">
        <v>128</v>
      </c>
      <c r="H37" s="16" t="s">
        <v>128</v>
      </c>
      <c r="I37" s="14">
        <v>17.2</v>
      </c>
      <c r="J37" s="14">
        <v>18.3</v>
      </c>
      <c r="K37" s="14">
        <v>19.3</v>
      </c>
      <c r="L37" s="14">
        <v>16.8</v>
      </c>
      <c r="M37" s="14">
        <v>15.6</v>
      </c>
      <c r="N37" s="14">
        <v>14.9</v>
      </c>
      <c r="O37" s="16" t="s">
        <v>128</v>
      </c>
      <c r="P37" s="14">
        <v>19.8</v>
      </c>
      <c r="Q37" s="14">
        <v>20.399999999999999</v>
      </c>
    </row>
    <row r="38" spans="1:17" ht="12" customHeight="1" x14ac:dyDescent="0.2">
      <c r="A38" s="15" t="s">
        <v>164</v>
      </c>
      <c r="B38" s="16" t="s">
        <v>128</v>
      </c>
      <c r="C38" s="16" t="s">
        <v>128</v>
      </c>
      <c r="D38" s="16" t="s">
        <v>128</v>
      </c>
      <c r="E38" s="16" t="s">
        <v>128</v>
      </c>
      <c r="F38" s="16" t="s">
        <v>128</v>
      </c>
      <c r="G38" s="16" t="s">
        <v>128</v>
      </c>
      <c r="H38" s="16" t="s">
        <v>128</v>
      </c>
      <c r="I38" s="16" t="s">
        <v>128</v>
      </c>
      <c r="J38" s="16" t="s">
        <v>128</v>
      </c>
      <c r="K38" s="16" t="s">
        <v>128</v>
      </c>
      <c r="L38" s="16" t="s">
        <v>128</v>
      </c>
      <c r="M38" s="16" t="s">
        <v>128</v>
      </c>
      <c r="N38" s="16" t="s">
        <v>128</v>
      </c>
      <c r="O38" s="16" t="s">
        <v>128</v>
      </c>
      <c r="P38" s="14">
        <v>-0.5</v>
      </c>
      <c r="Q38" s="14">
        <v>0</v>
      </c>
    </row>
    <row r="39" spans="1:17" ht="12" customHeight="1" x14ac:dyDescent="0.2">
      <c r="A39" s="15" t="s">
        <v>163</v>
      </c>
      <c r="B39" s="16" t="s">
        <v>128</v>
      </c>
      <c r="C39" s="16" t="s">
        <v>128</v>
      </c>
      <c r="D39" s="14">
        <v>0</v>
      </c>
      <c r="E39" s="14">
        <v>13.8</v>
      </c>
      <c r="F39" s="14">
        <v>87.3</v>
      </c>
      <c r="G39" s="14">
        <v>25</v>
      </c>
      <c r="H39" s="14">
        <v>0</v>
      </c>
      <c r="I39" s="14">
        <v>0</v>
      </c>
      <c r="J39" s="14">
        <v>3.9</v>
      </c>
      <c r="K39" s="14">
        <v>0</v>
      </c>
      <c r="L39" s="14">
        <v>4.5999999999999996</v>
      </c>
      <c r="M39" s="14">
        <v>6.9</v>
      </c>
      <c r="N39" s="14">
        <v>26.2</v>
      </c>
      <c r="O39" s="14">
        <v>6.4</v>
      </c>
      <c r="P39" s="14">
        <v>80.900000000000006</v>
      </c>
      <c r="Q39" s="14">
        <v>159.4</v>
      </c>
    </row>
    <row r="40" spans="1:17" ht="12" customHeight="1" x14ac:dyDescent="0.2">
      <c r="A40" s="15" t="s">
        <v>162</v>
      </c>
      <c r="B40" s="16" t="s">
        <v>128</v>
      </c>
      <c r="C40" s="16" t="s">
        <v>128</v>
      </c>
      <c r="D40" s="16" t="s">
        <v>128</v>
      </c>
      <c r="E40" s="16" t="s">
        <v>128</v>
      </c>
      <c r="F40" s="16" t="s">
        <v>128</v>
      </c>
      <c r="G40" s="16" t="s">
        <v>128</v>
      </c>
      <c r="H40" s="16" t="s">
        <v>128</v>
      </c>
      <c r="I40" s="16" t="s">
        <v>128</v>
      </c>
      <c r="J40" s="16" t="s">
        <v>128</v>
      </c>
      <c r="K40" s="16" t="s">
        <v>128</v>
      </c>
      <c r="L40" s="16" t="s">
        <v>128</v>
      </c>
      <c r="M40" s="16" t="s">
        <v>128</v>
      </c>
      <c r="N40" s="16" t="s">
        <v>128</v>
      </c>
      <c r="O40" s="16" t="s">
        <v>128</v>
      </c>
      <c r="P40" s="14">
        <v>0</v>
      </c>
      <c r="Q40" s="14">
        <v>6.7</v>
      </c>
    </row>
    <row r="41" spans="1:17" ht="12" customHeight="1" x14ac:dyDescent="0.2">
      <c r="A41" s="15" t="s">
        <v>161</v>
      </c>
      <c r="B41" s="14">
        <v>1246.0999999999999</v>
      </c>
      <c r="C41" s="14">
        <v>2248.1999999999998</v>
      </c>
      <c r="D41" s="14">
        <v>1873.8</v>
      </c>
      <c r="E41" s="14">
        <v>1862.2</v>
      </c>
      <c r="F41" s="14">
        <v>2083.8000000000002</v>
      </c>
      <c r="G41" s="14">
        <v>1984.3</v>
      </c>
      <c r="H41" s="14">
        <v>2135.8000000000002</v>
      </c>
      <c r="I41" s="14">
        <v>2087.3000000000002</v>
      </c>
      <c r="J41" s="14">
        <v>2018.2</v>
      </c>
      <c r="K41" s="14">
        <v>2091.1999999999998</v>
      </c>
      <c r="L41" s="14">
        <v>2132.8000000000002</v>
      </c>
      <c r="M41" s="14">
        <v>2148.4</v>
      </c>
      <c r="N41" s="14">
        <v>2142.6</v>
      </c>
      <c r="O41" s="14">
        <v>2191</v>
      </c>
      <c r="P41" s="14">
        <v>2265.8000000000002</v>
      </c>
      <c r="Q41" s="14">
        <v>1967.9</v>
      </c>
    </row>
    <row r="42" spans="1:17" ht="12" customHeight="1" x14ac:dyDescent="0.2">
      <c r="A42" s="15" t="s">
        <v>160</v>
      </c>
      <c r="B42" s="14">
        <v>86.6</v>
      </c>
      <c r="C42" s="14">
        <v>43.1</v>
      </c>
      <c r="D42" s="14">
        <v>75</v>
      </c>
      <c r="E42" s="14">
        <v>33.1</v>
      </c>
      <c r="F42" s="14">
        <v>104.8</v>
      </c>
      <c r="G42" s="14">
        <v>45</v>
      </c>
      <c r="H42" s="14">
        <v>0</v>
      </c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2" customHeight="1" x14ac:dyDescent="0.2">
      <c r="A43" s="15" t="s">
        <v>159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4">
        <v>158.4</v>
      </c>
      <c r="M43" s="14">
        <v>196.9</v>
      </c>
      <c r="N43" s="14">
        <v>132.9</v>
      </c>
      <c r="O43" s="14">
        <v>117.4</v>
      </c>
      <c r="P43" s="14">
        <v>93.1</v>
      </c>
      <c r="Q43" s="14">
        <v>158.9</v>
      </c>
    </row>
    <row r="44" spans="1:17" ht="12" customHeight="1" x14ac:dyDescent="0.2">
      <c r="A44" s="15" t="s">
        <v>158</v>
      </c>
      <c r="B44" s="16"/>
      <c r="C44" s="16"/>
      <c r="D44" s="16"/>
      <c r="E44" s="16"/>
      <c r="F44" s="16"/>
      <c r="G44" s="14">
        <v>96.2</v>
      </c>
      <c r="H44" s="14">
        <v>88.9</v>
      </c>
      <c r="I44" s="14">
        <v>541.9</v>
      </c>
      <c r="J44" s="14">
        <v>166.8</v>
      </c>
      <c r="K44" s="14">
        <v>161.19999999999999</v>
      </c>
      <c r="L44" s="14">
        <v>2.9</v>
      </c>
      <c r="M44" s="14">
        <v>0</v>
      </c>
      <c r="N44" s="14">
        <v>18.3</v>
      </c>
      <c r="O44" s="14">
        <v>15.5</v>
      </c>
      <c r="P44" s="14">
        <v>20.3</v>
      </c>
      <c r="Q44" s="14">
        <v>3.8</v>
      </c>
    </row>
    <row r="45" spans="1:17" ht="12" customHeight="1" x14ac:dyDescent="0.2">
      <c r="A45" s="15" t="s">
        <v>157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4">
        <v>1.9</v>
      </c>
      <c r="N45" s="14">
        <v>1.3</v>
      </c>
      <c r="O45" s="14">
        <v>1.5</v>
      </c>
      <c r="P45" s="14">
        <v>1.4</v>
      </c>
      <c r="Q45" s="14">
        <v>1.4</v>
      </c>
    </row>
    <row r="46" spans="1:17" ht="12" customHeight="1" x14ac:dyDescent="0.2">
      <c r="A46" s="15" t="s">
        <v>156</v>
      </c>
      <c r="B46" s="16"/>
      <c r="C46" s="16"/>
      <c r="D46" s="16"/>
      <c r="E46" s="16"/>
      <c r="F46" s="16"/>
      <c r="G46" s="14">
        <v>3.3</v>
      </c>
      <c r="H46" s="14">
        <v>3.7</v>
      </c>
      <c r="I46" s="14">
        <v>3.8</v>
      </c>
      <c r="J46" s="14">
        <v>1.3</v>
      </c>
      <c r="K46" s="14">
        <v>2.2000000000000002</v>
      </c>
      <c r="L46" s="14">
        <v>1.8</v>
      </c>
      <c r="M46" s="14">
        <v>3.3</v>
      </c>
      <c r="N46" s="14">
        <v>2.9</v>
      </c>
      <c r="O46" s="14">
        <v>1.2</v>
      </c>
      <c r="P46" s="14">
        <v>1.6</v>
      </c>
      <c r="Q46" s="14">
        <v>1.5</v>
      </c>
    </row>
    <row r="47" spans="1:17" ht="12" customHeight="1" x14ac:dyDescent="0.2">
      <c r="A47" s="15" t="s">
        <v>155</v>
      </c>
      <c r="B47" s="14">
        <v>66.8</v>
      </c>
      <c r="C47" s="14">
        <v>142.9</v>
      </c>
      <c r="D47" s="14">
        <v>189.7</v>
      </c>
      <c r="E47" s="14">
        <v>198.9</v>
      </c>
      <c r="F47" s="14">
        <v>251.4</v>
      </c>
      <c r="G47" s="14">
        <v>251.3</v>
      </c>
      <c r="H47" s="14">
        <v>274.8</v>
      </c>
      <c r="I47" s="14">
        <v>299.8</v>
      </c>
      <c r="J47" s="14">
        <v>286.89999999999998</v>
      </c>
      <c r="K47" s="14">
        <v>318.3</v>
      </c>
      <c r="L47" s="14">
        <v>345</v>
      </c>
      <c r="M47" s="14">
        <v>326.2</v>
      </c>
      <c r="N47" s="14">
        <v>326.7</v>
      </c>
      <c r="O47" s="14">
        <v>338.3</v>
      </c>
      <c r="P47" s="14">
        <v>387.6</v>
      </c>
      <c r="Q47" s="14">
        <v>433</v>
      </c>
    </row>
    <row r="48" spans="1:17" ht="12" customHeight="1" x14ac:dyDescent="0.2">
      <c r="A48" s="15" t="s">
        <v>154</v>
      </c>
      <c r="B48" s="14">
        <v>77.400000000000006</v>
      </c>
      <c r="C48" s="14">
        <v>79.5</v>
      </c>
      <c r="D48" s="14">
        <v>46.2</v>
      </c>
      <c r="E48" s="14">
        <v>74.8</v>
      </c>
      <c r="F48" s="14">
        <v>78.099999999999994</v>
      </c>
      <c r="G48" s="14">
        <v>81.8</v>
      </c>
      <c r="H48" s="14">
        <v>73.900000000000006</v>
      </c>
      <c r="I48" s="14">
        <v>60.3</v>
      </c>
      <c r="J48" s="14">
        <v>68</v>
      </c>
      <c r="K48" s="14">
        <v>65.3</v>
      </c>
      <c r="L48" s="14">
        <v>67.900000000000006</v>
      </c>
      <c r="M48" s="14">
        <v>67</v>
      </c>
      <c r="N48" s="14">
        <v>81.900000000000006</v>
      </c>
      <c r="O48" s="14">
        <v>79.8</v>
      </c>
      <c r="P48" s="14">
        <v>82.4</v>
      </c>
      <c r="Q48" s="14">
        <v>77.8</v>
      </c>
    </row>
    <row r="49" spans="1:17" ht="12" customHeight="1" x14ac:dyDescent="0.2">
      <c r="A49" s="15" t="s">
        <v>153</v>
      </c>
      <c r="B49" s="14">
        <v>27.3</v>
      </c>
      <c r="C49" s="14">
        <v>28.1</v>
      </c>
      <c r="D49" s="14">
        <v>22.1</v>
      </c>
      <c r="E49" s="14">
        <v>29.1</v>
      </c>
      <c r="F49" s="14">
        <v>27.9</v>
      </c>
      <c r="G49" s="14">
        <v>27.2</v>
      </c>
      <c r="H49" s="14">
        <v>23.9</v>
      </c>
      <c r="I49" s="14">
        <v>31.6</v>
      </c>
      <c r="J49" s="14">
        <v>26.9</v>
      </c>
      <c r="K49" s="14">
        <v>24.7</v>
      </c>
      <c r="L49" s="14">
        <v>24.4</v>
      </c>
      <c r="M49" s="14">
        <v>33.6</v>
      </c>
      <c r="N49" s="14">
        <v>28.4</v>
      </c>
      <c r="O49" s="14">
        <v>26.5</v>
      </c>
      <c r="P49" s="14">
        <v>24.2</v>
      </c>
      <c r="Q49" s="14">
        <v>30.3</v>
      </c>
    </row>
    <row r="50" spans="1:17" ht="12" customHeight="1" x14ac:dyDescent="0.2">
      <c r="A50" s="15" t="s">
        <v>152</v>
      </c>
      <c r="B50" s="14">
        <v>93.3</v>
      </c>
      <c r="C50" s="14">
        <v>106</v>
      </c>
      <c r="D50" s="14">
        <v>125.4</v>
      </c>
      <c r="E50" s="14">
        <v>96.1</v>
      </c>
      <c r="F50" s="14">
        <v>109.7</v>
      </c>
      <c r="G50" s="14">
        <v>108.5</v>
      </c>
      <c r="H50" s="14">
        <v>85.4</v>
      </c>
      <c r="I50" s="14">
        <v>101.2</v>
      </c>
      <c r="J50" s="14">
        <v>106.1</v>
      </c>
      <c r="K50" s="14">
        <v>115</v>
      </c>
      <c r="L50" s="14">
        <v>103.7</v>
      </c>
      <c r="M50" s="14">
        <v>98.6</v>
      </c>
      <c r="N50" s="14">
        <v>83.8</v>
      </c>
      <c r="O50" s="14">
        <v>68.599999999999994</v>
      </c>
      <c r="P50" s="14">
        <v>82.1</v>
      </c>
      <c r="Q50" s="14">
        <v>70.400000000000006</v>
      </c>
    </row>
    <row r="51" spans="1:17" ht="12" customHeight="1" x14ac:dyDescent="0.2">
      <c r="A51" s="15" t="s">
        <v>151</v>
      </c>
      <c r="B51" s="16"/>
      <c r="C51" s="16"/>
      <c r="D51" s="14">
        <v>5.2</v>
      </c>
      <c r="E51" s="14">
        <v>1.5</v>
      </c>
      <c r="F51" s="14">
        <v>1.5</v>
      </c>
      <c r="G51" s="14">
        <v>1.4</v>
      </c>
      <c r="H51" s="14">
        <v>0.6</v>
      </c>
      <c r="I51" s="14">
        <v>1.3</v>
      </c>
      <c r="J51" s="14">
        <v>1.2</v>
      </c>
      <c r="K51" s="14">
        <v>2.1</v>
      </c>
      <c r="L51" s="14">
        <v>4.8</v>
      </c>
      <c r="M51" s="14">
        <v>3.9</v>
      </c>
      <c r="N51" s="14">
        <v>2.8</v>
      </c>
      <c r="O51" s="14">
        <v>3.1</v>
      </c>
      <c r="P51" s="14">
        <v>3.3</v>
      </c>
      <c r="Q51" s="14">
        <v>4.0999999999999996</v>
      </c>
    </row>
    <row r="52" spans="1:17" ht="12" customHeight="1" x14ac:dyDescent="0.2">
      <c r="A52" s="15" t="s">
        <v>150</v>
      </c>
      <c r="B52" s="14">
        <v>10.3</v>
      </c>
      <c r="C52" s="14">
        <v>0</v>
      </c>
      <c r="D52" s="14">
        <v>0.6</v>
      </c>
      <c r="E52" s="14">
        <v>18.8</v>
      </c>
      <c r="F52" s="14">
        <v>31.6</v>
      </c>
      <c r="G52" s="14">
        <v>29.9</v>
      </c>
      <c r="H52" s="14">
        <v>34</v>
      </c>
      <c r="I52" s="14">
        <v>37.5</v>
      </c>
      <c r="J52" s="14">
        <v>43.7</v>
      </c>
      <c r="K52" s="14">
        <v>31</v>
      </c>
      <c r="L52" s="14">
        <v>25.3</v>
      </c>
      <c r="M52" s="14">
        <v>9.1999999999999993</v>
      </c>
      <c r="N52" s="14">
        <v>9</v>
      </c>
      <c r="O52" s="14">
        <v>14.7</v>
      </c>
      <c r="P52" s="14">
        <v>9.8000000000000007</v>
      </c>
      <c r="Q52" s="14">
        <v>7.3</v>
      </c>
    </row>
    <row r="53" spans="1:17" ht="12" customHeight="1" x14ac:dyDescent="0.2">
      <c r="A53" s="15" t="s">
        <v>143</v>
      </c>
      <c r="B53" s="16"/>
      <c r="C53" s="16"/>
      <c r="D53" s="14">
        <v>0</v>
      </c>
      <c r="E53" s="14">
        <v>5.3</v>
      </c>
      <c r="F53" s="14">
        <v>2.2000000000000002</v>
      </c>
      <c r="G53" s="14">
        <v>0</v>
      </c>
      <c r="H53" s="14">
        <v>24.2</v>
      </c>
      <c r="I53" s="14">
        <v>1.8</v>
      </c>
      <c r="J53" s="14">
        <v>8.5</v>
      </c>
      <c r="K53" s="14">
        <v>1.9</v>
      </c>
      <c r="L53" s="14">
        <v>2.1</v>
      </c>
      <c r="M53" s="14">
        <v>11.4</v>
      </c>
      <c r="N53" s="14">
        <v>1.3</v>
      </c>
      <c r="O53" s="14">
        <v>7.6</v>
      </c>
      <c r="P53" s="14">
        <v>12</v>
      </c>
      <c r="Q53" s="14">
        <v>4.4000000000000004</v>
      </c>
    </row>
    <row r="54" spans="1:17" ht="12" customHeight="1" x14ac:dyDescent="0.2">
      <c r="A54" s="15" t="s">
        <v>141</v>
      </c>
      <c r="B54" s="16"/>
      <c r="C54" s="16"/>
      <c r="D54" s="14">
        <v>6.8</v>
      </c>
      <c r="E54" s="14">
        <v>4.7</v>
      </c>
      <c r="F54" s="14">
        <v>2.2000000000000002</v>
      </c>
      <c r="G54" s="14">
        <v>0.7</v>
      </c>
      <c r="H54" s="14">
        <v>2.1</v>
      </c>
      <c r="I54" s="14">
        <v>4.4000000000000004</v>
      </c>
      <c r="J54" s="14">
        <v>6.2</v>
      </c>
      <c r="K54" s="14">
        <v>5.3</v>
      </c>
      <c r="L54" s="14">
        <v>5.6</v>
      </c>
      <c r="M54" s="14">
        <v>6</v>
      </c>
      <c r="N54" s="14">
        <v>6.4</v>
      </c>
      <c r="O54" s="14">
        <v>14</v>
      </c>
      <c r="P54" s="14">
        <v>10.199999999999999</v>
      </c>
      <c r="Q54" s="14">
        <v>14.1</v>
      </c>
    </row>
    <row r="55" spans="1:17" ht="12" customHeight="1" x14ac:dyDescent="0.2">
      <c r="A55" s="15" t="s">
        <v>149</v>
      </c>
      <c r="B55" s="14">
        <v>30.4</v>
      </c>
      <c r="C55" s="14"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2" customHeight="1" x14ac:dyDescent="0.2">
      <c r="A56" s="15" t="s">
        <v>148</v>
      </c>
      <c r="B56" s="14">
        <v>392.1</v>
      </c>
      <c r="C56" s="14">
        <v>399.6</v>
      </c>
      <c r="D56" s="14">
        <v>471</v>
      </c>
      <c r="E56" s="14">
        <v>462.3</v>
      </c>
      <c r="F56" s="14">
        <v>609.4</v>
      </c>
      <c r="G56" s="14">
        <v>645.29999999999995</v>
      </c>
      <c r="H56" s="14">
        <v>611.5</v>
      </c>
      <c r="I56" s="14">
        <v>1083.5999999999999</v>
      </c>
      <c r="J56" s="14">
        <v>715.6</v>
      </c>
      <c r="K56" s="14">
        <v>727</v>
      </c>
      <c r="L56" s="14">
        <v>741.9</v>
      </c>
      <c r="M56" s="14">
        <v>758</v>
      </c>
      <c r="N56" s="14">
        <v>695.7</v>
      </c>
      <c r="O56" s="14">
        <v>688.2</v>
      </c>
      <c r="P56" s="14">
        <v>728</v>
      </c>
      <c r="Q56" s="14">
        <v>807</v>
      </c>
    </row>
    <row r="57" spans="1:17" ht="12" customHeight="1" x14ac:dyDescent="0.2">
      <c r="A57" s="15" t="s">
        <v>147</v>
      </c>
      <c r="B57" s="14">
        <v>59.4</v>
      </c>
      <c r="C57" s="14">
        <v>1829.2</v>
      </c>
      <c r="D57" s="14">
        <v>1839.1</v>
      </c>
      <c r="E57" s="14">
        <v>1097</v>
      </c>
      <c r="F57" s="14">
        <v>992.1</v>
      </c>
      <c r="G57" s="14">
        <v>844.3</v>
      </c>
      <c r="H57" s="14">
        <v>642.79999999999995</v>
      </c>
      <c r="I57" s="14">
        <v>0</v>
      </c>
      <c r="J57" s="14">
        <v>243.2</v>
      </c>
      <c r="K57" s="14">
        <v>244.8</v>
      </c>
      <c r="L57" s="14">
        <v>232.8</v>
      </c>
      <c r="M57" s="14">
        <v>220.6</v>
      </c>
      <c r="N57" s="14">
        <v>196.8</v>
      </c>
      <c r="O57" s="14">
        <v>197.3</v>
      </c>
      <c r="P57" s="14">
        <v>197.9</v>
      </c>
      <c r="Q57" s="14">
        <v>198.4</v>
      </c>
    </row>
    <row r="58" spans="1:17" ht="12" customHeight="1" x14ac:dyDescent="0.2">
      <c r="A58" s="15" t="s">
        <v>146</v>
      </c>
      <c r="B58" s="16"/>
      <c r="C58" s="16"/>
      <c r="D58" s="16"/>
      <c r="E58" s="16"/>
      <c r="F58" s="16"/>
      <c r="G58" s="14">
        <v>47.3</v>
      </c>
      <c r="H58" s="14">
        <v>43.1</v>
      </c>
      <c r="I58" s="14">
        <v>40.6</v>
      </c>
      <c r="J58" s="14">
        <v>1.4</v>
      </c>
      <c r="K58" s="14">
        <v>4.5</v>
      </c>
      <c r="L58" s="14">
        <v>3.1</v>
      </c>
      <c r="M58" s="14">
        <v>3.2</v>
      </c>
      <c r="N58" s="14">
        <v>0.3</v>
      </c>
      <c r="O58" s="14">
        <v>2.4</v>
      </c>
      <c r="P58" s="14">
        <v>1.6</v>
      </c>
      <c r="Q58" s="14">
        <v>0</v>
      </c>
    </row>
    <row r="59" spans="1:17" ht="12" customHeight="1" x14ac:dyDescent="0.2">
      <c r="A59" s="15" t="s">
        <v>145</v>
      </c>
      <c r="B59" s="14">
        <v>59.4</v>
      </c>
      <c r="C59" s="14">
        <v>1829.2</v>
      </c>
      <c r="D59" s="14">
        <v>1839.1</v>
      </c>
      <c r="E59" s="14">
        <v>1097</v>
      </c>
      <c r="F59" s="14">
        <v>992.1</v>
      </c>
      <c r="G59" s="14">
        <v>891.6</v>
      </c>
      <c r="H59" s="14">
        <v>685.9</v>
      </c>
      <c r="I59" s="14">
        <v>40.6</v>
      </c>
      <c r="J59" s="14">
        <v>244.6</v>
      </c>
      <c r="K59" s="14">
        <v>249.3</v>
      </c>
      <c r="L59" s="14">
        <v>235.9</v>
      </c>
      <c r="M59" s="14">
        <v>223.8</v>
      </c>
      <c r="N59" s="14">
        <v>197.1</v>
      </c>
      <c r="O59" s="14">
        <v>199.7</v>
      </c>
      <c r="P59" s="14">
        <v>199.5</v>
      </c>
      <c r="Q59" s="14">
        <v>198.4</v>
      </c>
    </row>
    <row r="60" spans="1:17" ht="12" customHeight="1" x14ac:dyDescent="0.2">
      <c r="A60" s="15" t="s">
        <v>144</v>
      </c>
      <c r="B60" s="16"/>
      <c r="C60" s="16"/>
      <c r="D60" s="14">
        <v>158.80000000000001</v>
      </c>
      <c r="E60" s="14">
        <v>161</v>
      </c>
      <c r="F60" s="14">
        <v>207.1</v>
      </c>
      <c r="G60" s="14">
        <v>225.8</v>
      </c>
      <c r="H60" s="14">
        <v>273</v>
      </c>
      <c r="I60" s="14">
        <v>285.7</v>
      </c>
      <c r="J60" s="14">
        <v>318.89999999999998</v>
      </c>
      <c r="K60" s="14">
        <v>321.89999999999998</v>
      </c>
      <c r="L60" s="14">
        <v>322.10000000000002</v>
      </c>
      <c r="M60" s="14">
        <v>332.7</v>
      </c>
      <c r="N60" s="14">
        <v>340.6</v>
      </c>
      <c r="O60" s="14">
        <v>354.5</v>
      </c>
      <c r="P60" s="14">
        <v>351.7</v>
      </c>
      <c r="Q60" s="14">
        <v>354.4</v>
      </c>
    </row>
    <row r="61" spans="1:17" ht="12" customHeight="1" x14ac:dyDescent="0.2">
      <c r="A61" s="15" t="s">
        <v>143</v>
      </c>
      <c r="B61" s="16"/>
      <c r="C61" s="16"/>
      <c r="D61" s="14">
        <v>0</v>
      </c>
      <c r="E61" s="14">
        <v>2.2999999999999998</v>
      </c>
      <c r="F61" s="14">
        <v>0</v>
      </c>
      <c r="G61" s="14">
        <v>0.7</v>
      </c>
      <c r="H61" s="14">
        <v>8</v>
      </c>
      <c r="I61" s="14">
        <v>7.5</v>
      </c>
      <c r="J61" s="14">
        <v>4.2</v>
      </c>
      <c r="K61" s="14">
        <v>8.9</v>
      </c>
      <c r="L61" s="14">
        <v>3.7</v>
      </c>
      <c r="M61" s="14">
        <v>2.7</v>
      </c>
      <c r="N61" s="14">
        <v>1.1000000000000001</v>
      </c>
      <c r="O61" s="14">
        <v>3.7</v>
      </c>
      <c r="P61" s="14">
        <v>5.3</v>
      </c>
      <c r="Q61" s="14">
        <v>0.6</v>
      </c>
    </row>
    <row r="62" spans="1:17" ht="12" customHeight="1" x14ac:dyDescent="0.2">
      <c r="A62" s="15" t="s">
        <v>142</v>
      </c>
      <c r="B62" s="16"/>
      <c r="C62" s="16"/>
      <c r="D62" s="14">
        <v>73.8</v>
      </c>
      <c r="E62" s="14">
        <v>84.8</v>
      </c>
      <c r="F62" s="14">
        <v>111.6</v>
      </c>
      <c r="G62" s="14">
        <v>95.3</v>
      </c>
      <c r="H62" s="14">
        <v>78.3</v>
      </c>
      <c r="I62" s="14">
        <v>83.8</v>
      </c>
      <c r="J62" s="14">
        <v>74.099999999999994</v>
      </c>
      <c r="K62" s="14">
        <v>64.7</v>
      </c>
      <c r="L62" s="14">
        <v>59.1</v>
      </c>
      <c r="M62" s="14">
        <v>53.4</v>
      </c>
      <c r="N62" s="14">
        <v>54.8</v>
      </c>
      <c r="O62" s="14">
        <v>50.5</v>
      </c>
      <c r="P62" s="14">
        <v>54</v>
      </c>
      <c r="Q62" s="14">
        <v>51.8</v>
      </c>
    </row>
    <row r="63" spans="1:17" ht="12" customHeight="1" x14ac:dyDescent="0.2">
      <c r="A63" s="15" t="s">
        <v>141</v>
      </c>
      <c r="B63" s="14">
        <v>66.5</v>
      </c>
      <c r="C63" s="14">
        <v>50.2</v>
      </c>
      <c r="D63" s="14">
        <v>2.4</v>
      </c>
      <c r="E63" s="14">
        <v>1.5</v>
      </c>
      <c r="F63" s="14">
        <v>0.6</v>
      </c>
      <c r="G63" s="14">
        <v>0.3</v>
      </c>
      <c r="H63" s="14">
        <v>0.2</v>
      </c>
      <c r="I63" s="14">
        <v>2</v>
      </c>
      <c r="J63" s="14">
        <v>1.2</v>
      </c>
      <c r="K63" s="14">
        <v>1.1000000000000001</v>
      </c>
      <c r="L63" s="14">
        <v>1.1000000000000001</v>
      </c>
      <c r="M63" s="14">
        <v>1.1000000000000001</v>
      </c>
      <c r="N63" s="14">
        <v>0</v>
      </c>
      <c r="O63" s="16" t="s">
        <v>128</v>
      </c>
      <c r="P63" s="14">
        <v>9.6999999999999993</v>
      </c>
      <c r="Q63" s="14">
        <v>66.3</v>
      </c>
    </row>
    <row r="64" spans="1:17" ht="12" customHeight="1" x14ac:dyDescent="0.2">
      <c r="A64" s="15" t="s">
        <v>140</v>
      </c>
      <c r="B64" s="14">
        <v>41.5</v>
      </c>
      <c r="C64" s="14">
        <v>33.200000000000003</v>
      </c>
      <c r="D64" s="14">
        <v>9.4</v>
      </c>
      <c r="E64" s="14">
        <v>0</v>
      </c>
      <c r="F64" s="16" t="s">
        <v>128</v>
      </c>
      <c r="G64" s="14">
        <v>0</v>
      </c>
      <c r="H64" s="14">
        <v>53.6</v>
      </c>
      <c r="I64" s="14">
        <v>80.7</v>
      </c>
      <c r="J64" s="14">
        <v>0</v>
      </c>
      <c r="K64" s="14">
        <v>57.3</v>
      </c>
      <c r="L64" s="14">
        <v>24.6</v>
      </c>
      <c r="M64" s="14">
        <v>9.3000000000000007</v>
      </c>
      <c r="N64" s="14">
        <v>0</v>
      </c>
      <c r="O64" s="14">
        <v>10.5</v>
      </c>
      <c r="P64" s="16" t="s">
        <v>128</v>
      </c>
      <c r="Q64" s="16" t="s">
        <v>128</v>
      </c>
    </row>
    <row r="65" spans="1:17" ht="12" customHeight="1" x14ac:dyDescent="0.2">
      <c r="A65" s="15" t="s">
        <v>139</v>
      </c>
      <c r="B65" s="14">
        <v>559.5</v>
      </c>
      <c r="C65" s="14">
        <v>2312.1999999999998</v>
      </c>
      <c r="D65" s="14">
        <v>2554.5</v>
      </c>
      <c r="E65" s="14">
        <v>1808.9</v>
      </c>
      <c r="F65" s="14">
        <v>1920.8</v>
      </c>
      <c r="G65" s="14">
        <v>1859</v>
      </c>
      <c r="H65" s="14">
        <v>1710.5</v>
      </c>
      <c r="I65" s="14">
        <v>1583.9</v>
      </c>
      <c r="J65" s="14">
        <v>1358.6</v>
      </c>
      <c r="K65" s="14">
        <v>1430.2</v>
      </c>
      <c r="L65" s="14">
        <v>1388.4</v>
      </c>
      <c r="M65" s="14">
        <v>1381</v>
      </c>
      <c r="N65" s="14">
        <v>1289.3</v>
      </c>
      <c r="O65" s="14">
        <v>1307.0999999999999</v>
      </c>
      <c r="P65" s="14">
        <v>1348.2</v>
      </c>
      <c r="Q65" s="14">
        <v>1478.5</v>
      </c>
    </row>
    <row r="66" spans="1:17" ht="12" customHeight="1" x14ac:dyDescent="0.2">
      <c r="A66" s="15" t="s">
        <v>138</v>
      </c>
      <c r="B66" s="14">
        <v>36.6</v>
      </c>
      <c r="C66" s="14">
        <v>0</v>
      </c>
      <c r="D66" s="14">
        <v>0</v>
      </c>
      <c r="E66" s="14">
        <v>0.1</v>
      </c>
      <c r="F66" s="14">
        <v>0.1</v>
      </c>
      <c r="G66" s="14">
        <v>0.1</v>
      </c>
      <c r="H66" s="14">
        <v>0.1</v>
      </c>
      <c r="I66" s="14">
        <v>0.1</v>
      </c>
      <c r="J66" s="14">
        <v>0.1</v>
      </c>
      <c r="K66" s="14">
        <v>0.1</v>
      </c>
      <c r="L66" s="14">
        <v>0.1</v>
      </c>
      <c r="M66" s="14">
        <v>0.1</v>
      </c>
      <c r="N66" s="14">
        <v>0.1</v>
      </c>
      <c r="O66" s="14">
        <v>0.1</v>
      </c>
      <c r="P66" s="14">
        <v>0.1</v>
      </c>
      <c r="Q66" s="14">
        <v>0.1</v>
      </c>
    </row>
    <row r="67" spans="1:17" ht="12" customHeight="1" x14ac:dyDescent="0.2">
      <c r="A67" s="15" t="s">
        <v>137</v>
      </c>
      <c r="B67" s="14">
        <v>19.7</v>
      </c>
      <c r="C67" s="14">
        <v>1</v>
      </c>
      <c r="D67" s="14">
        <v>0</v>
      </c>
      <c r="E67" s="14">
        <v>682.9</v>
      </c>
      <c r="F67" s="14">
        <v>682.9</v>
      </c>
      <c r="G67" s="14">
        <v>682.9</v>
      </c>
      <c r="H67" s="14">
        <v>682.9</v>
      </c>
      <c r="I67" s="14">
        <v>682.9</v>
      </c>
      <c r="J67" s="14">
        <v>682.9</v>
      </c>
      <c r="K67" s="14">
        <v>682.9</v>
      </c>
      <c r="L67" s="14">
        <v>682.9</v>
      </c>
      <c r="M67" s="14">
        <v>682.9</v>
      </c>
      <c r="N67" s="14">
        <v>682.9</v>
      </c>
      <c r="O67" s="14">
        <v>682.9</v>
      </c>
      <c r="P67" s="14">
        <v>682.9</v>
      </c>
      <c r="Q67" s="14">
        <v>682.9</v>
      </c>
    </row>
    <row r="68" spans="1:17" ht="12" customHeight="1" x14ac:dyDescent="0.2">
      <c r="A68" s="15" t="s">
        <v>136</v>
      </c>
      <c r="B68" s="14">
        <v>1.8</v>
      </c>
      <c r="C68" s="14">
        <v>0</v>
      </c>
      <c r="D68" s="16" t="s">
        <v>128</v>
      </c>
      <c r="E68" s="16" t="s">
        <v>128</v>
      </c>
      <c r="F68" s="16" t="s">
        <v>128</v>
      </c>
      <c r="G68" s="16" t="s">
        <v>128</v>
      </c>
      <c r="H68" s="16" t="s">
        <v>128</v>
      </c>
      <c r="I68" s="16" t="s">
        <v>128</v>
      </c>
      <c r="J68" s="16" t="s">
        <v>128</v>
      </c>
      <c r="K68" s="16" t="s">
        <v>128</v>
      </c>
      <c r="L68" s="16" t="s">
        <v>128</v>
      </c>
      <c r="M68" s="16" t="s">
        <v>128</v>
      </c>
      <c r="N68" s="16" t="s">
        <v>128</v>
      </c>
      <c r="O68" s="16" t="s">
        <v>128</v>
      </c>
      <c r="P68" s="16" t="s">
        <v>128</v>
      </c>
      <c r="Q68" s="16" t="s">
        <v>128</v>
      </c>
    </row>
    <row r="69" spans="1:17" ht="12" customHeight="1" x14ac:dyDescent="0.2">
      <c r="A69" s="15" t="s">
        <v>135</v>
      </c>
      <c r="B69" s="16" t="s">
        <v>128</v>
      </c>
      <c r="C69" s="16" t="s">
        <v>128</v>
      </c>
      <c r="D69" s="14">
        <v>-1199.9000000000001</v>
      </c>
      <c r="E69" s="14">
        <v>-1199.9000000000001</v>
      </c>
      <c r="F69" s="14">
        <v>-1199.9000000000001</v>
      </c>
      <c r="G69" s="14">
        <v>-1199.9000000000001</v>
      </c>
      <c r="H69" s="14">
        <v>-1199.9000000000001</v>
      </c>
      <c r="I69" s="14">
        <v>-1199.9000000000001</v>
      </c>
      <c r="J69" s="14">
        <v>-1199.9000000000001</v>
      </c>
      <c r="K69" s="14">
        <v>-1199.9000000000001</v>
      </c>
      <c r="L69" s="14">
        <v>-1199.9000000000001</v>
      </c>
      <c r="M69" s="14">
        <v>-1199.9000000000001</v>
      </c>
      <c r="N69" s="14">
        <v>-1199.9000000000001</v>
      </c>
      <c r="O69" s="14">
        <v>-1199.9000000000001</v>
      </c>
      <c r="P69" s="14">
        <v>-1199.9000000000001</v>
      </c>
      <c r="Q69" s="14">
        <v>-1199.9000000000001</v>
      </c>
    </row>
    <row r="70" spans="1:17" ht="12" customHeight="1" x14ac:dyDescent="0.2">
      <c r="A70" s="15" t="s">
        <v>134</v>
      </c>
      <c r="B70" s="14">
        <v>43.2</v>
      </c>
      <c r="C70" s="14">
        <v>0</v>
      </c>
      <c r="D70" s="14">
        <v>1200.9000000000001</v>
      </c>
      <c r="E70" s="14">
        <v>1200.9000000000001</v>
      </c>
      <c r="F70" s="14">
        <v>1200.9000000000001</v>
      </c>
      <c r="G70" s="14">
        <v>1200.9000000000001</v>
      </c>
      <c r="H70" s="14">
        <v>1504.7</v>
      </c>
      <c r="I70" s="14">
        <v>1200.9000000000001</v>
      </c>
      <c r="J70" s="14">
        <v>1200.9000000000001</v>
      </c>
      <c r="K70" s="14">
        <v>1200.9000000000001</v>
      </c>
      <c r="L70" s="14">
        <v>1200.9000000000001</v>
      </c>
      <c r="M70" s="14">
        <v>1200.9000000000001</v>
      </c>
      <c r="N70" s="14">
        <v>1200.9000000000001</v>
      </c>
      <c r="O70" s="14">
        <v>1200.9000000000001</v>
      </c>
      <c r="P70" s="14">
        <v>1200.9000000000001</v>
      </c>
      <c r="Q70" s="14">
        <v>1200.9000000000001</v>
      </c>
    </row>
    <row r="71" spans="1:17" ht="12" customHeight="1" x14ac:dyDescent="0.2">
      <c r="A71" s="15" t="s">
        <v>133</v>
      </c>
      <c r="B71" s="16" t="s">
        <v>128</v>
      </c>
      <c r="C71" s="16" t="s">
        <v>128</v>
      </c>
      <c r="D71" s="14">
        <v>0</v>
      </c>
      <c r="E71" s="14">
        <v>1</v>
      </c>
      <c r="F71" s="14">
        <v>13.1</v>
      </c>
      <c r="G71" s="14">
        <v>5.0999999999999996</v>
      </c>
      <c r="H71" s="14">
        <v>2.6</v>
      </c>
      <c r="I71" s="14">
        <v>-5.2</v>
      </c>
      <c r="J71" s="16" t="s">
        <v>128</v>
      </c>
      <c r="K71" s="16" t="s">
        <v>128</v>
      </c>
      <c r="L71" s="16" t="s">
        <v>128</v>
      </c>
      <c r="M71" s="16" t="s">
        <v>128</v>
      </c>
      <c r="N71" s="16" t="s">
        <v>128</v>
      </c>
      <c r="O71" s="16" t="s">
        <v>128</v>
      </c>
      <c r="P71" s="14">
        <v>-3.5</v>
      </c>
      <c r="Q71" s="14">
        <v>-6.5</v>
      </c>
    </row>
    <row r="72" spans="1:17" ht="12" customHeight="1" x14ac:dyDescent="0.2">
      <c r="A72" s="15" t="s">
        <v>132</v>
      </c>
      <c r="B72" s="14">
        <v>585.29999999999995</v>
      </c>
      <c r="C72" s="14">
        <v>-65</v>
      </c>
      <c r="D72" s="14">
        <v>-681.7</v>
      </c>
      <c r="E72" s="14">
        <v>-633.20000000000005</v>
      </c>
      <c r="F72" s="14">
        <v>-549.5</v>
      </c>
      <c r="G72" s="14">
        <v>-574.6</v>
      </c>
      <c r="H72" s="14">
        <v>-546.6</v>
      </c>
      <c r="I72" s="14">
        <v>-176.2</v>
      </c>
      <c r="J72" s="14">
        <v>-15.1</v>
      </c>
      <c r="K72" s="14">
        <v>-9.9</v>
      </c>
      <c r="L72" s="14">
        <v>64.900000000000006</v>
      </c>
      <c r="M72" s="14">
        <v>100.7</v>
      </c>
      <c r="N72" s="14">
        <v>167.9</v>
      </c>
      <c r="O72" s="14">
        <v>178</v>
      </c>
      <c r="P72" s="14">
        <v>243.3</v>
      </c>
      <c r="Q72" s="14">
        <v>-194.5</v>
      </c>
    </row>
    <row r="73" spans="1:17" ht="12" customHeight="1" x14ac:dyDescent="0.2">
      <c r="A73" s="15" t="s">
        <v>131</v>
      </c>
      <c r="B73" s="16" t="s">
        <v>128</v>
      </c>
      <c r="C73" s="16" t="s">
        <v>128</v>
      </c>
      <c r="D73" s="14">
        <v>0</v>
      </c>
      <c r="E73" s="14">
        <v>1.5</v>
      </c>
      <c r="F73" s="14">
        <v>15.4</v>
      </c>
      <c r="G73" s="14">
        <v>10.8</v>
      </c>
      <c r="H73" s="14">
        <v>-18.5</v>
      </c>
      <c r="I73" s="14">
        <v>0.8</v>
      </c>
      <c r="J73" s="14">
        <v>-6.2</v>
      </c>
      <c r="K73" s="14">
        <v>-2.6</v>
      </c>
      <c r="L73" s="14">
        <v>3.2</v>
      </c>
      <c r="M73" s="14">
        <v>-7.9</v>
      </c>
      <c r="N73" s="14">
        <v>17.899999999999999</v>
      </c>
      <c r="O73" s="14">
        <v>31.2</v>
      </c>
      <c r="P73" s="14">
        <v>-6.2</v>
      </c>
      <c r="Q73" s="14">
        <v>6.4</v>
      </c>
    </row>
    <row r="74" spans="1:17" ht="12" customHeight="1" x14ac:dyDescent="0.2">
      <c r="A74" s="15" t="s">
        <v>130</v>
      </c>
      <c r="B74" s="16" t="s">
        <v>128</v>
      </c>
      <c r="C74" s="16" t="s">
        <v>128</v>
      </c>
      <c r="D74" s="16" t="s">
        <v>128</v>
      </c>
      <c r="E74" s="16" t="s">
        <v>128</v>
      </c>
      <c r="F74" s="16" t="s">
        <v>128</v>
      </c>
      <c r="G74" s="16" t="s">
        <v>128</v>
      </c>
      <c r="H74" s="16" t="s">
        <v>128</v>
      </c>
      <c r="I74" s="16" t="s">
        <v>128</v>
      </c>
      <c r="J74" s="14">
        <v>-1.5</v>
      </c>
      <c r="K74" s="14">
        <v>-8.1999999999999993</v>
      </c>
      <c r="L74" s="14">
        <v>-4.5999999999999996</v>
      </c>
      <c r="M74" s="14">
        <v>-8.8000000000000007</v>
      </c>
      <c r="N74" s="14">
        <v>-14.4</v>
      </c>
      <c r="O74" s="14">
        <v>-6.4</v>
      </c>
      <c r="P74" s="16" t="s">
        <v>128</v>
      </c>
      <c r="Q74" s="16" t="s">
        <v>128</v>
      </c>
    </row>
    <row r="75" spans="1:17" ht="12" customHeight="1" x14ac:dyDescent="0.2">
      <c r="A75" s="15" t="s">
        <v>129</v>
      </c>
      <c r="B75" s="16" t="s">
        <v>128</v>
      </c>
      <c r="C75" s="16" t="s">
        <v>128</v>
      </c>
      <c r="D75" s="16" t="s">
        <v>128</v>
      </c>
      <c r="E75" s="16" t="s">
        <v>128</v>
      </c>
      <c r="F75" s="16" t="s">
        <v>128</v>
      </c>
      <c r="G75" s="16" t="s">
        <v>128</v>
      </c>
      <c r="H75" s="16" t="s">
        <v>128</v>
      </c>
      <c r="I75" s="16" t="s">
        <v>128</v>
      </c>
      <c r="J75" s="14">
        <v>-1.6</v>
      </c>
      <c r="K75" s="14">
        <v>-2.2999999999999998</v>
      </c>
      <c r="L75" s="14">
        <v>-3.1</v>
      </c>
      <c r="M75" s="14">
        <v>-0.6</v>
      </c>
      <c r="N75" s="14">
        <v>-2.1</v>
      </c>
      <c r="O75" s="14">
        <v>-2.9</v>
      </c>
      <c r="P75" s="16" t="s">
        <v>128</v>
      </c>
      <c r="Q75" s="16" t="s">
        <v>128</v>
      </c>
    </row>
    <row r="76" spans="1:17" ht="12" customHeight="1" x14ac:dyDescent="0.2">
      <c r="A76" s="15" t="s">
        <v>127</v>
      </c>
      <c r="B76" s="14">
        <v>686.6</v>
      </c>
      <c r="C76" s="14">
        <v>-64</v>
      </c>
      <c r="D76" s="14">
        <v>-680.7</v>
      </c>
      <c r="E76" s="14">
        <v>53.3</v>
      </c>
      <c r="F76" s="14">
        <v>163</v>
      </c>
      <c r="G76" s="14">
        <v>125.3</v>
      </c>
      <c r="H76" s="14">
        <v>425.3</v>
      </c>
      <c r="I76" s="14">
        <v>503.4</v>
      </c>
      <c r="J76" s="14">
        <v>659.6</v>
      </c>
      <c r="K76" s="14">
        <v>661</v>
      </c>
      <c r="L76" s="14">
        <v>744.4</v>
      </c>
      <c r="M76" s="14">
        <v>767.4</v>
      </c>
      <c r="N76" s="14">
        <v>853.3</v>
      </c>
      <c r="O76" s="14">
        <v>883.9</v>
      </c>
      <c r="P76" s="14">
        <v>917.6</v>
      </c>
      <c r="Q76" s="14">
        <v>489.4</v>
      </c>
    </row>
    <row r="77" spans="1:17" ht="12" customHeight="1" x14ac:dyDescent="0.2">
      <c r="A77" s="15" t="s">
        <v>126</v>
      </c>
      <c r="B77" s="14">
        <v>1246.0999999999999</v>
      </c>
      <c r="C77" s="14">
        <v>2248.1999999999998</v>
      </c>
      <c r="D77" s="14">
        <v>1873.8</v>
      </c>
      <c r="E77" s="14">
        <v>1862.2</v>
      </c>
      <c r="F77" s="14">
        <v>2083.8000000000002</v>
      </c>
      <c r="G77" s="14">
        <v>1984.3</v>
      </c>
      <c r="H77" s="14">
        <v>2135.8000000000002</v>
      </c>
      <c r="I77" s="14">
        <v>2087.3000000000002</v>
      </c>
      <c r="J77" s="14">
        <v>2018.2</v>
      </c>
      <c r="K77" s="14">
        <v>2091.1999999999998</v>
      </c>
      <c r="L77" s="14">
        <v>2132.8000000000002</v>
      </c>
      <c r="M77" s="14">
        <v>2148.4</v>
      </c>
      <c r="N77" s="14">
        <v>2142.6</v>
      </c>
      <c r="O77" s="14">
        <v>2191</v>
      </c>
      <c r="P77" s="14">
        <v>2265.8000000000002</v>
      </c>
      <c r="Q77" s="14">
        <v>1967.9</v>
      </c>
    </row>
    <row r="78" spans="1:17" ht="12" customHeight="1" x14ac:dyDescent="0.2">
      <c r="A78" s="15" t="s">
        <v>125</v>
      </c>
      <c r="B78" s="14">
        <v>880.03641000000005</v>
      </c>
      <c r="C78" s="14">
        <v>880.03641000000005</v>
      </c>
      <c r="D78" s="14">
        <v>880.03641000000005</v>
      </c>
      <c r="E78" s="14">
        <v>880.03641000000005</v>
      </c>
      <c r="F78" s="14">
        <v>880.03641000000005</v>
      </c>
      <c r="G78" s="14">
        <v>896.21969000000001</v>
      </c>
      <c r="H78" s="14">
        <v>1286.8063</v>
      </c>
      <c r="I78" s="14">
        <v>1286.8063</v>
      </c>
      <c r="J78" s="14">
        <v>1286.8063</v>
      </c>
      <c r="K78" s="14">
        <v>1263.2471399999999</v>
      </c>
      <c r="L78" s="14">
        <v>1262.96072</v>
      </c>
      <c r="M78" s="14">
        <v>1272.4919199999999</v>
      </c>
      <c r="N78" s="14">
        <v>1227.1668099999999</v>
      </c>
      <c r="O78" s="14">
        <v>1227.8210200000001</v>
      </c>
      <c r="P78" s="14">
        <v>1227.82215</v>
      </c>
      <c r="Q78" s="14">
        <v>1227.82215</v>
      </c>
    </row>
    <row r="79" spans="1:17" ht="12" customHeight="1" x14ac:dyDescent="0.2">
      <c r="A79" s="15" t="s">
        <v>124</v>
      </c>
      <c r="B79" s="14">
        <v>880.03641000000005</v>
      </c>
      <c r="C79" s="14">
        <v>880.03641000000005</v>
      </c>
      <c r="D79" s="14">
        <v>880.03641000000005</v>
      </c>
      <c r="E79" s="14">
        <v>880.03641000000005</v>
      </c>
      <c r="F79" s="14">
        <v>880.03641000000005</v>
      </c>
      <c r="G79" s="14">
        <v>896.21969000000001</v>
      </c>
      <c r="H79" s="14">
        <v>1286.8063</v>
      </c>
      <c r="I79" s="14">
        <v>1286.8063</v>
      </c>
      <c r="J79" s="14">
        <v>1286.8063</v>
      </c>
      <c r="K79" s="14">
        <v>1263.2471399999999</v>
      </c>
      <c r="L79" s="14">
        <v>1262.96072</v>
      </c>
      <c r="M79" s="14">
        <v>1272.4919199999999</v>
      </c>
      <c r="N79" s="14">
        <v>1227.1668099999999</v>
      </c>
      <c r="O79" s="14">
        <v>1227.8210200000001</v>
      </c>
      <c r="P79" s="14">
        <v>1227.82215</v>
      </c>
      <c r="Q79" s="14">
        <v>1227.82215</v>
      </c>
    </row>
    <row r="84" spans="1:4" ht="15.75" x14ac:dyDescent="0.25">
      <c r="A84" s="104" t="s">
        <v>488</v>
      </c>
      <c r="B84" s="101">
        <v>2018</v>
      </c>
      <c r="C84" s="101">
        <v>2017</v>
      </c>
      <c r="D84" s="13">
        <v>2016</v>
      </c>
    </row>
    <row r="85" spans="1:4" ht="15.75" x14ac:dyDescent="0.25">
      <c r="A85" s="101" t="s">
        <v>607</v>
      </c>
      <c r="B85" s="102">
        <v>396</v>
      </c>
      <c r="C85" s="101">
        <v>374.1</v>
      </c>
      <c r="D85" s="100">
        <f>+O2</f>
        <v>326.3</v>
      </c>
    </row>
    <row r="86" spans="1:4" ht="15.75" x14ac:dyDescent="0.25">
      <c r="A86" s="101" t="s">
        <v>610</v>
      </c>
      <c r="B86" s="102">
        <f>0.5*(B85+C85)</f>
        <v>385.05</v>
      </c>
      <c r="C86" s="102">
        <f>0.5*(C85+D85)</f>
        <v>350.20000000000005</v>
      </c>
      <c r="D86" s="100"/>
    </row>
    <row r="87" spans="1:4" ht="15.75" x14ac:dyDescent="0.25">
      <c r="A87" s="101" t="s">
        <v>608</v>
      </c>
      <c r="B87" s="101">
        <v>12.3</v>
      </c>
      <c r="C87" s="101">
        <v>9.6999999999999993</v>
      </c>
    </row>
    <row r="88" spans="1:4" ht="15.75" x14ac:dyDescent="0.25">
      <c r="A88" s="101" t="s">
        <v>609</v>
      </c>
      <c r="B88" s="103">
        <f>+B87/B86</f>
        <v>3.194390338917024E-2</v>
      </c>
      <c r="C88" s="103">
        <f>+C87/C86</f>
        <v>2.7698458023986287E-2</v>
      </c>
    </row>
    <row r="89" spans="1:4" ht="15.75" x14ac:dyDescent="0.25">
      <c r="A89" s="101" t="s">
        <v>611</v>
      </c>
      <c r="B89" s="103">
        <f>+B93*2/(B92+C92)</f>
        <v>1.7663588920112407E-2</v>
      </c>
      <c r="C89" s="103">
        <f>+C93/C92</f>
        <v>1.1804384485666104E-2</v>
      </c>
    </row>
    <row r="92" spans="1:4" x14ac:dyDescent="0.2">
      <c r="A92" s="31" t="s">
        <v>612</v>
      </c>
      <c r="B92" s="13">
        <v>130.5</v>
      </c>
      <c r="C92" s="13">
        <v>118.6</v>
      </c>
    </row>
    <row r="93" spans="1:4" x14ac:dyDescent="0.2">
      <c r="A93" s="31" t="s">
        <v>613</v>
      </c>
      <c r="B93" s="13">
        <v>2.2000000000000002</v>
      </c>
      <c r="C93" s="13">
        <v>1.4</v>
      </c>
    </row>
    <row r="97" spans="1:17" x14ac:dyDescent="0.2">
      <c r="B97" s="13">
        <v>2003</v>
      </c>
      <c r="C97" s="13">
        <f t="shared" ref="C97:Q97" si="0">+B97+1</f>
        <v>2004</v>
      </c>
      <c r="D97" s="13">
        <f t="shared" si="0"/>
        <v>2005</v>
      </c>
      <c r="E97" s="13">
        <f t="shared" si="0"/>
        <v>2006</v>
      </c>
      <c r="F97" s="13">
        <f t="shared" si="0"/>
        <v>2007</v>
      </c>
      <c r="G97" s="13">
        <f t="shared" si="0"/>
        <v>2008</v>
      </c>
      <c r="H97" s="13">
        <f t="shared" si="0"/>
        <v>2009</v>
      </c>
      <c r="I97" s="13">
        <f t="shared" si="0"/>
        <v>2010</v>
      </c>
      <c r="J97" s="13">
        <f t="shared" si="0"/>
        <v>2011</v>
      </c>
      <c r="K97" s="13">
        <f t="shared" si="0"/>
        <v>2012</v>
      </c>
      <c r="L97" s="13">
        <f t="shared" si="0"/>
        <v>2013</v>
      </c>
      <c r="M97" s="13">
        <f t="shared" si="0"/>
        <v>2014</v>
      </c>
      <c r="N97" s="13">
        <f t="shared" si="0"/>
        <v>2015</v>
      </c>
      <c r="O97" s="13">
        <f t="shared" si="0"/>
        <v>2016</v>
      </c>
      <c r="P97" s="13">
        <f t="shared" si="0"/>
        <v>2017</v>
      </c>
      <c r="Q97" s="13">
        <f t="shared" si="0"/>
        <v>2018</v>
      </c>
    </row>
    <row r="98" spans="1:17" x14ac:dyDescent="0.2">
      <c r="A98" s="31" t="s">
        <v>478</v>
      </c>
      <c r="B98" s="100">
        <f>+pnl!B3</f>
        <v>1435.9</v>
      </c>
      <c r="C98" s="100">
        <f>+pnl!C3</f>
        <v>1491.8</v>
      </c>
      <c r="D98" s="100">
        <f>+pnl!D3</f>
        <v>1608.7</v>
      </c>
      <c r="E98" s="100">
        <f>+pnl!E3</f>
        <v>1707.7</v>
      </c>
      <c r="F98" s="100">
        <f>+pnl!F3</f>
        <v>1774.4</v>
      </c>
      <c r="G98" s="100">
        <f>+pnl!G3</f>
        <v>1839.2</v>
      </c>
      <c r="H98" s="100">
        <f>+pnl!H3</f>
        <v>1915.6</v>
      </c>
      <c r="I98" s="100">
        <f>+pnl!I3</f>
        <v>2119.9</v>
      </c>
      <c r="J98" s="100">
        <f>+pnl!J3</f>
        <v>2209.8000000000002</v>
      </c>
      <c r="K98" s="100">
        <f>+pnl!K3</f>
        <v>2229.8000000000002</v>
      </c>
      <c r="L98" s="100">
        <f>+pnl!L3</f>
        <v>2282.1999999999998</v>
      </c>
      <c r="M98" s="100">
        <f>+pnl!M3</f>
        <v>2312.6999999999998</v>
      </c>
      <c r="N98" s="100">
        <f>+pnl!N3</f>
        <v>2322.6999999999998</v>
      </c>
      <c r="O98" s="100">
        <f>+pnl!O3</f>
        <v>2341.6999999999998</v>
      </c>
      <c r="P98" s="100">
        <f>+pnl!P3</f>
        <v>2335</v>
      </c>
      <c r="Q98" s="100">
        <f>+pnl!Q3</f>
        <v>2277</v>
      </c>
    </row>
    <row r="99" spans="1:17" x14ac:dyDescent="0.2">
      <c r="A99" s="15" t="s">
        <v>191</v>
      </c>
      <c r="B99" s="14">
        <v>33.700000000000003</v>
      </c>
      <c r="C99" s="14">
        <v>25.7</v>
      </c>
      <c r="D99" s="14">
        <v>34.5</v>
      </c>
      <c r="E99" s="14">
        <v>41.9</v>
      </c>
      <c r="F99" s="14">
        <v>37.5</v>
      </c>
      <c r="G99" s="14">
        <v>44.4</v>
      </c>
      <c r="H99" s="14">
        <v>45.8</v>
      </c>
      <c r="I99" s="14">
        <v>52.3</v>
      </c>
      <c r="J99" s="14">
        <v>48.3</v>
      </c>
      <c r="K99" s="14">
        <v>52.2</v>
      </c>
      <c r="L99" s="14">
        <v>57.4</v>
      </c>
      <c r="M99" s="14">
        <v>47.3</v>
      </c>
      <c r="N99" s="14">
        <v>49.8</v>
      </c>
      <c r="O99" s="14">
        <v>50.6</v>
      </c>
      <c r="P99" s="14">
        <v>53.3</v>
      </c>
      <c r="Q99" s="14">
        <v>55.7</v>
      </c>
    </row>
    <row r="101" spans="1:17" x14ac:dyDescent="0.2">
      <c r="B101" s="13">
        <v>2003</v>
      </c>
      <c r="C101" s="13">
        <f t="shared" ref="C101:Q101" si="1">+B101+1</f>
        <v>2004</v>
      </c>
      <c r="D101" s="13">
        <f t="shared" si="1"/>
        <v>2005</v>
      </c>
      <c r="E101" s="13">
        <f t="shared" si="1"/>
        <v>2006</v>
      </c>
      <c r="F101" s="13">
        <f t="shared" si="1"/>
        <v>2007</v>
      </c>
      <c r="G101" s="13">
        <f t="shared" si="1"/>
        <v>2008</v>
      </c>
      <c r="H101" s="13">
        <f t="shared" si="1"/>
        <v>2009</v>
      </c>
      <c r="I101" s="13">
        <f t="shared" si="1"/>
        <v>2010</v>
      </c>
      <c r="J101" s="13">
        <f t="shared" si="1"/>
        <v>2011</v>
      </c>
      <c r="K101" s="13">
        <f t="shared" si="1"/>
        <v>2012</v>
      </c>
      <c r="L101" s="13">
        <f t="shared" si="1"/>
        <v>2013</v>
      </c>
      <c r="M101" s="13">
        <f t="shared" si="1"/>
        <v>2014</v>
      </c>
      <c r="N101" s="13">
        <f t="shared" si="1"/>
        <v>2015</v>
      </c>
      <c r="O101" s="13">
        <f t="shared" si="1"/>
        <v>2016</v>
      </c>
      <c r="P101" s="13">
        <f t="shared" si="1"/>
        <v>2017</v>
      </c>
      <c r="Q101" s="13">
        <f t="shared" si="1"/>
        <v>2018</v>
      </c>
    </row>
    <row r="102" spans="1:17" x14ac:dyDescent="0.2">
      <c r="A102" s="111" t="s">
        <v>631</v>
      </c>
      <c r="B102" s="99">
        <f t="shared" ref="B102:Q102" si="2">+B99/B98*365</f>
        <v>8.5664043457065269</v>
      </c>
      <c r="C102" s="99">
        <f t="shared" si="2"/>
        <v>6.2880412923984448</v>
      </c>
      <c r="D102" s="99">
        <f t="shared" si="2"/>
        <v>7.8277491141915823</v>
      </c>
      <c r="E102" s="99">
        <f t="shared" si="2"/>
        <v>8.9556128125548984</v>
      </c>
      <c r="F102" s="99">
        <f t="shared" si="2"/>
        <v>7.713875112714156</v>
      </c>
      <c r="G102" s="99">
        <f t="shared" si="2"/>
        <v>8.8114397564158331</v>
      </c>
      <c r="H102" s="99">
        <f t="shared" si="2"/>
        <v>8.7267696805178545</v>
      </c>
      <c r="I102" s="99">
        <f t="shared" si="2"/>
        <v>9.004905891787347</v>
      </c>
      <c r="J102" s="99">
        <f t="shared" si="2"/>
        <v>7.977871300570186</v>
      </c>
      <c r="K102" s="99">
        <f t="shared" si="2"/>
        <v>8.5447125302717737</v>
      </c>
      <c r="L102" s="99">
        <f t="shared" si="2"/>
        <v>9.1801770221715895</v>
      </c>
      <c r="M102" s="99">
        <f t="shared" si="2"/>
        <v>7.465084100834523</v>
      </c>
      <c r="N102" s="99">
        <f t="shared" si="2"/>
        <v>7.8258061738493998</v>
      </c>
      <c r="O102" s="99">
        <f t="shared" si="2"/>
        <v>7.8870051671862331</v>
      </c>
      <c r="P102" s="99">
        <f t="shared" si="2"/>
        <v>8.3316916488222699</v>
      </c>
      <c r="Q102" s="99">
        <f t="shared" si="2"/>
        <v>8.9286341677646028</v>
      </c>
    </row>
    <row r="136" spans="1:17" x14ac:dyDescent="0.2">
      <c r="B136" s="13">
        <v>2004</v>
      </c>
      <c r="C136" s="13">
        <f t="shared" ref="C136:P136" si="3">+D101</f>
        <v>2005</v>
      </c>
      <c r="D136" s="13">
        <f t="shared" si="3"/>
        <v>2006</v>
      </c>
      <c r="E136" s="13">
        <f t="shared" si="3"/>
        <v>2007</v>
      </c>
      <c r="F136" s="13">
        <f t="shared" si="3"/>
        <v>2008</v>
      </c>
      <c r="G136" s="13">
        <f t="shared" si="3"/>
        <v>2009</v>
      </c>
      <c r="H136" s="13">
        <f t="shared" si="3"/>
        <v>2010</v>
      </c>
      <c r="I136" s="13">
        <f t="shared" si="3"/>
        <v>2011</v>
      </c>
      <c r="J136" s="13">
        <f t="shared" si="3"/>
        <v>2012</v>
      </c>
      <c r="K136" s="13">
        <f t="shared" si="3"/>
        <v>2013</v>
      </c>
      <c r="L136" s="13">
        <f t="shared" si="3"/>
        <v>2014</v>
      </c>
      <c r="M136" s="13">
        <f t="shared" si="3"/>
        <v>2015</v>
      </c>
      <c r="N136" s="13">
        <f t="shared" si="3"/>
        <v>2016</v>
      </c>
      <c r="O136" s="13">
        <f t="shared" si="3"/>
        <v>2017</v>
      </c>
      <c r="P136" s="13">
        <f t="shared" si="3"/>
        <v>2018</v>
      </c>
    </row>
    <row r="137" spans="1:17" x14ac:dyDescent="0.2">
      <c r="A137" s="31" t="s">
        <v>632</v>
      </c>
      <c r="B137" s="112">
        <f t="shared" ref="B137:P137" si="4">+B138/B139</f>
        <v>0.85364396654719232</v>
      </c>
      <c r="C137" s="112">
        <f t="shared" si="4"/>
        <v>0.96196754563894527</v>
      </c>
      <c r="D137" s="112">
        <f t="shared" si="4"/>
        <v>0.9571703561116458</v>
      </c>
      <c r="E137" s="112">
        <f t="shared" si="4"/>
        <v>1.0278004905968929</v>
      </c>
      <c r="F137" s="112">
        <f t="shared" si="4"/>
        <v>1.0581052631578949</v>
      </c>
      <c r="G137" s="112">
        <f t="shared" si="4"/>
        <v>1.0143964562569214</v>
      </c>
      <c r="H137" s="112">
        <f t="shared" si="4"/>
        <v>1.0152387402641381</v>
      </c>
      <c r="I137" s="112">
        <f t="shared" si="4"/>
        <v>0.89293495175848103</v>
      </c>
      <c r="J137" s="112">
        <f t="shared" si="4"/>
        <v>0.95786939512488711</v>
      </c>
      <c r="K137" s="112">
        <f t="shared" si="4"/>
        <v>0.96395641240569996</v>
      </c>
      <c r="L137" s="112">
        <f t="shared" si="4"/>
        <v>0.94359271044258031</v>
      </c>
      <c r="M137" s="112">
        <f t="shared" si="4"/>
        <v>0.98522316043425806</v>
      </c>
      <c r="N137" s="112">
        <f t="shared" si="4"/>
        <v>1.0367759730309531</v>
      </c>
      <c r="O137" s="112">
        <f t="shared" si="4"/>
        <v>1.0360866078588613</v>
      </c>
      <c r="P137" s="112">
        <f t="shared" si="4"/>
        <v>1.0934343434343434</v>
      </c>
    </row>
    <row r="138" spans="1:17" x14ac:dyDescent="0.2">
      <c r="A138" s="15" t="s">
        <v>155</v>
      </c>
      <c r="B138" s="14">
        <v>142.9</v>
      </c>
      <c r="C138" s="14">
        <v>189.7</v>
      </c>
      <c r="D138" s="14">
        <v>198.9</v>
      </c>
      <c r="E138" s="14">
        <v>251.4</v>
      </c>
      <c r="F138" s="14">
        <v>251.3</v>
      </c>
      <c r="G138" s="14">
        <v>274.8</v>
      </c>
      <c r="H138" s="14">
        <v>299.8</v>
      </c>
      <c r="I138" s="14">
        <v>286.89999999999998</v>
      </c>
      <c r="J138" s="14">
        <v>318.3</v>
      </c>
      <c r="K138" s="14">
        <v>345</v>
      </c>
      <c r="L138" s="14">
        <v>326.2</v>
      </c>
      <c r="M138" s="14">
        <v>326.7</v>
      </c>
      <c r="N138" s="14">
        <v>338.3</v>
      </c>
      <c r="O138" s="14">
        <v>387.6</v>
      </c>
      <c r="P138" s="14">
        <v>433</v>
      </c>
    </row>
    <row r="139" spans="1:17" x14ac:dyDescent="0.2">
      <c r="A139" s="31" t="s">
        <v>488</v>
      </c>
      <c r="B139" s="100">
        <f t="shared" ref="B139:P139" si="5">+C2</f>
        <v>167.4</v>
      </c>
      <c r="C139" s="100">
        <f t="shared" si="5"/>
        <v>197.2</v>
      </c>
      <c r="D139" s="100">
        <f t="shared" si="5"/>
        <v>207.8</v>
      </c>
      <c r="E139" s="100">
        <f t="shared" si="5"/>
        <v>244.6</v>
      </c>
      <c r="F139" s="100">
        <f t="shared" si="5"/>
        <v>237.5</v>
      </c>
      <c r="G139" s="100">
        <f t="shared" si="5"/>
        <v>270.89999999999998</v>
      </c>
      <c r="H139" s="100">
        <f t="shared" si="5"/>
        <v>295.3</v>
      </c>
      <c r="I139" s="100">
        <f t="shared" si="5"/>
        <v>321.3</v>
      </c>
      <c r="J139" s="100">
        <f t="shared" si="5"/>
        <v>332.3</v>
      </c>
      <c r="K139" s="100">
        <f t="shared" si="5"/>
        <v>357.9</v>
      </c>
      <c r="L139" s="100">
        <f t="shared" si="5"/>
        <v>345.7</v>
      </c>
      <c r="M139" s="100">
        <f t="shared" si="5"/>
        <v>331.6</v>
      </c>
      <c r="N139" s="100">
        <f t="shared" si="5"/>
        <v>326.3</v>
      </c>
      <c r="O139" s="100">
        <f t="shared" si="5"/>
        <v>374.1</v>
      </c>
      <c r="P139" s="100">
        <f t="shared" si="5"/>
        <v>396</v>
      </c>
    </row>
    <row r="141" spans="1:17" x14ac:dyDescent="0.2">
      <c r="B141" s="13">
        <v>2003</v>
      </c>
      <c r="C141" s="13">
        <f t="shared" ref="C141:Q141" si="6">+B136</f>
        <v>2004</v>
      </c>
      <c r="D141" s="13">
        <f t="shared" si="6"/>
        <v>2005</v>
      </c>
      <c r="E141" s="13">
        <f t="shared" si="6"/>
        <v>2006</v>
      </c>
      <c r="F141" s="13">
        <f t="shared" si="6"/>
        <v>2007</v>
      </c>
      <c r="G141" s="13">
        <f t="shared" si="6"/>
        <v>2008</v>
      </c>
      <c r="H141" s="13">
        <f t="shared" si="6"/>
        <v>2009</v>
      </c>
      <c r="I141" s="13">
        <f t="shared" si="6"/>
        <v>2010</v>
      </c>
      <c r="J141" s="13">
        <f t="shared" si="6"/>
        <v>2011</v>
      </c>
      <c r="K141" s="13">
        <f t="shared" si="6"/>
        <v>2012</v>
      </c>
      <c r="L141" s="13">
        <f t="shared" si="6"/>
        <v>2013</v>
      </c>
      <c r="M141" s="13">
        <f t="shared" si="6"/>
        <v>2014</v>
      </c>
      <c r="N141" s="13">
        <f t="shared" si="6"/>
        <v>2015</v>
      </c>
      <c r="O141" s="13">
        <f t="shared" si="6"/>
        <v>2016</v>
      </c>
      <c r="P141" s="13">
        <f t="shared" si="6"/>
        <v>2017</v>
      </c>
      <c r="Q141" s="13">
        <f t="shared" si="6"/>
        <v>2018</v>
      </c>
    </row>
    <row r="142" spans="1:17" x14ac:dyDescent="0.2">
      <c r="A142" s="31" t="s">
        <v>633</v>
      </c>
      <c r="B142" s="13">
        <f>+(B56-B43-B44-B45-B46-B53-B55)/pnl!B3*365</f>
        <v>91.942684030921384</v>
      </c>
      <c r="C142" s="13">
        <f>+(C56-C43-C44-C45-C46-C53-C55)/pnl!C3*365</f>
        <v>97.770478616436534</v>
      </c>
      <c r="D142" s="13">
        <f>+(D56-D43-D44-D45-D46-D53-D55)/pnl!D3*365</f>
        <v>106.86579225461551</v>
      </c>
      <c r="E142" s="13">
        <f>+(E56-E43-E44-E45-E46-E53-E55)/pnl!E3*365</f>
        <v>97.678163611875618</v>
      </c>
      <c r="F142" s="13">
        <f>+(F56-F43-F44-F45-F46-F53-F55)/pnl!F3*365</f>
        <v>124.90306582506761</v>
      </c>
      <c r="G142" s="13">
        <f>+(G56-G43-G44-G45-G46-G53-G55)/pnl!G3*365</f>
        <v>108.31720313179643</v>
      </c>
      <c r="H142" s="13">
        <f>+(H56-H43-H44-H45-H46-H53-H55)/pnl!H3*365</f>
        <v>94.260544998955936</v>
      </c>
      <c r="I142" s="13">
        <f>+(I56-I43-I44-I45-I46-I53-I55)/pnl!I3*365</f>
        <v>92.304589839143347</v>
      </c>
      <c r="J142" s="13">
        <f>+(J56-J43-J44-J45-J46-J53-J55)/pnl!J3*365</f>
        <v>89.028418861435412</v>
      </c>
      <c r="K142" s="13">
        <f>+(K56-K43-K44-K45-K46-K53-K55)/pnl!K3*365</f>
        <v>91.945690196430149</v>
      </c>
      <c r="L142" s="13">
        <f>+(L56-L43-L44-L45-L46-L53-L55)/pnl!L3*365</f>
        <v>92.233590395232696</v>
      </c>
      <c r="M142" s="13">
        <f>+(M56-M43-M44-M45-M46-M53-M55)/pnl!M3*365</f>
        <v>85.935270463095108</v>
      </c>
      <c r="N142" s="13">
        <f>+(N56-N43-N44-N45-N46-N53-N55)/pnl!N3*365</f>
        <v>84.700994532225465</v>
      </c>
      <c r="O142" s="13">
        <f>+(O56-O43-O44-O45-O46-O53-O55)/pnl!O3*365</f>
        <v>84.948968697954484</v>
      </c>
      <c r="P142" s="13">
        <f>+(P56-P43-P44-P45-P46-P53-P55)/pnl!P3*365</f>
        <v>93.727623126338329</v>
      </c>
      <c r="Q142" s="13">
        <f>+(Q56-Q43-Q44-Q45-Q46-Q53-Q55)/pnl!Q3*365</f>
        <v>102.1102327624067</v>
      </c>
    </row>
    <row r="176" spans="2:17" x14ac:dyDescent="0.2">
      <c r="B176" s="13">
        <f t="shared" ref="B176:Q176" si="7">+B141</f>
        <v>2003</v>
      </c>
      <c r="C176" s="13">
        <f t="shared" si="7"/>
        <v>2004</v>
      </c>
      <c r="D176" s="13">
        <f t="shared" si="7"/>
        <v>2005</v>
      </c>
      <c r="E176" s="13">
        <f t="shared" si="7"/>
        <v>2006</v>
      </c>
      <c r="F176" s="13">
        <f t="shared" si="7"/>
        <v>2007</v>
      </c>
      <c r="G176" s="13">
        <f t="shared" si="7"/>
        <v>2008</v>
      </c>
      <c r="H176" s="13">
        <f t="shared" si="7"/>
        <v>2009</v>
      </c>
      <c r="I176" s="13">
        <f t="shared" si="7"/>
        <v>2010</v>
      </c>
      <c r="J176" s="13">
        <f t="shared" si="7"/>
        <v>2011</v>
      </c>
      <c r="K176" s="13">
        <f t="shared" si="7"/>
        <v>2012</v>
      </c>
      <c r="L176" s="13">
        <f t="shared" si="7"/>
        <v>2013</v>
      </c>
      <c r="M176" s="13">
        <f t="shared" si="7"/>
        <v>2014</v>
      </c>
      <c r="N176" s="13">
        <f t="shared" si="7"/>
        <v>2015</v>
      </c>
      <c r="O176" s="13">
        <f t="shared" si="7"/>
        <v>2016</v>
      </c>
      <c r="P176" s="13">
        <f t="shared" si="7"/>
        <v>2017</v>
      </c>
      <c r="Q176" s="13">
        <f t="shared" si="7"/>
        <v>2018</v>
      </c>
    </row>
    <row r="177" spans="1:17" x14ac:dyDescent="0.2">
      <c r="A177" s="31" t="s">
        <v>319</v>
      </c>
      <c r="B177" s="113">
        <f t="shared" ref="B177:Q177" si="8">+B12/B56</f>
        <v>0.69905636317266007</v>
      </c>
      <c r="C177" s="113">
        <f t="shared" si="8"/>
        <v>0.94144144144144137</v>
      </c>
      <c r="D177" s="113">
        <f t="shared" si="8"/>
        <v>0.69596602972399157</v>
      </c>
      <c r="E177" s="113">
        <f t="shared" si="8"/>
        <v>0.66125892277741727</v>
      </c>
      <c r="F177" s="113">
        <f t="shared" si="8"/>
        <v>0.64588119461765681</v>
      </c>
      <c r="G177" s="113">
        <f t="shared" si="8"/>
        <v>0.54021385402138544</v>
      </c>
      <c r="H177" s="113">
        <f t="shared" si="8"/>
        <v>0.87833197056418644</v>
      </c>
      <c r="I177" s="113">
        <f t="shared" si="8"/>
        <v>0.41260612772240685</v>
      </c>
      <c r="J177" s="113">
        <f t="shared" si="8"/>
        <v>0.59195081050866405</v>
      </c>
      <c r="K177" s="113">
        <f t="shared" si="8"/>
        <v>0.63204951856946356</v>
      </c>
      <c r="L177" s="113">
        <f t="shared" si="8"/>
        <v>0.63418250438064427</v>
      </c>
      <c r="M177" s="113">
        <f t="shared" si="8"/>
        <v>0.64155672823219001</v>
      </c>
      <c r="N177" s="113">
        <f t="shared" si="8"/>
        <v>0.66077332183412385</v>
      </c>
      <c r="O177" s="113">
        <f t="shared" si="8"/>
        <v>0.73060156931124665</v>
      </c>
      <c r="P177" s="113">
        <f t="shared" si="8"/>
        <v>0.68928571428571428</v>
      </c>
      <c r="Q177" s="113">
        <f t="shared" si="8"/>
        <v>0.65439900867410161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R101"/>
  <sheetViews>
    <sheetView topLeftCell="A88" workbookViewId="0">
      <selection activeCell="F16" sqref="F16:AC16"/>
    </sheetView>
  </sheetViews>
  <sheetFormatPr defaultRowHeight="12.75" x14ac:dyDescent="0.2"/>
  <cols>
    <col min="1" max="1" width="37.42578125" style="13" customWidth="1"/>
    <col min="2" max="16384" width="9.140625" style="13"/>
  </cols>
  <sheetData>
    <row r="1" spans="1:17" x14ac:dyDescent="0.2">
      <c r="A1" s="15" t="s">
        <v>213</v>
      </c>
      <c r="B1" s="16" t="s">
        <v>212</v>
      </c>
      <c r="C1" s="16" t="s">
        <v>211</v>
      </c>
      <c r="D1" s="16" t="s">
        <v>210</v>
      </c>
      <c r="E1" s="16" t="s">
        <v>209</v>
      </c>
      <c r="F1" s="16" t="s">
        <v>208</v>
      </c>
      <c r="G1" s="16" t="s">
        <v>207</v>
      </c>
      <c r="H1" s="16" t="s">
        <v>206</v>
      </c>
      <c r="I1" s="16" t="s">
        <v>205</v>
      </c>
      <c r="J1" s="16" t="s">
        <v>204</v>
      </c>
      <c r="K1" s="16" t="s">
        <v>203</v>
      </c>
      <c r="L1" s="16" t="s">
        <v>202</v>
      </c>
      <c r="M1" s="16" t="s">
        <v>201</v>
      </c>
      <c r="N1" s="16" t="s">
        <v>200</v>
      </c>
      <c r="O1" s="16" t="s">
        <v>199</v>
      </c>
      <c r="P1" s="16" t="s">
        <v>198</v>
      </c>
      <c r="Q1" s="16" t="s">
        <v>197</v>
      </c>
    </row>
    <row r="2" spans="1:17" x14ac:dyDescent="0.2">
      <c r="A2" s="15" t="s">
        <v>296</v>
      </c>
      <c r="B2" s="14">
        <v>149.1</v>
      </c>
      <c r="C2" s="14">
        <v>108.4</v>
      </c>
      <c r="D2" s="14">
        <v>123.7</v>
      </c>
      <c r="E2" s="14">
        <v>43.7</v>
      </c>
      <c r="F2" s="14">
        <v>79</v>
      </c>
      <c r="G2" s="14">
        <v>77.099999999999994</v>
      </c>
      <c r="H2" s="14">
        <v>95.1</v>
      </c>
      <c r="I2" s="14">
        <v>97</v>
      </c>
      <c r="J2" s="14">
        <v>117.2</v>
      </c>
      <c r="K2" s="14">
        <v>158.30000000000001</v>
      </c>
      <c r="L2" s="14">
        <v>139</v>
      </c>
      <c r="M2" s="14">
        <v>105.8</v>
      </c>
      <c r="N2" s="14">
        <v>113.5</v>
      </c>
      <c r="O2" s="14">
        <v>105.8</v>
      </c>
      <c r="P2" s="14">
        <v>59</v>
      </c>
      <c r="Q2" s="14">
        <v>-491.5</v>
      </c>
    </row>
    <row r="3" spans="1:17" x14ac:dyDescent="0.2">
      <c r="A3" s="15" t="s">
        <v>56</v>
      </c>
      <c r="B3" s="14">
        <v>82.9</v>
      </c>
      <c r="C3" s="14">
        <v>91.3</v>
      </c>
      <c r="D3" s="14">
        <v>85.4</v>
      </c>
      <c r="E3" s="14">
        <v>86</v>
      </c>
      <c r="F3" s="14">
        <v>93.9</v>
      </c>
      <c r="G3" s="14">
        <v>88.3</v>
      </c>
      <c r="H3" s="14">
        <v>88</v>
      </c>
      <c r="I3" s="14">
        <v>84.9</v>
      </c>
      <c r="J3" s="14">
        <v>83.5</v>
      </c>
      <c r="K3" s="14">
        <v>82.4</v>
      </c>
      <c r="L3" s="14">
        <v>94.6</v>
      </c>
      <c r="M3" s="14">
        <v>87.5</v>
      </c>
      <c r="N3" s="14">
        <v>87.7</v>
      </c>
      <c r="O3" s="14">
        <v>89.4</v>
      </c>
      <c r="P3" s="14">
        <v>89.5</v>
      </c>
      <c r="Q3" s="14">
        <v>92.4</v>
      </c>
    </row>
    <row r="4" spans="1:17" x14ac:dyDescent="0.2">
      <c r="A4" s="15" t="s">
        <v>295</v>
      </c>
      <c r="B4" s="16" t="s">
        <v>128</v>
      </c>
      <c r="C4" s="16" t="s">
        <v>128</v>
      </c>
      <c r="D4" s="14">
        <v>-3.8</v>
      </c>
      <c r="E4" s="14">
        <v>-3</v>
      </c>
      <c r="F4" s="14">
        <v>-3.4</v>
      </c>
      <c r="G4" s="14">
        <v>-1.8</v>
      </c>
      <c r="H4" s="14">
        <v>1.3</v>
      </c>
      <c r="I4" s="14">
        <v>1.8</v>
      </c>
      <c r="J4" s="14">
        <v>1</v>
      </c>
      <c r="K4" s="14">
        <v>-1</v>
      </c>
      <c r="L4" s="14">
        <v>0.3</v>
      </c>
      <c r="M4" s="14">
        <v>0.4</v>
      </c>
      <c r="N4" s="14">
        <v>-0.7</v>
      </c>
      <c r="O4" s="14">
        <v>7.6</v>
      </c>
      <c r="P4" s="14">
        <v>5.9</v>
      </c>
      <c r="Q4" s="14">
        <v>60.5</v>
      </c>
    </row>
    <row r="5" spans="1:17" x14ac:dyDescent="0.2">
      <c r="A5" s="15" t="s">
        <v>294</v>
      </c>
      <c r="B5" s="16" t="s">
        <v>128</v>
      </c>
      <c r="C5" s="16" t="s">
        <v>128</v>
      </c>
      <c r="D5" s="14">
        <v>0</v>
      </c>
      <c r="E5" s="14">
        <v>1.1000000000000001</v>
      </c>
      <c r="F5" s="14">
        <v>0</v>
      </c>
      <c r="G5" s="16" t="s">
        <v>128</v>
      </c>
      <c r="H5" s="16" t="s">
        <v>128</v>
      </c>
      <c r="I5" s="16" t="s">
        <v>128</v>
      </c>
      <c r="J5" s="16" t="s">
        <v>128</v>
      </c>
      <c r="K5" s="16" t="s">
        <v>128</v>
      </c>
      <c r="L5" s="16" t="s">
        <v>128</v>
      </c>
      <c r="M5" s="16" t="s">
        <v>128</v>
      </c>
      <c r="N5" s="16" t="s">
        <v>128</v>
      </c>
      <c r="O5" s="16" t="s">
        <v>128</v>
      </c>
      <c r="P5" s="16" t="s">
        <v>128</v>
      </c>
      <c r="Q5" s="16" t="s">
        <v>128</v>
      </c>
    </row>
    <row r="6" spans="1:17" x14ac:dyDescent="0.2">
      <c r="A6" s="15" t="s">
        <v>293</v>
      </c>
      <c r="B6" s="16" t="s">
        <v>128</v>
      </c>
      <c r="C6" s="16" t="s">
        <v>128</v>
      </c>
      <c r="D6" s="14">
        <v>0</v>
      </c>
      <c r="E6" s="14">
        <v>1.9</v>
      </c>
      <c r="F6" s="14">
        <v>-1.1000000000000001</v>
      </c>
      <c r="G6" s="14">
        <v>-3.7</v>
      </c>
      <c r="H6" s="14">
        <v>-0.6</v>
      </c>
      <c r="I6" s="14">
        <v>3.1</v>
      </c>
      <c r="J6" s="14">
        <v>2.7</v>
      </c>
      <c r="K6" s="14">
        <v>-3.1</v>
      </c>
      <c r="L6" s="14">
        <v>2</v>
      </c>
      <c r="M6" s="14">
        <v>-1.1000000000000001</v>
      </c>
      <c r="N6" s="14">
        <v>-4.4000000000000004</v>
      </c>
      <c r="O6" s="14">
        <v>-7</v>
      </c>
      <c r="P6" s="14">
        <v>6.4</v>
      </c>
      <c r="Q6" s="14">
        <v>-5.0999999999999996</v>
      </c>
    </row>
    <row r="7" spans="1:17" x14ac:dyDescent="0.2">
      <c r="A7" s="15" t="s">
        <v>292</v>
      </c>
      <c r="B7" s="16" t="s">
        <v>128</v>
      </c>
      <c r="C7" s="16" t="s">
        <v>128</v>
      </c>
      <c r="D7" s="16" t="s">
        <v>128</v>
      </c>
      <c r="E7" s="16" t="s">
        <v>128</v>
      </c>
      <c r="F7" s="16" t="s">
        <v>128</v>
      </c>
      <c r="G7" s="16" t="s">
        <v>128</v>
      </c>
      <c r="H7" s="16" t="s">
        <v>128</v>
      </c>
      <c r="I7" s="16" t="s">
        <v>128</v>
      </c>
      <c r="J7" s="16" t="s">
        <v>128</v>
      </c>
      <c r="K7" s="16" t="s">
        <v>128</v>
      </c>
      <c r="L7" s="16" t="s">
        <v>128</v>
      </c>
      <c r="M7" s="16" t="s">
        <v>128</v>
      </c>
      <c r="N7" s="16" t="s">
        <v>128</v>
      </c>
      <c r="O7" s="14">
        <v>11.2</v>
      </c>
      <c r="P7" s="14">
        <v>-1.6</v>
      </c>
      <c r="Q7" s="14">
        <v>0</v>
      </c>
    </row>
    <row r="8" spans="1:17" x14ac:dyDescent="0.2">
      <c r="A8" s="15" t="s">
        <v>270</v>
      </c>
      <c r="B8" s="16" t="s">
        <v>128</v>
      </c>
      <c r="C8" s="16" t="s">
        <v>128</v>
      </c>
      <c r="D8" s="14">
        <v>261.10000000000002</v>
      </c>
      <c r="E8" s="14">
        <v>168.8</v>
      </c>
      <c r="F8" s="14">
        <v>70.8</v>
      </c>
      <c r="G8" s="14">
        <v>75</v>
      </c>
      <c r="H8" s="14">
        <v>62.7</v>
      </c>
      <c r="I8" s="14">
        <v>56.5</v>
      </c>
      <c r="J8" s="14">
        <v>27.3</v>
      </c>
      <c r="K8" s="14">
        <v>17.899999999999999</v>
      </c>
      <c r="L8" s="14">
        <v>17.899999999999999</v>
      </c>
      <c r="M8" s="14">
        <v>23.4</v>
      </c>
      <c r="N8" s="14">
        <v>20.8</v>
      </c>
      <c r="O8" s="14">
        <v>14.2</v>
      </c>
      <c r="P8" s="14">
        <v>12.4</v>
      </c>
      <c r="Q8" s="14">
        <v>12.5</v>
      </c>
    </row>
    <row r="9" spans="1:17" x14ac:dyDescent="0.2">
      <c r="A9" s="15" t="s">
        <v>291</v>
      </c>
      <c r="B9" s="16" t="s">
        <v>128</v>
      </c>
      <c r="C9" s="16" t="s">
        <v>128</v>
      </c>
      <c r="D9" s="14">
        <v>0</v>
      </c>
      <c r="E9" s="14">
        <v>-0.8</v>
      </c>
      <c r="F9" s="14">
        <v>0</v>
      </c>
      <c r="G9" s="16" t="s">
        <v>128</v>
      </c>
      <c r="H9" s="16" t="s">
        <v>128</v>
      </c>
      <c r="I9" s="16" t="s">
        <v>128</v>
      </c>
      <c r="J9" s="16" t="s">
        <v>128</v>
      </c>
      <c r="K9" s="16" t="s">
        <v>128</v>
      </c>
      <c r="L9" s="16" t="s">
        <v>128</v>
      </c>
      <c r="M9" s="16" t="s">
        <v>128</v>
      </c>
      <c r="N9" s="16" t="s">
        <v>128</v>
      </c>
      <c r="O9" s="16" t="s">
        <v>128</v>
      </c>
      <c r="P9" s="16" t="s">
        <v>128</v>
      </c>
      <c r="Q9" s="16" t="s">
        <v>128</v>
      </c>
    </row>
    <row r="10" spans="1:17" x14ac:dyDescent="0.2">
      <c r="A10" s="15" t="s">
        <v>290</v>
      </c>
      <c r="B10" s="16" t="s">
        <v>128</v>
      </c>
      <c r="C10" s="16" t="s">
        <v>128</v>
      </c>
      <c r="D10" s="14">
        <v>15.3</v>
      </c>
      <c r="E10" s="14">
        <v>2.2000000000000002</v>
      </c>
      <c r="F10" s="14">
        <v>46</v>
      </c>
      <c r="G10" s="14">
        <v>18.8</v>
      </c>
      <c r="H10" s="14">
        <v>47.2</v>
      </c>
      <c r="I10" s="14">
        <v>12.6</v>
      </c>
      <c r="J10" s="14">
        <v>33.200000000000003</v>
      </c>
      <c r="K10" s="14">
        <v>2.9</v>
      </c>
      <c r="L10" s="14">
        <v>0.2</v>
      </c>
      <c r="M10" s="14">
        <v>10.6</v>
      </c>
      <c r="N10" s="14">
        <v>7.9</v>
      </c>
      <c r="O10" s="14">
        <v>13.7</v>
      </c>
      <c r="P10" s="14">
        <v>-2.8</v>
      </c>
      <c r="Q10" s="14">
        <v>2.7</v>
      </c>
    </row>
    <row r="11" spans="1:17" x14ac:dyDescent="0.2">
      <c r="A11" s="15" t="s">
        <v>289</v>
      </c>
      <c r="B11" s="16" t="s">
        <v>128</v>
      </c>
      <c r="C11" s="16" t="s">
        <v>128</v>
      </c>
      <c r="D11" s="16" t="s">
        <v>128</v>
      </c>
      <c r="E11" s="16" t="s">
        <v>128</v>
      </c>
      <c r="F11" s="16" t="s">
        <v>128</v>
      </c>
      <c r="G11" s="16" t="s">
        <v>128</v>
      </c>
      <c r="H11" s="16" t="s">
        <v>128</v>
      </c>
      <c r="I11" s="16" t="s">
        <v>128</v>
      </c>
      <c r="J11" s="16" t="s">
        <v>128</v>
      </c>
      <c r="K11" s="16" t="s">
        <v>128</v>
      </c>
      <c r="L11" s="14">
        <v>1.3</v>
      </c>
      <c r="M11" s="14">
        <v>1.4</v>
      </c>
      <c r="N11" s="14">
        <v>0.4</v>
      </c>
      <c r="O11" s="14">
        <v>1.5</v>
      </c>
      <c r="P11" s="14">
        <v>1.5</v>
      </c>
      <c r="Q11" s="14">
        <v>1.6</v>
      </c>
    </row>
    <row r="12" spans="1:17" x14ac:dyDescent="0.2">
      <c r="A12" s="15" t="s">
        <v>288</v>
      </c>
      <c r="B12" s="16" t="s">
        <v>128</v>
      </c>
      <c r="C12" s="16" t="s">
        <v>128</v>
      </c>
      <c r="D12" s="16" t="s">
        <v>128</v>
      </c>
      <c r="E12" s="16" t="s">
        <v>128</v>
      </c>
      <c r="F12" s="16" t="s">
        <v>128</v>
      </c>
      <c r="G12" s="16" t="s">
        <v>128</v>
      </c>
      <c r="H12" s="16" t="s">
        <v>128</v>
      </c>
      <c r="I12" s="14">
        <v>0</v>
      </c>
      <c r="J12" s="14">
        <v>-2</v>
      </c>
      <c r="K12" s="16" t="s">
        <v>128</v>
      </c>
      <c r="L12" s="16" t="s">
        <v>128</v>
      </c>
      <c r="M12" s="16" t="s">
        <v>128</v>
      </c>
      <c r="N12" s="16" t="s">
        <v>128</v>
      </c>
      <c r="O12" s="16" t="s">
        <v>128</v>
      </c>
      <c r="P12" s="16" t="s">
        <v>128</v>
      </c>
      <c r="Q12" s="16" t="s">
        <v>128</v>
      </c>
    </row>
    <row r="13" spans="1:17" x14ac:dyDescent="0.2">
      <c r="A13" s="15" t="s">
        <v>287</v>
      </c>
      <c r="B13" s="16" t="s">
        <v>128</v>
      </c>
      <c r="C13" s="16" t="s">
        <v>128</v>
      </c>
      <c r="D13" s="16" t="s">
        <v>128</v>
      </c>
      <c r="E13" s="16" t="s">
        <v>128</v>
      </c>
      <c r="F13" s="16" t="s">
        <v>128</v>
      </c>
      <c r="G13" s="16" t="s">
        <v>128</v>
      </c>
      <c r="H13" s="16" t="s">
        <v>128</v>
      </c>
      <c r="I13" s="16" t="s">
        <v>128</v>
      </c>
      <c r="J13" s="16" t="s">
        <v>128</v>
      </c>
      <c r="K13" s="14">
        <v>1.6</v>
      </c>
      <c r="L13" s="14">
        <v>1.5</v>
      </c>
      <c r="M13" s="14">
        <v>-1.8</v>
      </c>
      <c r="N13" s="14">
        <v>1.1000000000000001</v>
      </c>
      <c r="O13" s="14">
        <v>-0.8</v>
      </c>
      <c r="P13" s="14">
        <v>0.5</v>
      </c>
      <c r="Q13" s="14">
        <v>0.4</v>
      </c>
    </row>
    <row r="14" spans="1:17" x14ac:dyDescent="0.2">
      <c r="A14" s="15" t="s">
        <v>286</v>
      </c>
      <c r="B14" s="16" t="s">
        <v>128</v>
      </c>
      <c r="C14" s="16" t="s">
        <v>128</v>
      </c>
      <c r="D14" s="14">
        <v>0</v>
      </c>
      <c r="E14" s="14">
        <v>2.8</v>
      </c>
      <c r="F14" s="14">
        <v>1.9</v>
      </c>
      <c r="G14" s="14">
        <v>0.8</v>
      </c>
      <c r="H14" s="14">
        <v>0.3</v>
      </c>
      <c r="I14" s="14">
        <v>1.3</v>
      </c>
      <c r="J14" s="14">
        <v>1.4</v>
      </c>
      <c r="K14" s="16" t="s">
        <v>128</v>
      </c>
      <c r="L14" s="16" t="s">
        <v>128</v>
      </c>
      <c r="M14" s="16" t="s">
        <v>128</v>
      </c>
      <c r="N14" s="16" t="s">
        <v>128</v>
      </c>
      <c r="O14" s="16" t="s">
        <v>128</v>
      </c>
      <c r="P14" s="16" t="s">
        <v>128</v>
      </c>
      <c r="Q14" s="16" t="s">
        <v>128</v>
      </c>
    </row>
    <row r="15" spans="1:17" x14ac:dyDescent="0.2">
      <c r="A15" s="15" t="s">
        <v>285</v>
      </c>
      <c r="B15" s="16" t="s">
        <v>128</v>
      </c>
      <c r="C15" s="16" t="s">
        <v>128</v>
      </c>
      <c r="D15" s="14">
        <v>-36.1</v>
      </c>
      <c r="E15" s="14">
        <v>18.399999999999999</v>
      </c>
      <c r="F15" s="14">
        <v>34.200000000000003</v>
      </c>
      <c r="G15" s="14">
        <v>28.8</v>
      </c>
      <c r="H15" s="14">
        <v>25.7</v>
      </c>
      <c r="I15" s="14">
        <v>42.9</v>
      </c>
      <c r="J15" s="14">
        <v>43.1</v>
      </c>
      <c r="K15" s="16" t="s">
        <v>128</v>
      </c>
      <c r="L15" s="16" t="s">
        <v>128</v>
      </c>
      <c r="M15" s="16" t="s">
        <v>128</v>
      </c>
      <c r="N15" s="16" t="s">
        <v>128</v>
      </c>
      <c r="O15" s="16" t="s">
        <v>128</v>
      </c>
      <c r="P15" s="16" t="s">
        <v>128</v>
      </c>
      <c r="Q15" s="16" t="s">
        <v>128</v>
      </c>
    </row>
    <row r="16" spans="1:17" x14ac:dyDescent="0.2">
      <c r="A16" s="15" t="s">
        <v>267</v>
      </c>
      <c r="B16" s="16" t="s">
        <v>128</v>
      </c>
      <c r="C16" s="16" t="s">
        <v>128</v>
      </c>
      <c r="D16" s="14">
        <v>-7.4</v>
      </c>
      <c r="E16" s="14">
        <v>-7.3</v>
      </c>
      <c r="F16" s="14">
        <v>-4.2</v>
      </c>
      <c r="G16" s="14">
        <v>-4.8</v>
      </c>
      <c r="H16" s="14">
        <v>-1.3</v>
      </c>
      <c r="I16" s="14">
        <v>-6.7</v>
      </c>
      <c r="J16" s="14">
        <v>-3.9</v>
      </c>
      <c r="K16" s="14">
        <v>-1.2</v>
      </c>
      <c r="L16" s="14">
        <v>-1.5</v>
      </c>
      <c r="M16" s="14">
        <v>-0.6</v>
      </c>
      <c r="N16" s="14">
        <v>-0.2</v>
      </c>
      <c r="O16" s="14">
        <v>-1.4</v>
      </c>
      <c r="P16" s="14">
        <v>-0.1</v>
      </c>
      <c r="Q16" s="14">
        <v>-2.2999999999999998</v>
      </c>
    </row>
    <row r="17" spans="1:17" x14ac:dyDescent="0.2">
      <c r="A17" s="15" t="s">
        <v>284</v>
      </c>
      <c r="B17" s="16" t="s">
        <v>128</v>
      </c>
      <c r="C17" s="16" t="s">
        <v>128</v>
      </c>
      <c r="D17" s="16" t="s">
        <v>128</v>
      </c>
      <c r="E17" s="16" t="s">
        <v>128</v>
      </c>
      <c r="F17" s="16" t="s">
        <v>128</v>
      </c>
      <c r="G17" s="16" t="s">
        <v>128</v>
      </c>
      <c r="H17" s="14">
        <v>0</v>
      </c>
      <c r="I17" s="14">
        <v>-1.1000000000000001</v>
      </c>
      <c r="J17" s="14">
        <v>0.1</v>
      </c>
      <c r="K17" s="14">
        <v>-2.6</v>
      </c>
      <c r="L17" s="14">
        <v>3.6</v>
      </c>
      <c r="M17" s="14">
        <v>0.2</v>
      </c>
      <c r="N17" s="14">
        <v>-0.5</v>
      </c>
      <c r="O17" s="14">
        <v>-0.1</v>
      </c>
      <c r="P17" s="14">
        <v>-0.1</v>
      </c>
      <c r="Q17" s="14">
        <v>-1.7</v>
      </c>
    </row>
    <row r="18" spans="1:17" x14ac:dyDescent="0.2">
      <c r="A18" s="15" t="s">
        <v>283</v>
      </c>
      <c r="B18" s="14">
        <v>5.9</v>
      </c>
      <c r="C18" s="14">
        <v>1.9</v>
      </c>
      <c r="D18" s="14">
        <v>-29.5</v>
      </c>
      <c r="E18" s="14">
        <v>-26.2</v>
      </c>
      <c r="F18" s="14">
        <v>-12.8</v>
      </c>
      <c r="G18" s="14">
        <v>-17.5</v>
      </c>
      <c r="H18" s="14">
        <v>-15</v>
      </c>
      <c r="I18" s="14">
        <v>-10</v>
      </c>
      <c r="J18" s="14">
        <v>-8.8000000000000007</v>
      </c>
      <c r="K18" s="14">
        <v>-21.1</v>
      </c>
      <c r="L18" s="14">
        <v>-10.4</v>
      </c>
      <c r="M18" s="14">
        <v>-10.8</v>
      </c>
      <c r="N18" s="14">
        <v>-11.1</v>
      </c>
      <c r="O18" s="14">
        <v>-11.2</v>
      </c>
      <c r="P18" s="14">
        <v>-9.8000000000000007</v>
      </c>
      <c r="Q18" s="14">
        <v>-6.2</v>
      </c>
    </row>
    <row r="19" spans="1:17" x14ac:dyDescent="0.2">
      <c r="A19" s="15" t="s">
        <v>282</v>
      </c>
      <c r="B19" s="14">
        <v>0.2</v>
      </c>
      <c r="C19" s="14">
        <v>31.8</v>
      </c>
      <c r="D19" s="16" t="s">
        <v>128</v>
      </c>
      <c r="E19" s="16" t="s">
        <v>128</v>
      </c>
      <c r="F19" s="16" t="s">
        <v>128</v>
      </c>
      <c r="G19" s="16" t="s">
        <v>128</v>
      </c>
      <c r="H19" s="16" t="s">
        <v>128</v>
      </c>
      <c r="I19" s="16" t="s">
        <v>128</v>
      </c>
      <c r="J19" s="16" t="s">
        <v>128</v>
      </c>
      <c r="K19" s="16" t="s">
        <v>128</v>
      </c>
      <c r="L19" s="16" t="s">
        <v>128</v>
      </c>
      <c r="M19" s="16" t="s">
        <v>128</v>
      </c>
      <c r="N19" s="16" t="s">
        <v>128</v>
      </c>
      <c r="O19" s="16" t="s">
        <v>128</v>
      </c>
      <c r="P19" s="16" t="s">
        <v>128</v>
      </c>
      <c r="Q19" s="16" t="s">
        <v>128</v>
      </c>
    </row>
    <row r="20" spans="1:17" x14ac:dyDescent="0.2">
      <c r="A20" s="15" t="s">
        <v>281</v>
      </c>
      <c r="B20" s="16" t="s">
        <v>128</v>
      </c>
      <c r="C20" s="16" t="s">
        <v>128</v>
      </c>
      <c r="D20" s="14">
        <v>3.8</v>
      </c>
      <c r="E20" s="14">
        <v>5.0999999999999996</v>
      </c>
      <c r="F20" s="14">
        <v>7</v>
      </c>
      <c r="G20" s="14">
        <v>7.5</v>
      </c>
      <c r="H20" s="14">
        <v>8.1</v>
      </c>
      <c r="I20" s="14">
        <v>9.3000000000000007</v>
      </c>
      <c r="J20" s="14">
        <v>8.5</v>
      </c>
      <c r="K20" s="14">
        <v>9.1999999999999993</v>
      </c>
      <c r="L20" s="16" t="s">
        <v>128</v>
      </c>
      <c r="M20" s="14">
        <v>13.3</v>
      </c>
      <c r="N20" s="14">
        <v>16.5</v>
      </c>
      <c r="O20" s="14">
        <v>19.2</v>
      </c>
      <c r="P20" s="14">
        <v>20</v>
      </c>
      <c r="Q20" s="14">
        <v>23</v>
      </c>
    </row>
    <row r="21" spans="1:17" x14ac:dyDescent="0.2">
      <c r="A21" s="15" t="s">
        <v>280</v>
      </c>
      <c r="B21" s="16" t="s">
        <v>128</v>
      </c>
      <c r="C21" s="16" t="s">
        <v>128</v>
      </c>
      <c r="D21" s="16" t="s">
        <v>128</v>
      </c>
      <c r="E21" s="16" t="s">
        <v>128</v>
      </c>
      <c r="F21" s="16" t="s">
        <v>128</v>
      </c>
      <c r="G21" s="16" t="s">
        <v>128</v>
      </c>
      <c r="H21" s="16" t="s">
        <v>128</v>
      </c>
      <c r="I21" s="16" t="s">
        <v>128</v>
      </c>
      <c r="J21" s="16" t="s">
        <v>128</v>
      </c>
      <c r="K21" s="16" t="s">
        <v>128</v>
      </c>
      <c r="L21" s="16" t="s">
        <v>128</v>
      </c>
      <c r="M21" s="16" t="s">
        <v>128</v>
      </c>
      <c r="N21" s="16" t="s">
        <v>128</v>
      </c>
      <c r="O21" s="16" t="s">
        <v>128</v>
      </c>
      <c r="P21" s="14">
        <v>7.2</v>
      </c>
      <c r="Q21" s="14">
        <v>55.8</v>
      </c>
    </row>
    <row r="22" spans="1:17" x14ac:dyDescent="0.2">
      <c r="A22" s="15" t="s">
        <v>279</v>
      </c>
      <c r="B22" s="16" t="s">
        <v>128</v>
      </c>
      <c r="C22" s="16" t="s">
        <v>128</v>
      </c>
      <c r="D22" s="14">
        <v>0.3</v>
      </c>
      <c r="E22" s="14">
        <v>0</v>
      </c>
      <c r="F22" s="16" t="s">
        <v>128</v>
      </c>
      <c r="G22" s="16" t="s">
        <v>128</v>
      </c>
      <c r="H22" s="16" t="s">
        <v>128</v>
      </c>
      <c r="I22" s="16" t="s">
        <v>128</v>
      </c>
      <c r="J22" s="16" t="s">
        <v>128</v>
      </c>
      <c r="K22" s="16" t="s">
        <v>128</v>
      </c>
      <c r="L22" s="16" t="s">
        <v>128</v>
      </c>
      <c r="M22" s="16" t="s">
        <v>128</v>
      </c>
      <c r="N22" s="16" t="s">
        <v>128</v>
      </c>
      <c r="O22" s="16" t="s">
        <v>128</v>
      </c>
      <c r="P22" s="16" t="s">
        <v>128</v>
      </c>
      <c r="Q22" s="16" t="s">
        <v>128</v>
      </c>
    </row>
    <row r="23" spans="1:17" x14ac:dyDescent="0.2">
      <c r="A23" s="15" t="s">
        <v>278</v>
      </c>
      <c r="B23" s="16" t="s">
        <v>128</v>
      </c>
      <c r="C23" s="16" t="s">
        <v>128</v>
      </c>
      <c r="D23" s="16" t="s">
        <v>128</v>
      </c>
      <c r="E23" s="16" t="s">
        <v>128</v>
      </c>
      <c r="F23" s="16" t="s">
        <v>128</v>
      </c>
      <c r="G23" s="16" t="s">
        <v>128</v>
      </c>
      <c r="H23" s="16" t="s">
        <v>128</v>
      </c>
      <c r="I23" s="16" t="s">
        <v>128</v>
      </c>
      <c r="J23" s="16" t="s">
        <v>128</v>
      </c>
      <c r="K23" s="16" t="s">
        <v>128</v>
      </c>
      <c r="L23" s="16" t="s">
        <v>128</v>
      </c>
      <c r="M23" s="16" t="s">
        <v>128</v>
      </c>
      <c r="N23" s="16" t="s">
        <v>128</v>
      </c>
      <c r="O23" s="16" t="s">
        <v>128</v>
      </c>
      <c r="P23" s="14">
        <v>4.5999999999999996</v>
      </c>
      <c r="Q23" s="14">
        <v>78.3</v>
      </c>
    </row>
    <row r="24" spans="1:17" x14ac:dyDescent="0.2">
      <c r="A24" s="15" t="s">
        <v>278</v>
      </c>
      <c r="B24" s="14">
        <v>-1.6</v>
      </c>
      <c r="C24" s="14">
        <v>0.9</v>
      </c>
      <c r="D24" s="14">
        <v>2.7</v>
      </c>
      <c r="E24" s="14">
        <v>-0.1</v>
      </c>
      <c r="F24" s="14">
        <v>0.6</v>
      </c>
      <c r="G24" s="14">
        <v>-3.1</v>
      </c>
      <c r="H24" s="14">
        <v>0.2</v>
      </c>
      <c r="I24" s="14">
        <v>0.4</v>
      </c>
      <c r="J24" s="14">
        <v>0.1</v>
      </c>
      <c r="K24" s="14">
        <v>0.2</v>
      </c>
      <c r="L24" s="14">
        <v>0.2</v>
      </c>
      <c r="M24" s="14">
        <v>1.4</v>
      </c>
      <c r="N24" s="14">
        <v>0.3</v>
      </c>
      <c r="O24" s="14">
        <v>0.1</v>
      </c>
      <c r="P24" s="14">
        <v>1.2</v>
      </c>
      <c r="Q24" s="14">
        <v>-2.6</v>
      </c>
    </row>
    <row r="25" spans="1:17" x14ac:dyDescent="0.2">
      <c r="A25" s="15" t="s">
        <v>277</v>
      </c>
      <c r="B25" s="16" t="s">
        <v>128</v>
      </c>
      <c r="C25" s="16" t="s">
        <v>128</v>
      </c>
      <c r="D25" s="16" t="s">
        <v>128</v>
      </c>
      <c r="E25" s="16" t="s">
        <v>128</v>
      </c>
      <c r="F25" s="16" t="s">
        <v>128</v>
      </c>
      <c r="G25" s="16" t="s">
        <v>128</v>
      </c>
      <c r="H25" s="14">
        <v>0</v>
      </c>
      <c r="I25" s="14">
        <v>-1</v>
      </c>
      <c r="J25" s="14">
        <v>0</v>
      </c>
      <c r="K25" s="16" t="s">
        <v>128</v>
      </c>
      <c r="L25" s="16" t="s">
        <v>128</v>
      </c>
      <c r="M25" s="16" t="s">
        <v>128</v>
      </c>
      <c r="N25" s="16" t="s">
        <v>128</v>
      </c>
      <c r="O25" s="16" t="s">
        <v>128</v>
      </c>
      <c r="P25" s="16" t="s">
        <v>128</v>
      </c>
      <c r="Q25" s="16" t="s">
        <v>128</v>
      </c>
    </row>
    <row r="26" spans="1:17" x14ac:dyDescent="0.2">
      <c r="A26" s="15" t="s">
        <v>276</v>
      </c>
      <c r="B26" s="16" t="s">
        <v>128</v>
      </c>
      <c r="C26" s="16" t="s">
        <v>128</v>
      </c>
      <c r="D26" s="16" t="s">
        <v>128</v>
      </c>
      <c r="E26" s="16" t="s">
        <v>128</v>
      </c>
      <c r="F26" s="16" t="s">
        <v>128</v>
      </c>
      <c r="G26" s="16" t="s">
        <v>128</v>
      </c>
      <c r="H26" s="14">
        <v>0</v>
      </c>
      <c r="I26" s="14">
        <v>-5.8</v>
      </c>
      <c r="J26" s="14">
        <v>0</v>
      </c>
      <c r="K26" s="16" t="s">
        <v>128</v>
      </c>
      <c r="L26" s="16" t="s">
        <v>128</v>
      </c>
      <c r="M26" s="16" t="s">
        <v>128</v>
      </c>
      <c r="N26" s="16" t="s">
        <v>128</v>
      </c>
      <c r="O26" s="16" t="s">
        <v>128</v>
      </c>
      <c r="P26" s="16" t="s">
        <v>128</v>
      </c>
      <c r="Q26" s="16" t="s">
        <v>128</v>
      </c>
    </row>
    <row r="27" spans="1:17" x14ac:dyDescent="0.2">
      <c r="A27" s="15" t="s">
        <v>275</v>
      </c>
      <c r="B27" s="16" t="s">
        <v>128</v>
      </c>
      <c r="C27" s="16" t="s">
        <v>128</v>
      </c>
      <c r="D27" s="16" t="s">
        <v>128</v>
      </c>
      <c r="E27" s="16" t="s">
        <v>128</v>
      </c>
      <c r="F27" s="16" t="s">
        <v>128</v>
      </c>
      <c r="G27" s="16" t="s">
        <v>128</v>
      </c>
      <c r="H27" s="16" t="s">
        <v>128</v>
      </c>
      <c r="I27" s="16" t="s">
        <v>128</v>
      </c>
      <c r="J27" s="16" t="s">
        <v>128</v>
      </c>
      <c r="K27" s="16" t="s">
        <v>128</v>
      </c>
      <c r="L27" s="16" t="s">
        <v>128</v>
      </c>
      <c r="M27" s="16" t="s">
        <v>128</v>
      </c>
      <c r="N27" s="16" t="s">
        <v>128</v>
      </c>
      <c r="O27" s="14">
        <v>2.2000000000000002</v>
      </c>
      <c r="P27" s="14">
        <v>0</v>
      </c>
      <c r="Q27" s="14">
        <v>302.10000000000002</v>
      </c>
    </row>
    <row r="28" spans="1:17" x14ac:dyDescent="0.2">
      <c r="A28" s="15" t="s">
        <v>274</v>
      </c>
      <c r="B28" s="16" t="s">
        <v>128</v>
      </c>
      <c r="C28" s="16" t="s">
        <v>128</v>
      </c>
      <c r="D28" s="14">
        <v>-117.7</v>
      </c>
      <c r="E28" s="14">
        <v>0</v>
      </c>
      <c r="F28" s="16" t="s">
        <v>128</v>
      </c>
      <c r="G28" s="16" t="s">
        <v>128</v>
      </c>
      <c r="H28" s="16" t="s">
        <v>128</v>
      </c>
      <c r="I28" s="16" t="s">
        <v>128</v>
      </c>
      <c r="J28" s="16" t="s">
        <v>128</v>
      </c>
      <c r="K28" s="16" t="s">
        <v>128</v>
      </c>
      <c r="L28" s="16" t="s">
        <v>128</v>
      </c>
      <c r="M28" s="16" t="s">
        <v>128</v>
      </c>
      <c r="N28" s="16" t="s">
        <v>128</v>
      </c>
      <c r="O28" s="16" t="s">
        <v>128</v>
      </c>
      <c r="P28" s="16" t="s">
        <v>128</v>
      </c>
      <c r="Q28" s="16" t="s">
        <v>128</v>
      </c>
    </row>
    <row r="29" spans="1:17" x14ac:dyDescent="0.2">
      <c r="A29" s="15" t="s">
        <v>273</v>
      </c>
      <c r="B29" s="14">
        <v>5.3</v>
      </c>
      <c r="C29" s="14">
        <v>30.8</v>
      </c>
      <c r="D29" s="14">
        <v>-29.8</v>
      </c>
      <c r="E29" s="14">
        <v>-10.6</v>
      </c>
      <c r="F29" s="14">
        <v>-36.799999999999997</v>
      </c>
      <c r="G29" s="14">
        <v>7.1</v>
      </c>
      <c r="H29" s="14">
        <v>-33.4</v>
      </c>
      <c r="I29" s="14">
        <v>-11</v>
      </c>
      <c r="J29" s="14">
        <v>-25.4</v>
      </c>
      <c r="K29" s="14">
        <v>-11.5</v>
      </c>
      <c r="L29" s="14">
        <v>-25.5</v>
      </c>
      <c r="M29" s="14">
        <v>12.4</v>
      </c>
      <c r="N29" s="14">
        <v>14.3</v>
      </c>
      <c r="O29" s="14">
        <v>5</v>
      </c>
      <c r="P29" s="14">
        <v>8.8000000000000007</v>
      </c>
      <c r="Q29" s="14">
        <v>-22.1</v>
      </c>
    </row>
    <row r="30" spans="1:17" x14ac:dyDescent="0.2">
      <c r="A30" s="15" t="s">
        <v>272</v>
      </c>
      <c r="B30" s="14">
        <v>-1.6</v>
      </c>
      <c r="C30" s="14">
        <v>-3.5</v>
      </c>
      <c r="D30" s="14">
        <v>-6.8</v>
      </c>
      <c r="E30" s="14">
        <v>-8.1999999999999993</v>
      </c>
      <c r="F30" s="14">
        <v>1.1000000000000001</v>
      </c>
      <c r="G30" s="14">
        <v>8</v>
      </c>
      <c r="H30" s="14">
        <v>-7.3</v>
      </c>
      <c r="I30" s="14">
        <v>4.4000000000000004</v>
      </c>
      <c r="J30" s="14">
        <v>-4.5999999999999996</v>
      </c>
      <c r="K30" s="14">
        <v>-4.7</v>
      </c>
      <c r="L30" s="14">
        <v>-2.9</v>
      </c>
      <c r="M30" s="14">
        <v>2.8</v>
      </c>
      <c r="N30" s="14">
        <v>-3.9</v>
      </c>
      <c r="O30" s="14">
        <v>-1.9</v>
      </c>
      <c r="P30" s="14">
        <v>-1.4</v>
      </c>
      <c r="Q30" s="14">
        <v>1.3</v>
      </c>
    </row>
    <row r="31" spans="1:17" x14ac:dyDescent="0.2">
      <c r="A31" s="15" t="s">
        <v>271</v>
      </c>
      <c r="B31" s="14">
        <v>23.3</v>
      </c>
      <c r="C31" s="14">
        <v>28.4</v>
      </c>
      <c r="D31" s="14">
        <v>120.7</v>
      </c>
      <c r="E31" s="14">
        <v>43.2</v>
      </c>
      <c r="F31" s="14">
        <v>35</v>
      </c>
      <c r="G31" s="14">
        <v>5.3</v>
      </c>
      <c r="H31" s="14">
        <v>-30</v>
      </c>
      <c r="I31" s="14">
        <v>19.600000000000001</v>
      </c>
      <c r="J31" s="14">
        <v>-5.8</v>
      </c>
      <c r="K31" s="14">
        <v>32.4</v>
      </c>
      <c r="L31" s="14">
        <v>20.8</v>
      </c>
      <c r="M31" s="14">
        <v>-4.4000000000000004</v>
      </c>
      <c r="N31" s="14">
        <v>-5.4</v>
      </c>
      <c r="O31" s="14">
        <v>-7.3</v>
      </c>
      <c r="P31" s="14">
        <v>-0.8</v>
      </c>
      <c r="Q31" s="14">
        <v>38.4</v>
      </c>
    </row>
    <row r="32" spans="1:17" x14ac:dyDescent="0.2">
      <c r="A32" s="15" t="s">
        <v>270</v>
      </c>
      <c r="B32" s="14">
        <v>-5.0999999999999996</v>
      </c>
      <c r="C32" s="14">
        <v>-46.7</v>
      </c>
      <c r="D32" s="14">
        <v>-337</v>
      </c>
      <c r="E32" s="14">
        <v>-147.4</v>
      </c>
      <c r="F32" s="14">
        <v>-70.5</v>
      </c>
      <c r="G32" s="14">
        <v>-71.599999999999994</v>
      </c>
      <c r="H32" s="14">
        <v>-58.4</v>
      </c>
      <c r="I32" s="14">
        <v>-49.6</v>
      </c>
      <c r="J32" s="14">
        <v>-26.3</v>
      </c>
      <c r="K32" s="14">
        <v>-13.8</v>
      </c>
      <c r="L32" s="14">
        <v>-12.9</v>
      </c>
      <c r="M32" s="14">
        <v>-14.3</v>
      </c>
      <c r="N32" s="14">
        <v>-19.399999999999999</v>
      </c>
      <c r="O32" s="14">
        <v>-15.6</v>
      </c>
      <c r="P32" s="14">
        <v>-11.2</v>
      </c>
      <c r="Q32" s="14">
        <v>-11.1</v>
      </c>
    </row>
    <row r="33" spans="1:17" x14ac:dyDescent="0.2">
      <c r="A33" s="15" t="s">
        <v>269</v>
      </c>
      <c r="B33" s="14">
        <v>0</v>
      </c>
      <c r="C33" s="14">
        <v>-66.900000000000006</v>
      </c>
      <c r="D33" s="16" t="s">
        <v>128</v>
      </c>
      <c r="E33" s="16" t="s">
        <v>128</v>
      </c>
      <c r="F33" s="16" t="s">
        <v>128</v>
      </c>
      <c r="G33" s="16" t="s">
        <v>128</v>
      </c>
      <c r="H33" s="16" t="s">
        <v>128</v>
      </c>
      <c r="I33" s="16" t="s">
        <v>128</v>
      </c>
      <c r="J33" s="16" t="s">
        <v>128</v>
      </c>
      <c r="K33" s="16" t="s">
        <v>128</v>
      </c>
      <c r="L33" s="16" t="s">
        <v>128</v>
      </c>
      <c r="M33" s="16" t="s">
        <v>128</v>
      </c>
      <c r="N33" s="16" t="s">
        <v>128</v>
      </c>
      <c r="O33" s="16" t="s">
        <v>128</v>
      </c>
      <c r="P33" s="16" t="s">
        <v>128</v>
      </c>
      <c r="Q33" s="16" t="s">
        <v>128</v>
      </c>
    </row>
    <row r="34" spans="1:17" x14ac:dyDescent="0.2">
      <c r="A34" s="15" t="s">
        <v>268</v>
      </c>
      <c r="B34" s="14">
        <v>-44.7</v>
      </c>
      <c r="C34" s="14">
        <v>-22.8</v>
      </c>
      <c r="D34" s="14">
        <v>-10.4</v>
      </c>
      <c r="E34" s="14">
        <v>12.9</v>
      </c>
      <c r="F34" s="14">
        <v>-17.600000000000001</v>
      </c>
      <c r="G34" s="14">
        <v>-27.6</v>
      </c>
      <c r="H34" s="14">
        <v>-25.3</v>
      </c>
      <c r="I34" s="14">
        <v>-44.1</v>
      </c>
      <c r="J34" s="14">
        <v>-48.6</v>
      </c>
      <c r="K34" s="14">
        <v>-44.6</v>
      </c>
      <c r="L34" s="14">
        <v>-29.3</v>
      </c>
      <c r="M34" s="14">
        <v>-20.6</v>
      </c>
      <c r="N34" s="14">
        <v>1.1000000000000001</v>
      </c>
      <c r="O34" s="14">
        <v>-11</v>
      </c>
      <c r="P34" s="14">
        <v>-16.3</v>
      </c>
      <c r="Q34" s="14">
        <v>1.3</v>
      </c>
    </row>
    <row r="35" spans="1:17" x14ac:dyDescent="0.2">
      <c r="A35" s="15" t="s">
        <v>267</v>
      </c>
      <c r="B35" s="14">
        <v>0.5</v>
      </c>
      <c r="C35" s="14">
        <v>3.3</v>
      </c>
      <c r="D35" s="14">
        <v>8.1</v>
      </c>
      <c r="E35" s="14">
        <v>7.8</v>
      </c>
      <c r="F35" s="14">
        <v>4.3</v>
      </c>
      <c r="G35" s="14">
        <v>4.8</v>
      </c>
      <c r="H35" s="14">
        <v>1.1000000000000001</v>
      </c>
      <c r="I35" s="14">
        <v>2.7</v>
      </c>
      <c r="J35" s="14">
        <v>6.7</v>
      </c>
      <c r="K35" s="14">
        <v>0.2</v>
      </c>
      <c r="L35" s="14">
        <v>0.4</v>
      </c>
      <c r="M35" s="14">
        <v>1.2</v>
      </c>
      <c r="N35" s="14">
        <v>0.1</v>
      </c>
      <c r="O35" s="14">
        <v>0.3</v>
      </c>
      <c r="P35" s="14">
        <v>0.1</v>
      </c>
      <c r="Q35" s="14">
        <v>0.1</v>
      </c>
    </row>
    <row r="36" spans="1:17" x14ac:dyDescent="0.2">
      <c r="A36" s="15" t="s">
        <v>266</v>
      </c>
      <c r="B36" s="14">
        <v>-3.1</v>
      </c>
      <c r="C36" s="14">
        <v>-2.5</v>
      </c>
      <c r="D36" s="16" t="s">
        <v>128</v>
      </c>
      <c r="E36" s="16" t="s">
        <v>128</v>
      </c>
      <c r="F36" s="16" t="s">
        <v>128</v>
      </c>
      <c r="G36" s="16" t="s">
        <v>128</v>
      </c>
      <c r="H36" s="16" t="s">
        <v>128</v>
      </c>
      <c r="I36" s="16" t="s">
        <v>128</v>
      </c>
      <c r="J36" s="16" t="s">
        <v>128</v>
      </c>
      <c r="K36" s="16" t="s">
        <v>128</v>
      </c>
      <c r="L36" s="16" t="s">
        <v>128</v>
      </c>
      <c r="M36" s="16" t="s">
        <v>128</v>
      </c>
      <c r="N36" s="16" t="s">
        <v>128</v>
      </c>
      <c r="O36" s="16" t="s">
        <v>128</v>
      </c>
      <c r="P36" s="16" t="s">
        <v>128</v>
      </c>
      <c r="Q36" s="16" t="s">
        <v>128</v>
      </c>
    </row>
    <row r="37" spans="1:17" x14ac:dyDescent="0.2">
      <c r="A37" s="15" t="s">
        <v>265</v>
      </c>
      <c r="B37" s="14">
        <v>211.1</v>
      </c>
      <c r="C37" s="14">
        <v>154.4</v>
      </c>
      <c r="D37" s="14">
        <v>42.6</v>
      </c>
      <c r="E37" s="14">
        <v>190.3</v>
      </c>
      <c r="F37" s="14">
        <v>227.4</v>
      </c>
      <c r="G37" s="14">
        <v>191.4</v>
      </c>
      <c r="H37" s="14">
        <v>158.4</v>
      </c>
      <c r="I37" s="14">
        <v>207.2</v>
      </c>
      <c r="J37" s="14">
        <v>199.4</v>
      </c>
      <c r="K37" s="14">
        <v>201.5</v>
      </c>
      <c r="L37" s="14">
        <v>199.3</v>
      </c>
      <c r="M37" s="14">
        <v>206.8</v>
      </c>
      <c r="N37" s="14">
        <v>218.1</v>
      </c>
      <c r="O37" s="14">
        <v>213.9</v>
      </c>
      <c r="P37" s="14">
        <v>173</v>
      </c>
      <c r="Q37" s="14">
        <v>127.8</v>
      </c>
    </row>
    <row r="38" spans="1:17" x14ac:dyDescent="0.2">
      <c r="A38" s="15" t="s">
        <v>264</v>
      </c>
      <c r="B38" s="14">
        <v>-0.1</v>
      </c>
      <c r="C38" s="14">
        <v>0</v>
      </c>
      <c r="D38" s="16" t="s">
        <v>128</v>
      </c>
      <c r="E38" s="16" t="s">
        <v>128</v>
      </c>
      <c r="F38" s="16" t="s">
        <v>128</v>
      </c>
      <c r="G38" s="16" t="s">
        <v>128</v>
      </c>
      <c r="H38" s="16" t="s">
        <v>128</v>
      </c>
      <c r="I38" s="16" t="s">
        <v>128</v>
      </c>
      <c r="J38" s="16" t="s">
        <v>128</v>
      </c>
      <c r="K38" s="16" t="s">
        <v>128</v>
      </c>
      <c r="L38" s="16" t="s">
        <v>128</v>
      </c>
      <c r="M38" s="16" t="s">
        <v>128</v>
      </c>
      <c r="N38" s="16" t="s">
        <v>128</v>
      </c>
      <c r="O38" s="16" t="s">
        <v>128</v>
      </c>
      <c r="P38" s="16" t="s">
        <v>128</v>
      </c>
      <c r="Q38" s="16" t="s">
        <v>128</v>
      </c>
    </row>
    <row r="39" spans="1:17" x14ac:dyDescent="0.2">
      <c r="A39" s="15" t="s">
        <v>263</v>
      </c>
      <c r="B39" s="16" t="s">
        <v>128</v>
      </c>
      <c r="C39" s="16" t="s">
        <v>128</v>
      </c>
      <c r="D39" s="16" t="s">
        <v>128</v>
      </c>
      <c r="E39" s="14">
        <v>0</v>
      </c>
      <c r="F39" s="14">
        <v>-11.5</v>
      </c>
      <c r="G39" s="14">
        <v>-4.2</v>
      </c>
      <c r="H39" s="14">
        <v>-7.5</v>
      </c>
      <c r="I39" s="14">
        <v>-11.2</v>
      </c>
      <c r="J39" s="14">
        <v>-19.7</v>
      </c>
      <c r="K39" s="14">
        <v>-17.2</v>
      </c>
      <c r="L39" s="14">
        <v>-19.600000000000001</v>
      </c>
      <c r="M39" s="14">
        <v>-25.7</v>
      </c>
      <c r="N39" s="14">
        <v>-54</v>
      </c>
      <c r="O39" s="14">
        <v>-47.2</v>
      </c>
      <c r="P39" s="14">
        <v>-52.2</v>
      </c>
      <c r="Q39" s="14">
        <v>-30.7</v>
      </c>
    </row>
    <row r="40" spans="1:17" x14ac:dyDescent="0.2">
      <c r="A40" s="15" t="s">
        <v>262</v>
      </c>
      <c r="B40" s="14">
        <v>0</v>
      </c>
      <c r="C40" s="14">
        <v>-1757.5</v>
      </c>
      <c r="D40" s="16" t="s">
        <v>128</v>
      </c>
      <c r="E40" s="16" t="s">
        <v>128</v>
      </c>
      <c r="F40" s="16" t="s">
        <v>128</v>
      </c>
      <c r="G40" s="16" t="s">
        <v>128</v>
      </c>
      <c r="H40" s="14">
        <v>0</v>
      </c>
      <c r="I40" s="14">
        <v>-9.1</v>
      </c>
      <c r="J40" s="14">
        <v>0</v>
      </c>
      <c r="K40" s="16" t="s">
        <v>128</v>
      </c>
      <c r="L40" s="16" t="s">
        <v>128</v>
      </c>
      <c r="M40" s="16" t="s">
        <v>128</v>
      </c>
      <c r="N40" s="16" t="s">
        <v>128</v>
      </c>
      <c r="O40" s="16" t="s">
        <v>128</v>
      </c>
      <c r="P40" s="16" t="s">
        <v>128</v>
      </c>
      <c r="Q40" s="16" t="s">
        <v>128</v>
      </c>
    </row>
    <row r="41" spans="1:17" x14ac:dyDescent="0.2">
      <c r="A41" s="15" t="s">
        <v>261</v>
      </c>
      <c r="B41" s="14">
        <v>-2.1</v>
      </c>
      <c r="C41" s="14">
        <v>0</v>
      </c>
      <c r="D41" s="16" t="s">
        <v>128</v>
      </c>
      <c r="E41" s="16" t="s">
        <v>128</v>
      </c>
      <c r="F41" s="16" t="s">
        <v>128</v>
      </c>
      <c r="G41" s="16" t="s">
        <v>128</v>
      </c>
      <c r="H41" s="16" t="s">
        <v>128</v>
      </c>
      <c r="I41" s="16" t="s">
        <v>128</v>
      </c>
      <c r="J41" s="16" t="s">
        <v>128</v>
      </c>
      <c r="K41" s="16" t="s">
        <v>128</v>
      </c>
      <c r="L41" s="16" t="s">
        <v>128</v>
      </c>
      <c r="M41" s="16" t="s">
        <v>128</v>
      </c>
      <c r="N41" s="16" t="s">
        <v>128</v>
      </c>
      <c r="O41" s="16" t="s">
        <v>128</v>
      </c>
      <c r="P41" s="16" t="s">
        <v>128</v>
      </c>
      <c r="Q41" s="16" t="s">
        <v>128</v>
      </c>
    </row>
    <row r="42" spans="1:17" x14ac:dyDescent="0.2">
      <c r="A42" s="15" t="s">
        <v>260</v>
      </c>
      <c r="B42" s="14">
        <v>0</v>
      </c>
      <c r="C42" s="14">
        <v>0</v>
      </c>
      <c r="D42" s="14">
        <v>-34</v>
      </c>
      <c r="E42" s="14">
        <v>0</v>
      </c>
      <c r="F42" s="16" t="s">
        <v>128</v>
      </c>
      <c r="G42" s="16" t="s">
        <v>128</v>
      </c>
      <c r="H42" s="16" t="s">
        <v>128</v>
      </c>
      <c r="I42" s="16" t="s">
        <v>128</v>
      </c>
      <c r="J42" s="16" t="s">
        <v>128</v>
      </c>
      <c r="K42" s="16" t="s">
        <v>128</v>
      </c>
      <c r="L42" s="16" t="s">
        <v>128</v>
      </c>
      <c r="M42" s="16" t="s">
        <v>128</v>
      </c>
      <c r="N42" s="16" t="s">
        <v>128</v>
      </c>
      <c r="O42" s="16" t="s">
        <v>128</v>
      </c>
      <c r="P42" s="16" t="s">
        <v>128</v>
      </c>
      <c r="Q42" s="16" t="s">
        <v>128</v>
      </c>
    </row>
    <row r="43" spans="1:17" x14ac:dyDescent="0.2">
      <c r="A43" s="15" t="s">
        <v>259</v>
      </c>
      <c r="B43" s="14">
        <v>2.2999999999999998</v>
      </c>
      <c r="C43" s="14">
        <v>21</v>
      </c>
      <c r="D43" s="14">
        <v>26.1</v>
      </c>
      <c r="E43" s="14">
        <v>0.1</v>
      </c>
      <c r="F43" s="14">
        <v>0.2</v>
      </c>
      <c r="G43" s="14">
        <v>3.5</v>
      </c>
      <c r="H43" s="14">
        <v>0</v>
      </c>
      <c r="I43" s="14">
        <v>0.2</v>
      </c>
      <c r="J43" s="14">
        <v>0</v>
      </c>
      <c r="K43" s="16" t="s">
        <v>128</v>
      </c>
      <c r="L43" s="16" t="s">
        <v>128</v>
      </c>
      <c r="M43" s="16" t="s">
        <v>128</v>
      </c>
      <c r="N43" s="14">
        <v>0.2</v>
      </c>
      <c r="O43" s="14">
        <v>0</v>
      </c>
      <c r="P43" s="16" t="s">
        <v>128</v>
      </c>
      <c r="Q43" s="14">
        <v>7.1</v>
      </c>
    </row>
    <row r="44" spans="1:17" x14ac:dyDescent="0.2">
      <c r="A44" s="15" t="s">
        <v>258</v>
      </c>
      <c r="B44" s="14">
        <v>0</v>
      </c>
      <c r="C44" s="14">
        <v>0</v>
      </c>
      <c r="D44" s="14">
        <v>22</v>
      </c>
      <c r="E44" s="14">
        <v>0</v>
      </c>
      <c r="F44" s="16" t="s">
        <v>128</v>
      </c>
      <c r="G44" s="16" t="s">
        <v>128</v>
      </c>
      <c r="H44" s="16" t="s">
        <v>128</v>
      </c>
      <c r="I44" s="14">
        <v>0</v>
      </c>
      <c r="J44" s="14">
        <v>12.6</v>
      </c>
      <c r="K44" s="16" t="s">
        <v>128</v>
      </c>
      <c r="L44" s="16" t="s">
        <v>128</v>
      </c>
      <c r="M44" s="16" t="s">
        <v>128</v>
      </c>
      <c r="N44" s="16" t="s">
        <v>128</v>
      </c>
      <c r="O44" s="16" t="s">
        <v>128</v>
      </c>
      <c r="P44" s="16" t="s">
        <v>128</v>
      </c>
      <c r="Q44" s="16" t="s">
        <v>128</v>
      </c>
    </row>
    <row r="45" spans="1:17" x14ac:dyDescent="0.2">
      <c r="A45" s="15" t="s">
        <v>257</v>
      </c>
      <c r="B45" s="14">
        <v>-134.5</v>
      </c>
      <c r="C45" s="14">
        <v>-84.6</v>
      </c>
      <c r="D45" s="14">
        <v>-114.2</v>
      </c>
      <c r="E45" s="14">
        <v>-88.6</v>
      </c>
      <c r="F45" s="14">
        <v>-85.2</v>
      </c>
      <c r="G45" s="14">
        <v>-124.9</v>
      </c>
      <c r="H45" s="14">
        <v>-77</v>
      </c>
      <c r="I45" s="14">
        <v>-78.5</v>
      </c>
      <c r="J45" s="14">
        <v>-94.3</v>
      </c>
      <c r="K45" s="14">
        <v>-101.4</v>
      </c>
      <c r="L45" s="14">
        <v>-113.7</v>
      </c>
      <c r="M45" s="14">
        <v>-102.3</v>
      </c>
      <c r="N45" s="14">
        <v>-79.599999999999994</v>
      </c>
      <c r="O45" s="14">
        <v>-79.3</v>
      </c>
      <c r="P45" s="14">
        <v>-72.599999999999994</v>
      </c>
      <c r="Q45" s="14">
        <v>-105.3</v>
      </c>
    </row>
    <row r="46" spans="1:17" x14ac:dyDescent="0.2">
      <c r="A46" s="15" t="s">
        <v>162</v>
      </c>
      <c r="B46" s="16" t="s">
        <v>128</v>
      </c>
      <c r="C46" s="16" t="s">
        <v>128</v>
      </c>
      <c r="D46" s="16" t="s">
        <v>128</v>
      </c>
      <c r="E46" s="16" t="s">
        <v>128</v>
      </c>
      <c r="F46" s="16" t="s">
        <v>128</v>
      </c>
      <c r="G46" s="16" t="s">
        <v>128</v>
      </c>
      <c r="H46" s="16" t="s">
        <v>128</v>
      </c>
      <c r="I46" s="16" t="s">
        <v>128</v>
      </c>
      <c r="J46" s="16" t="s">
        <v>128</v>
      </c>
      <c r="K46" s="16" t="s">
        <v>128</v>
      </c>
      <c r="L46" s="16" t="s">
        <v>128</v>
      </c>
      <c r="M46" s="16" t="s">
        <v>128</v>
      </c>
      <c r="N46" s="16" t="s">
        <v>128</v>
      </c>
      <c r="O46" s="16" t="s">
        <v>128</v>
      </c>
      <c r="P46" s="16" t="s">
        <v>128</v>
      </c>
      <c r="Q46" s="14">
        <v>-7.5</v>
      </c>
    </row>
    <row r="47" spans="1:17" x14ac:dyDescent="0.2">
      <c r="A47" s="15" t="s">
        <v>256</v>
      </c>
      <c r="B47" s="14">
        <v>0</v>
      </c>
      <c r="C47" s="14">
        <v>0</v>
      </c>
      <c r="D47" s="14">
        <v>-4.2</v>
      </c>
      <c r="E47" s="14">
        <v>0</v>
      </c>
      <c r="F47" s="16" t="s">
        <v>128</v>
      </c>
      <c r="G47" s="16" t="s">
        <v>128</v>
      </c>
      <c r="H47" s="16" t="s">
        <v>128</v>
      </c>
      <c r="I47" s="16" t="s">
        <v>128</v>
      </c>
      <c r="J47" s="16" t="s">
        <v>128</v>
      </c>
      <c r="K47" s="16" t="s">
        <v>128</v>
      </c>
      <c r="L47" s="16" t="s">
        <v>128</v>
      </c>
      <c r="M47" s="16" t="s">
        <v>128</v>
      </c>
      <c r="N47" s="16" t="s">
        <v>128</v>
      </c>
      <c r="O47" s="16" t="s">
        <v>128</v>
      </c>
      <c r="P47" s="16" t="s">
        <v>128</v>
      </c>
      <c r="Q47" s="16" t="s">
        <v>128</v>
      </c>
    </row>
    <row r="48" spans="1:17" x14ac:dyDescent="0.2">
      <c r="A48" s="15" t="s">
        <v>255</v>
      </c>
      <c r="B48" s="16" t="s">
        <v>128</v>
      </c>
      <c r="C48" s="16" t="s">
        <v>128</v>
      </c>
      <c r="D48" s="16" t="s">
        <v>128</v>
      </c>
      <c r="E48" s="16" t="s">
        <v>128</v>
      </c>
      <c r="F48" s="16" t="s">
        <v>128</v>
      </c>
      <c r="G48" s="16" t="s">
        <v>128</v>
      </c>
      <c r="H48" s="16" t="s">
        <v>128</v>
      </c>
      <c r="I48" s="14">
        <v>0</v>
      </c>
      <c r="J48" s="14">
        <v>5</v>
      </c>
      <c r="K48" s="16" t="s">
        <v>128</v>
      </c>
      <c r="L48" s="16" t="s">
        <v>128</v>
      </c>
      <c r="M48" s="16" t="s">
        <v>128</v>
      </c>
      <c r="N48" s="16" t="s">
        <v>128</v>
      </c>
      <c r="O48" s="16" t="s">
        <v>128</v>
      </c>
      <c r="P48" s="16" t="s">
        <v>128</v>
      </c>
      <c r="Q48" s="16" t="s">
        <v>128</v>
      </c>
    </row>
    <row r="49" spans="1:17" x14ac:dyDescent="0.2">
      <c r="A49" s="15" t="s">
        <v>254</v>
      </c>
      <c r="B49" s="14">
        <v>0</v>
      </c>
      <c r="C49" s="14">
        <v>0</v>
      </c>
      <c r="D49" s="14">
        <v>121.8</v>
      </c>
      <c r="E49" s="14">
        <v>0</v>
      </c>
      <c r="F49" s="16" t="s">
        <v>128</v>
      </c>
      <c r="G49" s="16" t="s">
        <v>128</v>
      </c>
      <c r="H49" s="16" t="s">
        <v>128</v>
      </c>
      <c r="I49" s="16" t="s">
        <v>128</v>
      </c>
      <c r="J49" s="16" t="s">
        <v>128</v>
      </c>
      <c r="K49" s="16" t="s">
        <v>128</v>
      </c>
      <c r="L49" s="16" t="s">
        <v>128</v>
      </c>
      <c r="M49" s="16" t="s">
        <v>128</v>
      </c>
      <c r="N49" s="16" t="s">
        <v>128</v>
      </c>
      <c r="O49" s="16" t="s">
        <v>128</v>
      </c>
      <c r="P49" s="16" t="s">
        <v>128</v>
      </c>
      <c r="Q49" s="16" t="s">
        <v>128</v>
      </c>
    </row>
    <row r="50" spans="1:17" x14ac:dyDescent="0.2">
      <c r="A50" s="15" t="s">
        <v>253</v>
      </c>
      <c r="B50" s="14">
        <v>-134.4</v>
      </c>
      <c r="C50" s="14">
        <v>-1821.1</v>
      </c>
      <c r="D50" s="14">
        <v>17.5</v>
      </c>
      <c r="E50" s="14">
        <v>-88.5</v>
      </c>
      <c r="F50" s="14">
        <v>-96.5</v>
      </c>
      <c r="G50" s="14">
        <v>-125.6</v>
      </c>
      <c r="H50" s="14">
        <v>-84.5</v>
      </c>
      <c r="I50" s="14">
        <v>-98.6</v>
      </c>
      <c r="J50" s="14">
        <v>-96.4</v>
      </c>
      <c r="K50" s="14">
        <v>-118.6</v>
      </c>
      <c r="L50" s="14">
        <v>-133.30000000000001</v>
      </c>
      <c r="M50" s="14">
        <v>-128</v>
      </c>
      <c r="N50" s="14">
        <v>-133.4</v>
      </c>
      <c r="O50" s="14">
        <v>-126.5</v>
      </c>
      <c r="P50" s="14">
        <v>-124.8</v>
      </c>
      <c r="Q50" s="14">
        <v>-136.4</v>
      </c>
    </row>
    <row r="51" spans="1:17" x14ac:dyDescent="0.2">
      <c r="A51" s="15" t="s">
        <v>234</v>
      </c>
      <c r="B51" s="16" t="s">
        <v>128</v>
      </c>
      <c r="C51" s="16" t="s">
        <v>128</v>
      </c>
      <c r="D51" s="16" t="s">
        <v>128</v>
      </c>
      <c r="E51" s="16" t="s">
        <v>128</v>
      </c>
      <c r="F51" s="16" t="s">
        <v>128</v>
      </c>
      <c r="G51" s="16" t="s">
        <v>128</v>
      </c>
      <c r="H51" s="16" t="s">
        <v>128</v>
      </c>
      <c r="I51" s="16" t="s">
        <v>128</v>
      </c>
      <c r="J51" s="16" t="s">
        <v>128</v>
      </c>
      <c r="K51" s="16" t="s">
        <v>128</v>
      </c>
      <c r="L51" s="16" t="s">
        <v>128</v>
      </c>
      <c r="M51" s="16" t="s">
        <v>128</v>
      </c>
      <c r="N51" s="14">
        <v>-24.8</v>
      </c>
      <c r="O51" s="14">
        <v>0</v>
      </c>
      <c r="P51" s="16" t="s">
        <v>128</v>
      </c>
      <c r="Q51" s="16" t="s">
        <v>128</v>
      </c>
    </row>
    <row r="52" spans="1:17" x14ac:dyDescent="0.2">
      <c r="A52" s="15" t="s">
        <v>252</v>
      </c>
      <c r="B52" s="16" t="s">
        <v>128</v>
      </c>
      <c r="C52" s="16" t="s">
        <v>128</v>
      </c>
      <c r="D52" s="14">
        <v>0</v>
      </c>
      <c r="E52" s="14">
        <v>-1827.6</v>
      </c>
      <c r="F52" s="14">
        <v>0</v>
      </c>
      <c r="G52" s="16" t="s">
        <v>128</v>
      </c>
      <c r="H52" s="16" t="s">
        <v>128</v>
      </c>
      <c r="I52" s="16" t="s">
        <v>128</v>
      </c>
      <c r="J52" s="16" t="s">
        <v>128</v>
      </c>
      <c r="K52" s="16" t="s">
        <v>128</v>
      </c>
      <c r="L52" s="16" t="s">
        <v>128</v>
      </c>
      <c r="M52" s="16" t="s">
        <v>128</v>
      </c>
      <c r="N52" s="16" t="s">
        <v>128</v>
      </c>
      <c r="O52" s="16" t="s">
        <v>128</v>
      </c>
      <c r="P52" s="16" t="s">
        <v>128</v>
      </c>
      <c r="Q52" s="16" t="s">
        <v>128</v>
      </c>
    </row>
    <row r="53" spans="1:17" x14ac:dyDescent="0.2">
      <c r="A53" s="15" t="s">
        <v>251</v>
      </c>
      <c r="B53" s="16" t="s">
        <v>128</v>
      </c>
      <c r="C53" s="16" t="s">
        <v>128</v>
      </c>
      <c r="D53" s="14">
        <v>0</v>
      </c>
      <c r="E53" s="14">
        <v>-50.1</v>
      </c>
      <c r="F53" s="14">
        <v>0</v>
      </c>
      <c r="G53" s="16" t="s">
        <v>128</v>
      </c>
      <c r="H53" s="16" t="s">
        <v>128</v>
      </c>
      <c r="I53" s="16" t="s">
        <v>128</v>
      </c>
      <c r="J53" s="16" t="s">
        <v>128</v>
      </c>
      <c r="K53" s="16" t="s">
        <v>128</v>
      </c>
      <c r="L53" s="16" t="s">
        <v>128</v>
      </c>
      <c r="M53" s="16" t="s">
        <v>128</v>
      </c>
      <c r="N53" s="16" t="s">
        <v>128</v>
      </c>
      <c r="O53" s="16" t="s">
        <v>128</v>
      </c>
      <c r="P53" s="16" t="s">
        <v>128</v>
      </c>
      <c r="Q53" s="16" t="s">
        <v>128</v>
      </c>
    </row>
    <row r="54" spans="1:17" x14ac:dyDescent="0.2">
      <c r="A54" s="15" t="s">
        <v>250</v>
      </c>
      <c r="B54" s="14">
        <v>0</v>
      </c>
      <c r="C54" s="14">
        <v>0</v>
      </c>
      <c r="D54" s="14">
        <v>-326.7</v>
      </c>
      <c r="E54" s="14">
        <v>0</v>
      </c>
      <c r="F54" s="16" t="s">
        <v>128</v>
      </c>
      <c r="G54" s="16" t="s">
        <v>128</v>
      </c>
      <c r="H54" s="16" t="s">
        <v>128</v>
      </c>
      <c r="I54" s="16" t="s">
        <v>128</v>
      </c>
      <c r="J54" s="16" t="s">
        <v>128</v>
      </c>
      <c r="K54" s="16" t="s">
        <v>128</v>
      </c>
      <c r="L54" s="16" t="s">
        <v>128</v>
      </c>
      <c r="M54" s="14">
        <v>-410.7</v>
      </c>
      <c r="N54" s="14">
        <v>0</v>
      </c>
      <c r="O54" s="16" t="s">
        <v>128</v>
      </c>
      <c r="P54" s="16" t="s">
        <v>128</v>
      </c>
      <c r="Q54" s="16" t="s">
        <v>128</v>
      </c>
    </row>
    <row r="55" spans="1:17" x14ac:dyDescent="0.2">
      <c r="A55" s="15" t="s">
        <v>249</v>
      </c>
      <c r="B55" s="14">
        <v>0</v>
      </c>
      <c r="C55" s="14">
        <v>-92.3</v>
      </c>
      <c r="D55" s="14">
        <v>-514.29999999999995</v>
      </c>
      <c r="E55" s="14">
        <v>0</v>
      </c>
      <c r="F55" s="16" t="s">
        <v>128</v>
      </c>
      <c r="G55" s="16" t="s">
        <v>128</v>
      </c>
      <c r="H55" s="16" t="s">
        <v>128</v>
      </c>
      <c r="I55" s="16" t="s">
        <v>128</v>
      </c>
      <c r="J55" s="16" t="s">
        <v>128</v>
      </c>
      <c r="K55" s="16" t="s">
        <v>128</v>
      </c>
      <c r="L55" s="16" t="s">
        <v>128</v>
      </c>
      <c r="M55" s="14">
        <v>-410.7</v>
      </c>
      <c r="N55" s="14">
        <v>0</v>
      </c>
      <c r="O55" s="16" t="s">
        <v>128</v>
      </c>
      <c r="P55" s="16" t="s">
        <v>128</v>
      </c>
      <c r="Q55" s="16" t="s">
        <v>128</v>
      </c>
    </row>
    <row r="56" spans="1:17" x14ac:dyDescent="0.2">
      <c r="A56" s="15" t="s">
        <v>248</v>
      </c>
      <c r="B56" s="16" t="s">
        <v>128</v>
      </c>
      <c r="C56" s="16" t="s">
        <v>128</v>
      </c>
      <c r="D56" s="16" t="s">
        <v>128</v>
      </c>
      <c r="E56" s="16" t="s">
        <v>128</v>
      </c>
      <c r="F56" s="14">
        <v>0</v>
      </c>
      <c r="G56" s="14">
        <v>-100</v>
      </c>
      <c r="H56" s="14">
        <v>-150</v>
      </c>
      <c r="I56" s="14">
        <v>-159.69999999999999</v>
      </c>
      <c r="J56" s="14">
        <v>-548.6</v>
      </c>
      <c r="K56" s="16" t="s">
        <v>128</v>
      </c>
      <c r="L56" s="16" t="s">
        <v>128</v>
      </c>
      <c r="M56" s="16" t="s">
        <v>128</v>
      </c>
      <c r="N56" s="16" t="s">
        <v>128</v>
      </c>
      <c r="O56" s="16" t="s">
        <v>128</v>
      </c>
      <c r="P56" s="16" t="s">
        <v>128</v>
      </c>
      <c r="Q56" s="16" t="s">
        <v>128</v>
      </c>
    </row>
    <row r="57" spans="1:17" x14ac:dyDescent="0.2">
      <c r="A57" s="15" t="s">
        <v>247</v>
      </c>
      <c r="B57" s="16" t="s">
        <v>128</v>
      </c>
      <c r="C57" s="16" t="s">
        <v>128</v>
      </c>
      <c r="D57" s="16" t="s">
        <v>128</v>
      </c>
      <c r="E57" s="14">
        <v>0</v>
      </c>
      <c r="F57" s="14">
        <v>-0.4</v>
      </c>
      <c r="G57" s="14">
        <v>-0.7</v>
      </c>
      <c r="H57" s="14">
        <v>-0.1</v>
      </c>
      <c r="I57" s="14">
        <v>-0.5</v>
      </c>
      <c r="J57" s="14">
        <v>-0.1</v>
      </c>
      <c r="K57" s="14">
        <v>-2.2000000000000002</v>
      </c>
      <c r="L57" s="14">
        <v>-2.2999999999999998</v>
      </c>
      <c r="M57" s="14">
        <v>-2.2000000000000002</v>
      </c>
      <c r="N57" s="14">
        <v>-3.3</v>
      </c>
      <c r="O57" s="14">
        <v>-2.9</v>
      </c>
      <c r="P57" s="14">
        <v>-1.6</v>
      </c>
      <c r="Q57" s="14">
        <v>-1.6</v>
      </c>
    </row>
    <row r="58" spans="1:17" x14ac:dyDescent="0.2">
      <c r="A58" s="15" t="s">
        <v>246</v>
      </c>
      <c r="B58" s="16" t="s">
        <v>128</v>
      </c>
      <c r="C58" s="16" t="s">
        <v>128</v>
      </c>
      <c r="D58" s="14">
        <v>0</v>
      </c>
      <c r="E58" s="14">
        <v>-22.1</v>
      </c>
      <c r="F58" s="14">
        <v>-0.2</v>
      </c>
      <c r="G58" s="14">
        <v>0</v>
      </c>
      <c r="H58" s="16" t="s">
        <v>128</v>
      </c>
      <c r="I58" s="16" t="s">
        <v>128</v>
      </c>
      <c r="J58" s="16" t="s">
        <v>128</v>
      </c>
      <c r="K58" s="16" t="s">
        <v>128</v>
      </c>
      <c r="L58" s="16" t="s">
        <v>128</v>
      </c>
      <c r="M58" s="16" t="s">
        <v>128</v>
      </c>
      <c r="N58" s="16" t="s">
        <v>128</v>
      </c>
      <c r="O58" s="16" t="s">
        <v>128</v>
      </c>
      <c r="P58" s="16" t="s">
        <v>128</v>
      </c>
      <c r="Q58" s="16" t="s">
        <v>128</v>
      </c>
    </row>
    <row r="59" spans="1:17" x14ac:dyDescent="0.2">
      <c r="A59" s="15" t="s">
        <v>245</v>
      </c>
      <c r="B59" s="14">
        <v>0</v>
      </c>
      <c r="C59" s="14">
        <v>0</v>
      </c>
      <c r="D59" s="14">
        <v>-516.79999999999995</v>
      </c>
      <c r="E59" s="14">
        <v>0</v>
      </c>
      <c r="F59" s="16" t="s">
        <v>128</v>
      </c>
      <c r="G59" s="14">
        <v>0</v>
      </c>
      <c r="H59" s="14">
        <v>-35.5</v>
      </c>
      <c r="I59" s="14">
        <v>-52.3</v>
      </c>
      <c r="J59" s="14">
        <v>0</v>
      </c>
      <c r="K59" s="14">
        <v>0</v>
      </c>
      <c r="L59" s="14">
        <v>-13.3</v>
      </c>
      <c r="M59" s="16" t="s">
        <v>128</v>
      </c>
      <c r="N59" s="16" t="s">
        <v>128</v>
      </c>
      <c r="O59" s="16" t="s">
        <v>128</v>
      </c>
      <c r="P59" s="16" t="s">
        <v>128</v>
      </c>
      <c r="Q59" s="16" t="s">
        <v>128</v>
      </c>
    </row>
    <row r="60" spans="1:17" x14ac:dyDescent="0.2">
      <c r="A60" s="15" t="s">
        <v>244</v>
      </c>
      <c r="B60" s="14">
        <v>-46</v>
      </c>
      <c r="C60" s="14">
        <v>0</v>
      </c>
      <c r="D60" s="16" t="s">
        <v>128</v>
      </c>
      <c r="E60" s="14">
        <v>0</v>
      </c>
      <c r="F60" s="14">
        <v>-42</v>
      </c>
      <c r="G60" s="14">
        <v>-44.4</v>
      </c>
      <c r="H60" s="14">
        <v>-2.4</v>
      </c>
      <c r="I60" s="14">
        <v>0</v>
      </c>
      <c r="J60" s="14">
        <v>-12.9</v>
      </c>
      <c r="K60" s="14">
        <v>-38.5</v>
      </c>
      <c r="L60" s="14">
        <v>-41.4</v>
      </c>
      <c r="M60" s="14">
        <v>-41.7</v>
      </c>
      <c r="N60" s="14">
        <v>-41.7</v>
      </c>
      <c r="O60" s="14">
        <v>-42</v>
      </c>
      <c r="P60" s="14">
        <v>-42</v>
      </c>
      <c r="Q60" s="14">
        <v>-35.6</v>
      </c>
    </row>
    <row r="61" spans="1:17" x14ac:dyDescent="0.2">
      <c r="A61" s="15" t="s">
        <v>243</v>
      </c>
      <c r="B61" s="14">
        <v>7.3</v>
      </c>
      <c r="C61" s="14">
        <v>15.5</v>
      </c>
      <c r="D61" s="14">
        <v>0</v>
      </c>
      <c r="E61" s="14">
        <v>700</v>
      </c>
      <c r="F61" s="14">
        <v>0</v>
      </c>
      <c r="G61" s="14">
        <v>0</v>
      </c>
      <c r="H61" s="14">
        <v>323.2</v>
      </c>
      <c r="I61" s="14">
        <v>0</v>
      </c>
      <c r="J61" s="16" t="s">
        <v>128</v>
      </c>
      <c r="K61" s="16" t="s">
        <v>128</v>
      </c>
      <c r="L61" s="16" t="s">
        <v>128</v>
      </c>
      <c r="M61" s="16" t="s">
        <v>128</v>
      </c>
      <c r="N61" s="16" t="s">
        <v>128</v>
      </c>
      <c r="O61" s="16" t="s">
        <v>128</v>
      </c>
      <c r="P61" s="16" t="s">
        <v>128</v>
      </c>
      <c r="Q61" s="16" t="s">
        <v>128</v>
      </c>
    </row>
    <row r="62" spans="1:17" x14ac:dyDescent="0.2">
      <c r="A62" s="15" t="s">
        <v>242</v>
      </c>
      <c r="B62" s="14">
        <v>1.6</v>
      </c>
      <c r="C62" s="14">
        <v>38.700000000000003</v>
      </c>
      <c r="D62" s="16" t="s">
        <v>128</v>
      </c>
      <c r="E62" s="16" t="s">
        <v>128</v>
      </c>
      <c r="F62" s="16" t="s">
        <v>128</v>
      </c>
      <c r="G62" s="16" t="s">
        <v>128</v>
      </c>
      <c r="H62" s="16" t="s">
        <v>128</v>
      </c>
      <c r="I62" s="16" t="s">
        <v>128</v>
      </c>
      <c r="J62" s="16" t="s">
        <v>128</v>
      </c>
      <c r="K62" s="16" t="s">
        <v>128</v>
      </c>
      <c r="L62" s="16" t="s">
        <v>128</v>
      </c>
      <c r="M62" s="16" t="s">
        <v>128</v>
      </c>
      <c r="N62" s="16" t="s">
        <v>128</v>
      </c>
      <c r="O62" s="16" t="s">
        <v>128</v>
      </c>
      <c r="P62" s="16" t="s">
        <v>128</v>
      </c>
      <c r="Q62" s="16" t="s">
        <v>128</v>
      </c>
    </row>
    <row r="63" spans="1:17" x14ac:dyDescent="0.2">
      <c r="A63" s="15" t="s">
        <v>241</v>
      </c>
      <c r="B63" s="16" t="s">
        <v>128</v>
      </c>
      <c r="C63" s="16" t="s">
        <v>128</v>
      </c>
      <c r="D63" s="16" t="s">
        <v>128</v>
      </c>
      <c r="E63" s="16" t="s">
        <v>128</v>
      </c>
      <c r="F63" s="16" t="s">
        <v>128</v>
      </c>
      <c r="G63" s="16" t="s">
        <v>128</v>
      </c>
      <c r="H63" s="16" t="s">
        <v>128</v>
      </c>
      <c r="I63" s="16" t="s">
        <v>128</v>
      </c>
      <c r="J63" s="16" t="s">
        <v>128</v>
      </c>
      <c r="K63" s="16" t="s">
        <v>128</v>
      </c>
      <c r="L63" s="16" t="s">
        <v>128</v>
      </c>
      <c r="M63" s="16" t="s">
        <v>128</v>
      </c>
      <c r="N63" s="16" t="s">
        <v>128</v>
      </c>
      <c r="O63" s="16" t="s">
        <v>128</v>
      </c>
      <c r="P63" s="16" t="s">
        <v>128</v>
      </c>
      <c r="Q63" s="14">
        <v>-0.8</v>
      </c>
    </row>
    <row r="64" spans="1:17" x14ac:dyDescent="0.2">
      <c r="A64" s="15" t="s">
        <v>240</v>
      </c>
      <c r="B64" s="14">
        <v>0</v>
      </c>
      <c r="C64" s="14">
        <v>0</v>
      </c>
      <c r="D64" s="14">
        <v>12.8</v>
      </c>
      <c r="E64" s="14">
        <v>0</v>
      </c>
      <c r="F64" s="16" t="s">
        <v>128</v>
      </c>
      <c r="G64" s="16" t="s">
        <v>128</v>
      </c>
      <c r="H64" s="16" t="s">
        <v>128</v>
      </c>
      <c r="I64" s="16" t="s">
        <v>128</v>
      </c>
      <c r="J64" s="16" t="s">
        <v>128</v>
      </c>
      <c r="K64" s="16" t="s">
        <v>128</v>
      </c>
      <c r="L64" s="16" t="s">
        <v>128</v>
      </c>
      <c r="M64" s="16" t="s">
        <v>128</v>
      </c>
      <c r="N64" s="16" t="s">
        <v>128</v>
      </c>
      <c r="O64" s="16" t="s">
        <v>128</v>
      </c>
      <c r="P64" s="16" t="s">
        <v>128</v>
      </c>
      <c r="Q64" s="16" t="s">
        <v>128</v>
      </c>
    </row>
    <row r="65" spans="1:17" x14ac:dyDescent="0.2">
      <c r="A65" s="15" t="s">
        <v>239</v>
      </c>
      <c r="B65" s="16" t="s">
        <v>128</v>
      </c>
      <c r="C65" s="16" t="s">
        <v>128</v>
      </c>
      <c r="D65" s="16" t="s">
        <v>128</v>
      </c>
      <c r="E65" s="16" t="s">
        <v>128</v>
      </c>
      <c r="F65" s="14">
        <v>0</v>
      </c>
      <c r="G65" s="14">
        <v>-1.8</v>
      </c>
      <c r="H65" s="14">
        <v>-3.3</v>
      </c>
      <c r="I65" s="14">
        <v>-10.1</v>
      </c>
      <c r="J65" s="14">
        <v>-4.0999999999999996</v>
      </c>
      <c r="K65" s="14">
        <v>0</v>
      </c>
      <c r="L65" s="14">
        <v>-0.5</v>
      </c>
      <c r="M65" s="14">
        <v>-7.1</v>
      </c>
      <c r="N65" s="14">
        <v>0.2</v>
      </c>
      <c r="O65" s="14">
        <v>-1.3</v>
      </c>
      <c r="P65" s="14">
        <v>0</v>
      </c>
      <c r="Q65" s="16" t="s">
        <v>128</v>
      </c>
    </row>
    <row r="66" spans="1:17" x14ac:dyDescent="0.2">
      <c r="A66" s="15" t="s">
        <v>238</v>
      </c>
      <c r="B66" s="16" t="s">
        <v>128</v>
      </c>
      <c r="C66" s="16" t="s">
        <v>128</v>
      </c>
      <c r="D66" s="14">
        <v>0</v>
      </c>
      <c r="E66" s="14">
        <v>-1.1000000000000001</v>
      </c>
      <c r="F66" s="14">
        <v>-9.4</v>
      </c>
      <c r="G66" s="14">
        <v>0</v>
      </c>
      <c r="H66" s="16" t="s">
        <v>128</v>
      </c>
      <c r="I66" s="16" t="s">
        <v>128</v>
      </c>
      <c r="J66" s="16" t="s">
        <v>128</v>
      </c>
      <c r="K66" s="16" t="s">
        <v>128</v>
      </c>
      <c r="L66" s="16" t="s">
        <v>128</v>
      </c>
      <c r="M66" s="16" t="s">
        <v>128</v>
      </c>
      <c r="N66" s="16" t="s">
        <v>128</v>
      </c>
      <c r="O66" s="16" t="s">
        <v>128</v>
      </c>
      <c r="P66" s="16" t="s">
        <v>128</v>
      </c>
      <c r="Q66" s="16" t="s">
        <v>128</v>
      </c>
    </row>
    <row r="67" spans="1:17" x14ac:dyDescent="0.2">
      <c r="A67" s="15" t="s">
        <v>237</v>
      </c>
      <c r="B67" s="16" t="s">
        <v>128</v>
      </c>
      <c r="C67" s="16" t="s">
        <v>128</v>
      </c>
      <c r="D67" s="14">
        <v>0</v>
      </c>
      <c r="E67" s="14">
        <v>-12.6</v>
      </c>
      <c r="F67" s="14">
        <v>0</v>
      </c>
      <c r="G67" s="14">
        <v>0</v>
      </c>
      <c r="H67" s="14">
        <v>-14.7</v>
      </c>
      <c r="I67" s="14">
        <v>-4.7</v>
      </c>
      <c r="J67" s="14">
        <v>0</v>
      </c>
      <c r="K67" s="16" t="s">
        <v>128</v>
      </c>
      <c r="L67" s="16" t="s">
        <v>128</v>
      </c>
      <c r="M67" s="16" t="s">
        <v>128</v>
      </c>
      <c r="N67" s="14">
        <v>0</v>
      </c>
      <c r="O67" s="16" t="s">
        <v>128</v>
      </c>
      <c r="P67" s="16" t="s">
        <v>128</v>
      </c>
      <c r="Q67" s="16" t="s">
        <v>128</v>
      </c>
    </row>
    <row r="68" spans="1:17" x14ac:dyDescent="0.2">
      <c r="A68" s="15" t="s">
        <v>236</v>
      </c>
      <c r="B68" s="14">
        <v>0</v>
      </c>
      <c r="C68" s="14">
        <v>369.2</v>
      </c>
      <c r="D68" s="14">
        <v>-5.7</v>
      </c>
      <c r="E68" s="14">
        <v>0</v>
      </c>
      <c r="F68" s="16" t="s">
        <v>128</v>
      </c>
      <c r="G68" s="16" t="s">
        <v>128</v>
      </c>
      <c r="H68" s="16" t="s">
        <v>128</v>
      </c>
      <c r="I68" s="16" t="s">
        <v>128</v>
      </c>
      <c r="J68" s="16" t="s">
        <v>128</v>
      </c>
      <c r="K68" s="16" t="s">
        <v>128</v>
      </c>
      <c r="L68" s="16" t="s">
        <v>128</v>
      </c>
      <c r="M68" s="16" t="s">
        <v>128</v>
      </c>
      <c r="N68" s="16" t="s">
        <v>128</v>
      </c>
      <c r="O68" s="16" t="s">
        <v>128</v>
      </c>
      <c r="P68" s="16" t="s">
        <v>128</v>
      </c>
      <c r="Q68" s="16" t="s">
        <v>128</v>
      </c>
    </row>
    <row r="69" spans="1:17" x14ac:dyDescent="0.2">
      <c r="A69" s="15" t="s">
        <v>235</v>
      </c>
      <c r="B69" s="14">
        <v>-20.399999999999999</v>
      </c>
      <c r="C69" s="14">
        <v>0</v>
      </c>
      <c r="D69" s="14">
        <v>0</v>
      </c>
      <c r="E69" s="14">
        <v>-2</v>
      </c>
      <c r="F69" s="14">
        <v>-0.1</v>
      </c>
      <c r="G69" s="14">
        <v>-1.1000000000000001</v>
      </c>
      <c r="H69" s="14">
        <v>0</v>
      </c>
      <c r="I69" s="16" t="s">
        <v>128</v>
      </c>
      <c r="J69" s="16" t="s">
        <v>128</v>
      </c>
      <c r="K69" s="16" t="s">
        <v>128</v>
      </c>
      <c r="L69" s="16" t="s">
        <v>128</v>
      </c>
      <c r="M69" s="16" t="s">
        <v>128</v>
      </c>
      <c r="N69" s="16" t="s">
        <v>128</v>
      </c>
      <c r="O69" s="16" t="s">
        <v>128</v>
      </c>
      <c r="P69" s="16" t="s">
        <v>128</v>
      </c>
      <c r="Q69" s="16" t="s">
        <v>128</v>
      </c>
    </row>
    <row r="70" spans="1:17" x14ac:dyDescent="0.2">
      <c r="A70" s="15" t="s">
        <v>234</v>
      </c>
      <c r="B70" s="16" t="s">
        <v>128</v>
      </c>
      <c r="C70" s="16" t="s">
        <v>128</v>
      </c>
      <c r="D70" s="16" t="s">
        <v>128</v>
      </c>
      <c r="E70" s="16" t="s">
        <v>128</v>
      </c>
      <c r="F70" s="16" t="s">
        <v>128</v>
      </c>
      <c r="G70" s="16" t="s">
        <v>128</v>
      </c>
      <c r="H70" s="16" t="s">
        <v>128</v>
      </c>
      <c r="I70" s="16" t="s">
        <v>128</v>
      </c>
      <c r="J70" s="14">
        <v>0</v>
      </c>
      <c r="K70" s="14">
        <v>-20.100000000000001</v>
      </c>
      <c r="L70" s="14">
        <v>-25.1</v>
      </c>
      <c r="M70" s="14">
        <v>-15.1</v>
      </c>
      <c r="N70" s="14">
        <v>0</v>
      </c>
      <c r="O70" s="16" t="s">
        <v>128</v>
      </c>
      <c r="P70" s="14">
        <v>-0.8</v>
      </c>
      <c r="Q70" s="14">
        <v>0</v>
      </c>
    </row>
    <row r="71" spans="1:17" x14ac:dyDescent="0.2">
      <c r="A71" s="15" t="s">
        <v>233</v>
      </c>
      <c r="B71" s="14">
        <v>-20</v>
      </c>
      <c r="C71" s="14">
        <v>0</v>
      </c>
      <c r="D71" s="16" t="s">
        <v>128</v>
      </c>
      <c r="E71" s="16" t="s">
        <v>128</v>
      </c>
      <c r="F71" s="16" t="s">
        <v>128</v>
      </c>
      <c r="G71" s="16" t="s">
        <v>128</v>
      </c>
      <c r="H71" s="16" t="s">
        <v>128</v>
      </c>
      <c r="I71" s="16" t="s">
        <v>128</v>
      </c>
      <c r="J71" s="16" t="s">
        <v>128</v>
      </c>
      <c r="K71" s="16" t="s">
        <v>128</v>
      </c>
      <c r="L71" s="16" t="s">
        <v>128</v>
      </c>
      <c r="M71" s="16" t="s">
        <v>128</v>
      </c>
      <c r="N71" s="16" t="s">
        <v>128</v>
      </c>
      <c r="O71" s="16" t="s">
        <v>128</v>
      </c>
      <c r="P71" s="16" t="s">
        <v>128</v>
      </c>
      <c r="Q71" s="16" t="s">
        <v>128</v>
      </c>
    </row>
    <row r="72" spans="1:17" x14ac:dyDescent="0.2">
      <c r="A72" s="15" t="s">
        <v>232</v>
      </c>
      <c r="B72" s="16" t="s">
        <v>128</v>
      </c>
      <c r="C72" s="16" t="s">
        <v>128</v>
      </c>
      <c r="D72" s="16" t="s">
        <v>128</v>
      </c>
      <c r="E72" s="16" t="s">
        <v>128</v>
      </c>
      <c r="F72" s="16" t="s">
        <v>128</v>
      </c>
      <c r="G72" s="16" t="s">
        <v>128</v>
      </c>
      <c r="H72" s="16" t="s">
        <v>128</v>
      </c>
      <c r="I72" s="16" t="s">
        <v>128</v>
      </c>
      <c r="J72" s="16" t="s">
        <v>128</v>
      </c>
      <c r="K72" s="16" t="s">
        <v>128</v>
      </c>
      <c r="L72" s="16" t="s">
        <v>128</v>
      </c>
      <c r="M72" s="14">
        <v>225</v>
      </c>
      <c r="N72" s="14">
        <v>0</v>
      </c>
      <c r="O72" s="16" t="s">
        <v>128</v>
      </c>
      <c r="P72" s="16" t="s">
        <v>128</v>
      </c>
      <c r="Q72" s="16" t="s">
        <v>128</v>
      </c>
    </row>
    <row r="73" spans="1:17" x14ac:dyDescent="0.2">
      <c r="A73" s="15" t="s">
        <v>231</v>
      </c>
      <c r="B73" s="16" t="s">
        <v>128</v>
      </c>
      <c r="C73" s="16" t="s">
        <v>128</v>
      </c>
      <c r="D73" s="16" t="s">
        <v>128</v>
      </c>
      <c r="E73" s="16" t="s">
        <v>128</v>
      </c>
      <c r="F73" s="16" t="s">
        <v>128</v>
      </c>
      <c r="G73" s="16" t="s">
        <v>128</v>
      </c>
      <c r="H73" s="16" t="s">
        <v>128</v>
      </c>
      <c r="I73" s="16" t="s">
        <v>128</v>
      </c>
      <c r="J73" s="16" t="s">
        <v>128</v>
      </c>
      <c r="K73" s="16" t="s">
        <v>128</v>
      </c>
      <c r="L73" s="16" t="s">
        <v>128</v>
      </c>
      <c r="M73" s="14">
        <v>13.3</v>
      </c>
      <c r="N73" s="16" t="s">
        <v>128</v>
      </c>
      <c r="O73" s="16" t="s">
        <v>128</v>
      </c>
      <c r="P73" s="16" t="s">
        <v>128</v>
      </c>
      <c r="Q73" s="16" t="s">
        <v>128</v>
      </c>
    </row>
    <row r="74" spans="1:17" x14ac:dyDescent="0.2">
      <c r="A74" s="15" t="s">
        <v>230</v>
      </c>
      <c r="B74" s="14">
        <v>0</v>
      </c>
      <c r="C74" s="14">
        <v>0</v>
      </c>
      <c r="D74" s="14">
        <v>1827.6</v>
      </c>
      <c r="E74" s="14">
        <v>0</v>
      </c>
      <c r="F74" s="16" t="s">
        <v>128</v>
      </c>
      <c r="G74" s="16" t="s">
        <v>128</v>
      </c>
      <c r="H74" s="16" t="s">
        <v>128</v>
      </c>
      <c r="I74" s="16" t="s">
        <v>128</v>
      </c>
      <c r="J74" s="16" t="s">
        <v>128</v>
      </c>
      <c r="K74" s="16" t="s">
        <v>128</v>
      </c>
      <c r="L74" s="16" t="s">
        <v>128</v>
      </c>
      <c r="M74" s="16" t="s">
        <v>128</v>
      </c>
      <c r="N74" s="16" t="s">
        <v>128</v>
      </c>
      <c r="O74" s="16" t="s">
        <v>128</v>
      </c>
      <c r="P74" s="16" t="s">
        <v>128</v>
      </c>
      <c r="Q74" s="16" t="s">
        <v>128</v>
      </c>
    </row>
    <row r="75" spans="1:17" x14ac:dyDescent="0.2">
      <c r="A75" s="15" t="s">
        <v>229</v>
      </c>
      <c r="B75" s="14">
        <v>0</v>
      </c>
      <c r="C75" s="14">
        <v>325</v>
      </c>
      <c r="D75" s="16" t="s">
        <v>128</v>
      </c>
      <c r="E75" s="16" t="s">
        <v>128</v>
      </c>
      <c r="F75" s="16" t="s">
        <v>128</v>
      </c>
      <c r="G75" s="16" t="s">
        <v>128</v>
      </c>
      <c r="H75" s="16" t="s">
        <v>128</v>
      </c>
      <c r="I75" s="16" t="s">
        <v>128</v>
      </c>
      <c r="J75" s="16" t="s">
        <v>128</v>
      </c>
      <c r="K75" s="16" t="s">
        <v>128</v>
      </c>
      <c r="L75" s="16" t="s">
        <v>128</v>
      </c>
      <c r="M75" s="16" t="s">
        <v>128</v>
      </c>
      <c r="N75" s="16" t="s">
        <v>128</v>
      </c>
      <c r="O75" s="16" t="s">
        <v>128</v>
      </c>
      <c r="P75" s="16" t="s">
        <v>128</v>
      </c>
      <c r="Q75" s="16" t="s">
        <v>128</v>
      </c>
    </row>
    <row r="76" spans="1:17" x14ac:dyDescent="0.2">
      <c r="A76" s="15" t="s">
        <v>228</v>
      </c>
      <c r="B76" s="14">
        <v>0</v>
      </c>
      <c r="C76" s="14">
        <v>324.39999999999998</v>
      </c>
      <c r="D76" s="16" t="s">
        <v>128</v>
      </c>
      <c r="E76" s="16" t="s">
        <v>128</v>
      </c>
      <c r="F76" s="16" t="s">
        <v>128</v>
      </c>
      <c r="G76" s="16" t="s">
        <v>128</v>
      </c>
      <c r="H76" s="16" t="s">
        <v>128</v>
      </c>
      <c r="I76" s="16" t="s">
        <v>128</v>
      </c>
      <c r="J76" s="16" t="s">
        <v>128</v>
      </c>
      <c r="K76" s="16" t="s">
        <v>128</v>
      </c>
      <c r="L76" s="16" t="s">
        <v>128</v>
      </c>
      <c r="M76" s="16" t="s">
        <v>128</v>
      </c>
      <c r="N76" s="16" t="s">
        <v>128</v>
      </c>
      <c r="O76" s="16" t="s">
        <v>128</v>
      </c>
      <c r="P76" s="16" t="s">
        <v>128</v>
      </c>
      <c r="Q76" s="16" t="s">
        <v>128</v>
      </c>
    </row>
    <row r="77" spans="1:17" x14ac:dyDescent="0.2">
      <c r="A77" s="15" t="s">
        <v>227</v>
      </c>
      <c r="B77" s="14">
        <v>0</v>
      </c>
      <c r="C77" s="14">
        <v>606.6</v>
      </c>
      <c r="D77" s="16" t="s">
        <v>128</v>
      </c>
      <c r="E77" s="16" t="s">
        <v>128</v>
      </c>
      <c r="F77" s="16" t="s">
        <v>128</v>
      </c>
      <c r="G77" s="16" t="s">
        <v>128</v>
      </c>
      <c r="H77" s="16" t="s">
        <v>128</v>
      </c>
      <c r="I77" s="16" t="s">
        <v>128</v>
      </c>
      <c r="J77" s="16" t="s">
        <v>128</v>
      </c>
      <c r="K77" s="16" t="s">
        <v>128</v>
      </c>
      <c r="L77" s="16" t="s">
        <v>128</v>
      </c>
      <c r="M77" s="16" t="s">
        <v>128</v>
      </c>
      <c r="N77" s="16" t="s">
        <v>128</v>
      </c>
      <c r="O77" s="16" t="s">
        <v>128</v>
      </c>
      <c r="P77" s="16" t="s">
        <v>128</v>
      </c>
      <c r="Q77" s="16" t="s">
        <v>128</v>
      </c>
    </row>
    <row r="78" spans="1:17" x14ac:dyDescent="0.2">
      <c r="A78" s="15" t="s">
        <v>226</v>
      </c>
      <c r="B78" s="14">
        <v>0</v>
      </c>
      <c r="C78" s="14">
        <v>621</v>
      </c>
      <c r="D78" s="16" t="s">
        <v>128</v>
      </c>
      <c r="E78" s="16" t="s">
        <v>128</v>
      </c>
      <c r="F78" s="16" t="s">
        <v>128</v>
      </c>
      <c r="G78" s="16" t="s">
        <v>128</v>
      </c>
      <c r="H78" s="16" t="s">
        <v>128</v>
      </c>
      <c r="I78" s="16" t="s">
        <v>128</v>
      </c>
      <c r="J78" s="16" t="s">
        <v>128</v>
      </c>
      <c r="K78" s="16" t="s">
        <v>128</v>
      </c>
      <c r="L78" s="16" t="s">
        <v>128</v>
      </c>
      <c r="M78" s="16" t="s">
        <v>128</v>
      </c>
      <c r="N78" s="16" t="s">
        <v>128</v>
      </c>
      <c r="O78" s="16" t="s">
        <v>128</v>
      </c>
      <c r="P78" s="16" t="s">
        <v>128</v>
      </c>
      <c r="Q78" s="16" t="s">
        <v>128</v>
      </c>
    </row>
    <row r="79" spans="1:17" x14ac:dyDescent="0.2">
      <c r="A79" s="15" t="s">
        <v>225</v>
      </c>
      <c r="B79" s="16" t="s">
        <v>128</v>
      </c>
      <c r="C79" s="16" t="s">
        <v>128</v>
      </c>
      <c r="D79" s="16" t="s">
        <v>128</v>
      </c>
      <c r="E79" s="16" t="s">
        <v>128</v>
      </c>
      <c r="F79" s="16" t="s">
        <v>128</v>
      </c>
      <c r="G79" s="16" t="s">
        <v>128</v>
      </c>
      <c r="H79" s="16" t="s">
        <v>128</v>
      </c>
      <c r="I79" s="16" t="s">
        <v>128</v>
      </c>
      <c r="J79" s="16" t="s">
        <v>128</v>
      </c>
      <c r="K79" s="14">
        <v>0</v>
      </c>
      <c r="L79" s="14">
        <v>0.1</v>
      </c>
      <c r="M79" s="14">
        <v>0</v>
      </c>
      <c r="N79" s="16" t="s">
        <v>128</v>
      </c>
      <c r="O79" s="16" t="s">
        <v>128</v>
      </c>
      <c r="P79" s="16" t="s">
        <v>128</v>
      </c>
      <c r="Q79" s="16" t="s">
        <v>128</v>
      </c>
    </row>
    <row r="80" spans="1:17" x14ac:dyDescent="0.2">
      <c r="A80" s="15" t="s">
        <v>224</v>
      </c>
      <c r="B80" s="16" t="s">
        <v>128</v>
      </c>
      <c r="C80" s="16" t="s">
        <v>128</v>
      </c>
      <c r="D80" s="16" t="s">
        <v>128</v>
      </c>
      <c r="E80" s="14">
        <v>0</v>
      </c>
      <c r="F80" s="14">
        <v>0.2</v>
      </c>
      <c r="G80" s="14">
        <v>0</v>
      </c>
      <c r="H80" s="16" t="s">
        <v>128</v>
      </c>
      <c r="I80" s="16" t="s">
        <v>128</v>
      </c>
      <c r="J80" s="16" t="s">
        <v>128</v>
      </c>
      <c r="K80" s="16" t="s">
        <v>128</v>
      </c>
      <c r="L80" s="16" t="s">
        <v>128</v>
      </c>
      <c r="M80" s="16" t="s">
        <v>128</v>
      </c>
      <c r="N80" s="16" t="s">
        <v>128</v>
      </c>
      <c r="O80" s="16" t="s">
        <v>128</v>
      </c>
      <c r="P80" s="16" t="s">
        <v>128</v>
      </c>
      <c r="Q80" s="16" t="s">
        <v>128</v>
      </c>
    </row>
    <row r="81" spans="1:17" x14ac:dyDescent="0.2">
      <c r="A81" s="15" t="s">
        <v>223</v>
      </c>
      <c r="B81" s="16" t="s">
        <v>128</v>
      </c>
      <c r="C81" s="16" t="s">
        <v>128</v>
      </c>
      <c r="D81" s="14">
        <v>0</v>
      </c>
      <c r="E81" s="14">
        <v>1050</v>
      </c>
      <c r="F81" s="14">
        <v>0</v>
      </c>
      <c r="G81" s="16" t="s">
        <v>128</v>
      </c>
      <c r="H81" s="16" t="s">
        <v>128</v>
      </c>
      <c r="I81" s="14">
        <v>0</v>
      </c>
      <c r="J81" s="14">
        <v>415</v>
      </c>
      <c r="K81" s="14">
        <v>-10</v>
      </c>
      <c r="L81" s="14">
        <v>6</v>
      </c>
      <c r="M81" s="14">
        <v>200</v>
      </c>
      <c r="N81" s="14">
        <v>-65</v>
      </c>
      <c r="O81" s="14">
        <v>-15</v>
      </c>
      <c r="P81" s="14">
        <v>-25</v>
      </c>
      <c r="Q81" s="14">
        <v>66</v>
      </c>
    </row>
    <row r="82" spans="1:17" x14ac:dyDescent="0.2">
      <c r="A82" s="15" t="s">
        <v>222</v>
      </c>
      <c r="B82" s="14">
        <v>0</v>
      </c>
      <c r="C82" s="14">
        <v>354.7</v>
      </c>
      <c r="D82" s="16" t="s">
        <v>128</v>
      </c>
      <c r="E82" s="16" t="s">
        <v>128</v>
      </c>
      <c r="F82" s="16" t="s">
        <v>128</v>
      </c>
      <c r="G82" s="16" t="s">
        <v>128</v>
      </c>
      <c r="H82" s="16" t="s">
        <v>128</v>
      </c>
      <c r="I82" s="16" t="s">
        <v>128</v>
      </c>
      <c r="J82" s="16" t="s">
        <v>128</v>
      </c>
      <c r="K82" s="16" t="s">
        <v>128</v>
      </c>
      <c r="L82" s="16" t="s">
        <v>128</v>
      </c>
      <c r="M82" s="16" t="s">
        <v>128</v>
      </c>
      <c r="N82" s="16" t="s">
        <v>128</v>
      </c>
      <c r="O82" s="16" t="s">
        <v>128</v>
      </c>
      <c r="P82" s="16" t="s">
        <v>128</v>
      </c>
      <c r="Q82" s="16" t="s">
        <v>128</v>
      </c>
    </row>
    <row r="83" spans="1:17" x14ac:dyDescent="0.2">
      <c r="A83" s="15" t="s">
        <v>221</v>
      </c>
      <c r="B83" s="14">
        <v>0</v>
      </c>
      <c r="C83" s="14">
        <v>-354.7</v>
      </c>
      <c r="D83" s="16" t="s">
        <v>128</v>
      </c>
      <c r="E83" s="16" t="s">
        <v>128</v>
      </c>
      <c r="F83" s="16" t="s">
        <v>128</v>
      </c>
      <c r="G83" s="16" t="s">
        <v>128</v>
      </c>
      <c r="H83" s="16" t="s">
        <v>128</v>
      </c>
      <c r="I83" s="16" t="s">
        <v>128</v>
      </c>
      <c r="J83" s="16" t="s">
        <v>128</v>
      </c>
      <c r="K83" s="16" t="s">
        <v>128</v>
      </c>
      <c r="L83" s="16" t="s">
        <v>128</v>
      </c>
      <c r="M83" s="16" t="s">
        <v>128</v>
      </c>
      <c r="N83" s="16" t="s">
        <v>128</v>
      </c>
      <c r="O83" s="16" t="s">
        <v>128</v>
      </c>
      <c r="P83" s="16" t="s">
        <v>128</v>
      </c>
      <c r="Q83" s="16" t="s">
        <v>128</v>
      </c>
    </row>
    <row r="84" spans="1:17" x14ac:dyDescent="0.2">
      <c r="A84" s="15" t="s">
        <v>220</v>
      </c>
      <c r="B84" s="14">
        <v>-77.5</v>
      </c>
      <c r="C84" s="14">
        <v>1883.1</v>
      </c>
      <c r="D84" s="14">
        <v>-144.1</v>
      </c>
      <c r="E84" s="14">
        <v>-165.5</v>
      </c>
      <c r="F84" s="14">
        <v>-51.9</v>
      </c>
      <c r="G84" s="14">
        <v>-148</v>
      </c>
      <c r="H84" s="14">
        <v>117.2</v>
      </c>
      <c r="I84" s="14">
        <v>-227.3</v>
      </c>
      <c r="J84" s="14">
        <v>-150.69999999999999</v>
      </c>
      <c r="K84" s="14">
        <v>-70.8</v>
      </c>
      <c r="L84" s="14">
        <v>-76.5</v>
      </c>
      <c r="M84" s="14">
        <v>-38.5</v>
      </c>
      <c r="N84" s="14">
        <v>-134.6</v>
      </c>
      <c r="O84" s="14">
        <v>-61.2</v>
      </c>
      <c r="P84" s="14">
        <v>-69.400000000000006</v>
      </c>
      <c r="Q84" s="14">
        <v>28</v>
      </c>
    </row>
    <row r="85" spans="1:17" x14ac:dyDescent="0.2">
      <c r="A85" s="15" t="s">
        <v>219</v>
      </c>
      <c r="B85" s="16" t="s">
        <v>128</v>
      </c>
      <c r="C85" s="16" t="s">
        <v>128</v>
      </c>
      <c r="D85" s="16" t="s">
        <v>128</v>
      </c>
      <c r="E85" s="16" t="s">
        <v>128</v>
      </c>
      <c r="F85" s="16" t="s">
        <v>128</v>
      </c>
      <c r="G85" s="16" t="s">
        <v>128</v>
      </c>
      <c r="H85" s="16" t="s">
        <v>128</v>
      </c>
      <c r="I85" s="14">
        <v>0</v>
      </c>
      <c r="J85" s="14">
        <v>1</v>
      </c>
      <c r="K85" s="14">
        <v>-0.3</v>
      </c>
      <c r="L85" s="14">
        <v>0</v>
      </c>
      <c r="M85" s="16" t="s">
        <v>128</v>
      </c>
      <c r="N85" s="14">
        <v>-0.1</v>
      </c>
      <c r="O85" s="14">
        <v>0.2</v>
      </c>
      <c r="P85" s="14">
        <v>0.1</v>
      </c>
      <c r="Q85" s="14">
        <v>-0.2</v>
      </c>
    </row>
    <row r="86" spans="1:17" x14ac:dyDescent="0.2">
      <c r="A86" s="15" t="s">
        <v>218</v>
      </c>
      <c r="B86" s="14">
        <v>-0.8</v>
      </c>
      <c r="C86" s="14">
        <v>216.4</v>
      </c>
      <c r="D86" s="14">
        <v>-84</v>
      </c>
      <c r="E86" s="14">
        <v>-63.7</v>
      </c>
      <c r="F86" s="14">
        <v>79</v>
      </c>
      <c r="G86" s="14">
        <v>-82.2</v>
      </c>
      <c r="H86" s="14">
        <v>191.1</v>
      </c>
      <c r="I86" s="14">
        <v>-118.7</v>
      </c>
      <c r="J86" s="14">
        <v>-46.7</v>
      </c>
      <c r="K86" s="14">
        <v>11.8</v>
      </c>
      <c r="L86" s="14">
        <v>-10.5</v>
      </c>
      <c r="M86" s="14">
        <v>40.299999999999997</v>
      </c>
      <c r="N86" s="14">
        <v>-50</v>
      </c>
      <c r="O86" s="14">
        <v>26.4</v>
      </c>
      <c r="P86" s="14">
        <v>-21.1</v>
      </c>
      <c r="Q86" s="14">
        <v>19.2</v>
      </c>
    </row>
    <row r="87" spans="1:17" x14ac:dyDescent="0.2">
      <c r="A87" s="15" t="s">
        <v>217</v>
      </c>
      <c r="B87" s="16" t="s">
        <v>128</v>
      </c>
      <c r="C87" s="16" t="s">
        <v>128</v>
      </c>
      <c r="D87" s="14">
        <v>148</v>
      </c>
      <c r="E87" s="14">
        <v>64</v>
      </c>
      <c r="F87" s="14">
        <v>0.3</v>
      </c>
      <c r="G87" s="14">
        <v>79.3</v>
      </c>
      <c r="H87" s="14">
        <v>-2.9</v>
      </c>
      <c r="I87" s="14">
        <v>188.2</v>
      </c>
      <c r="J87" s="14">
        <v>69.5</v>
      </c>
      <c r="K87" s="14">
        <v>22.8</v>
      </c>
      <c r="L87" s="14">
        <v>34.6</v>
      </c>
      <c r="M87" s="14">
        <v>24.1</v>
      </c>
      <c r="N87" s="14">
        <v>64.400000000000006</v>
      </c>
      <c r="O87" s="14">
        <v>14.4</v>
      </c>
      <c r="P87" s="14">
        <v>40.799999999999997</v>
      </c>
      <c r="Q87" s="14">
        <v>19.7</v>
      </c>
    </row>
    <row r="88" spans="1:17" x14ac:dyDescent="0.2">
      <c r="A88" s="15" t="s">
        <v>216</v>
      </c>
      <c r="B88" s="16" t="s">
        <v>128</v>
      </c>
      <c r="C88" s="16" t="s">
        <v>128</v>
      </c>
      <c r="D88" s="14">
        <v>64</v>
      </c>
      <c r="E88" s="14">
        <v>0.3</v>
      </c>
      <c r="F88" s="14">
        <v>79.3</v>
      </c>
      <c r="G88" s="14">
        <v>-2.9</v>
      </c>
      <c r="H88" s="14">
        <v>188.2</v>
      </c>
      <c r="I88" s="14">
        <v>69.5</v>
      </c>
      <c r="J88" s="14">
        <v>22.8</v>
      </c>
      <c r="K88" s="14">
        <v>34.6</v>
      </c>
      <c r="L88" s="14">
        <v>24.1</v>
      </c>
      <c r="M88" s="14">
        <v>64.400000000000006</v>
      </c>
      <c r="N88" s="14">
        <v>14.4</v>
      </c>
      <c r="O88" s="14">
        <v>40.799999999999997</v>
      </c>
      <c r="P88" s="14">
        <v>19.7</v>
      </c>
      <c r="Q88" s="14">
        <v>38.9</v>
      </c>
    </row>
    <row r="89" spans="1:17" x14ac:dyDescent="0.2">
      <c r="A89" s="15" t="s">
        <v>215</v>
      </c>
      <c r="B89" s="14">
        <v>8.1999999999999993</v>
      </c>
      <c r="C89" s="14">
        <v>49.2</v>
      </c>
      <c r="D89" s="14">
        <v>337</v>
      </c>
      <c r="E89" s="14">
        <v>147.4</v>
      </c>
      <c r="F89" s="14">
        <v>70.5</v>
      </c>
      <c r="G89" s="14">
        <v>71.599999999999994</v>
      </c>
      <c r="H89" s="14">
        <v>58.4</v>
      </c>
      <c r="I89" s="14">
        <v>49.6</v>
      </c>
      <c r="J89" s="14">
        <v>26.3</v>
      </c>
      <c r="K89" s="14">
        <v>13.8</v>
      </c>
      <c r="L89" s="14">
        <v>12.9</v>
      </c>
      <c r="M89" s="14">
        <v>14.3</v>
      </c>
      <c r="N89" s="14">
        <v>19.399999999999999</v>
      </c>
      <c r="O89" s="14">
        <v>15.6</v>
      </c>
      <c r="P89" s="14">
        <v>11.2</v>
      </c>
      <c r="Q89" s="14">
        <v>11.1</v>
      </c>
    </row>
    <row r="90" spans="1:17" x14ac:dyDescent="0.2">
      <c r="A90" s="15" t="s">
        <v>214</v>
      </c>
      <c r="B90" s="14">
        <v>44.7</v>
      </c>
      <c r="C90" s="14">
        <v>22.8</v>
      </c>
      <c r="D90" s="14">
        <v>10.4</v>
      </c>
      <c r="E90" s="14">
        <v>-12.9</v>
      </c>
      <c r="F90" s="14">
        <v>17.600000000000001</v>
      </c>
      <c r="G90" s="14">
        <v>27.6</v>
      </c>
      <c r="H90" s="14">
        <v>25.3</v>
      </c>
      <c r="I90" s="14">
        <v>44.1</v>
      </c>
      <c r="J90" s="14">
        <v>48.6</v>
      </c>
      <c r="K90" s="14">
        <v>44.6</v>
      </c>
      <c r="L90" s="14">
        <v>29.3</v>
      </c>
      <c r="M90" s="14">
        <v>20.6</v>
      </c>
      <c r="N90" s="14">
        <v>-1.1000000000000001</v>
      </c>
      <c r="O90" s="14">
        <v>11</v>
      </c>
      <c r="P90" s="14">
        <v>16.3</v>
      </c>
      <c r="Q90" s="14">
        <v>-1.3</v>
      </c>
    </row>
    <row r="93" spans="1:17" x14ac:dyDescent="0.2">
      <c r="A93" s="31" t="s">
        <v>359</v>
      </c>
    </row>
    <row r="94" spans="1:17" x14ac:dyDescent="0.2">
      <c r="A94" s="31" t="s">
        <v>360</v>
      </c>
      <c r="P94" s="13">
        <v>-29</v>
      </c>
      <c r="Q94" s="13">
        <v>-31.5</v>
      </c>
    </row>
    <row r="95" spans="1:17" x14ac:dyDescent="0.2">
      <c r="A95" s="31" t="s">
        <v>361</v>
      </c>
      <c r="P95" s="13">
        <v>-95.8</v>
      </c>
      <c r="Q95" s="13">
        <v>-112</v>
      </c>
    </row>
    <row r="98" spans="1:18" x14ac:dyDescent="0.2">
      <c r="B98" s="13">
        <v>2003</v>
      </c>
      <c r="C98" s="13">
        <f t="shared" ref="C98:Q98" si="0">+B98+1</f>
        <v>2004</v>
      </c>
      <c r="D98" s="13">
        <f t="shared" si="0"/>
        <v>2005</v>
      </c>
      <c r="E98" s="13">
        <f t="shared" si="0"/>
        <v>2006</v>
      </c>
      <c r="F98" s="13">
        <f t="shared" si="0"/>
        <v>2007</v>
      </c>
      <c r="G98" s="13">
        <f t="shared" si="0"/>
        <v>2008</v>
      </c>
      <c r="H98" s="13">
        <f t="shared" si="0"/>
        <v>2009</v>
      </c>
      <c r="I98" s="13">
        <f t="shared" si="0"/>
        <v>2010</v>
      </c>
      <c r="J98" s="13">
        <f t="shared" si="0"/>
        <v>2011</v>
      </c>
      <c r="K98" s="13">
        <f t="shared" si="0"/>
        <v>2012</v>
      </c>
      <c r="L98" s="13">
        <f t="shared" si="0"/>
        <v>2013</v>
      </c>
      <c r="M98" s="13">
        <f t="shared" si="0"/>
        <v>2014</v>
      </c>
      <c r="N98" s="13">
        <f t="shared" si="0"/>
        <v>2015</v>
      </c>
      <c r="O98" s="13">
        <f t="shared" si="0"/>
        <v>2016</v>
      </c>
      <c r="P98" s="13">
        <f t="shared" si="0"/>
        <v>2017</v>
      </c>
      <c r="Q98" s="13">
        <f t="shared" si="0"/>
        <v>2018</v>
      </c>
      <c r="R98" s="31" t="s">
        <v>658</v>
      </c>
    </row>
    <row r="99" spans="1:18" x14ac:dyDescent="0.2">
      <c r="B99" s="112">
        <f t="shared" ref="B99:Q99" si="1">+B100/B101</f>
        <v>1.4177300201477501</v>
      </c>
      <c r="C99" s="112">
        <f t="shared" si="1"/>
        <v>2.5733333333333333</v>
      </c>
      <c r="D99" s="112">
        <f t="shared" si="1"/>
        <v>0.17149758454106281</v>
      </c>
      <c r="E99" s="112">
        <f t="shared" si="1"/>
        <v>1.0149333333333335</v>
      </c>
      <c r="F99" s="112">
        <f t="shared" si="1"/>
        <v>1.2689732142857144</v>
      </c>
      <c r="G99" s="112">
        <f t="shared" si="1"/>
        <v>1.0680803571428572</v>
      </c>
      <c r="H99" s="112">
        <f t="shared" si="1"/>
        <v>0.87032967032967035</v>
      </c>
      <c r="I99" s="112">
        <f t="shared" si="1"/>
        <v>1.1517509727626458</v>
      </c>
      <c r="J99" s="112">
        <f t="shared" si="1"/>
        <v>1.0860566448801743</v>
      </c>
      <c r="K99" s="112">
        <f t="shared" si="1"/>
        <v>1.152745995423341</v>
      </c>
      <c r="L99" s="112">
        <f t="shared" si="1"/>
        <v>1.2992177314211213</v>
      </c>
      <c r="M99" s="112">
        <f t="shared" si="1"/>
        <v>1.6854115729421353</v>
      </c>
      <c r="N99" s="112">
        <f t="shared" si="1"/>
        <v>1.6300448430493271</v>
      </c>
      <c r="O99" s="112">
        <f t="shared" si="1"/>
        <v>1.8392089423903699</v>
      </c>
      <c r="P99" s="112">
        <f t="shared" si="1"/>
        <v>2.967409948542024</v>
      </c>
      <c r="Q99" s="112">
        <f t="shared" si="1"/>
        <v>-0.20855091383812011</v>
      </c>
      <c r="R99" s="112">
        <f>AVERAGE(B99:Q99)</f>
        <v>1.3117608281679212</v>
      </c>
    </row>
    <row r="100" spans="1:18" x14ac:dyDescent="0.2">
      <c r="A100" s="31" t="s">
        <v>656</v>
      </c>
      <c r="B100" s="100">
        <f t="shared" ref="B100:Q100" si="2">+B37</f>
        <v>211.1</v>
      </c>
      <c r="C100" s="100">
        <f t="shared" si="2"/>
        <v>154.4</v>
      </c>
      <c r="D100" s="100">
        <f t="shared" si="2"/>
        <v>42.6</v>
      </c>
      <c r="E100" s="100">
        <f t="shared" si="2"/>
        <v>190.3</v>
      </c>
      <c r="F100" s="100">
        <f t="shared" si="2"/>
        <v>227.4</v>
      </c>
      <c r="G100" s="100">
        <f t="shared" si="2"/>
        <v>191.4</v>
      </c>
      <c r="H100" s="100">
        <f t="shared" si="2"/>
        <v>158.4</v>
      </c>
      <c r="I100" s="100">
        <f t="shared" si="2"/>
        <v>207.2</v>
      </c>
      <c r="J100" s="100">
        <f t="shared" si="2"/>
        <v>199.4</v>
      </c>
      <c r="K100" s="100">
        <f t="shared" si="2"/>
        <v>201.5</v>
      </c>
      <c r="L100" s="100">
        <f t="shared" si="2"/>
        <v>199.3</v>
      </c>
      <c r="M100" s="100">
        <f t="shared" si="2"/>
        <v>206.8</v>
      </c>
      <c r="N100" s="100">
        <f t="shared" si="2"/>
        <v>218.1</v>
      </c>
      <c r="O100" s="100">
        <f t="shared" si="2"/>
        <v>213.9</v>
      </c>
      <c r="P100" s="100">
        <f t="shared" si="2"/>
        <v>173</v>
      </c>
      <c r="Q100" s="100">
        <f t="shared" si="2"/>
        <v>127.8</v>
      </c>
    </row>
    <row r="101" spans="1:18" x14ac:dyDescent="0.2">
      <c r="A101" s="31" t="s">
        <v>657</v>
      </c>
      <c r="B101" s="100">
        <f>+pnl!B55</f>
        <v>148.9</v>
      </c>
      <c r="C101" s="100">
        <f>+pnl!C55</f>
        <v>60</v>
      </c>
      <c r="D101" s="100">
        <f>+pnl!D55</f>
        <v>248.4</v>
      </c>
      <c r="E101" s="100">
        <f>+pnl!E55</f>
        <v>187.5</v>
      </c>
      <c r="F101" s="100">
        <f>+pnl!F55</f>
        <v>179.2</v>
      </c>
      <c r="G101" s="100">
        <f>+pnl!G55</f>
        <v>179.2</v>
      </c>
      <c r="H101" s="100">
        <f>+pnl!H55</f>
        <v>182</v>
      </c>
      <c r="I101" s="100">
        <f>+pnl!I55</f>
        <v>179.9</v>
      </c>
      <c r="J101" s="100">
        <f>+pnl!J55</f>
        <v>183.6</v>
      </c>
      <c r="K101" s="100">
        <f>+pnl!K55</f>
        <v>174.8</v>
      </c>
      <c r="L101" s="100">
        <f>+pnl!L55</f>
        <v>153.4</v>
      </c>
      <c r="M101" s="100">
        <f>+pnl!M55</f>
        <v>122.7</v>
      </c>
      <c r="N101" s="100">
        <f>+pnl!N55</f>
        <v>133.80000000000001</v>
      </c>
      <c r="O101" s="100">
        <f>+pnl!O55</f>
        <v>116.3</v>
      </c>
      <c r="P101" s="100">
        <f>+pnl!P55</f>
        <v>58.3</v>
      </c>
      <c r="Q101" s="100">
        <f>+pnl!Q55</f>
        <v>-612.79999999999995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48"/>
  <sheetViews>
    <sheetView workbookViewId="0">
      <pane xSplit="1" ySplit="1" topLeftCell="D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13" customWidth="1"/>
    <col min="2" max="22" width="15" style="13" customWidth="1"/>
    <col min="23" max="16384" width="9.140625" style="13"/>
  </cols>
  <sheetData>
    <row r="1" spans="1:22" x14ac:dyDescent="0.2"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19</v>
      </c>
      <c r="V1" s="19" t="s">
        <v>20</v>
      </c>
    </row>
    <row r="2" spans="1:22" x14ac:dyDescent="0.2">
      <c r="A2" s="19" t="s">
        <v>334</v>
      </c>
    </row>
    <row r="3" spans="1:22" x14ac:dyDescent="0.2">
      <c r="A3" s="19" t="s">
        <v>333</v>
      </c>
      <c r="C3" s="18">
        <v>-0.63066394160399997</v>
      </c>
      <c r="D3" s="18">
        <v>5.9953043567600002</v>
      </c>
      <c r="E3" s="18">
        <v>4.6905193227200002</v>
      </c>
      <c r="F3" s="18">
        <v>5.7709649191799999</v>
      </c>
      <c r="G3" s="18">
        <v>4.1920399344300003</v>
      </c>
      <c r="H3" s="18">
        <v>4.9645019040599996</v>
      </c>
      <c r="I3" s="18">
        <v>5.1889240058499997</v>
      </c>
      <c r="J3" s="18">
        <v>5.3036472507900001</v>
      </c>
      <c r="K3" s="18">
        <v>5.6193381941</v>
      </c>
      <c r="L3" s="18">
        <v>5.6042415881999998</v>
      </c>
      <c r="M3" s="18">
        <v>3.93081667018</v>
      </c>
      <c r="N3" s="18">
        <v>4.02548757911</v>
      </c>
      <c r="O3" s="18">
        <v>4.0953154343399998</v>
      </c>
      <c r="P3" s="18">
        <v>3.34047109208</v>
      </c>
      <c r="Q3" s="18">
        <v>1.1901625112600001</v>
      </c>
      <c r="R3" s="17">
        <v>-0.30041301600999998</v>
      </c>
      <c r="S3" s="17">
        <v>-0.40092625419799999</v>
      </c>
      <c r="T3" s="17">
        <v>0.27561628862199999</v>
      </c>
      <c r="U3" s="17">
        <v>1.8014705882399999</v>
      </c>
      <c r="V3" s="17">
        <v>0</v>
      </c>
    </row>
    <row r="4" spans="1:22" x14ac:dyDescent="0.2">
      <c r="A4" s="19" t="s">
        <v>332</v>
      </c>
      <c r="B4" s="18">
        <v>0</v>
      </c>
      <c r="C4" s="18">
        <v>0.85384769481699996</v>
      </c>
      <c r="D4" s="18">
        <v>0.78054342552199996</v>
      </c>
      <c r="E4" s="18">
        <v>0.91418629550300001</v>
      </c>
      <c r="F4" s="18">
        <v>0.89934110491599994</v>
      </c>
      <c r="G4" s="18">
        <v>0.90420589464400003</v>
      </c>
      <c r="H4" s="18">
        <v>0.92988034270999997</v>
      </c>
      <c r="I4" s="18">
        <v>1.0039544410500001</v>
      </c>
      <c r="J4" s="18">
        <v>1.07650712459</v>
      </c>
      <c r="K4" s="18">
        <v>1.08521925342</v>
      </c>
      <c r="L4" s="18">
        <v>1.08058712121</v>
      </c>
      <c r="M4" s="18">
        <v>1.08039801925</v>
      </c>
      <c r="N4" s="18">
        <v>1.0825914705199999</v>
      </c>
      <c r="O4" s="18">
        <v>1.08071810965</v>
      </c>
      <c r="P4" s="18">
        <v>1.0478370131000001</v>
      </c>
      <c r="Q4" s="18">
        <v>1.0756548645399999</v>
      </c>
    </row>
    <row r="5" spans="1:22" x14ac:dyDescent="0.2">
      <c r="A5" s="19" t="s">
        <v>331</v>
      </c>
      <c r="C5" s="18">
        <v>5.6124317378699997</v>
      </c>
      <c r="D5" s="18">
        <v>-5.5351148113299997</v>
      </c>
      <c r="E5" s="18">
        <v>-5.9547338221199997</v>
      </c>
      <c r="F5" s="18">
        <v>18.2431807675</v>
      </c>
      <c r="G5" s="18">
        <v>14.1106486299</v>
      </c>
      <c r="H5" s="18">
        <v>7.4829277152199998</v>
      </c>
      <c r="I5" s="18">
        <v>4.5473242166499999</v>
      </c>
      <c r="J5" s="18">
        <v>3.5300945829799999</v>
      </c>
      <c r="K5" s="18">
        <v>3.1117673784600002</v>
      </c>
      <c r="L5" s="18">
        <v>3.0055500213499999</v>
      </c>
      <c r="M5" s="18">
        <v>2.8318560656199998</v>
      </c>
      <c r="N5" s="18">
        <v>2.6476213981600001</v>
      </c>
      <c r="O5" s="18">
        <v>2.4945889937799999</v>
      </c>
      <c r="P5" s="18">
        <v>2.4739383846799998</v>
      </c>
      <c r="Q5" s="18">
        <v>3.0090262970900001</v>
      </c>
      <c r="R5" s="17">
        <v>4.0210461789899998</v>
      </c>
      <c r="S5" s="17">
        <v>4.0210461789899998</v>
      </c>
      <c r="T5" s="17">
        <v>4.0210461789899998</v>
      </c>
      <c r="U5" s="17">
        <v>4.0210461789899998</v>
      </c>
      <c r="V5" s="17">
        <v>4.0210461789899998</v>
      </c>
    </row>
    <row r="6" spans="1:22" x14ac:dyDescent="0.2">
      <c r="A6" s="19" t="s">
        <v>330</v>
      </c>
      <c r="B6" s="22">
        <v>0</v>
      </c>
      <c r="C6" s="22">
        <v>-3.0222437137299999E-2</v>
      </c>
      <c r="D6" s="22">
        <v>-0.25902097807800001</v>
      </c>
      <c r="E6" s="22">
        <v>-0.25533949147000001</v>
      </c>
      <c r="F6" s="22">
        <v>0.94683311628300004</v>
      </c>
      <c r="G6" s="22">
        <v>0.53485951074600002</v>
      </c>
      <c r="H6" s="22">
        <v>0.34544133118100001</v>
      </c>
      <c r="I6" s="22">
        <v>0.23689027673099999</v>
      </c>
      <c r="J6" s="22">
        <v>0.20154771616200001</v>
      </c>
      <c r="K6" s="22">
        <v>0.18976223391200001</v>
      </c>
      <c r="L6" s="22">
        <v>0.18201224067999999</v>
      </c>
      <c r="M6" s="22">
        <v>0.120264581468</v>
      </c>
      <c r="N6" s="22">
        <v>0.11538224224099999</v>
      </c>
      <c r="O6" s="22">
        <v>0.11040755414</v>
      </c>
      <c r="P6" s="22">
        <v>8.6594504579500006E-2</v>
      </c>
      <c r="Q6" s="22">
        <v>3.8521677869900003E-2</v>
      </c>
      <c r="R6" s="21">
        <v>-2.1499999999999998E-2</v>
      </c>
      <c r="S6" s="21">
        <v>-2.6499999999999999E-2</v>
      </c>
      <c r="T6" s="21">
        <v>1.4999999999999999E-2</v>
      </c>
    </row>
    <row r="7" spans="1:22" x14ac:dyDescent="0.2">
      <c r="A7" s="19" t="s">
        <v>329</v>
      </c>
      <c r="B7" s="22">
        <v>0</v>
      </c>
      <c r="C7" s="22">
        <v>-5.3849095274300001E-3</v>
      </c>
      <c r="D7" s="22">
        <v>4.6795953996700002E-2</v>
      </c>
      <c r="E7" s="22">
        <v>4.2880084836199997E-2</v>
      </c>
      <c r="F7" s="22">
        <v>5.19006596685E-2</v>
      </c>
      <c r="G7" s="22">
        <v>3.7904672192999998E-2</v>
      </c>
      <c r="H7" s="22">
        <v>4.6163927319299997E-2</v>
      </c>
      <c r="I7" s="22">
        <v>5.20944329995E-2</v>
      </c>
      <c r="J7" s="22">
        <v>5.7094140517799999E-2</v>
      </c>
      <c r="K7" s="22">
        <v>6.0982139997099997E-2</v>
      </c>
      <c r="L7" s="22">
        <v>6.0558712843699999E-2</v>
      </c>
      <c r="M7" s="22">
        <v>4.2468465444900003E-2</v>
      </c>
      <c r="N7" s="22">
        <v>4.3579585178299997E-2</v>
      </c>
      <c r="O7" s="22">
        <v>4.4258815546400002E-2</v>
      </c>
      <c r="P7" s="22">
        <v>3.5002692514800003E-2</v>
      </c>
      <c r="Q7" s="22">
        <v>1.28020409483E-2</v>
      </c>
      <c r="R7" s="21">
        <v>-5.0000000000000001E-3</v>
      </c>
      <c r="S7" s="21">
        <v>2E-3</v>
      </c>
      <c r="T7" s="21">
        <v>2E-3</v>
      </c>
    </row>
    <row r="8" spans="1:22" x14ac:dyDescent="0.2">
      <c r="A8" s="19" t="s">
        <v>328</v>
      </c>
      <c r="B8" s="22">
        <v>0</v>
      </c>
      <c r="C8" s="22">
        <v>0</v>
      </c>
      <c r="D8" s="22">
        <v>7.1755420866899997E-2</v>
      </c>
      <c r="E8" s="22">
        <v>5.4125351108999999E-2</v>
      </c>
      <c r="F8" s="22">
        <v>4.2948605304999998E-2</v>
      </c>
      <c r="G8" s="22">
        <v>5.0227013312600002E-2</v>
      </c>
      <c r="H8" s="22">
        <v>9.81019171385E-2</v>
      </c>
      <c r="I8" s="22">
        <v>0.15025269771899999</v>
      </c>
      <c r="J8" s="22">
        <v>0.11186127062499999</v>
      </c>
      <c r="K8" s="22">
        <v>9.2911987372900004E-2</v>
      </c>
      <c r="L8" s="22">
        <v>9.2857530125800003E-2</v>
      </c>
      <c r="M8" s="22">
        <v>5.2151976187099998E-2</v>
      </c>
      <c r="N8" s="22">
        <v>5.3022160806600001E-2</v>
      </c>
      <c r="O8" s="22">
        <v>5.2634145451400001E-2</v>
      </c>
      <c r="P8" s="22">
        <v>3.4121605611100003E-2</v>
      </c>
      <c r="Q8" s="22">
        <v>2.41884154638E-2</v>
      </c>
    </row>
    <row r="9" spans="1:22" x14ac:dyDescent="0.2">
      <c r="R9" s="20"/>
      <c r="S9" s="20"/>
      <c r="T9" s="20"/>
      <c r="U9" s="20"/>
      <c r="V9" s="20"/>
    </row>
    <row r="10" spans="1:22" x14ac:dyDescent="0.2">
      <c r="A10" s="19" t="s">
        <v>327</v>
      </c>
    </row>
    <row r="11" spans="1:22" x14ac:dyDescent="0.2">
      <c r="A11" s="19" t="s">
        <v>326</v>
      </c>
      <c r="B11" s="22">
        <v>0.17306219096</v>
      </c>
      <c r="C11" s="22">
        <v>0.17187290521500001</v>
      </c>
      <c r="D11" s="22">
        <v>0.194380555728</v>
      </c>
      <c r="E11" s="22">
        <v>0.19406218890900001</v>
      </c>
      <c r="F11" s="22">
        <v>0.14990982867399999</v>
      </c>
      <c r="G11" s="22">
        <v>0.145498042627</v>
      </c>
      <c r="H11" s="22">
        <v>0.138285654625</v>
      </c>
      <c r="I11" s="22">
        <v>0.13255342233100001</v>
      </c>
      <c r="J11" s="22">
        <v>0.13426554439300001</v>
      </c>
      <c r="K11" s="22">
        <v>0.13557269710299999</v>
      </c>
      <c r="L11" s="22">
        <v>0.13127683813900001</v>
      </c>
      <c r="M11" s="22">
        <v>0.120767933584</v>
      </c>
      <c r="N11" s="22">
        <v>0.128815602532</v>
      </c>
      <c r="O11" s="22">
        <v>0.12892343169500001</v>
      </c>
      <c r="P11" s="22">
        <v>0.12372591006399999</v>
      </c>
      <c r="Q11" s="22">
        <v>0.10197628458499999</v>
      </c>
      <c r="R11" s="21">
        <v>0.41</v>
      </c>
      <c r="S11" s="21">
        <v>0.40949999999999998</v>
      </c>
      <c r="T11" s="21">
        <v>0.40899999999999997</v>
      </c>
      <c r="U11" s="21">
        <v>0.40600000000000003</v>
      </c>
      <c r="V11" s="21">
        <v>0.40600000000000003</v>
      </c>
    </row>
    <row r="12" spans="1:22" x14ac:dyDescent="0.2">
      <c r="A12" s="19" t="s">
        <v>325</v>
      </c>
      <c r="B12" s="22">
        <v>6.9224876384100006E-2</v>
      </c>
      <c r="C12" s="22">
        <v>9.92090092506E-2</v>
      </c>
      <c r="D12" s="22">
        <v>5.5386336793700003E-2</v>
      </c>
      <c r="E12" s="22">
        <v>6.31258417755E-2</v>
      </c>
      <c r="F12" s="22">
        <v>4.8579801623100001E-2</v>
      </c>
      <c r="G12" s="22">
        <v>4.9749891257099998E-2</v>
      </c>
      <c r="H12" s="22">
        <v>4.3171852161200001E-2</v>
      </c>
      <c r="I12" s="22">
        <v>4.4954950705200003E-2</v>
      </c>
      <c r="J12" s="22">
        <v>5.05475608652E-2</v>
      </c>
      <c r="K12" s="22">
        <v>5.6417615929700002E-2</v>
      </c>
      <c r="L12" s="22">
        <v>6.3184646393800004E-2</v>
      </c>
      <c r="M12" s="22">
        <v>6.5161931941000006E-2</v>
      </c>
      <c r="N12" s="22">
        <v>7.1081069445000006E-2</v>
      </c>
      <c r="O12" s="22">
        <v>7.2981167527900001E-2</v>
      </c>
      <c r="P12" s="22">
        <v>7.4903640256999998E-2</v>
      </c>
      <c r="Q12" s="22">
        <v>7.8919631093500003E-2</v>
      </c>
    </row>
    <row r="13" spans="1:22" x14ac:dyDescent="0.2">
      <c r="A13" s="19" t="s">
        <v>324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</row>
    <row r="14" spans="1:22" x14ac:dyDescent="0.2">
      <c r="A14" s="19" t="s">
        <v>323</v>
      </c>
      <c r="B14" s="22">
        <v>5.7873110940900002E-2</v>
      </c>
      <c r="C14" s="22">
        <v>8.2517763775299999E-2</v>
      </c>
      <c r="D14" s="22">
        <v>5.5448498787799998E-2</v>
      </c>
      <c r="E14" s="22">
        <v>5.3346606546799999E-2</v>
      </c>
      <c r="F14" s="22">
        <v>5.6864292155099999E-2</v>
      </c>
      <c r="G14" s="22">
        <v>5.2087864288800002E-2</v>
      </c>
      <c r="H14" s="22">
        <v>5.0167049488399999E-2</v>
      </c>
      <c r="I14" s="22">
        <v>4.4436058304599999E-2</v>
      </c>
      <c r="J14" s="22">
        <v>4.1632726943599999E-2</v>
      </c>
      <c r="K14" s="22">
        <v>4.1079917481399997E-2</v>
      </c>
      <c r="L14" s="22">
        <v>4.5920602927000002E-2</v>
      </c>
      <c r="M14" s="22">
        <v>4.3585419639399998E-2</v>
      </c>
      <c r="N14" s="22">
        <v>4.4861583502000001E-2</v>
      </c>
      <c r="O14" s="22">
        <v>4.6376564034700002E-2</v>
      </c>
      <c r="P14" s="22">
        <v>4.6895074946499998E-2</v>
      </c>
      <c r="Q14" s="22">
        <v>5.06807202459E-2</v>
      </c>
      <c r="R14" s="21">
        <v>4.1911192657600002E-2</v>
      </c>
      <c r="S14" s="21">
        <v>3.97316008737E-2</v>
      </c>
      <c r="T14" s="21">
        <v>4.1416262201400003E-2</v>
      </c>
    </row>
    <row r="15" spans="1:22" x14ac:dyDescent="0.2">
      <c r="A15" s="19" t="s">
        <v>55</v>
      </c>
      <c r="B15" s="22">
        <v>0.103698029111</v>
      </c>
      <c r="C15" s="22">
        <v>4.0219868615099998E-2</v>
      </c>
      <c r="D15" s="22">
        <v>0.15441039348499999</v>
      </c>
      <c r="E15" s="22">
        <v>0.109796802717</v>
      </c>
      <c r="F15" s="22">
        <v>0.100991884581</v>
      </c>
      <c r="G15" s="22">
        <v>9.7433666811700001E-2</v>
      </c>
      <c r="H15" s="22">
        <v>9.5009396533699997E-2</v>
      </c>
      <c r="I15" s="22">
        <v>8.48624935138E-2</v>
      </c>
      <c r="J15" s="22">
        <v>8.3084442031000003E-2</v>
      </c>
      <c r="K15" s="22">
        <v>7.8392680957900002E-2</v>
      </c>
      <c r="L15" s="22">
        <v>6.7215844360699994E-2</v>
      </c>
      <c r="M15" s="22">
        <v>5.3054870930100001E-2</v>
      </c>
      <c r="N15" s="22">
        <v>5.7605373057200003E-2</v>
      </c>
      <c r="O15" s="22">
        <v>4.9664773455199998E-2</v>
      </c>
      <c r="P15" s="22">
        <v>2.4967880085700001E-2</v>
      </c>
      <c r="Q15" s="22">
        <v>-0.26912604303900001</v>
      </c>
    </row>
    <row r="16" spans="1:22" x14ac:dyDescent="0.2">
      <c r="A16" s="19" t="s">
        <v>62</v>
      </c>
      <c r="B16" s="22">
        <v>0.103837314576</v>
      </c>
      <c r="C16" s="22">
        <v>7.2663895964600003E-2</v>
      </c>
      <c r="D16" s="22">
        <v>0.14241312861300001</v>
      </c>
      <c r="E16" s="22">
        <v>0.139485856385</v>
      </c>
      <c r="F16" s="22">
        <v>0.118406225261</v>
      </c>
      <c r="G16" s="22">
        <v>9.5748154688999998E-2</v>
      </c>
      <c r="H16" s="22">
        <v>9.5113800870699997E-2</v>
      </c>
      <c r="I16" s="22">
        <v>9.6419639556600004E-2</v>
      </c>
      <c r="J16" s="22">
        <v>8.3129693613900005E-2</v>
      </c>
      <c r="K16" s="22">
        <v>7.8482375100900004E-2</v>
      </c>
      <c r="L16" s="22">
        <v>7.3613180264699998E-2</v>
      </c>
      <c r="M16" s="22">
        <v>5.56060042824E-2</v>
      </c>
      <c r="N16" s="22">
        <v>5.7734535714499997E-2</v>
      </c>
      <c r="O16" s="22">
        <v>5.5942264167099999E-2</v>
      </c>
      <c r="P16" s="22">
        <v>4.6038543897200003E-2</v>
      </c>
      <c r="Q16" s="22">
        <v>1.9060167556399998E-2</v>
      </c>
      <c r="R16" s="21">
        <v>2.4388527336399999E-3</v>
      </c>
      <c r="S16" s="21">
        <v>6.02447062938E-3</v>
      </c>
      <c r="T16" s="21">
        <v>4.6519403791499998E-3</v>
      </c>
      <c r="U16" s="21">
        <v>1.3602941176500001E-2</v>
      </c>
      <c r="V16" s="21">
        <v>1.41106572596E-2</v>
      </c>
    </row>
    <row r="17" spans="1:22" x14ac:dyDescent="0.2">
      <c r="A17" s="19" t="s">
        <v>74</v>
      </c>
      <c r="B17" s="22">
        <v>0.16157114005199999</v>
      </c>
      <c r="C17" s="22">
        <v>0.12273763239</v>
      </c>
      <c r="D17" s="22">
        <v>0.209858892273</v>
      </c>
      <c r="E17" s="22">
        <v>0.16314340926400001</v>
      </c>
      <c r="F17" s="22">
        <v>0.157856176736</v>
      </c>
      <c r="G17" s="22">
        <v>0.14952153109999999</v>
      </c>
      <c r="H17" s="22">
        <v>0.145176446022</v>
      </c>
      <c r="I17" s="22">
        <v>0.12929855181800001</v>
      </c>
      <c r="J17" s="22">
        <v>0.124717168975</v>
      </c>
      <c r="K17" s="22">
        <v>0.119472598439</v>
      </c>
      <c r="L17" s="22">
        <v>0.113136447288</v>
      </c>
      <c r="M17" s="22">
        <v>9.6640290569500006E-2</v>
      </c>
      <c r="N17" s="22">
        <v>0.102466956559</v>
      </c>
      <c r="O17" s="22">
        <v>9.60413374899E-2</v>
      </c>
      <c r="P17" s="22">
        <v>7.1862955032099995E-2</v>
      </c>
      <c r="Q17" s="22">
        <v>-0.218445322793</v>
      </c>
    </row>
    <row r="18" spans="1:22" x14ac:dyDescent="0.2">
      <c r="A18" s="19" t="s">
        <v>66</v>
      </c>
      <c r="B18" s="22">
        <v>0.16171042551699999</v>
      </c>
      <c r="C18" s="22">
        <v>0.15518165974000001</v>
      </c>
      <c r="D18" s="22">
        <v>0.197861627401</v>
      </c>
      <c r="E18" s="22">
        <v>0.19283245757</v>
      </c>
      <c r="F18" s="22">
        <v>0.17064922666400001</v>
      </c>
      <c r="G18" s="22">
        <v>0.14740104725100001</v>
      </c>
      <c r="H18" s="22">
        <v>0.14522865535999999</v>
      </c>
      <c r="I18" s="22">
        <v>0.136468695596</v>
      </c>
      <c r="J18" s="22">
        <v>0.123993121549</v>
      </c>
      <c r="K18" s="22">
        <v>0.11956229532</v>
      </c>
      <c r="L18" s="22">
        <v>0.115152040922</v>
      </c>
      <c r="M18" s="22">
        <v>9.9796775652699996E-2</v>
      </c>
      <c r="N18" s="22">
        <v>0.102725279246</v>
      </c>
      <c r="O18" s="22">
        <v>0.102318830808</v>
      </c>
      <c r="P18" s="22">
        <v>9.2933618843699994E-2</v>
      </c>
      <c r="Q18" s="22">
        <v>6.9082126944200004E-2</v>
      </c>
      <c r="R18" s="21">
        <v>4.4350045391200001E-2</v>
      </c>
      <c r="S18" s="21">
        <v>4.5756071503100001E-2</v>
      </c>
      <c r="T18" s="21">
        <v>4.6068202580499998E-2</v>
      </c>
    </row>
    <row r="19" spans="1:22" x14ac:dyDescent="0.2">
      <c r="A19" s="19" t="s">
        <v>322</v>
      </c>
      <c r="B19" s="18">
        <v>5.3276690577299997</v>
      </c>
      <c r="C19" s="18">
        <v>4.6789113822199999</v>
      </c>
      <c r="D19" s="18">
        <v>-4.4507987816199996</v>
      </c>
      <c r="E19" s="18">
        <v>5.9553785793799996</v>
      </c>
      <c r="F19" s="18">
        <v>7.3658701532900004</v>
      </c>
      <c r="G19" s="18">
        <v>3.3873423227499999</v>
      </c>
      <c r="H19" s="18">
        <v>3.8577991229899999</v>
      </c>
      <c r="I19" s="18">
        <v>5.5427142789800001</v>
      </c>
      <c r="J19" s="18">
        <v>3.86460313151</v>
      </c>
      <c r="K19" s="18">
        <v>3.71782222621</v>
      </c>
      <c r="L19" s="18">
        <v>2.8919463675400001</v>
      </c>
      <c r="M19" s="18">
        <v>3.4072728845100002</v>
      </c>
      <c r="N19" s="18">
        <v>3.6380074912799998</v>
      </c>
      <c r="O19" s="18">
        <v>3.7323312123700001</v>
      </c>
      <c r="P19" s="18">
        <v>2.0642398286899999</v>
      </c>
      <c r="Q19" s="18">
        <v>-0.36012296881900002</v>
      </c>
      <c r="R19" s="17">
        <v>0.96422751040200005</v>
      </c>
      <c r="S19" s="17">
        <v>0.843884803578</v>
      </c>
      <c r="T19" s="17">
        <v>1.1122493602300001</v>
      </c>
      <c r="U19" s="17">
        <v>0</v>
      </c>
      <c r="V19" s="17">
        <v>0</v>
      </c>
    </row>
    <row r="20" spans="1:22" x14ac:dyDescent="0.2">
      <c r="A20" s="19" t="s">
        <v>321</v>
      </c>
      <c r="C20" s="18">
        <v>8.2963997512399992</v>
      </c>
      <c r="D20" s="18">
        <v>5.9158987957200004</v>
      </c>
      <c r="E20" s="18">
        <v>11.122822770000001</v>
      </c>
      <c r="F20" s="18">
        <v>9.8318906186900001</v>
      </c>
      <c r="G20" s="18">
        <v>5.9999451664299999</v>
      </c>
      <c r="H20" s="18">
        <v>6.2003207543899999</v>
      </c>
      <c r="I20" s="18">
        <v>7.1093721260400002</v>
      </c>
      <c r="J20" s="18">
        <v>4.6388099243800003</v>
      </c>
      <c r="K20" s="18">
        <v>4.3106393175299997</v>
      </c>
      <c r="L20" s="18">
        <v>3.4034432256199998</v>
      </c>
      <c r="M20" s="18">
        <v>3.9952974383400002</v>
      </c>
      <c r="N20" s="18">
        <v>4.322517714</v>
      </c>
      <c r="O20" s="18">
        <v>4.2142690674500001</v>
      </c>
      <c r="P20" s="18">
        <v>2.4999383007299998</v>
      </c>
      <c r="Q20" s="18">
        <v>0.141549065783</v>
      </c>
      <c r="R20" s="17">
        <v>1.4132004748</v>
      </c>
      <c r="S20" s="17">
        <v>1.6727248853700001</v>
      </c>
      <c r="T20" s="17">
        <v>-4.6152308911999999E-2</v>
      </c>
      <c r="U20" s="17">
        <v>7.3529411764700001E-2</v>
      </c>
      <c r="V20" s="17">
        <v>7.4266617155599998E-2</v>
      </c>
    </row>
    <row r="21" spans="1:22" x14ac:dyDescent="0.2">
      <c r="R21" s="20"/>
      <c r="S21" s="20"/>
      <c r="T21" s="20"/>
      <c r="U21" s="20"/>
      <c r="V21" s="20"/>
    </row>
    <row r="22" spans="1:22" x14ac:dyDescent="0.2">
      <c r="A22" s="19" t="s">
        <v>320</v>
      </c>
    </row>
    <row r="23" spans="1:22" x14ac:dyDescent="0.2">
      <c r="A23" s="19" t="s">
        <v>319</v>
      </c>
      <c r="C23" s="18">
        <v>0.94144144144099995</v>
      </c>
      <c r="D23" s="18">
        <v>0.69596602972400001</v>
      </c>
      <c r="E23" s="18">
        <v>0.66125892277700005</v>
      </c>
      <c r="F23" s="18">
        <v>0.64588119461799998</v>
      </c>
      <c r="G23" s="18">
        <v>0.54021385402099997</v>
      </c>
      <c r="H23" s="18">
        <v>0.87833197056400003</v>
      </c>
      <c r="I23" s="18">
        <v>0.412606127722</v>
      </c>
      <c r="J23" s="18">
        <v>0.591950810509</v>
      </c>
      <c r="K23" s="18">
        <v>0.63204951856900005</v>
      </c>
      <c r="L23" s="18">
        <v>0.63418250438099999</v>
      </c>
      <c r="M23" s="18">
        <v>0.64155672823200005</v>
      </c>
      <c r="N23" s="18">
        <v>0.66077332183399995</v>
      </c>
      <c r="O23" s="18">
        <v>0.73060156931099995</v>
      </c>
      <c r="P23" s="18">
        <v>0.68928571428600005</v>
      </c>
      <c r="Q23" s="18">
        <v>0.65439900867400003</v>
      </c>
    </row>
    <row r="24" spans="1:22" x14ac:dyDescent="0.2">
      <c r="A24" s="19" t="s">
        <v>318</v>
      </c>
      <c r="C24" s="18">
        <v>0.45820820820800001</v>
      </c>
      <c r="D24" s="18">
        <v>0.20403397027600001</v>
      </c>
      <c r="E24" s="18">
        <v>0.121133463119</v>
      </c>
      <c r="F24" s="18">
        <v>0.18296685264199999</v>
      </c>
      <c r="G24" s="18">
        <v>0.10336277700300001</v>
      </c>
      <c r="H24" s="18">
        <v>0.36042518397399997</v>
      </c>
      <c r="I24" s="18">
        <v>9.1823551125900002E-2</v>
      </c>
      <c r="J24" s="18">
        <v>7.5461151481300004E-2</v>
      </c>
      <c r="K24" s="18">
        <v>0.10316368638200001</v>
      </c>
      <c r="L24" s="18">
        <v>7.4403558431099998E-2</v>
      </c>
      <c r="M24" s="18">
        <v>0.12308707124</v>
      </c>
      <c r="N24" s="18">
        <v>0.11254851229</v>
      </c>
      <c r="O24" s="18">
        <v>0.18294100552199999</v>
      </c>
      <c r="P24" s="18">
        <v>0.102197802198</v>
      </c>
      <c r="Q24" s="18">
        <v>9.4671623296200005E-2</v>
      </c>
    </row>
    <row r="25" spans="1:22" x14ac:dyDescent="0.2">
      <c r="A25" s="19" t="s">
        <v>317</v>
      </c>
      <c r="B25" s="18">
        <v>0</v>
      </c>
      <c r="C25" s="18">
        <v>4.9178844349100004</v>
      </c>
      <c r="D25" s="18">
        <v>4.4470690619799997</v>
      </c>
      <c r="E25" s="18">
        <v>4.5953621830499998</v>
      </c>
      <c r="F25" s="18">
        <v>5.5128494138899997</v>
      </c>
      <c r="G25" s="18">
        <v>2.6989995650299998</v>
      </c>
      <c r="H25" s="18">
        <v>4.1537899352699998</v>
      </c>
      <c r="I25" s="18">
        <v>3.4435586584300002</v>
      </c>
      <c r="J25" s="18">
        <v>3.7163996741799998</v>
      </c>
      <c r="K25" s="18">
        <v>3.4211588483300002</v>
      </c>
      <c r="L25" s="18">
        <v>3.16668127246</v>
      </c>
      <c r="M25" s="18">
        <v>3.9929519609100002</v>
      </c>
      <c r="N25" s="18">
        <v>3.9129030869200001</v>
      </c>
      <c r="O25" s="18">
        <v>4.2084810180599996</v>
      </c>
      <c r="P25" s="18">
        <v>4.2987152034299996</v>
      </c>
      <c r="Q25" s="18">
        <v>3.8792270531400002</v>
      </c>
    </row>
    <row r="26" spans="1:22" x14ac:dyDescent="0.2">
      <c r="A26" s="19" t="s">
        <v>316</v>
      </c>
      <c r="B26" s="18">
        <v>0</v>
      </c>
      <c r="C26" s="18">
        <v>49.458474987899997</v>
      </c>
      <c r="D26" s="18">
        <v>55.538580246899997</v>
      </c>
      <c r="E26" s="18">
        <v>55.109351158899997</v>
      </c>
      <c r="F26" s="18">
        <v>59.187881198600003</v>
      </c>
      <c r="G26" s="18">
        <v>55.158755408499999</v>
      </c>
      <c r="H26" s="18">
        <v>59.900951111600001</v>
      </c>
      <c r="I26" s="18">
        <v>58.6135733319</v>
      </c>
      <c r="J26" s="18">
        <v>61.300768386400001</v>
      </c>
      <c r="K26" s="18">
        <v>62.9258106355</v>
      </c>
      <c r="L26" s="18">
        <v>65.889992938600003</v>
      </c>
      <c r="M26" s="18">
        <v>62.053949050900002</v>
      </c>
      <c r="N26" s="18">
        <v>59.814183345700002</v>
      </c>
      <c r="O26" s="18">
        <v>58.3878321404</v>
      </c>
      <c r="P26" s="18">
        <v>66.735008064100001</v>
      </c>
      <c r="Q26" s="18">
        <v>70.686619718299994</v>
      </c>
    </row>
    <row r="27" spans="1:22" x14ac:dyDescent="0.2">
      <c r="A27" s="19" t="s">
        <v>315</v>
      </c>
      <c r="C27" s="18">
        <v>42.219928768199999</v>
      </c>
      <c r="D27" s="18">
        <v>53.426311728400002</v>
      </c>
      <c r="E27" s="18">
        <v>52.749037273699997</v>
      </c>
      <c r="F27" s="18">
        <v>60.833333333500001</v>
      </c>
      <c r="G27" s="18">
        <v>58.363769406899998</v>
      </c>
      <c r="H27" s="18">
        <v>60.763312533899999</v>
      </c>
      <c r="I27" s="18">
        <v>59.506770351699998</v>
      </c>
      <c r="J27" s="18">
        <v>54.7375986618</v>
      </c>
      <c r="K27" s="18">
        <v>60.274708171100002</v>
      </c>
      <c r="L27" s="18">
        <v>63.515081206600001</v>
      </c>
      <c r="M27" s="18">
        <v>58.553653978500002</v>
      </c>
      <c r="N27" s="18">
        <v>58.930318754699996</v>
      </c>
      <c r="O27" s="18">
        <v>60.535101480400002</v>
      </c>
      <c r="P27" s="18">
        <v>69.143248130499998</v>
      </c>
      <c r="Q27" s="18">
        <v>77.291177621200006</v>
      </c>
    </row>
    <row r="28" spans="1:22" x14ac:dyDescent="0.2">
      <c r="A28" s="19" t="s">
        <v>314</v>
      </c>
      <c r="C28" s="18">
        <v>12.156430654599999</v>
      </c>
      <c r="D28" s="18">
        <v>6.5593375805400003</v>
      </c>
      <c r="E28" s="18">
        <v>6.9556760682199998</v>
      </c>
      <c r="F28" s="18">
        <v>3.86739727905</v>
      </c>
      <c r="G28" s="18">
        <v>-0.50601443333600005</v>
      </c>
      <c r="H28" s="18">
        <v>3.2914285130200001</v>
      </c>
      <c r="I28" s="18">
        <v>2.5503616385800001</v>
      </c>
      <c r="J28" s="18">
        <v>10.2795693988</v>
      </c>
      <c r="K28" s="18">
        <v>6.0722613128200003</v>
      </c>
      <c r="L28" s="18">
        <v>5.5415930044100001</v>
      </c>
      <c r="M28" s="18">
        <v>7.4932470333000003</v>
      </c>
      <c r="N28" s="18">
        <v>4.7967676779400001</v>
      </c>
      <c r="O28" s="18">
        <v>2.0612116780599998</v>
      </c>
      <c r="P28" s="18">
        <v>1.8904751370199999</v>
      </c>
      <c r="Q28" s="18">
        <v>-2.7253308497600002</v>
      </c>
    </row>
    <row r="29" spans="1:22" x14ac:dyDescent="0.2">
      <c r="R29" s="20"/>
      <c r="S29" s="20"/>
      <c r="T29" s="20"/>
      <c r="U29" s="20"/>
      <c r="V29" s="20"/>
    </row>
    <row r="30" spans="1:22" x14ac:dyDescent="0.2">
      <c r="A30" s="19" t="s">
        <v>313</v>
      </c>
    </row>
    <row r="31" spans="1:22" x14ac:dyDescent="0.2">
      <c r="A31" s="19" t="s">
        <v>312</v>
      </c>
      <c r="B31" s="18">
        <v>0</v>
      </c>
      <c r="C31" s="18">
        <v>1.4359418615799999</v>
      </c>
      <c r="D31" s="18">
        <v>2.4749230769200001</v>
      </c>
      <c r="E31" s="18">
        <v>2.6703674745899999</v>
      </c>
      <c r="F31" s="18">
        <v>2.6574809045999999</v>
      </c>
      <c r="G31" s="18">
        <v>2.65281984711</v>
      </c>
      <c r="H31" s="18">
        <v>2.8625224148199999</v>
      </c>
      <c r="I31" s="18">
        <v>3.13548291673</v>
      </c>
      <c r="J31" s="18">
        <v>3.4821935077199999</v>
      </c>
      <c r="K31" s="18">
        <v>3.3703143893599998</v>
      </c>
      <c r="L31" s="18">
        <v>3.29750036122</v>
      </c>
      <c r="M31" s="18">
        <v>3.3556297156100001</v>
      </c>
      <c r="N31" s="18">
        <v>3.4395083666500001</v>
      </c>
      <c r="O31" s="18">
        <v>3.49403163235</v>
      </c>
      <c r="P31" s="18">
        <v>3.5654298366199999</v>
      </c>
      <c r="Q31" s="18">
        <v>3.7717409309300001</v>
      </c>
    </row>
    <row r="32" spans="1:22" x14ac:dyDescent="0.2">
      <c r="A32" s="19" t="s">
        <v>311</v>
      </c>
      <c r="B32" s="18">
        <v>0</v>
      </c>
      <c r="C32" s="18">
        <v>76.699228791799996</v>
      </c>
      <c r="D32" s="18">
        <v>81.042821158699994</v>
      </c>
      <c r="E32" s="18">
        <v>83.099756690999996</v>
      </c>
      <c r="F32" s="18">
        <v>73.474120082799999</v>
      </c>
      <c r="G32" s="18">
        <v>91.049504950499994</v>
      </c>
      <c r="H32" s="18">
        <v>108.22598870100001</v>
      </c>
      <c r="I32" s="18">
        <v>101.43062200999999</v>
      </c>
      <c r="J32" s="18">
        <v>103.990588235</v>
      </c>
      <c r="K32" s="18">
        <v>102.755760369</v>
      </c>
      <c r="L32" s="18">
        <v>112.14742014700001</v>
      </c>
      <c r="M32" s="18">
        <v>102.55875831500001</v>
      </c>
      <c r="N32" s="18">
        <v>92.537848605600004</v>
      </c>
      <c r="O32" s="18">
        <v>90.238921001899996</v>
      </c>
      <c r="P32" s="18">
        <v>85.688073394499995</v>
      </c>
      <c r="Q32" s="18">
        <v>88.085106382999996</v>
      </c>
    </row>
    <row r="33" spans="1:22" x14ac:dyDescent="0.2">
      <c r="A33" s="19" t="s">
        <v>310</v>
      </c>
      <c r="B33" s="18">
        <v>0</v>
      </c>
      <c r="C33" s="18">
        <v>6.7582056892800004</v>
      </c>
      <c r="D33" s="18">
        <v>7.1091607240799997</v>
      </c>
      <c r="E33" s="18">
        <v>6.7965432098800003</v>
      </c>
      <c r="F33" s="18">
        <v>6.6684350132599999</v>
      </c>
      <c r="G33" s="18">
        <v>6.5198091682200001</v>
      </c>
      <c r="H33" s="18">
        <v>6.4937057435099996</v>
      </c>
      <c r="I33" s="18">
        <v>6.4955845990799999</v>
      </c>
      <c r="J33" s="18">
        <v>6.2053194940000003</v>
      </c>
      <c r="K33" s="18">
        <v>5.8981028151799997</v>
      </c>
      <c r="L33" s="18">
        <v>5.7450014488600001</v>
      </c>
      <c r="M33" s="18">
        <v>5.7799886299000001</v>
      </c>
      <c r="N33" s="18">
        <v>5.97519562971</v>
      </c>
      <c r="O33" s="18">
        <v>6.20094239246</v>
      </c>
      <c r="P33" s="18">
        <v>5.84266133638</v>
      </c>
      <c r="Q33" s="18">
        <v>5.3104791585499997</v>
      </c>
    </row>
    <row r="34" spans="1:22" x14ac:dyDescent="0.2">
      <c r="R34" s="20"/>
      <c r="S34" s="20"/>
      <c r="T34" s="20"/>
      <c r="U34" s="20"/>
      <c r="V34" s="20"/>
    </row>
    <row r="35" spans="1:22" x14ac:dyDescent="0.2">
      <c r="A35" s="19" t="s">
        <v>309</v>
      </c>
    </row>
    <row r="36" spans="1:22" x14ac:dyDescent="0.2">
      <c r="A36" s="19" t="s">
        <v>308</v>
      </c>
      <c r="B36" s="18">
        <v>0</v>
      </c>
      <c r="C36" s="18">
        <v>0</v>
      </c>
      <c r="D36" s="18">
        <v>0</v>
      </c>
      <c r="E36" s="18">
        <v>1.6888856514799999</v>
      </c>
      <c r="F36" s="18">
        <v>3.5151917679000002</v>
      </c>
      <c r="G36" s="18">
        <v>3.7080412296800001</v>
      </c>
      <c r="H36" s="18">
        <v>2.84741178698</v>
      </c>
      <c r="I36" s="18">
        <v>1.91341172192</v>
      </c>
      <c r="J36" s="18">
        <v>1.6432481751800001</v>
      </c>
      <c r="K36" s="18">
        <v>1.4111027891700001</v>
      </c>
      <c r="L36" s="18">
        <v>1.4092466640200001</v>
      </c>
      <c r="M36" s="18">
        <v>1.5890381072399999</v>
      </c>
      <c r="N36" s="18">
        <v>1.42770320697</v>
      </c>
      <c r="O36" s="18">
        <v>1.24958258042</v>
      </c>
      <c r="P36" s="18">
        <v>1.27857141451</v>
      </c>
      <c r="Q36" s="18">
        <v>1.89828347841</v>
      </c>
      <c r="R36" s="17">
        <v>2.7092021808500002</v>
      </c>
      <c r="S36" s="17">
        <v>2.6812492802399999</v>
      </c>
      <c r="T36" s="17">
        <v>2.6884891996000002</v>
      </c>
    </row>
    <row r="37" spans="1:22" x14ac:dyDescent="0.2">
      <c r="A37" s="19" t="s">
        <v>307</v>
      </c>
      <c r="B37" s="18">
        <v>0</v>
      </c>
      <c r="C37" s="18">
        <v>6.8696392103499999</v>
      </c>
      <c r="D37" s="18">
        <v>9.2758451739299996</v>
      </c>
      <c r="E37" s="18">
        <v>6.3236397058299998</v>
      </c>
      <c r="F37" s="18">
        <v>5.4027174475999997</v>
      </c>
      <c r="G37" s="18">
        <v>7.5105630574299997</v>
      </c>
      <c r="H37" s="18">
        <v>4.6840472009400003</v>
      </c>
      <c r="I37" s="18">
        <v>3.4188378844399998</v>
      </c>
      <c r="J37" s="18">
        <v>3.1218750000000002</v>
      </c>
      <c r="K37" s="18">
        <v>2.7885133985100001</v>
      </c>
      <c r="L37" s="18">
        <v>3.1339771293899998</v>
      </c>
      <c r="M37" s="18">
        <v>4.0121594139600001</v>
      </c>
      <c r="N37" s="18">
        <v>3.7066664511899998</v>
      </c>
      <c r="O37" s="18">
        <v>3.0406718075999999</v>
      </c>
      <c r="P37" s="18">
        <v>3.5314533622600002</v>
      </c>
      <c r="Q37" s="18">
        <v>15.960091609799999</v>
      </c>
    </row>
    <row r="38" spans="1:22" x14ac:dyDescent="0.2">
      <c r="A38" s="19" t="s">
        <v>306</v>
      </c>
      <c r="B38" s="18">
        <v>0</v>
      </c>
      <c r="C38" s="18">
        <v>0</v>
      </c>
      <c r="D38" s="18">
        <v>0</v>
      </c>
      <c r="E38" s="18">
        <v>2.31055277366</v>
      </c>
      <c r="F38" s="18">
        <v>5.1644836848800004</v>
      </c>
      <c r="G38" s="18">
        <v>7.0792250478099996</v>
      </c>
      <c r="H38" s="18">
        <v>4.0895712130900002</v>
      </c>
      <c r="I38" s="18">
        <v>2.7732967016400001</v>
      </c>
      <c r="J38" s="18">
        <v>2.8140624999999999</v>
      </c>
      <c r="K38" s="18">
        <v>2.5418918695400001</v>
      </c>
      <c r="L38" s="18">
        <v>2.8598458765500001</v>
      </c>
      <c r="M38" s="18">
        <v>3.5676068979700002</v>
      </c>
      <c r="N38" s="18">
        <v>3.2442854675600001</v>
      </c>
      <c r="O38" s="18">
        <v>2.6472146572800002</v>
      </c>
      <c r="P38" s="18">
        <v>3.00921905584</v>
      </c>
      <c r="Q38" s="18">
        <v>14.0187771907</v>
      </c>
      <c r="R38" s="17">
        <v>6.6116824910799998</v>
      </c>
      <c r="S38" s="17">
        <v>7.1667239171799997</v>
      </c>
      <c r="T38" s="17">
        <v>7.4995098359599996</v>
      </c>
      <c r="U38" s="17">
        <v>-3.4923913043499999</v>
      </c>
      <c r="V38" s="17">
        <v>-3.06</v>
      </c>
    </row>
    <row r="39" spans="1:22" x14ac:dyDescent="0.2">
      <c r="A39" s="19" t="s">
        <v>305</v>
      </c>
      <c r="C39" s="18">
        <v>3.2417282364300002</v>
      </c>
      <c r="D39" s="18">
        <v>-5.08446354237</v>
      </c>
      <c r="E39" s="18">
        <v>-4.8520879821499996</v>
      </c>
      <c r="F39" s="18">
        <v>10.2958853444</v>
      </c>
      <c r="G39" s="18">
        <v>7.3985431841800002</v>
      </c>
      <c r="H39" s="18">
        <v>3.2956774427900002</v>
      </c>
      <c r="I39" s="18">
        <v>1.4695811349200001</v>
      </c>
      <c r="J39" s="18">
        <v>0.85898538263099999</v>
      </c>
      <c r="K39" s="18">
        <v>0.62501893078899995</v>
      </c>
      <c r="L39" s="18">
        <v>0.57755799060799995</v>
      </c>
      <c r="M39" s="18">
        <v>0.54564095779900001</v>
      </c>
      <c r="N39" s="18">
        <v>0.48028629604500001</v>
      </c>
      <c r="O39" s="18">
        <v>0.39592447616900001</v>
      </c>
      <c r="P39" s="18">
        <v>0.36147654732200002</v>
      </c>
      <c r="Q39" s="18">
        <v>0.48322672352500001</v>
      </c>
      <c r="R39" s="17">
        <v>0.74376787903599995</v>
      </c>
      <c r="S39" s="17">
        <v>0.74376787903599995</v>
      </c>
      <c r="T39" s="17">
        <v>0.74376787903599995</v>
      </c>
      <c r="U39" s="17">
        <v>0.74376787903599995</v>
      </c>
      <c r="V39" s="17">
        <v>0.74376787903599995</v>
      </c>
    </row>
    <row r="40" spans="1:22" x14ac:dyDescent="0.2">
      <c r="A40" s="19" t="s">
        <v>304</v>
      </c>
      <c r="C40" s="18">
        <v>1.0353923574599999</v>
      </c>
      <c r="D40" s="18">
        <v>1.55188908708</v>
      </c>
      <c r="E40" s="18">
        <v>0.95496028392800003</v>
      </c>
      <c r="F40" s="18">
        <v>0.87062465275000001</v>
      </c>
      <c r="G40" s="18">
        <v>0.89211296710900001</v>
      </c>
      <c r="H40" s="18">
        <v>0.646702109985</v>
      </c>
      <c r="I40" s="18">
        <v>0.53803799210799996</v>
      </c>
      <c r="J40" s="18">
        <v>0.38487363610899999</v>
      </c>
      <c r="K40" s="18">
        <v>0.38437179845399999</v>
      </c>
      <c r="L40" s="18">
        <v>0.348959244359</v>
      </c>
      <c r="M40" s="18">
        <v>0.35690941087700001</v>
      </c>
      <c r="N40" s="18">
        <v>0.292337037651</v>
      </c>
      <c r="O40" s="18">
        <v>0.27501640419899998</v>
      </c>
      <c r="P40" s="18">
        <v>0.256100526956</v>
      </c>
      <c r="Q40" s="18">
        <v>0.426529177408</v>
      </c>
      <c r="R40" s="17">
        <v>0.426529177408</v>
      </c>
      <c r="S40" s="17">
        <v>0.426529177408</v>
      </c>
      <c r="T40" s="17">
        <v>0.426529177408</v>
      </c>
      <c r="U40" s="17">
        <v>0.426529177408</v>
      </c>
      <c r="V40" s="17">
        <v>0.426529177408</v>
      </c>
    </row>
    <row r="41" spans="1:22" x14ac:dyDescent="0.2">
      <c r="A41" s="19" t="s">
        <v>303</v>
      </c>
      <c r="C41" s="18">
        <v>0.82182411355600005</v>
      </c>
      <c r="D41" s="18">
        <v>1.18066472586</v>
      </c>
      <c r="E41" s="18">
        <v>1.16793361884</v>
      </c>
      <c r="F41" s="18">
        <v>0.94518499746600004</v>
      </c>
      <c r="G41" s="18">
        <v>0.92913153560600004</v>
      </c>
      <c r="H41" s="18">
        <v>0.86636246692999996</v>
      </c>
      <c r="I41" s="18">
        <v>0.78009045487899997</v>
      </c>
      <c r="J41" s="18">
        <v>0.71672147119700003</v>
      </c>
      <c r="K41" s="18">
        <v>0.67863921740400002</v>
      </c>
      <c r="L41" s="18">
        <v>0.66728219697000002</v>
      </c>
      <c r="M41" s="18">
        <v>0.646874708026</v>
      </c>
      <c r="N41" s="18">
        <v>0.62230249359099998</v>
      </c>
      <c r="O41" s="18">
        <v>0.59913236108500001</v>
      </c>
      <c r="P41" s="18">
        <v>0.59578621432400003</v>
      </c>
      <c r="Q41" s="18">
        <v>0.66766658006000001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</row>
    <row r="42" spans="1:22" x14ac:dyDescent="0.2">
      <c r="A42" s="19" t="s">
        <v>302</v>
      </c>
      <c r="B42" s="18">
        <v>0</v>
      </c>
      <c r="C42" s="18">
        <v>4.3591792656599999</v>
      </c>
      <c r="D42" s="18">
        <v>5.9478479421900001</v>
      </c>
      <c r="E42" s="18">
        <v>4.6222291418900001</v>
      </c>
      <c r="F42" s="18">
        <v>3.6773449302799999</v>
      </c>
      <c r="G42" s="18">
        <v>3.9339726152200001</v>
      </c>
      <c r="H42" s="18">
        <v>3.26132264626</v>
      </c>
      <c r="I42" s="18">
        <v>2.3587971959699998</v>
      </c>
      <c r="J42" s="18">
        <v>1.82299270073</v>
      </c>
      <c r="K42" s="18">
        <v>1.5480119675599999</v>
      </c>
      <c r="L42" s="18">
        <v>1.5443303609300001</v>
      </c>
      <c r="M42" s="18">
        <v>1.7870450370299999</v>
      </c>
      <c r="N42" s="18">
        <v>1.6311818526499999</v>
      </c>
      <c r="O42" s="18">
        <v>1.4353088115099999</v>
      </c>
      <c r="P42" s="18">
        <v>1.5004608294899999</v>
      </c>
      <c r="Q42" s="18">
        <v>2.1611569828600001</v>
      </c>
    </row>
    <row r="43" spans="1:22" x14ac:dyDescent="0.2">
      <c r="A43" s="19" t="s">
        <v>301</v>
      </c>
      <c r="C43" s="18">
        <v>1.3635220125800001</v>
      </c>
      <c r="D43" s="18">
        <v>1.8595779220799999</v>
      </c>
      <c r="E43" s="18">
        <v>1.7950263522800001</v>
      </c>
      <c r="F43" s="18">
        <v>3.1405083124700002</v>
      </c>
      <c r="G43" s="18">
        <v>2.5121256220300001</v>
      </c>
      <c r="H43" s="18">
        <v>3.1252143558799999</v>
      </c>
      <c r="I43" s="18">
        <v>4.6454544067299999</v>
      </c>
      <c r="J43" s="18">
        <v>8.1283184490299991</v>
      </c>
      <c r="K43" s="18">
        <v>11.0062893082</v>
      </c>
      <c r="L43" s="18">
        <v>13.770491803300001</v>
      </c>
      <c r="M43" s="18">
        <v>8.9305559794399993</v>
      </c>
      <c r="N43" s="18">
        <v>7.5337082080900002</v>
      </c>
      <c r="O43" s="18">
        <v>9.77611940299</v>
      </c>
      <c r="P43" s="18">
        <v>8.8114754098399999</v>
      </c>
      <c r="Q43" s="18">
        <v>3.4720001220699999</v>
      </c>
    </row>
    <row r="44" spans="1:22" x14ac:dyDescent="0.2">
      <c r="A44" s="19" t="s">
        <v>300</v>
      </c>
      <c r="C44" s="18">
        <v>2.9119496855300002</v>
      </c>
      <c r="D44" s="18">
        <v>2.5836038961000001</v>
      </c>
      <c r="E44" s="18">
        <v>2.4815372102</v>
      </c>
      <c r="F44" s="18">
        <v>4.5261582629700001</v>
      </c>
      <c r="G44" s="18">
        <v>3.86733246939</v>
      </c>
      <c r="H44" s="18">
        <v>4.7718698491799998</v>
      </c>
      <c r="I44" s="18">
        <v>6.5749997225700003</v>
      </c>
      <c r="J44" s="18">
        <v>12.1238938053</v>
      </c>
      <c r="K44" s="18">
        <v>16.7672959814</v>
      </c>
      <c r="L44" s="18">
        <v>21.540982606</v>
      </c>
      <c r="M44" s="18">
        <v>16.027777989699999</v>
      </c>
      <c r="N44" s="18">
        <v>13.404494724899999</v>
      </c>
      <c r="O44" s="18">
        <v>17.880597470400001</v>
      </c>
      <c r="P44" s="18">
        <v>17.786885245899999</v>
      </c>
      <c r="Q44" s="18">
        <v>12.5840002442</v>
      </c>
    </row>
    <row r="45" spans="1:22" x14ac:dyDescent="0.2">
      <c r="A45" s="19" t="s">
        <v>299</v>
      </c>
      <c r="C45" s="18">
        <v>1.84779874214</v>
      </c>
      <c r="D45" s="18">
        <v>1.6566558441599999</v>
      </c>
      <c r="E45" s="18">
        <v>1.8138657708599999</v>
      </c>
      <c r="F45" s="18">
        <v>3.08071730632</v>
      </c>
      <c r="G45" s="18">
        <v>2.0256776904999998</v>
      </c>
      <c r="H45" s="18">
        <v>3.32247019223</v>
      </c>
      <c r="I45" s="18">
        <v>4.5363633589300001</v>
      </c>
      <c r="J45" s="18">
        <v>7.0796460177</v>
      </c>
      <c r="K45" s="18">
        <v>9.3081764845299997</v>
      </c>
      <c r="L45" s="18">
        <v>10.6147530978</v>
      </c>
      <c r="M45" s="18">
        <v>7.1388891008300002</v>
      </c>
      <c r="N45" s="18">
        <v>5.8988767474200001</v>
      </c>
      <c r="O45" s="18">
        <v>8.4402989629899992</v>
      </c>
      <c r="P45" s="18">
        <v>7.5573770491800003</v>
      </c>
      <c r="Q45" s="18">
        <v>1.70400024416</v>
      </c>
    </row>
    <row r="46" spans="1:22" x14ac:dyDescent="0.2">
      <c r="R46" s="20"/>
      <c r="S46" s="20"/>
      <c r="T46" s="20"/>
      <c r="U46" s="20"/>
      <c r="V46" s="20"/>
    </row>
    <row r="47" spans="1:22" x14ac:dyDescent="0.2">
      <c r="A47" s="19" t="s">
        <v>298</v>
      </c>
    </row>
    <row r="48" spans="1:22" x14ac:dyDescent="0.2">
      <c r="A48" s="19" t="s">
        <v>297</v>
      </c>
      <c r="C48" s="18">
        <v>0.68724614134799999</v>
      </c>
      <c r="D48" s="18">
        <v>1.2802690583</v>
      </c>
      <c r="E48" s="18">
        <v>0.972557628979</v>
      </c>
      <c r="F48" s="18">
        <v>0.95837462834499998</v>
      </c>
      <c r="G48" s="18">
        <v>1.3475991649300001</v>
      </c>
      <c r="H48" s="18">
        <v>0.87929240374600004</v>
      </c>
      <c r="I48" s="18">
        <v>0.95222929936300005</v>
      </c>
      <c r="J48" s="18">
        <v>1.2391304347800001</v>
      </c>
      <c r="K48" s="18">
        <v>1.2947598253299999</v>
      </c>
      <c r="L48" s="18">
        <v>1.2719465648899999</v>
      </c>
      <c r="M48" s="18">
        <v>1.2698412698399999</v>
      </c>
      <c r="N48" s="18">
        <v>1.2821497120900001</v>
      </c>
      <c r="O48" s="18">
        <v>1.16482504604</v>
      </c>
      <c r="P48" s="18">
        <v>1.1397260274000001</v>
      </c>
      <c r="Q48" s="18">
        <v>1.1785095320600001</v>
      </c>
      <c r="R48" s="17">
        <v>0.62458676893200005</v>
      </c>
      <c r="S48" s="17">
        <v>0.72077613173900001</v>
      </c>
      <c r="T48" s="17">
        <v>0.71356691781100001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76"/>
  <sheetViews>
    <sheetView workbookViewId="0">
      <pane xSplit="1" ySplit="1" topLeftCell="B2" activePane="bottomRight" state="frozen"/>
      <selection activeCell="F16" sqref="F16:AC16"/>
      <selection pane="topRight" activeCell="F16" sqref="F16:AC16"/>
      <selection pane="bottomLeft" activeCell="F16" sqref="F16:AC16"/>
      <selection pane="bottomRight" activeCell="F16" sqref="F16:AC16"/>
    </sheetView>
  </sheetViews>
  <sheetFormatPr defaultRowHeight="12.75" x14ac:dyDescent="0.2"/>
  <cols>
    <col min="1" max="1" width="50" style="13" customWidth="1"/>
    <col min="2" max="22" width="15" style="13" customWidth="1"/>
    <col min="23" max="16384" width="9.140625" style="13"/>
  </cols>
  <sheetData>
    <row r="1" spans="1:22" x14ac:dyDescent="0.2"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19</v>
      </c>
      <c r="V1" s="19" t="s">
        <v>20</v>
      </c>
    </row>
    <row r="2" spans="1:22" x14ac:dyDescent="0.2">
      <c r="A2" s="19" t="s">
        <v>358</v>
      </c>
      <c r="E2" s="25">
        <v>181.303921</v>
      </c>
      <c r="F2" s="25">
        <v>117.615781</v>
      </c>
      <c r="G2" s="25">
        <v>48.559201999999999</v>
      </c>
      <c r="H2" s="25">
        <v>79.499984999999995</v>
      </c>
      <c r="I2" s="25">
        <v>57.749985000000002</v>
      </c>
      <c r="J2" s="25">
        <v>53.499985000000002</v>
      </c>
      <c r="K2" s="25">
        <v>96.499984999999995</v>
      </c>
      <c r="L2" s="25">
        <v>107.09992</v>
      </c>
      <c r="M2" s="25">
        <v>66.449996999999996</v>
      </c>
      <c r="N2" s="25">
        <v>75.699996999999996</v>
      </c>
      <c r="O2" s="25">
        <v>60.599991000000003</v>
      </c>
      <c r="P2" s="25">
        <v>40.249985000000002</v>
      </c>
      <c r="Q2" s="25">
        <v>13.11</v>
      </c>
      <c r="R2" s="24">
        <v>1.83</v>
      </c>
    </row>
    <row r="3" spans="1:22" x14ac:dyDescent="0.2">
      <c r="A3" s="19" t="s">
        <v>38</v>
      </c>
      <c r="B3" s="30">
        <v>880.03641000000005</v>
      </c>
      <c r="C3" s="30">
        <v>880.03641000000005</v>
      </c>
      <c r="D3" s="30">
        <v>880.03641000000005</v>
      </c>
      <c r="E3" s="30">
        <v>880.03641000000005</v>
      </c>
      <c r="F3" s="30">
        <v>880.03641000000005</v>
      </c>
      <c r="G3" s="30">
        <v>896.21969000000001</v>
      </c>
      <c r="H3" s="30">
        <v>1286.8063</v>
      </c>
      <c r="I3" s="30">
        <v>1286.8063</v>
      </c>
      <c r="J3" s="30">
        <v>1286.8063</v>
      </c>
      <c r="K3" s="30">
        <v>1263.2471399999999</v>
      </c>
      <c r="L3" s="30">
        <v>1262.96072</v>
      </c>
      <c r="M3" s="30">
        <v>1272.4919199999999</v>
      </c>
      <c r="N3" s="30">
        <v>1227.1668099999999</v>
      </c>
      <c r="O3" s="30">
        <v>1227.8210200000001</v>
      </c>
      <c r="P3" s="30">
        <v>1227.82215</v>
      </c>
      <c r="Q3" s="30">
        <v>1227.82215</v>
      </c>
      <c r="R3" s="29">
        <v>1227.82215</v>
      </c>
      <c r="S3" s="29">
        <v>1227.82215</v>
      </c>
      <c r="T3" s="29">
        <v>1227.82215</v>
      </c>
      <c r="U3" s="29">
        <v>1227.82215</v>
      </c>
      <c r="V3" s="29">
        <v>1227.82215</v>
      </c>
    </row>
    <row r="4" spans="1:22" x14ac:dyDescent="0.2">
      <c r="R4" s="20"/>
      <c r="S4" s="20"/>
      <c r="T4" s="20"/>
      <c r="U4" s="20"/>
      <c r="V4" s="20"/>
    </row>
    <row r="5" spans="1:22" x14ac:dyDescent="0.2">
      <c r="A5" s="19" t="s">
        <v>357</v>
      </c>
    </row>
    <row r="6" spans="1:22" x14ac:dyDescent="0.2">
      <c r="A6" s="19" t="s">
        <v>356</v>
      </c>
      <c r="E6" s="18">
        <v>1595.5405175599999</v>
      </c>
      <c r="F6" s="18">
        <v>1035.06169671</v>
      </c>
      <c r="G6" s="18">
        <v>435.197129631</v>
      </c>
      <c r="H6" s="18">
        <v>1023.01081548</v>
      </c>
      <c r="I6" s="18">
        <v>743.13044522899997</v>
      </c>
      <c r="J6" s="18">
        <v>688.44117747899998</v>
      </c>
      <c r="K6" s="18">
        <v>1219.03330061</v>
      </c>
      <c r="L6" s="18">
        <v>1352.6299207500001</v>
      </c>
      <c r="M6" s="18">
        <v>845.57084266499999</v>
      </c>
      <c r="N6" s="18">
        <v>928.965238355</v>
      </c>
      <c r="O6" s="18">
        <v>744.05942761599999</v>
      </c>
      <c r="P6" s="18">
        <v>494.19823120199999</v>
      </c>
      <c r="Q6" s="18">
        <v>160.96748386499999</v>
      </c>
      <c r="R6" s="17">
        <v>22.469145345000001</v>
      </c>
    </row>
    <row r="7" spans="1:22" x14ac:dyDescent="0.2">
      <c r="A7" s="19" t="s">
        <v>355</v>
      </c>
      <c r="E7" s="18">
        <v>181.303921</v>
      </c>
      <c r="F7" s="18">
        <v>117.615781</v>
      </c>
      <c r="G7" s="18">
        <v>48.559201999999999</v>
      </c>
      <c r="H7" s="18">
        <v>79.499984999999995</v>
      </c>
      <c r="I7" s="18">
        <v>57.749985000000002</v>
      </c>
      <c r="J7" s="18">
        <v>53.499985000000002</v>
      </c>
      <c r="K7" s="18">
        <v>96.499984999999995</v>
      </c>
      <c r="L7" s="18">
        <v>107.09992</v>
      </c>
      <c r="M7" s="18">
        <v>66.449996999999996</v>
      </c>
      <c r="N7" s="18">
        <v>75.699996999999996</v>
      </c>
      <c r="O7" s="18">
        <v>60.599991000000003</v>
      </c>
      <c r="P7" s="18">
        <v>40.249985000000002</v>
      </c>
      <c r="Q7" s="18">
        <v>13.11</v>
      </c>
      <c r="R7" s="17">
        <v>1.83</v>
      </c>
    </row>
    <row r="8" spans="1:22" x14ac:dyDescent="0.2">
      <c r="A8" s="19" t="s">
        <v>354</v>
      </c>
      <c r="B8" s="18">
        <v>880.03641000000005</v>
      </c>
      <c r="C8" s="18">
        <v>880.03641000000005</v>
      </c>
      <c r="D8" s="18">
        <v>880.03641000000005</v>
      </c>
      <c r="E8" s="18">
        <v>880.03641000000005</v>
      </c>
      <c r="F8" s="18">
        <v>880.03641000000005</v>
      </c>
      <c r="G8" s="18">
        <v>896.21969000000001</v>
      </c>
      <c r="H8" s="18">
        <v>1286.8063</v>
      </c>
      <c r="I8" s="18">
        <v>1286.8063</v>
      </c>
      <c r="J8" s="18">
        <v>1286.8063</v>
      </c>
      <c r="K8" s="18">
        <v>1263.2471399999999</v>
      </c>
      <c r="L8" s="18">
        <v>1262.96072</v>
      </c>
      <c r="M8" s="18">
        <v>1272.4919199999999</v>
      </c>
      <c r="N8" s="18">
        <v>1227.1668099999999</v>
      </c>
      <c r="O8" s="18">
        <v>1227.8210200000001</v>
      </c>
      <c r="P8" s="18">
        <v>1227.82215</v>
      </c>
      <c r="Q8" s="18">
        <v>1227.82215</v>
      </c>
      <c r="R8" s="17">
        <v>1227.82215</v>
      </c>
      <c r="S8" s="17">
        <v>1227.82215</v>
      </c>
      <c r="T8" s="17">
        <v>1227.82215</v>
      </c>
      <c r="U8" s="17">
        <v>1227.82215</v>
      </c>
      <c r="V8" s="17">
        <v>1227.82215</v>
      </c>
    </row>
    <row r="9" spans="1:22" x14ac:dyDescent="0.2">
      <c r="A9" s="19" t="s">
        <v>353</v>
      </c>
      <c r="E9" s="18">
        <v>181.303921</v>
      </c>
      <c r="F9" s="18">
        <v>117.615781</v>
      </c>
      <c r="G9" s="18">
        <v>48.559201999999999</v>
      </c>
      <c r="H9" s="18">
        <v>79.499984999999995</v>
      </c>
      <c r="I9" s="18">
        <v>57.749985000000002</v>
      </c>
      <c r="J9" s="18">
        <v>53.499985000000002</v>
      </c>
      <c r="K9" s="18">
        <v>96.499984999999995</v>
      </c>
      <c r="L9" s="18">
        <v>107.09992</v>
      </c>
      <c r="M9" s="18">
        <v>66.449996999999996</v>
      </c>
      <c r="N9" s="18">
        <v>75.699996999999996</v>
      </c>
      <c r="O9" s="18">
        <v>60.599991000000003</v>
      </c>
      <c r="P9" s="18">
        <v>40.249985000000002</v>
      </c>
      <c r="Q9" s="18">
        <v>13.11</v>
      </c>
      <c r="R9" s="17">
        <v>1.83</v>
      </c>
    </row>
    <row r="10" spans="1:22" x14ac:dyDescent="0.2">
      <c r="A10" s="19" t="s">
        <v>352</v>
      </c>
      <c r="E10" s="30">
        <v>1595.5405175599999</v>
      </c>
      <c r="F10" s="30">
        <v>1035.06169671</v>
      </c>
      <c r="G10" s="30">
        <v>435.197129631</v>
      </c>
      <c r="H10" s="30">
        <v>1023.01081548</v>
      </c>
      <c r="I10" s="30">
        <v>743.13044522899997</v>
      </c>
      <c r="J10" s="30">
        <v>688.44117747899998</v>
      </c>
      <c r="K10" s="30">
        <v>1219.03330061</v>
      </c>
      <c r="L10" s="30">
        <v>1352.6299207500001</v>
      </c>
      <c r="M10" s="30">
        <v>845.57084266499999</v>
      </c>
      <c r="N10" s="30">
        <v>928.965238355</v>
      </c>
      <c r="O10" s="30">
        <v>744.05942761599999</v>
      </c>
      <c r="P10" s="30">
        <v>494.19823120199999</v>
      </c>
      <c r="Q10" s="30">
        <v>160.96748386499999</v>
      </c>
      <c r="R10" s="29">
        <v>22.469145345000001</v>
      </c>
    </row>
    <row r="11" spans="1:22" x14ac:dyDescent="0.2">
      <c r="A11" s="19" t="s">
        <v>351</v>
      </c>
      <c r="B11" s="18">
        <v>0</v>
      </c>
      <c r="C11" s="18">
        <v>0</v>
      </c>
      <c r="D11" s="18">
        <v>0</v>
      </c>
      <c r="E11" s="18">
        <v>1112.3000488299999</v>
      </c>
      <c r="F11" s="18">
        <v>1016.5</v>
      </c>
      <c r="G11" s="18">
        <v>994</v>
      </c>
      <c r="H11" s="18">
        <v>590.29998779300001</v>
      </c>
      <c r="I11" s="18">
        <v>516.79998779300001</v>
      </c>
      <c r="J11" s="18">
        <v>383.70001220699999</v>
      </c>
      <c r="K11" s="18">
        <v>368.70001220699999</v>
      </c>
      <c r="L11" s="18">
        <v>372</v>
      </c>
      <c r="M11" s="18">
        <v>361.5</v>
      </c>
      <c r="N11" s="18">
        <v>319.79998779300001</v>
      </c>
      <c r="O11" s="18">
        <v>279</v>
      </c>
      <c r="P11" s="18">
        <v>275.89999389600001</v>
      </c>
      <c r="Q11" s="18">
        <v>321.3</v>
      </c>
      <c r="R11" s="17">
        <v>321.3</v>
      </c>
      <c r="S11" s="17">
        <v>321.3</v>
      </c>
      <c r="T11" s="17">
        <v>321.3</v>
      </c>
      <c r="U11" s="17">
        <v>321.3</v>
      </c>
      <c r="V11" s="17">
        <v>321.3</v>
      </c>
    </row>
    <row r="12" spans="1:22" x14ac:dyDescent="0.2">
      <c r="A12" s="19" t="s">
        <v>350</v>
      </c>
      <c r="B12" s="18">
        <v>-18.2</v>
      </c>
      <c r="C12" s="18">
        <v>-159.30000000000001</v>
      </c>
      <c r="D12" s="18">
        <v>-76.099999999999994</v>
      </c>
      <c r="E12" s="18">
        <v>-34</v>
      </c>
      <c r="F12" s="18">
        <v>-80.400000000000006</v>
      </c>
      <c r="G12" s="18">
        <v>-42.1</v>
      </c>
      <c r="H12" s="18">
        <v>-188.2</v>
      </c>
      <c r="I12" s="18">
        <v>-69.5</v>
      </c>
      <c r="J12" s="18">
        <v>-29</v>
      </c>
      <c r="K12" s="18">
        <v>-44</v>
      </c>
      <c r="L12" s="18">
        <v>-27</v>
      </c>
      <c r="M12" s="18">
        <v>-64.400000000000006</v>
      </c>
      <c r="N12" s="18">
        <v>-32.700000000000003</v>
      </c>
      <c r="O12" s="18">
        <v>-56.3</v>
      </c>
      <c r="P12" s="18">
        <v>-40</v>
      </c>
      <c r="Q12" s="18">
        <v>-42.7</v>
      </c>
      <c r="R12" s="17">
        <v>-42.7</v>
      </c>
      <c r="S12" s="17">
        <v>-42.7</v>
      </c>
      <c r="T12" s="17">
        <v>-42.7</v>
      </c>
      <c r="U12" s="17">
        <v>-42.7</v>
      </c>
      <c r="V12" s="17">
        <v>-42.7</v>
      </c>
    </row>
    <row r="13" spans="1:22" x14ac:dyDescent="0.2">
      <c r="A13" s="19" t="s">
        <v>349</v>
      </c>
      <c r="B13" s="18">
        <v>146</v>
      </c>
      <c r="C13" s="18">
        <v>1872.3</v>
      </c>
      <c r="D13" s="18">
        <v>1914.1</v>
      </c>
      <c r="E13" s="18">
        <v>1130.0999999999999</v>
      </c>
      <c r="F13" s="18">
        <v>1096.9000000000001</v>
      </c>
      <c r="G13" s="18">
        <v>1036.0999999999999</v>
      </c>
      <c r="H13" s="18">
        <v>778.5</v>
      </c>
      <c r="I13" s="18">
        <v>586.29999999999995</v>
      </c>
      <c r="J13" s="18">
        <v>412.7</v>
      </c>
      <c r="K13" s="18">
        <v>412.7</v>
      </c>
      <c r="L13" s="18">
        <v>399</v>
      </c>
      <c r="M13" s="18">
        <v>425.9</v>
      </c>
      <c r="N13" s="18">
        <v>352.5</v>
      </c>
      <c r="O13" s="18">
        <v>335.3</v>
      </c>
      <c r="P13" s="18">
        <v>315.89999999999998</v>
      </c>
      <c r="Q13" s="18">
        <v>364</v>
      </c>
      <c r="R13" s="17">
        <v>364</v>
      </c>
      <c r="S13" s="17">
        <v>364</v>
      </c>
      <c r="T13" s="17">
        <v>364</v>
      </c>
      <c r="U13" s="17">
        <v>364</v>
      </c>
      <c r="V13" s="17">
        <v>364</v>
      </c>
    </row>
    <row r="14" spans="1:22" x14ac:dyDescent="0.2">
      <c r="A14" s="19" t="s">
        <v>348</v>
      </c>
      <c r="B14" s="18">
        <v>-127.8</v>
      </c>
      <c r="C14" s="18">
        <v>-1713</v>
      </c>
      <c r="D14" s="18">
        <v>-1838</v>
      </c>
      <c r="E14" s="18">
        <v>16.20004883</v>
      </c>
      <c r="F14" s="18">
        <v>-1.1368683772200001E-13</v>
      </c>
      <c r="G14" s="18">
        <v>1.1368683772200001E-13</v>
      </c>
      <c r="H14" s="18">
        <v>-1.22069999406E-5</v>
      </c>
      <c r="I14" s="18">
        <v>-1.22069999406E-5</v>
      </c>
      <c r="J14" s="18">
        <v>1.22069999406E-5</v>
      </c>
      <c r="K14" s="18">
        <v>1.2206999997499999E-5</v>
      </c>
      <c r="L14" s="18">
        <v>0</v>
      </c>
      <c r="M14" s="18">
        <v>0</v>
      </c>
      <c r="N14" s="18">
        <v>-1.2206999997499999E-5</v>
      </c>
      <c r="O14" s="18">
        <v>0</v>
      </c>
      <c r="P14" s="18">
        <v>-6.1039999650300003E-6</v>
      </c>
      <c r="Q14" s="18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</row>
    <row r="15" spans="1:22" x14ac:dyDescent="0.2">
      <c r="A15" s="19"/>
    </row>
    <row r="16" spans="1:22" x14ac:dyDescent="0.2">
      <c r="A16" s="19" t="s">
        <v>347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</row>
    <row r="17" spans="1:22" x14ac:dyDescent="0.2">
      <c r="A17" s="19" t="s">
        <v>346</v>
      </c>
      <c r="E17" s="18">
        <f t="shared" ref="E17:R17" si="0">E10+E11+E16</f>
        <v>2707.8405663899998</v>
      </c>
      <c r="F17" s="18">
        <f t="shared" si="0"/>
        <v>2051.56169671</v>
      </c>
      <c r="G17" s="18">
        <f t="shared" si="0"/>
        <v>1429.1971296310001</v>
      </c>
      <c r="H17" s="18">
        <f t="shared" si="0"/>
        <v>1613.3108032730001</v>
      </c>
      <c r="I17" s="18">
        <f t="shared" si="0"/>
        <v>1259.930433022</v>
      </c>
      <c r="J17" s="18">
        <f t="shared" si="0"/>
        <v>1072.141189686</v>
      </c>
      <c r="K17" s="18">
        <f t="shared" si="0"/>
        <v>1587.7333128169998</v>
      </c>
      <c r="L17" s="18">
        <f t="shared" si="0"/>
        <v>1724.6299207500001</v>
      </c>
      <c r="M17" s="18">
        <f t="shared" si="0"/>
        <v>1207.0708426649999</v>
      </c>
      <c r="N17" s="18">
        <f t="shared" si="0"/>
        <v>1248.765226148</v>
      </c>
      <c r="O17" s="18">
        <f t="shared" si="0"/>
        <v>1023.059427616</v>
      </c>
      <c r="P17" s="18">
        <f t="shared" si="0"/>
        <v>770.09822509800006</v>
      </c>
      <c r="Q17" s="18">
        <f t="shared" si="0"/>
        <v>482.26748386500003</v>
      </c>
      <c r="R17" s="20">
        <f t="shared" si="0"/>
        <v>343.76914534500003</v>
      </c>
    </row>
    <row r="18" spans="1:22" x14ac:dyDescent="0.2">
      <c r="R18" s="20"/>
      <c r="S18" s="20"/>
      <c r="T18" s="20"/>
      <c r="U18" s="20"/>
      <c r="V18" s="20"/>
    </row>
    <row r="19" spans="1:22" x14ac:dyDescent="0.2">
      <c r="A19" s="19" t="s">
        <v>345</v>
      </c>
    </row>
    <row r="20" spans="1:22" x14ac:dyDescent="0.2">
      <c r="A20" s="19" t="s">
        <v>344</v>
      </c>
      <c r="B20" s="27">
        <v>0</v>
      </c>
      <c r="C20" s="27">
        <v>0</v>
      </c>
      <c r="D20" s="27">
        <v>0</v>
      </c>
      <c r="E20" s="27">
        <v>1.5856652611099999</v>
      </c>
      <c r="F20" s="27">
        <v>1.15620023485</v>
      </c>
      <c r="G20" s="27">
        <v>0.777075429333</v>
      </c>
      <c r="H20" s="27">
        <v>0.84219607604400004</v>
      </c>
      <c r="I20" s="27">
        <v>0.59433484269100001</v>
      </c>
      <c r="J20" s="27">
        <v>0.48517566734099998</v>
      </c>
      <c r="K20" s="27">
        <v>0.71205189381099998</v>
      </c>
      <c r="L20" s="27">
        <v>0.75568745979800001</v>
      </c>
      <c r="M20" s="27">
        <v>0.52193144059300001</v>
      </c>
      <c r="N20" s="27">
        <v>0.53763517722900001</v>
      </c>
      <c r="O20" s="27">
        <v>0.43688748670599997</v>
      </c>
      <c r="P20" s="27">
        <v>0.32980652038500002</v>
      </c>
      <c r="Q20" s="27">
        <v>0.21179950982199999</v>
      </c>
      <c r="R20" s="28">
        <v>0.128555793714</v>
      </c>
      <c r="S20" s="28">
        <v>0.122683433784</v>
      </c>
      <c r="T20" s="28">
        <v>0.123853865083</v>
      </c>
      <c r="U20" s="28">
        <v>0.11812499999999999</v>
      </c>
      <c r="V20" s="28">
        <v>0.11930932046000001</v>
      </c>
    </row>
    <row r="21" spans="1:22" x14ac:dyDescent="0.2">
      <c r="A21" s="19" t="s">
        <v>343</v>
      </c>
      <c r="B21" s="27">
        <v>0</v>
      </c>
      <c r="C21" s="27">
        <v>0</v>
      </c>
      <c r="D21" s="27">
        <v>0</v>
      </c>
      <c r="E21" s="27">
        <v>11.367928636</v>
      </c>
      <c r="F21" s="27">
        <v>9.7646912760899998</v>
      </c>
      <c r="G21" s="27">
        <v>8.1158266899000004</v>
      </c>
      <c r="H21" s="27">
        <v>8.8546148753799994</v>
      </c>
      <c r="I21" s="27">
        <v>6.1640433984599996</v>
      </c>
      <c r="J21" s="27">
        <v>5.8363702096000001</v>
      </c>
      <c r="K21" s="27">
        <v>9.0727617875399993</v>
      </c>
      <c r="L21" s="27">
        <v>10.265654290200001</v>
      </c>
      <c r="M21" s="27">
        <v>9.3862424989599997</v>
      </c>
      <c r="N21" s="27">
        <v>9.3121936562900007</v>
      </c>
      <c r="O21" s="27">
        <v>7.8096139513000002</v>
      </c>
      <c r="P21" s="27">
        <v>7.1637044195200001</v>
      </c>
      <c r="Q21" s="27">
        <v>11.1121536154</v>
      </c>
      <c r="R21" s="28">
        <v>52.711585222399997</v>
      </c>
      <c r="S21" s="28">
        <v>20.364184893899999</v>
      </c>
      <c r="T21" s="28">
        <v>26.624129930399999</v>
      </c>
      <c r="U21" s="28">
        <v>8.6837837837799992</v>
      </c>
      <c r="V21" s="28">
        <v>8.4552631578900002</v>
      </c>
    </row>
    <row r="22" spans="1:22" x14ac:dyDescent="0.2">
      <c r="A22" s="19" t="s">
        <v>342</v>
      </c>
      <c r="B22" s="27">
        <v>0</v>
      </c>
      <c r="C22" s="27">
        <v>0</v>
      </c>
      <c r="D22" s="27">
        <v>0</v>
      </c>
      <c r="E22" s="27">
        <v>8.2230205489500001</v>
      </c>
      <c r="F22" s="27">
        <v>6.7753031024299997</v>
      </c>
      <c r="G22" s="27">
        <v>5.2718446973499997</v>
      </c>
      <c r="H22" s="27">
        <v>5.7991039988499997</v>
      </c>
      <c r="I22" s="27">
        <v>4.3551001942000003</v>
      </c>
      <c r="J22" s="27">
        <v>3.91292404996</v>
      </c>
      <c r="K22" s="27">
        <v>5.9554886589200002</v>
      </c>
      <c r="L22" s="27">
        <v>6.5625190291399997</v>
      </c>
      <c r="M22" s="27">
        <v>5.2299429233000003</v>
      </c>
      <c r="N22" s="27">
        <v>5.2337183327899996</v>
      </c>
      <c r="O22" s="27">
        <v>4.2698639464000001</v>
      </c>
      <c r="P22" s="27">
        <v>3.5488397470000002</v>
      </c>
      <c r="Q22" s="27">
        <v>3.0659089288499999</v>
      </c>
      <c r="R22" s="28">
        <v>2.89866205502</v>
      </c>
      <c r="S22" s="28">
        <v>2.6812492802399999</v>
      </c>
      <c r="T22" s="28">
        <v>2.6884891996000002</v>
      </c>
      <c r="U22" s="26"/>
      <c r="V22" s="26"/>
    </row>
    <row r="23" spans="1:22" x14ac:dyDescent="0.2">
      <c r="A23" s="19" t="s">
        <v>341</v>
      </c>
      <c r="B23" s="18">
        <v>0</v>
      </c>
      <c r="C23" s="18">
        <v>0</v>
      </c>
      <c r="D23" s="18">
        <v>0</v>
      </c>
      <c r="E23" s="18">
        <v>8.1709129945400001</v>
      </c>
      <c r="F23" s="18">
        <v>7.7126379575600001</v>
      </c>
      <c r="G23" s="18">
        <v>5.3407964485399999</v>
      </c>
      <c r="H23" s="18">
        <v>6.0902635079999996</v>
      </c>
      <c r="I23" s="18">
        <v>4.4837381958</v>
      </c>
      <c r="J23" s="18">
        <v>3.6135530491700001</v>
      </c>
      <c r="K23" s="18">
        <v>5.25217768052</v>
      </c>
      <c r="L23" s="18">
        <v>5.75644165804</v>
      </c>
      <c r="M23" s="18">
        <v>4.3217717245599996</v>
      </c>
      <c r="N23" s="18">
        <v>4.17368056868</v>
      </c>
      <c r="O23" s="18">
        <v>3.3887360967900002</v>
      </c>
      <c r="P23" s="18">
        <v>2.6656221014099999</v>
      </c>
      <c r="Q23" s="18">
        <v>2.0769486815899998</v>
      </c>
      <c r="R23" s="17">
        <v>0.31355071637600002</v>
      </c>
      <c r="S23" s="17">
        <v>0</v>
      </c>
      <c r="T23" s="17">
        <v>0</v>
      </c>
      <c r="U23" s="17">
        <v>0</v>
      </c>
      <c r="V23" s="17">
        <v>0</v>
      </c>
    </row>
    <row r="24" spans="1:22" x14ac:dyDescent="0.2">
      <c r="A24" s="19" t="s">
        <v>340</v>
      </c>
      <c r="C24" s="18">
        <v>0</v>
      </c>
      <c r="D24" s="18">
        <v>0</v>
      </c>
      <c r="E24" s="18">
        <v>11.2498575144</v>
      </c>
      <c r="F24" s="18">
        <v>9.9542058137799998</v>
      </c>
      <c r="G24" s="18">
        <v>10.064768085900001</v>
      </c>
      <c r="H24" s="18">
        <v>8.3289143087199999</v>
      </c>
      <c r="I24" s="18">
        <v>6.3122771045799997</v>
      </c>
      <c r="J24" s="18">
        <v>6.7008824355599996</v>
      </c>
      <c r="K24" s="18">
        <v>10.7279273469</v>
      </c>
      <c r="L24" s="18">
        <v>13.317606821</v>
      </c>
      <c r="M24" s="18">
        <v>11.741933918599999</v>
      </c>
      <c r="N24" s="18">
        <v>11.893001462399999</v>
      </c>
      <c r="O24" s="18">
        <v>9.0456177931500008</v>
      </c>
      <c r="P24" s="18">
        <v>8.3524753264400005</v>
      </c>
      <c r="Q24" s="18">
        <v>22.6416626649</v>
      </c>
      <c r="R24" s="17">
        <v>7.0740505423300002</v>
      </c>
      <c r="S24" s="17">
        <v>0</v>
      </c>
      <c r="T24" s="17">
        <v>0</v>
      </c>
      <c r="U24" s="17">
        <v>0</v>
      </c>
      <c r="V24" s="17">
        <v>0</v>
      </c>
    </row>
    <row r="25" spans="1:22" x14ac:dyDescent="0.2">
      <c r="A25" s="19" t="s">
        <v>339</v>
      </c>
      <c r="B25" s="27">
        <v>0</v>
      </c>
      <c r="C25" s="27">
        <v>0</v>
      </c>
      <c r="D25" s="27">
        <v>0</v>
      </c>
      <c r="E25" s="27">
        <v>13.6540483229</v>
      </c>
      <c r="F25" s="27">
        <v>10.108182465800001</v>
      </c>
      <c r="G25" s="27">
        <v>5.5277645623699998</v>
      </c>
      <c r="H25" s="27">
        <v>7.9499985000000004</v>
      </c>
      <c r="I25" s="27">
        <v>6.7520147270799997</v>
      </c>
      <c r="J25" s="27">
        <v>5.8791189843199998</v>
      </c>
      <c r="K25" s="27">
        <v>9.8469370532500005</v>
      </c>
      <c r="L25" s="27">
        <v>10.4999923532</v>
      </c>
      <c r="M25" s="27">
        <v>8.9797292086000002</v>
      </c>
      <c r="N25" s="27">
        <v>9.96052604604</v>
      </c>
      <c r="O25" s="27">
        <v>7.7692294254099998</v>
      </c>
      <c r="P25" s="27">
        <v>6.2890600625299999</v>
      </c>
      <c r="Q25" s="27">
        <v>5.9590907799400004</v>
      </c>
      <c r="R25" s="28">
        <v>-1.4296875</v>
      </c>
      <c r="S25" s="28">
        <v>0</v>
      </c>
      <c r="T25" s="28">
        <v>0</v>
      </c>
    </row>
    <row r="26" spans="1:22" x14ac:dyDescent="0.2">
      <c r="A26" s="19" t="s">
        <v>338</v>
      </c>
      <c r="B26" s="27">
        <v>0</v>
      </c>
      <c r="C26" s="27">
        <v>0</v>
      </c>
      <c r="D26" s="27">
        <v>0</v>
      </c>
      <c r="E26" s="27">
        <v>20.520172107600001</v>
      </c>
      <c r="F26" s="27">
        <v>6.3501272443500003</v>
      </c>
      <c r="G26" s="27">
        <v>3.41617366356</v>
      </c>
      <c r="H26" s="27">
        <v>1.7772906214899999</v>
      </c>
      <c r="I26" s="27">
        <v>1.4762266507399999</v>
      </c>
      <c r="J26" s="27">
        <v>1.0437188821200001</v>
      </c>
      <c r="K26" s="27">
        <v>1.87863772287</v>
      </c>
      <c r="L26" s="27">
        <v>1.8513383375100001</v>
      </c>
      <c r="M26" s="27">
        <v>1.1143718901499999</v>
      </c>
      <c r="N26" s="27">
        <v>1.1288903156400001</v>
      </c>
      <c r="O26" s="27">
        <v>0.84166654166699995</v>
      </c>
      <c r="P26" s="27">
        <v>0.53857661004900004</v>
      </c>
      <c r="Q26" s="27">
        <v>0.32890939608500003</v>
      </c>
      <c r="R26" s="28">
        <v>4.67671863021E-2</v>
      </c>
      <c r="S26" s="28">
        <v>0</v>
      </c>
      <c r="T26" s="28">
        <v>0</v>
      </c>
    </row>
    <row r="27" spans="1:22" x14ac:dyDescent="0.2">
      <c r="A27" s="19" t="s">
        <v>337</v>
      </c>
      <c r="B27" s="27">
        <v>0</v>
      </c>
      <c r="C27" s="27">
        <v>0</v>
      </c>
      <c r="D27" s="27">
        <v>0</v>
      </c>
      <c r="E27" s="27">
        <v>-2.0382448876299999</v>
      </c>
      <c r="F27" s="27">
        <v>-1.52237672474</v>
      </c>
      <c r="G27" s="27">
        <v>-0.60824452934200002</v>
      </c>
      <c r="H27" s="27">
        <v>-2.46748766256</v>
      </c>
      <c r="I27" s="27">
        <v>-2.1677922297299999</v>
      </c>
      <c r="J27" s="27">
        <v>-3.46816964865</v>
      </c>
      <c r="K27" s="27">
        <v>-5.9785629762700001</v>
      </c>
      <c r="L27" s="27">
        <v>-10.238998088000001</v>
      </c>
      <c r="M27" s="27">
        <v>-6.7427698630100004</v>
      </c>
      <c r="N27" s="27">
        <v>-11.8800999686</v>
      </c>
      <c r="O27" s="27">
        <v>-9.5148360810200003</v>
      </c>
      <c r="P27" s="27">
        <v>-6.6517906131200002</v>
      </c>
      <c r="Q27" s="27">
        <v>-1.23819418209</v>
      </c>
      <c r="R27" s="26"/>
    </row>
    <row r="28" spans="1:22" x14ac:dyDescent="0.2">
      <c r="A28" s="19" t="s">
        <v>336</v>
      </c>
      <c r="E28" s="22">
        <v>6.3740155063699996E-2</v>
      </c>
      <c r="F28" s="22">
        <v>0.12627266608000001</v>
      </c>
      <c r="G28" s="22">
        <v>0.14315351770099999</v>
      </c>
      <c r="H28" s="22">
        <v>7.2237750453699998E-2</v>
      </c>
      <c r="I28" s="22">
        <v>0.15811490533600001</v>
      </c>
      <c r="J28" s="22">
        <v>0.12404836142</v>
      </c>
      <c r="K28" s="22">
        <v>6.8004705005500002E-2</v>
      </c>
      <c r="L28" s="22">
        <v>4.8793834135599998E-2</v>
      </c>
      <c r="M28" s="22">
        <v>9.3191482042700002E-2</v>
      </c>
      <c r="N28" s="22">
        <v>9.0961423001800004E-2</v>
      </c>
      <c r="O28" s="22">
        <v>0.117463735766</v>
      </c>
      <c r="P28" s="22">
        <v>9.7531712897499998E-2</v>
      </c>
      <c r="Q28" s="22">
        <v>-5.0941965439899997E-2</v>
      </c>
      <c r="R28" s="21">
        <v>1.1475409836099999</v>
      </c>
      <c r="S28" s="23"/>
      <c r="T28" s="23"/>
    </row>
    <row r="29" spans="1:22" x14ac:dyDescent="0.2">
      <c r="R29" s="20"/>
      <c r="S29" s="20"/>
      <c r="T29" s="20"/>
      <c r="U29" s="20"/>
      <c r="V29" s="20"/>
    </row>
    <row r="30" spans="1:22" x14ac:dyDescent="0.2">
      <c r="A30" s="19" t="s">
        <v>335</v>
      </c>
    </row>
    <row r="31" spans="1:22" x14ac:dyDescent="0.2">
      <c r="A31" s="19" t="s">
        <v>123</v>
      </c>
      <c r="B31" s="18">
        <v>1435.9</v>
      </c>
      <c r="C31" s="18">
        <v>1491.8</v>
      </c>
      <c r="D31" s="18">
        <v>1608.7</v>
      </c>
      <c r="E31" s="18">
        <v>1707.7</v>
      </c>
      <c r="F31" s="18">
        <v>1774.4</v>
      </c>
      <c r="G31" s="18">
        <v>1839.2</v>
      </c>
      <c r="H31" s="18">
        <v>1915.6</v>
      </c>
      <c r="I31" s="18">
        <v>2119.9</v>
      </c>
      <c r="J31" s="18">
        <v>2209.8000000000002</v>
      </c>
      <c r="K31" s="18">
        <v>2229.8000000000002</v>
      </c>
      <c r="L31" s="18">
        <v>2282.1999999999998</v>
      </c>
      <c r="M31" s="18">
        <v>2312.6999999999998</v>
      </c>
      <c r="N31" s="18">
        <v>2322.6999999999998</v>
      </c>
      <c r="O31" s="18">
        <v>2341.6999999999998</v>
      </c>
      <c r="P31" s="18">
        <v>2335</v>
      </c>
      <c r="Q31" s="18">
        <v>2277</v>
      </c>
      <c r="R31" s="17">
        <v>2674.0852</v>
      </c>
      <c r="S31" s="17">
        <v>2618.9355</v>
      </c>
      <c r="T31" s="17">
        <v>2594.1862999999998</v>
      </c>
      <c r="U31" s="17">
        <v>2720</v>
      </c>
      <c r="V31" s="17">
        <v>2693</v>
      </c>
    </row>
    <row r="32" spans="1:22" x14ac:dyDescent="0.2">
      <c r="A32" s="19" t="s">
        <v>63</v>
      </c>
      <c r="C32" s="22">
        <v>3.8930287624500001E-2</v>
      </c>
      <c r="D32" s="22">
        <v>7.8361710685100006E-2</v>
      </c>
      <c r="E32" s="22">
        <v>6.1540374215199999E-2</v>
      </c>
      <c r="F32" s="22">
        <v>3.9058382619900002E-2</v>
      </c>
      <c r="G32" s="22">
        <v>3.6519386835000001E-2</v>
      </c>
      <c r="H32" s="22">
        <v>4.1539799912999997E-2</v>
      </c>
      <c r="I32" s="22">
        <v>0.106650657757</v>
      </c>
      <c r="J32" s="22">
        <v>4.2407660738699997E-2</v>
      </c>
      <c r="K32" s="22">
        <v>9.0505928138299996E-3</v>
      </c>
      <c r="L32" s="22">
        <v>2.34998654588E-2</v>
      </c>
      <c r="M32" s="22">
        <v>1.3364297607600001E-2</v>
      </c>
      <c r="N32" s="22">
        <v>4.3239503610499998E-3</v>
      </c>
      <c r="O32" s="22">
        <v>8.1801351874999997E-3</v>
      </c>
      <c r="P32" s="22">
        <v>-2.86116923603E-3</v>
      </c>
      <c r="Q32" s="22">
        <v>-2.4839400428300001E-2</v>
      </c>
      <c r="R32" s="21">
        <v>0.174389635485</v>
      </c>
      <c r="S32" s="21">
        <v>-2.0623763221900002E-2</v>
      </c>
      <c r="T32" s="21">
        <v>-9.4500990956100008E-3</v>
      </c>
      <c r="U32" s="21">
        <v>4.8498328743800001E-2</v>
      </c>
      <c r="V32" s="21">
        <v>-9.9264705882399999E-3</v>
      </c>
    </row>
    <row r="33" spans="1:22" x14ac:dyDescent="0.2">
      <c r="R33" s="20"/>
      <c r="S33" s="20"/>
      <c r="T33" s="20"/>
      <c r="U33" s="20"/>
      <c r="V33" s="20"/>
    </row>
    <row r="34" spans="1:22" x14ac:dyDescent="0.2">
      <c r="A34" s="19" t="s">
        <v>96</v>
      </c>
      <c r="B34" s="18">
        <v>248.5</v>
      </c>
      <c r="C34" s="18">
        <f t="shared" ref="C34:V34" si="1">C35*C31</f>
        <v>256.39999999973702</v>
      </c>
      <c r="D34" s="18">
        <f t="shared" si="1"/>
        <v>312.69999999963363</v>
      </c>
      <c r="E34" s="18">
        <f t="shared" si="1"/>
        <v>331.39999999989931</v>
      </c>
      <c r="F34" s="18">
        <f t="shared" si="1"/>
        <v>265.99999999914559</v>
      </c>
      <c r="G34" s="18">
        <f t="shared" si="1"/>
        <v>267.59999999957842</v>
      </c>
      <c r="H34" s="18">
        <f t="shared" si="1"/>
        <v>264.89999999964999</v>
      </c>
      <c r="I34" s="18">
        <f t="shared" si="1"/>
        <v>280.99999999948693</v>
      </c>
      <c r="J34" s="18">
        <f t="shared" si="1"/>
        <v>296.69999999965142</v>
      </c>
      <c r="K34" s="18">
        <f t="shared" si="1"/>
        <v>302.30000000026939</v>
      </c>
      <c r="L34" s="18">
        <f t="shared" si="1"/>
        <v>299.60000000082579</v>
      </c>
      <c r="M34" s="18">
        <f t="shared" si="1"/>
        <v>279.29999999971676</v>
      </c>
      <c r="N34" s="18">
        <f t="shared" si="1"/>
        <v>299.20000000107638</v>
      </c>
      <c r="O34" s="18">
        <f t="shared" si="1"/>
        <v>301.90000000018148</v>
      </c>
      <c r="P34" s="18">
        <f t="shared" si="1"/>
        <v>288.89999999944001</v>
      </c>
      <c r="Q34" s="18">
        <f t="shared" si="1"/>
        <v>232.20000000004498</v>
      </c>
      <c r="R34" s="20">
        <f t="shared" si="1"/>
        <v>1096.3749319999999</v>
      </c>
      <c r="S34" s="20">
        <f t="shared" si="1"/>
        <v>1072.4540872499999</v>
      </c>
      <c r="T34" s="20">
        <f t="shared" si="1"/>
        <v>1061.0221966999998</v>
      </c>
      <c r="U34" s="20">
        <f t="shared" si="1"/>
        <v>1104.3200000000002</v>
      </c>
      <c r="V34" s="20">
        <f t="shared" si="1"/>
        <v>1093.3580000000002</v>
      </c>
    </row>
    <row r="35" spans="1:22" x14ac:dyDescent="0.2">
      <c r="A35" s="19" t="s">
        <v>112</v>
      </c>
      <c r="B35" s="22">
        <v>0.17306219096</v>
      </c>
      <c r="C35" s="22">
        <v>0.17187290521500001</v>
      </c>
      <c r="D35" s="22">
        <v>0.194380555728</v>
      </c>
      <c r="E35" s="22">
        <v>0.19406218890900001</v>
      </c>
      <c r="F35" s="22">
        <v>0.14990982867399999</v>
      </c>
      <c r="G35" s="22">
        <v>0.145498042627</v>
      </c>
      <c r="H35" s="22">
        <v>0.138285654625</v>
      </c>
      <c r="I35" s="22">
        <v>0.13255342233100001</v>
      </c>
      <c r="J35" s="22">
        <v>0.13426554439300001</v>
      </c>
      <c r="K35" s="22">
        <v>0.13557269710299999</v>
      </c>
      <c r="L35" s="22">
        <v>0.13127683813900001</v>
      </c>
      <c r="M35" s="22">
        <v>0.120767933584</v>
      </c>
      <c r="N35" s="22">
        <v>0.128815602532</v>
      </c>
      <c r="O35" s="22">
        <v>0.12892343169500001</v>
      </c>
      <c r="P35" s="22">
        <v>0.12372591006399999</v>
      </c>
      <c r="Q35" s="22">
        <v>0.10197628458499999</v>
      </c>
      <c r="R35" s="21">
        <v>0.41</v>
      </c>
      <c r="S35" s="21">
        <v>0.40949999999999998</v>
      </c>
      <c r="T35" s="21">
        <v>0.40899999999999997</v>
      </c>
      <c r="U35" s="21">
        <v>0.40600000000000003</v>
      </c>
      <c r="V35" s="21">
        <v>0.40600000000000003</v>
      </c>
    </row>
    <row r="36" spans="1:22" x14ac:dyDescent="0.2">
      <c r="R36" s="20"/>
      <c r="S36" s="20"/>
      <c r="T36" s="20"/>
      <c r="U36" s="20"/>
      <c r="V36" s="20"/>
    </row>
    <row r="37" spans="1:22" x14ac:dyDescent="0.2">
      <c r="A37" s="19" t="s">
        <v>99</v>
      </c>
      <c r="B37" s="18">
        <v>149.1</v>
      </c>
      <c r="C37" s="18">
        <v>108.4</v>
      </c>
      <c r="D37" s="18">
        <v>229.1</v>
      </c>
      <c r="E37" s="18">
        <v>238.19999694800001</v>
      </c>
      <c r="F37" s="18">
        <v>210.10000610399999</v>
      </c>
      <c r="G37" s="18">
        <v>176.10000610399999</v>
      </c>
      <c r="H37" s="18">
        <v>182.19999694800001</v>
      </c>
      <c r="I37" s="18">
        <v>204.39999389600001</v>
      </c>
      <c r="J37" s="18">
        <v>183.69999694800001</v>
      </c>
      <c r="K37" s="18">
        <v>175</v>
      </c>
      <c r="L37" s="18">
        <v>168</v>
      </c>
      <c r="M37" s="18">
        <v>128.60000610399999</v>
      </c>
      <c r="N37" s="18">
        <v>134.10000610399999</v>
      </c>
      <c r="O37" s="18">
        <v>131</v>
      </c>
      <c r="P37" s="18">
        <v>107.5</v>
      </c>
      <c r="Q37" s="18">
        <v>43.400001525900002</v>
      </c>
      <c r="R37" s="17">
        <v>6.5217000000000001</v>
      </c>
      <c r="S37" s="17">
        <v>15.777699999999999</v>
      </c>
      <c r="T37" s="17">
        <v>12.068</v>
      </c>
      <c r="U37" s="17">
        <v>37</v>
      </c>
      <c r="V37" s="17">
        <v>38</v>
      </c>
    </row>
    <row r="38" spans="1:22" x14ac:dyDescent="0.2">
      <c r="A38" s="19" t="s">
        <v>62</v>
      </c>
      <c r="B38" s="22">
        <v>0.103837314576</v>
      </c>
      <c r="C38" s="22">
        <v>7.2663895964600003E-2</v>
      </c>
      <c r="D38" s="22">
        <v>0.14241312861300001</v>
      </c>
      <c r="E38" s="22">
        <v>0.139485856385</v>
      </c>
      <c r="F38" s="22">
        <v>0.118406225261</v>
      </c>
      <c r="G38" s="22">
        <v>9.5748154688999998E-2</v>
      </c>
      <c r="H38" s="22">
        <v>9.5113800870699997E-2</v>
      </c>
      <c r="I38" s="22">
        <v>9.6419639556600004E-2</v>
      </c>
      <c r="J38" s="22">
        <v>8.3129693613900005E-2</v>
      </c>
      <c r="K38" s="22">
        <v>7.8482375100900004E-2</v>
      </c>
      <c r="L38" s="22">
        <v>7.3613180264699998E-2</v>
      </c>
      <c r="M38" s="22">
        <v>5.56060042824E-2</v>
      </c>
      <c r="N38" s="22">
        <v>5.7734535714499997E-2</v>
      </c>
      <c r="O38" s="22">
        <v>5.5942264167099999E-2</v>
      </c>
      <c r="P38" s="22">
        <v>4.6038543897200003E-2</v>
      </c>
      <c r="Q38" s="22">
        <v>1.9060167556399998E-2</v>
      </c>
      <c r="R38" s="21">
        <v>2.4388527336399999E-3</v>
      </c>
      <c r="S38" s="21">
        <v>6.02447062938E-3</v>
      </c>
      <c r="T38" s="21">
        <v>4.6519403791499998E-3</v>
      </c>
      <c r="U38" s="21">
        <v>1.3602941176500001E-2</v>
      </c>
      <c r="V38" s="21">
        <v>1.41106572596E-2</v>
      </c>
    </row>
    <row r="39" spans="1:22" x14ac:dyDescent="0.2">
      <c r="R39" s="20"/>
      <c r="S39" s="20"/>
      <c r="T39" s="20"/>
      <c r="U39" s="20"/>
      <c r="V39" s="20"/>
    </row>
    <row r="40" spans="1:22" x14ac:dyDescent="0.2">
      <c r="A40" s="19" t="s">
        <v>117</v>
      </c>
      <c r="B40" s="18">
        <v>232.2</v>
      </c>
      <c r="C40" s="18">
        <v>231.5</v>
      </c>
      <c r="D40" s="18">
        <v>318.3</v>
      </c>
      <c r="E40" s="18">
        <v>329.29998779300001</v>
      </c>
      <c r="F40" s="18">
        <v>302.79998779300001</v>
      </c>
      <c r="G40" s="18">
        <v>271.10000610399999</v>
      </c>
      <c r="H40" s="18">
        <v>278.20001220699999</v>
      </c>
      <c r="I40" s="18">
        <v>289.29998779300001</v>
      </c>
      <c r="J40" s="18">
        <v>274</v>
      </c>
      <c r="K40" s="18">
        <v>266.60000610399999</v>
      </c>
      <c r="L40" s="18">
        <v>262.79998779300001</v>
      </c>
      <c r="M40" s="18">
        <v>230.80000305199999</v>
      </c>
      <c r="N40" s="18">
        <v>238.60000610399999</v>
      </c>
      <c r="O40" s="18">
        <v>239.60000610399999</v>
      </c>
      <c r="P40" s="18">
        <v>217</v>
      </c>
      <c r="Q40" s="18">
        <v>157.30000305199999</v>
      </c>
      <c r="R40" s="17">
        <v>118.5958</v>
      </c>
      <c r="S40" s="17">
        <v>119.8322</v>
      </c>
      <c r="T40" s="17">
        <v>119.5095</v>
      </c>
    </row>
    <row r="41" spans="1:22" x14ac:dyDescent="0.2">
      <c r="A41" s="19" t="s">
        <v>66</v>
      </c>
      <c r="B41" s="22">
        <v>0.16171042551699999</v>
      </c>
      <c r="C41" s="22">
        <v>0.15518165974000001</v>
      </c>
      <c r="D41" s="22">
        <v>0.197861627401</v>
      </c>
      <c r="E41" s="22">
        <v>0.19283245757</v>
      </c>
      <c r="F41" s="22">
        <v>0.17064922666400001</v>
      </c>
      <c r="G41" s="22">
        <v>0.14740104725100001</v>
      </c>
      <c r="H41" s="22">
        <v>0.14522865535999999</v>
      </c>
      <c r="I41" s="22">
        <v>0.136468695596</v>
      </c>
      <c r="J41" s="22">
        <v>0.123993121549</v>
      </c>
      <c r="K41" s="22">
        <v>0.11956229532</v>
      </c>
      <c r="L41" s="22">
        <v>0.115152040922</v>
      </c>
      <c r="M41" s="22">
        <v>9.9796775652699996E-2</v>
      </c>
      <c r="N41" s="22">
        <v>0.102725279246</v>
      </c>
      <c r="O41" s="22">
        <v>0.102318830808</v>
      </c>
      <c r="P41" s="22">
        <v>9.2933618843699994E-2</v>
      </c>
      <c r="Q41" s="22">
        <v>6.9082126944200004E-2</v>
      </c>
      <c r="R41" s="21">
        <v>4.4350045391200001E-2</v>
      </c>
      <c r="S41" s="21">
        <v>4.5756071503100001E-2</v>
      </c>
      <c r="T41" s="21">
        <v>4.6068202580499998E-2</v>
      </c>
    </row>
    <row r="42" spans="1:22" x14ac:dyDescent="0.2">
      <c r="R42" s="20"/>
      <c r="S42" s="20"/>
      <c r="T42" s="20"/>
      <c r="U42" s="20"/>
      <c r="V42" s="20"/>
    </row>
    <row r="43" spans="1:22" x14ac:dyDescent="0.2">
      <c r="A43" s="19" t="s">
        <v>104</v>
      </c>
      <c r="B43" s="25">
        <v>11.840419193600001</v>
      </c>
      <c r="C43" s="25">
        <v>-1.0690744807799999</v>
      </c>
      <c r="D43" s="25">
        <v>19.9318636299</v>
      </c>
      <c r="E43" s="25">
        <v>13.278400421100001</v>
      </c>
      <c r="F43" s="25">
        <v>11.635700225800001</v>
      </c>
      <c r="G43" s="25">
        <v>8.7846002578700002</v>
      </c>
      <c r="H43" s="25">
        <v>10</v>
      </c>
      <c r="I43" s="25">
        <v>8.5530004501299999</v>
      </c>
      <c r="J43" s="25">
        <v>9.1000003814700001</v>
      </c>
      <c r="K43" s="25">
        <v>9.8000001907299996</v>
      </c>
      <c r="L43" s="25">
        <v>10.199999809299999</v>
      </c>
      <c r="M43" s="25">
        <v>7.4000000953700003</v>
      </c>
      <c r="N43" s="25">
        <v>7.5999999046299997</v>
      </c>
      <c r="O43" s="25">
        <v>7.8000001907299996</v>
      </c>
      <c r="P43" s="25">
        <v>6.4000000953700003</v>
      </c>
      <c r="Q43" s="25">
        <v>2.2000000476800001</v>
      </c>
      <c r="R43" s="24">
        <v>-1.28</v>
      </c>
      <c r="S43" s="24">
        <v>-0.87</v>
      </c>
      <c r="T43" s="24">
        <v>-0.49</v>
      </c>
    </row>
    <row r="44" spans="1:22" x14ac:dyDescent="0.2">
      <c r="A44" s="19" t="s">
        <v>63</v>
      </c>
      <c r="C44" s="22">
        <v>-1.0902902560500001</v>
      </c>
      <c r="E44" s="22">
        <v>-0.33381039186</v>
      </c>
      <c r="F44" s="22">
        <v>-0.12371220502499999</v>
      </c>
      <c r="G44" s="22">
        <v>-0.245030373128</v>
      </c>
      <c r="H44" s="22">
        <v>0.13835572552600001</v>
      </c>
      <c r="I44" s="22">
        <v>-0.144699954987</v>
      </c>
      <c r="J44" s="22">
        <v>6.3954156734699993E-2</v>
      </c>
      <c r="K44" s="22">
        <v>7.6923052738E-2</v>
      </c>
      <c r="L44" s="22">
        <v>4.0816286814799999E-2</v>
      </c>
      <c r="M44" s="22">
        <v>-0.274509781008</v>
      </c>
      <c r="N44" s="22">
        <v>2.7027000903E-2</v>
      </c>
      <c r="O44" s="22">
        <v>2.6315827448700001E-2</v>
      </c>
      <c r="P44" s="22">
        <v>-0.17948718732400001</v>
      </c>
      <c r="Q44" s="22">
        <v>-0.65624999767199999</v>
      </c>
      <c r="R44" s="21">
        <v>-1.58181816921</v>
      </c>
      <c r="S44" s="23"/>
      <c r="T44" s="23"/>
      <c r="U44" s="23"/>
      <c r="V44" s="23"/>
    </row>
    <row r="45" spans="1:22" x14ac:dyDescent="0.2">
      <c r="R45" s="20"/>
      <c r="S45" s="20"/>
      <c r="T45" s="20"/>
      <c r="U45" s="20"/>
      <c r="V45" s="20"/>
    </row>
    <row r="46" spans="1:22" x14ac:dyDescent="0.2">
      <c r="A46" s="19" t="s">
        <v>33</v>
      </c>
      <c r="B46" s="22">
        <v>8.6928221526700003E-2</v>
      </c>
      <c r="C46" s="22">
        <v>7.9314900164199995E-2</v>
      </c>
      <c r="D46" s="22">
        <v>-8.1360270082500005E-2</v>
      </c>
      <c r="E46" s="22">
        <v>0.115563400382</v>
      </c>
      <c r="F46" s="22">
        <v>0.14851658239900001</v>
      </c>
      <c r="G46" s="22">
        <v>6.9514205830499998E-2</v>
      </c>
      <c r="H46" s="22">
        <v>5.7429000775000003E-2</v>
      </c>
      <c r="I46" s="22">
        <v>9.1311334114500001E-2</v>
      </c>
      <c r="J46" s="22">
        <v>6.6365854752199999E-2</v>
      </c>
      <c r="K46" s="22">
        <v>6.5624530129599998E-2</v>
      </c>
      <c r="L46" s="22">
        <v>5.22581573242E-2</v>
      </c>
      <c r="M46" s="22">
        <v>6.1925737021600001E-2</v>
      </c>
      <c r="N46" s="22">
        <v>6.8857794483500004E-2</v>
      </c>
      <c r="O46" s="22">
        <v>7.1183013302699993E-2</v>
      </c>
      <c r="P46" s="22">
        <v>3.9256499811499999E-2</v>
      </c>
      <c r="Q46" s="22">
        <v>-6.6784916691699997E-3</v>
      </c>
      <c r="R46" s="21">
        <v>2.1000000000000001E-2</v>
      </c>
      <c r="S46" s="21">
        <v>1.7999999999999999E-2</v>
      </c>
      <c r="T46" s="21">
        <v>2.35E-2</v>
      </c>
    </row>
    <row r="47" spans="1:22" x14ac:dyDescent="0.2">
      <c r="A47" s="19" t="s">
        <v>63</v>
      </c>
      <c r="C47" s="22">
        <v>-8.7581699346800004E-2</v>
      </c>
      <c r="D47" s="22">
        <v>-2.0257879656200002</v>
      </c>
      <c r="F47" s="22">
        <v>0.28515240905099998</v>
      </c>
      <c r="G47" s="22">
        <v>-0.53194313585999997</v>
      </c>
      <c r="H47" s="22">
        <v>-0.173852307037</v>
      </c>
      <c r="I47" s="22">
        <v>0.5899864682</v>
      </c>
      <c r="J47" s="22">
        <v>-0.27319148936100002</v>
      </c>
      <c r="K47" s="22">
        <v>-1.1170271600800001E-2</v>
      </c>
      <c r="L47" s="22">
        <v>-0.203679520128</v>
      </c>
      <c r="M47" s="22">
        <v>0.18499656689800001</v>
      </c>
      <c r="N47" s="22">
        <v>0.111941460777</v>
      </c>
      <c r="O47" s="22">
        <v>3.3768418472299999E-2</v>
      </c>
      <c r="P47" s="22">
        <v>-0.44851309336200001</v>
      </c>
      <c r="Q47" s="22">
        <v>-1.17012448133</v>
      </c>
      <c r="R47" s="23"/>
      <c r="S47" s="21">
        <v>-0.14285714285699999</v>
      </c>
      <c r="T47" s="21">
        <v>0.305555555556</v>
      </c>
      <c r="U47" s="23"/>
      <c r="V47" s="23"/>
    </row>
    <row r="48" spans="1:22" x14ac:dyDescent="0.2">
      <c r="R48" s="20"/>
      <c r="S48" s="20"/>
      <c r="T48" s="20"/>
      <c r="U48" s="20"/>
      <c r="V48" s="20"/>
    </row>
    <row r="49" spans="1:20" x14ac:dyDescent="0.2">
      <c r="A49" s="19" t="s">
        <v>42</v>
      </c>
      <c r="B49" s="18">
        <v>0</v>
      </c>
      <c r="C49" s="18">
        <v>0</v>
      </c>
      <c r="D49" s="18">
        <v>0</v>
      </c>
      <c r="E49" s="18">
        <v>2.343</v>
      </c>
      <c r="F49" s="18">
        <v>6.149</v>
      </c>
      <c r="G49" s="18">
        <v>2.9279999999999999</v>
      </c>
      <c r="H49" s="18">
        <v>0</v>
      </c>
      <c r="I49" s="18">
        <v>0</v>
      </c>
      <c r="J49" s="18">
        <v>3</v>
      </c>
      <c r="K49" s="18">
        <v>3.3</v>
      </c>
      <c r="L49" s="18">
        <v>3.4</v>
      </c>
      <c r="M49" s="18">
        <v>3.4</v>
      </c>
      <c r="N49" s="18">
        <v>3.4</v>
      </c>
      <c r="O49" s="18">
        <v>3.4249999999999998</v>
      </c>
      <c r="P49" s="18">
        <v>3.4249999999999998</v>
      </c>
      <c r="Q49" s="18">
        <v>0.63</v>
      </c>
      <c r="R49" s="17">
        <v>0</v>
      </c>
      <c r="S49" s="17">
        <v>0</v>
      </c>
      <c r="T49" s="17">
        <v>0</v>
      </c>
    </row>
    <row r="50" spans="1:20" x14ac:dyDescent="0.2">
      <c r="A50" s="19" t="s">
        <v>63</v>
      </c>
      <c r="F50" s="22">
        <v>1.6244131455399999</v>
      </c>
      <c r="G50" s="22">
        <v>-0.52382501219699995</v>
      </c>
      <c r="K50" s="22">
        <v>0.1</v>
      </c>
      <c r="L50" s="22">
        <v>3.0303030303000002E-2</v>
      </c>
      <c r="M50" s="22">
        <v>0</v>
      </c>
      <c r="N50" s="22">
        <v>0</v>
      </c>
      <c r="O50" s="22">
        <v>7.3529411764700001E-3</v>
      </c>
      <c r="P50" s="22">
        <v>0</v>
      </c>
      <c r="Q50" s="22">
        <v>-0.81605839416100001</v>
      </c>
      <c r="R50" s="21">
        <v>-1</v>
      </c>
    </row>
    <row r="52" spans="1:20" x14ac:dyDescent="0.2">
      <c r="A52" s="19" t="s">
        <v>330</v>
      </c>
      <c r="B52" s="22">
        <v>0</v>
      </c>
      <c r="C52" s="22">
        <v>-3.0222437137299999E-2</v>
      </c>
      <c r="D52" s="22">
        <v>-0.25902097807800001</v>
      </c>
      <c r="E52" s="22">
        <v>-0.25533949147000001</v>
      </c>
      <c r="F52" s="22">
        <v>0.94683311628300004</v>
      </c>
      <c r="G52" s="22">
        <v>0.53485951074600002</v>
      </c>
      <c r="H52" s="22">
        <v>0.34544133118100001</v>
      </c>
      <c r="I52" s="22">
        <v>0.23689027673099999</v>
      </c>
      <c r="J52" s="22">
        <v>0.20154771616200001</v>
      </c>
      <c r="K52" s="22">
        <v>0.18976223391200001</v>
      </c>
      <c r="L52" s="22">
        <v>0.18201224067999999</v>
      </c>
      <c r="M52" s="22">
        <v>0.120264581468</v>
      </c>
      <c r="N52" s="22">
        <v>0.11538224224099999</v>
      </c>
      <c r="O52" s="22">
        <v>0.11040755414</v>
      </c>
      <c r="P52" s="22">
        <v>8.6594504579500006E-2</v>
      </c>
      <c r="Q52" s="22">
        <v>3.8521677869900003E-2</v>
      </c>
      <c r="R52" s="21">
        <v>-2.1499999999999998E-2</v>
      </c>
      <c r="S52" s="21">
        <v>-2.6499999999999999E-2</v>
      </c>
      <c r="T52" s="21">
        <v>1.4999999999999999E-2</v>
      </c>
    </row>
    <row r="53" spans="1:20" x14ac:dyDescent="0.2">
      <c r="A53" s="19" t="s">
        <v>329</v>
      </c>
      <c r="B53" s="22">
        <v>0</v>
      </c>
      <c r="C53" s="22">
        <v>-5.3849095274300001E-3</v>
      </c>
      <c r="D53" s="22">
        <v>4.6795953996700002E-2</v>
      </c>
      <c r="E53" s="22">
        <v>4.2880084836199997E-2</v>
      </c>
      <c r="F53" s="22">
        <v>5.19006596685E-2</v>
      </c>
      <c r="G53" s="22">
        <v>3.7904672192999998E-2</v>
      </c>
      <c r="H53" s="22">
        <v>4.6163927319299997E-2</v>
      </c>
      <c r="I53" s="22">
        <v>5.20944329995E-2</v>
      </c>
      <c r="J53" s="22">
        <v>5.7094140517799999E-2</v>
      </c>
      <c r="K53" s="22">
        <v>6.0982139997099997E-2</v>
      </c>
      <c r="L53" s="22">
        <v>6.0558712843699999E-2</v>
      </c>
      <c r="M53" s="22">
        <v>4.2468465444900003E-2</v>
      </c>
      <c r="N53" s="22">
        <v>4.3579585178299997E-2</v>
      </c>
      <c r="O53" s="22">
        <v>4.4258815546400002E-2</v>
      </c>
      <c r="P53" s="22">
        <v>3.5002692514800003E-2</v>
      </c>
      <c r="Q53" s="22">
        <v>1.28020409483E-2</v>
      </c>
      <c r="R53" s="21">
        <v>-5.0000000000000001E-3</v>
      </c>
      <c r="S53" s="21">
        <v>2E-3</v>
      </c>
      <c r="T53" s="21">
        <v>2E-3</v>
      </c>
    </row>
    <row r="54" spans="1:20" x14ac:dyDescent="0.2">
      <c r="A54" s="19" t="s">
        <v>328</v>
      </c>
      <c r="B54" s="22">
        <v>0</v>
      </c>
      <c r="C54" s="22">
        <v>0</v>
      </c>
      <c r="D54" s="22">
        <v>7.1755420866899997E-2</v>
      </c>
      <c r="E54" s="22">
        <v>5.4125351108999999E-2</v>
      </c>
      <c r="F54" s="22">
        <v>4.2948605304999998E-2</v>
      </c>
      <c r="G54" s="22">
        <v>5.0227013312600002E-2</v>
      </c>
      <c r="H54" s="22">
        <v>9.81019171385E-2</v>
      </c>
      <c r="I54" s="22">
        <v>0.15025269771899999</v>
      </c>
      <c r="J54" s="22">
        <v>0.11186127062499999</v>
      </c>
      <c r="K54" s="22">
        <v>9.2911987372900004E-2</v>
      </c>
      <c r="L54" s="22">
        <v>9.2857530125800003E-2</v>
      </c>
      <c r="M54" s="22">
        <v>5.2151976187099998E-2</v>
      </c>
      <c r="N54" s="22">
        <v>5.3022160806600001E-2</v>
      </c>
      <c r="O54" s="22">
        <v>5.2634145451400001E-2</v>
      </c>
      <c r="P54" s="22">
        <v>3.4121605611100003E-2</v>
      </c>
      <c r="Q54" s="22">
        <v>2.41884154638E-2</v>
      </c>
    </row>
    <row r="76" spans="1:1" x14ac:dyDescent="0.2">
      <c r="A76" s="19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EE06-5325-4133-84ED-2719E087F6B7}">
  <dimension ref="B1:I48"/>
  <sheetViews>
    <sheetView topLeftCell="A22" workbookViewId="0">
      <selection activeCell="F16" sqref="F16:AC16"/>
    </sheetView>
  </sheetViews>
  <sheetFormatPr defaultRowHeight="12.75" x14ac:dyDescent="0.2"/>
  <cols>
    <col min="2" max="2" width="30.85546875" customWidth="1"/>
    <col min="3" max="7" width="10.5703125" customWidth="1"/>
  </cols>
  <sheetData>
    <row r="1" spans="2:7" ht="36" x14ac:dyDescent="0.2">
      <c r="B1" s="36" t="s">
        <v>378</v>
      </c>
      <c r="C1" s="36" t="s">
        <v>379</v>
      </c>
      <c r="D1" s="37" t="s">
        <v>380</v>
      </c>
      <c r="E1" s="37" t="s">
        <v>381</v>
      </c>
      <c r="F1" s="37" t="s">
        <v>383</v>
      </c>
      <c r="G1" s="37" t="s">
        <v>382</v>
      </c>
    </row>
    <row r="2" spans="2:7" ht="15" x14ac:dyDescent="0.2">
      <c r="B2" s="38" t="s">
        <v>362</v>
      </c>
    </row>
    <row r="3" spans="2:7" ht="15" x14ac:dyDescent="0.2">
      <c r="B3" s="32" t="s">
        <v>363</v>
      </c>
      <c r="C3" s="32">
        <v>818.9</v>
      </c>
      <c r="D3">
        <v>7.2</v>
      </c>
      <c r="E3">
        <v>194.1</v>
      </c>
      <c r="F3">
        <v>40.6</v>
      </c>
      <c r="G3" s="34">
        <v>1060.8</v>
      </c>
    </row>
    <row r="4" spans="2:7" ht="15" x14ac:dyDescent="0.2">
      <c r="B4" s="32" t="s">
        <v>364</v>
      </c>
      <c r="C4" s="32" t="s">
        <v>377</v>
      </c>
      <c r="D4" t="s">
        <v>377</v>
      </c>
      <c r="E4">
        <v>42.8</v>
      </c>
      <c r="F4">
        <v>10.5</v>
      </c>
      <c r="G4">
        <v>53.3</v>
      </c>
    </row>
    <row r="5" spans="2:7" ht="15" x14ac:dyDescent="0.2">
      <c r="B5" s="32" t="s">
        <v>365</v>
      </c>
      <c r="C5" s="32">
        <v>0.6</v>
      </c>
      <c r="D5" t="s">
        <v>377</v>
      </c>
      <c r="E5">
        <v>1.1000000000000001</v>
      </c>
      <c r="F5">
        <v>0.1</v>
      </c>
      <c r="G5">
        <v>1.8</v>
      </c>
    </row>
    <row r="6" spans="2:7" ht="15" x14ac:dyDescent="0.2">
      <c r="B6" s="32" t="s">
        <v>366</v>
      </c>
      <c r="C6" s="32" t="s">
        <v>377</v>
      </c>
      <c r="D6" t="s">
        <v>377</v>
      </c>
      <c r="E6">
        <v>-12</v>
      </c>
      <c r="F6">
        <v>-3.2</v>
      </c>
      <c r="G6">
        <v>-15.2</v>
      </c>
    </row>
    <row r="7" spans="2:7" ht="15" x14ac:dyDescent="0.2">
      <c r="B7" s="32" t="s">
        <v>367</v>
      </c>
      <c r="C7" s="32">
        <v>819.5</v>
      </c>
      <c r="D7">
        <v>7.2</v>
      </c>
      <c r="E7">
        <v>226</v>
      </c>
      <c r="F7">
        <v>48</v>
      </c>
      <c r="G7" s="34">
        <v>1100.7</v>
      </c>
    </row>
    <row r="8" spans="2:7" ht="15" x14ac:dyDescent="0.2">
      <c r="B8" s="32" t="s">
        <v>364</v>
      </c>
      <c r="C8" s="32" t="s">
        <v>377</v>
      </c>
      <c r="D8" t="s">
        <v>377</v>
      </c>
      <c r="E8">
        <v>29.3</v>
      </c>
      <c r="F8">
        <v>1.7</v>
      </c>
      <c r="G8">
        <v>31</v>
      </c>
    </row>
    <row r="9" spans="2:7" ht="15" x14ac:dyDescent="0.2">
      <c r="B9" s="32" t="s">
        <v>365</v>
      </c>
      <c r="C9" s="32">
        <v>-0.1</v>
      </c>
      <c r="D9" t="s">
        <v>377</v>
      </c>
      <c r="E9">
        <v>-0.2</v>
      </c>
      <c r="F9" t="s">
        <v>377</v>
      </c>
      <c r="G9">
        <v>-0.3</v>
      </c>
    </row>
    <row r="10" spans="2:7" ht="15" x14ac:dyDescent="0.2">
      <c r="B10" s="32" t="s">
        <v>366</v>
      </c>
      <c r="C10" s="32" t="s">
        <v>377</v>
      </c>
      <c r="D10" t="s">
        <v>377</v>
      </c>
      <c r="E10">
        <v>-83.2</v>
      </c>
      <c r="F10">
        <v>-0.9</v>
      </c>
      <c r="G10">
        <v>-84.1</v>
      </c>
    </row>
    <row r="11" spans="2:7" ht="15" x14ac:dyDescent="0.2">
      <c r="B11" s="32" t="s">
        <v>368</v>
      </c>
      <c r="C11" s="32">
        <v>819.4</v>
      </c>
      <c r="D11">
        <v>7.2</v>
      </c>
      <c r="E11">
        <v>171.9</v>
      </c>
      <c r="F11">
        <v>48.8</v>
      </c>
      <c r="G11" s="34">
        <v>1047.3</v>
      </c>
    </row>
    <row r="12" spans="2:7" ht="15" x14ac:dyDescent="0.2">
      <c r="B12" s="38" t="s">
        <v>369</v>
      </c>
    </row>
    <row r="13" spans="2:7" ht="15" x14ac:dyDescent="0.2">
      <c r="B13" s="32" t="s">
        <v>370</v>
      </c>
      <c r="C13" s="32" t="s">
        <v>377</v>
      </c>
      <c r="D13">
        <v>5.0999999999999996</v>
      </c>
      <c r="E13">
        <v>82</v>
      </c>
      <c r="F13">
        <v>11.6</v>
      </c>
      <c r="G13">
        <v>98.7</v>
      </c>
    </row>
    <row r="14" spans="2:7" ht="15" x14ac:dyDescent="0.2">
      <c r="B14" s="32" t="s">
        <v>371</v>
      </c>
      <c r="C14" s="32" t="s">
        <v>377</v>
      </c>
      <c r="D14" s="35">
        <v>0.7</v>
      </c>
      <c r="E14" s="35">
        <v>15.7</v>
      </c>
      <c r="F14" s="35">
        <v>3.6</v>
      </c>
      <c r="G14" s="42">
        <v>20</v>
      </c>
    </row>
    <row r="15" spans="2:7" ht="15" x14ac:dyDescent="0.2">
      <c r="B15" s="32" t="s">
        <v>372</v>
      </c>
      <c r="C15" s="32" t="s">
        <v>377</v>
      </c>
      <c r="D15" t="s">
        <v>377</v>
      </c>
      <c r="E15">
        <v>0.7</v>
      </c>
      <c r="F15" t="s">
        <v>377</v>
      </c>
      <c r="G15">
        <v>0.7</v>
      </c>
    </row>
    <row r="16" spans="2:7" ht="15" x14ac:dyDescent="0.2">
      <c r="B16" s="32" t="s">
        <v>373</v>
      </c>
      <c r="C16" s="32" t="s">
        <v>377</v>
      </c>
      <c r="D16" t="s">
        <v>377</v>
      </c>
      <c r="E16">
        <v>-8</v>
      </c>
      <c r="F16">
        <v>-2.6</v>
      </c>
      <c r="G16">
        <v>-10.6</v>
      </c>
    </row>
    <row r="17" spans="2:7" ht="15" x14ac:dyDescent="0.2">
      <c r="B17" s="32" t="s">
        <v>374</v>
      </c>
      <c r="C17" s="32" t="s">
        <v>377</v>
      </c>
      <c r="D17">
        <v>5.8</v>
      </c>
      <c r="E17">
        <v>90.4</v>
      </c>
      <c r="F17">
        <v>12.6</v>
      </c>
      <c r="G17">
        <v>108.8</v>
      </c>
    </row>
    <row r="18" spans="2:7" ht="15" x14ac:dyDescent="0.2">
      <c r="B18" s="32" t="s">
        <v>371</v>
      </c>
      <c r="C18" s="32" t="s">
        <v>377</v>
      </c>
      <c r="D18">
        <v>0.5</v>
      </c>
      <c r="E18">
        <v>18.100000000000001</v>
      </c>
      <c r="F18">
        <v>4.4000000000000004</v>
      </c>
      <c r="G18" s="42">
        <v>23</v>
      </c>
    </row>
    <row r="19" spans="2:7" ht="15" x14ac:dyDescent="0.2">
      <c r="B19" s="32" t="s">
        <v>375</v>
      </c>
      <c r="C19" s="32">
        <v>302.10000000000002</v>
      </c>
      <c r="D19" t="s">
        <v>377</v>
      </c>
      <c r="E19" t="s">
        <v>377</v>
      </c>
      <c r="F19" t="s">
        <v>377</v>
      </c>
      <c r="G19">
        <v>302.10000000000002</v>
      </c>
    </row>
    <row r="20" spans="2:7" ht="15" x14ac:dyDescent="0.2">
      <c r="B20" s="32" t="s">
        <v>372</v>
      </c>
      <c r="C20" s="32" t="s">
        <v>377</v>
      </c>
      <c r="D20" t="s">
        <v>377</v>
      </c>
      <c r="E20">
        <v>-0.2</v>
      </c>
      <c r="F20" t="s">
        <v>377</v>
      </c>
      <c r="G20">
        <v>-0.2</v>
      </c>
    </row>
    <row r="21" spans="2:7" ht="15" x14ac:dyDescent="0.2">
      <c r="B21" s="32" t="s">
        <v>373</v>
      </c>
      <c r="C21" s="32" t="s">
        <v>377</v>
      </c>
      <c r="D21" t="s">
        <v>377</v>
      </c>
      <c r="E21">
        <v>-5</v>
      </c>
      <c r="F21">
        <v>-0.8</v>
      </c>
      <c r="G21">
        <v>-5.8</v>
      </c>
    </row>
    <row r="22" spans="2:7" ht="15" x14ac:dyDescent="0.2">
      <c r="B22" s="32" t="s">
        <v>368</v>
      </c>
      <c r="C22" s="32">
        <v>302.10000000000002</v>
      </c>
      <c r="D22">
        <v>6.3</v>
      </c>
      <c r="E22">
        <v>103.3</v>
      </c>
      <c r="F22">
        <v>16.2</v>
      </c>
      <c r="G22">
        <v>427.9</v>
      </c>
    </row>
    <row r="23" spans="2:7" ht="15" x14ac:dyDescent="0.2">
      <c r="B23" s="38" t="s">
        <v>376</v>
      </c>
    </row>
    <row r="24" spans="2:7" ht="15" x14ac:dyDescent="0.2">
      <c r="B24" s="32" t="s">
        <v>368</v>
      </c>
      <c r="C24" s="32">
        <v>517.29999999999995</v>
      </c>
      <c r="D24">
        <v>0.9</v>
      </c>
      <c r="E24">
        <v>68.599999999999994</v>
      </c>
      <c r="F24">
        <v>32.6</v>
      </c>
      <c r="G24">
        <v>619.4</v>
      </c>
    </row>
    <row r="25" spans="2:7" ht="15" x14ac:dyDescent="0.2">
      <c r="B25" s="32" t="s">
        <v>374</v>
      </c>
      <c r="C25" s="32">
        <v>819.5</v>
      </c>
      <c r="D25">
        <v>1.4</v>
      </c>
      <c r="E25">
        <v>135.6</v>
      </c>
      <c r="F25">
        <v>35.4</v>
      </c>
      <c r="G25">
        <v>991.9</v>
      </c>
    </row>
    <row r="26" spans="2:7" ht="15" x14ac:dyDescent="0.2">
      <c r="B26" s="32" t="s">
        <v>370</v>
      </c>
      <c r="C26" s="32">
        <v>818.9</v>
      </c>
      <c r="D26">
        <v>2.1</v>
      </c>
      <c r="E26">
        <v>112.1</v>
      </c>
      <c r="F26">
        <v>29</v>
      </c>
      <c r="G26">
        <v>962.1</v>
      </c>
    </row>
    <row r="27" spans="2:7" ht="15" x14ac:dyDescent="0.2">
      <c r="B27" s="32"/>
    </row>
    <row r="28" spans="2:7" ht="15" x14ac:dyDescent="0.2">
      <c r="B28" s="32" t="s">
        <v>384</v>
      </c>
      <c r="E28" s="40">
        <f>+(E3+E7)/2</f>
        <v>210.05</v>
      </c>
      <c r="F28" s="40">
        <f>+(F3+F7)/2</f>
        <v>44.3</v>
      </c>
    </row>
    <row r="29" spans="2:7" ht="15" x14ac:dyDescent="0.2">
      <c r="B29" s="33" t="s">
        <v>385</v>
      </c>
      <c r="E29" s="40">
        <f>+(E7+E11)/2</f>
        <v>198.95</v>
      </c>
      <c r="F29" s="40">
        <f>+(F7+F11)/2</f>
        <v>48.4</v>
      </c>
    </row>
    <row r="30" spans="2:7" ht="15" x14ac:dyDescent="0.2">
      <c r="B30" s="32"/>
    </row>
    <row r="31" spans="2:7" ht="15" x14ac:dyDescent="0.2">
      <c r="B31" s="32" t="s">
        <v>386</v>
      </c>
      <c r="E31" s="40">
        <f>+E28/E14</f>
        <v>13.378980891719747</v>
      </c>
      <c r="F31" s="40">
        <f>+F28/F14</f>
        <v>12.305555555555554</v>
      </c>
    </row>
    <row r="32" spans="2:7" ht="15" x14ac:dyDescent="0.2">
      <c r="B32" s="32" t="s">
        <v>387</v>
      </c>
      <c r="E32" s="40">
        <f>+E29/E18</f>
        <v>10.99171270718232</v>
      </c>
      <c r="F32" s="40">
        <f>+F29/F18</f>
        <v>10.999999999999998</v>
      </c>
    </row>
    <row r="33" spans="2:9" ht="15" x14ac:dyDescent="0.2">
      <c r="B33" s="33"/>
    </row>
    <row r="34" spans="2:9" x14ac:dyDescent="0.2">
      <c r="B34" s="35" t="s">
        <v>390</v>
      </c>
      <c r="E34" s="39">
        <f>+E26/E3</f>
        <v>0.57753735188047395</v>
      </c>
      <c r="F34" s="39">
        <f>+F26/F3</f>
        <v>0.7142857142857143</v>
      </c>
    </row>
    <row r="35" spans="2:9" x14ac:dyDescent="0.2">
      <c r="B35" s="35" t="s">
        <v>388</v>
      </c>
      <c r="E35" s="39">
        <f>+E25/E7</f>
        <v>0.6</v>
      </c>
      <c r="F35" s="39">
        <f>+F25/F7</f>
        <v>0.73749999999999993</v>
      </c>
    </row>
    <row r="36" spans="2:9" x14ac:dyDescent="0.2">
      <c r="B36" s="35" t="s">
        <v>389</v>
      </c>
      <c r="E36" s="39">
        <f>+E24/E11</f>
        <v>0.39906922629435715</v>
      </c>
      <c r="F36" s="39">
        <f>+F24/F11</f>
        <v>0.66803278688524592</v>
      </c>
    </row>
    <row r="39" spans="2:9" x14ac:dyDescent="0.2">
      <c r="B39" s="41" t="s">
        <v>391</v>
      </c>
      <c r="F39" s="41">
        <v>2017</v>
      </c>
      <c r="G39" s="41">
        <v>2018</v>
      </c>
      <c r="H39" s="43">
        <v>20.170000000000002</v>
      </c>
      <c r="I39" s="43">
        <v>20.18</v>
      </c>
    </row>
    <row r="40" spans="2:9" x14ac:dyDescent="0.2">
      <c r="B40" s="35" t="s">
        <v>392</v>
      </c>
      <c r="F40">
        <v>13.5</v>
      </c>
      <c r="G40">
        <v>13.9</v>
      </c>
      <c r="H40" s="39">
        <f>+F40/F$43</f>
        <v>0.67500000000000004</v>
      </c>
      <c r="I40" s="39">
        <f>+G40/G$43</f>
        <v>0.60434782608695659</v>
      </c>
    </row>
    <row r="41" spans="2:9" x14ac:dyDescent="0.2">
      <c r="B41" s="35" t="s">
        <v>393</v>
      </c>
      <c r="F41" s="40">
        <v>2</v>
      </c>
      <c r="G41">
        <v>2.9</v>
      </c>
      <c r="H41" s="39">
        <f t="shared" ref="H41:I43" si="0">+F41/F$43</f>
        <v>0.1</v>
      </c>
      <c r="I41" s="39">
        <f t="shared" si="0"/>
        <v>0.12608695652173912</v>
      </c>
    </row>
    <row r="42" spans="2:9" x14ac:dyDescent="0.2">
      <c r="B42" s="35" t="s">
        <v>394</v>
      </c>
      <c r="F42">
        <v>4.5</v>
      </c>
      <c r="G42">
        <v>6.2</v>
      </c>
      <c r="H42" s="39">
        <f t="shared" si="0"/>
        <v>0.22500000000000001</v>
      </c>
      <c r="I42" s="39">
        <f t="shared" si="0"/>
        <v>0.26956521739130435</v>
      </c>
    </row>
    <row r="43" spans="2:9" x14ac:dyDescent="0.2">
      <c r="F43" s="40">
        <f>SUM(F40:F42)</f>
        <v>20</v>
      </c>
      <c r="G43" s="40">
        <f>SUM(G40:G42)</f>
        <v>23</v>
      </c>
      <c r="H43" s="39">
        <f t="shared" si="0"/>
        <v>1</v>
      </c>
      <c r="I43" s="39">
        <f t="shared" si="0"/>
        <v>1</v>
      </c>
    </row>
    <row r="46" spans="2:9" x14ac:dyDescent="0.2">
      <c r="B46" s="35" t="s">
        <v>395</v>
      </c>
    </row>
    <row r="47" spans="2:9" x14ac:dyDescent="0.2">
      <c r="B47" s="35" t="s">
        <v>396</v>
      </c>
    </row>
    <row r="48" spans="2:9" x14ac:dyDescent="0.2">
      <c r="B48" s="35" t="s">
        <v>397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0064-DEE7-4DBF-B039-73644F2BEF68}">
  <dimension ref="A126:T178"/>
  <sheetViews>
    <sheetView topLeftCell="A207" workbookViewId="0">
      <selection activeCell="F16" sqref="F16:AC16"/>
    </sheetView>
  </sheetViews>
  <sheetFormatPr defaultRowHeight="12.75" x14ac:dyDescent="0.2"/>
  <sheetData>
    <row r="126" spans="1:20" x14ac:dyDescent="0.2">
      <c r="B126">
        <v>2003</v>
      </c>
      <c r="C126">
        <f>+B126+1</f>
        <v>2004</v>
      </c>
      <c r="D126" s="57">
        <f t="shared" ref="D126:Q126" si="0">+C126+1</f>
        <v>2005</v>
      </c>
      <c r="E126" s="57">
        <f t="shared" si="0"/>
        <v>2006</v>
      </c>
      <c r="F126" s="57">
        <f t="shared" si="0"/>
        <v>2007</v>
      </c>
      <c r="G126" s="57">
        <f t="shared" si="0"/>
        <v>2008</v>
      </c>
      <c r="H126" s="57">
        <f t="shared" si="0"/>
        <v>2009</v>
      </c>
      <c r="I126" s="57">
        <f t="shared" si="0"/>
        <v>2010</v>
      </c>
      <c r="J126" s="57">
        <f t="shared" si="0"/>
        <v>2011</v>
      </c>
      <c r="K126" s="57">
        <f t="shared" si="0"/>
        <v>2012</v>
      </c>
      <c r="L126" s="57">
        <f t="shared" si="0"/>
        <v>2013</v>
      </c>
      <c r="M126" s="57">
        <f t="shared" si="0"/>
        <v>2014</v>
      </c>
      <c r="N126" s="57">
        <f t="shared" si="0"/>
        <v>2015</v>
      </c>
      <c r="O126" s="57">
        <f t="shared" si="0"/>
        <v>2016</v>
      </c>
      <c r="P126" s="57">
        <f t="shared" si="0"/>
        <v>2017</v>
      </c>
      <c r="Q126" s="57">
        <f t="shared" si="0"/>
        <v>2018</v>
      </c>
      <c r="R126" s="57"/>
      <c r="S126" s="57"/>
      <c r="T126" s="57"/>
    </row>
    <row r="127" spans="1:20" x14ac:dyDescent="0.2">
      <c r="A127" t="s">
        <v>634</v>
      </c>
      <c r="B127">
        <f>+B128/B129</f>
        <v>1.1523152234973117</v>
      </c>
      <c r="C127" s="57">
        <f>+C128/C129</f>
        <v>0.66355306467396147</v>
      </c>
      <c r="D127" s="57">
        <f t="shared" ref="D127:Q127" si="1">+D128/D129</f>
        <v>0.85852278791760062</v>
      </c>
      <c r="E127" s="57">
        <f t="shared" si="1"/>
        <v>0.91703361615293744</v>
      </c>
      <c r="F127" s="57">
        <f t="shared" si="1"/>
        <v>0.85152125923793065</v>
      </c>
      <c r="G127" s="57">
        <f t="shared" si="1"/>
        <v>0.92687597641485664</v>
      </c>
      <c r="H127" s="57">
        <f t="shared" si="1"/>
        <v>0.89690045884446101</v>
      </c>
      <c r="I127" s="57">
        <f t="shared" si="1"/>
        <v>1.0156182628275763</v>
      </c>
      <c r="J127" s="57">
        <f t="shared" si="1"/>
        <v>1.094936081656922</v>
      </c>
      <c r="K127" s="57">
        <f t="shared" si="1"/>
        <v>1.0662777352716146</v>
      </c>
      <c r="L127" s="57">
        <f t="shared" si="1"/>
        <v>1.0700487621905475</v>
      </c>
      <c r="M127" s="57">
        <f t="shared" si="1"/>
        <v>1.0764755166635636</v>
      </c>
      <c r="N127" s="57">
        <f t="shared" si="1"/>
        <v>1.084056753477084</v>
      </c>
      <c r="O127" s="57">
        <f t="shared" si="1"/>
        <v>1.0687813783660429</v>
      </c>
      <c r="P127" s="57">
        <f t="shared" si="1"/>
        <v>1.0305410892400035</v>
      </c>
      <c r="Q127" s="57">
        <f t="shared" si="1"/>
        <v>1.1570709893795417</v>
      </c>
      <c r="R127" s="57"/>
      <c r="S127" s="57"/>
      <c r="T127" s="57"/>
    </row>
    <row r="128" spans="1:20" x14ac:dyDescent="0.2">
      <c r="A128" s="57" t="str">
        <f>+pnl!A3</f>
        <v>Total Revenue</v>
      </c>
      <c r="B128" s="57">
        <f>+pnl!B3</f>
        <v>1435.9</v>
      </c>
      <c r="C128" s="57">
        <f>+pnl!C3</f>
        <v>1491.8</v>
      </c>
      <c r="D128" s="57">
        <f>+pnl!D3</f>
        <v>1608.7</v>
      </c>
      <c r="E128" s="57">
        <f>+pnl!E3</f>
        <v>1707.7</v>
      </c>
      <c r="F128" s="57">
        <f>+pnl!F3</f>
        <v>1774.4</v>
      </c>
      <c r="G128" s="57">
        <f>+pnl!G3</f>
        <v>1839.2</v>
      </c>
      <c r="H128" s="57">
        <f>+pnl!H3</f>
        <v>1915.6</v>
      </c>
      <c r="I128" s="57">
        <f>+pnl!I3</f>
        <v>2119.9</v>
      </c>
      <c r="J128" s="57">
        <f>+pnl!J3</f>
        <v>2209.8000000000002</v>
      </c>
      <c r="K128" s="57">
        <f>+pnl!K3</f>
        <v>2229.8000000000002</v>
      </c>
      <c r="L128" s="57">
        <f>+pnl!L3</f>
        <v>2282.1999999999998</v>
      </c>
      <c r="M128" s="57">
        <f>+pnl!M3</f>
        <v>2312.6999999999998</v>
      </c>
      <c r="N128" s="57">
        <f>+pnl!N3</f>
        <v>2322.6999999999998</v>
      </c>
      <c r="O128" s="57">
        <f>+pnl!O3</f>
        <v>2341.6999999999998</v>
      </c>
      <c r="P128" s="57">
        <f>+pnl!P3</f>
        <v>2335</v>
      </c>
      <c r="Q128" s="57">
        <f>+pnl!Q3</f>
        <v>2277</v>
      </c>
      <c r="R128" s="57"/>
      <c r="S128" s="57"/>
      <c r="T128" s="57"/>
    </row>
    <row r="129" spans="1:20" x14ac:dyDescent="0.2">
      <c r="A129" t="s">
        <v>161</v>
      </c>
      <c r="B129" s="114">
        <f>+bs!B41</f>
        <v>1246.0999999999999</v>
      </c>
      <c r="C129" s="114">
        <f>+bs!C41</f>
        <v>2248.1999999999998</v>
      </c>
      <c r="D129" s="114">
        <f>+bs!D41</f>
        <v>1873.8</v>
      </c>
      <c r="E129" s="114">
        <f>+bs!E41</f>
        <v>1862.2</v>
      </c>
      <c r="F129" s="114">
        <f>+bs!F41</f>
        <v>2083.8000000000002</v>
      </c>
      <c r="G129" s="114">
        <f>+bs!G41</f>
        <v>1984.3</v>
      </c>
      <c r="H129" s="114">
        <f>+bs!H41</f>
        <v>2135.8000000000002</v>
      </c>
      <c r="I129" s="114">
        <f>+bs!I41</f>
        <v>2087.3000000000002</v>
      </c>
      <c r="J129" s="114">
        <f>+bs!J41</f>
        <v>2018.2</v>
      </c>
      <c r="K129" s="114">
        <f>+bs!K41</f>
        <v>2091.1999999999998</v>
      </c>
      <c r="L129" s="114">
        <f>+bs!L41</f>
        <v>2132.8000000000002</v>
      </c>
      <c r="M129" s="114">
        <f>+bs!M41</f>
        <v>2148.4</v>
      </c>
      <c r="N129" s="114">
        <f>+bs!N41</f>
        <v>2142.6</v>
      </c>
      <c r="O129" s="114">
        <f>+bs!O41</f>
        <v>2191</v>
      </c>
      <c r="P129" s="114">
        <f>+bs!P41</f>
        <v>2265.8000000000002</v>
      </c>
      <c r="Q129" s="114">
        <f>+bs!Q41</f>
        <v>1967.9</v>
      </c>
      <c r="R129" s="114"/>
      <c r="S129" s="114"/>
      <c r="T129" s="114"/>
    </row>
    <row r="130" spans="1:20" s="57" customFormat="1" x14ac:dyDescent="0.2"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</row>
    <row r="131" spans="1:20" s="57" customFormat="1" x14ac:dyDescent="0.2">
      <c r="A131" s="35" t="s">
        <v>664</v>
      </c>
      <c r="B131" s="57">
        <f>+B126</f>
        <v>2003</v>
      </c>
      <c r="C131" s="57">
        <f>+C126</f>
        <v>2004</v>
      </c>
      <c r="D131" s="57">
        <f t="shared" ref="D131:Q131" si="2">+D126</f>
        <v>2005</v>
      </c>
      <c r="E131" s="57">
        <f t="shared" si="2"/>
        <v>2006</v>
      </c>
      <c r="F131" s="57">
        <f t="shared" si="2"/>
        <v>2007</v>
      </c>
      <c r="G131" s="57">
        <f t="shared" si="2"/>
        <v>2008</v>
      </c>
      <c r="H131" s="57">
        <f t="shared" si="2"/>
        <v>2009</v>
      </c>
      <c r="I131" s="57">
        <f t="shared" si="2"/>
        <v>2010</v>
      </c>
      <c r="J131" s="57">
        <f t="shared" si="2"/>
        <v>2011</v>
      </c>
      <c r="K131" s="57">
        <f t="shared" si="2"/>
        <v>2012</v>
      </c>
      <c r="L131" s="57">
        <f t="shared" si="2"/>
        <v>2013</v>
      </c>
      <c r="M131" s="57">
        <f t="shared" si="2"/>
        <v>2014</v>
      </c>
      <c r="N131" s="57">
        <f t="shared" si="2"/>
        <v>2015</v>
      </c>
      <c r="O131" s="57">
        <f t="shared" si="2"/>
        <v>2016</v>
      </c>
      <c r="P131" s="57">
        <f t="shared" si="2"/>
        <v>2017</v>
      </c>
      <c r="Q131" s="57">
        <f t="shared" si="2"/>
        <v>2018</v>
      </c>
      <c r="R131" s="114"/>
      <c r="S131" s="114"/>
      <c r="T131" s="114"/>
    </row>
    <row r="132" spans="1:20" s="57" customFormat="1" x14ac:dyDescent="0.2">
      <c r="A132" s="35" t="s">
        <v>516</v>
      </c>
      <c r="B132" s="117">
        <f>+ratios!D4</f>
        <v>0.78054342552199996</v>
      </c>
      <c r="C132" s="117">
        <f>+ratios!E4</f>
        <v>0.91418629550300001</v>
      </c>
      <c r="D132" s="117">
        <f>+ratios!F4</f>
        <v>0.89934110491599994</v>
      </c>
      <c r="E132" s="117">
        <f>+ratios!G4</f>
        <v>0.90420589464400003</v>
      </c>
      <c r="F132" s="117">
        <f>+ratios!H4</f>
        <v>0.92988034270999997</v>
      </c>
      <c r="G132" s="117">
        <f>+ratios!I4</f>
        <v>1.0039544410500001</v>
      </c>
      <c r="H132" s="117">
        <f>+ratios!J4</f>
        <v>1.07650712459</v>
      </c>
      <c r="I132" s="117">
        <f>+ratios!K4</f>
        <v>1.08521925342</v>
      </c>
      <c r="J132" s="117">
        <f>+ratios!L4</f>
        <v>1.08058712121</v>
      </c>
      <c r="K132" s="117">
        <f>+ratios!M4</f>
        <v>1.08039801925</v>
      </c>
      <c r="L132" s="117">
        <f>+ratios!N4</f>
        <v>1.0825914705199999</v>
      </c>
      <c r="M132" s="117">
        <f>+ratios!O4</f>
        <v>1.08071810965</v>
      </c>
      <c r="N132" s="117">
        <f>+ratios!P4</f>
        <v>1.0478370131000001</v>
      </c>
      <c r="O132" s="117">
        <f>+ratios!Q4</f>
        <v>1.0756548645399999</v>
      </c>
      <c r="P132" s="117">
        <f>+P127</f>
        <v>1.0305410892400035</v>
      </c>
      <c r="Q132" s="117">
        <f>+Q127</f>
        <v>1.1570709893795417</v>
      </c>
      <c r="R132" s="114"/>
      <c r="S132" s="114"/>
      <c r="T132" s="114"/>
    </row>
    <row r="133" spans="1:20" s="57" customFormat="1" x14ac:dyDescent="0.2">
      <c r="A133" s="35" t="s">
        <v>554</v>
      </c>
      <c r="B133" s="117">
        <f>+nordstrom!D4</f>
        <v>1.4856753836500001</v>
      </c>
      <c r="C133" s="117">
        <f>+nordstrom!C4</f>
        <v>1.45647271142</v>
      </c>
      <c r="D133" s="117">
        <f>+nordstrom!D4</f>
        <v>1.4856753836500001</v>
      </c>
      <c r="E133" s="117">
        <f>+nordstrom!E4</f>
        <v>1.55458987252</v>
      </c>
      <c r="F133" s="117">
        <f>+nordstrom!F4</f>
        <v>1.62130189564</v>
      </c>
      <c r="G133" s="117">
        <f>+nordstrom!G4</f>
        <v>1.7789315264300001</v>
      </c>
      <c r="H133" s="117">
        <f>+nordstrom!H4</f>
        <v>1.74253841405</v>
      </c>
      <c r="I133" s="117">
        <f>+nordstrom!I4</f>
        <v>1.52260012432</v>
      </c>
      <c r="J133" s="117">
        <f>+nordstrom!J4</f>
        <v>1.40964052288</v>
      </c>
      <c r="K133" s="117">
        <f>+nordstrom!K4</f>
        <v>1.3816679723700001</v>
      </c>
      <c r="L133" s="117">
        <f>+nordstrom!L4</f>
        <v>1.3614994045</v>
      </c>
      <c r="M133" s="117">
        <f>+nordstrom!M4</f>
        <v>1.4636911942099999</v>
      </c>
      <c r="N133" s="117">
        <f>+nordstrom!N4</f>
        <v>1.50513112885</v>
      </c>
      <c r="O133" s="117">
        <f>+nordstrom!O4</f>
        <v>1.5159099837300001</v>
      </c>
      <c r="P133" s="117">
        <f>+nordstrom!P4</f>
        <v>1.7041846190200001</v>
      </c>
      <c r="Q133" s="117">
        <f>+nordstrom!Q4</f>
        <v>1.89727436359</v>
      </c>
      <c r="R133" s="114"/>
      <c r="S133" s="114"/>
      <c r="T133" s="114"/>
    </row>
    <row r="134" spans="1:20" s="57" customFormat="1" x14ac:dyDescent="0.2">
      <c r="A134" s="35" t="s">
        <v>665</v>
      </c>
      <c r="B134" s="117">
        <f>+macys!D4</f>
        <v>1.0632265185700001</v>
      </c>
      <c r="C134" s="117">
        <f>+macys!C4</f>
        <v>1.01037541322</v>
      </c>
      <c r="D134" s="117">
        <f>+macys!D4</f>
        <v>1.0632265185700001</v>
      </c>
      <c r="E134" s="117">
        <f>+macys!E4</f>
        <v>1.0719211822700001</v>
      </c>
      <c r="F134" s="117">
        <f>+macys!F4</f>
        <v>0.93188770732299997</v>
      </c>
      <c r="G134" s="117">
        <f>+macys!G4</f>
        <v>0.86004017985299996</v>
      </c>
      <c r="H134" s="117">
        <f>+macys!H4</f>
        <v>0.91780463558799996</v>
      </c>
      <c r="I134" s="117">
        <f>+macys!I4</f>
        <v>0.99699603476599996</v>
      </c>
      <c r="J134" s="117">
        <f>+macys!J4</f>
        <v>1.0813212107300001</v>
      </c>
      <c r="K134" s="117">
        <f>+macys!K4</f>
        <v>1.19257828337</v>
      </c>
      <c r="L134" s="117">
        <f>+macys!L4</f>
        <v>1.23601554089</v>
      </c>
      <c r="M134" s="117">
        <f>+macys!M4</f>
        <v>1.2851506289700001</v>
      </c>
      <c r="N134" s="117">
        <f>+macys!N4</f>
        <v>1.31097603905</v>
      </c>
      <c r="O134" s="117">
        <f>+macys!O4</f>
        <v>1.30873108265</v>
      </c>
      <c r="P134" s="117">
        <f>+macys!P4</f>
        <v>1.2923686345600001</v>
      </c>
      <c r="Q134" s="117">
        <f>+macys!Q4</f>
        <v>1.2752863185500001</v>
      </c>
      <c r="R134" s="114"/>
      <c r="S134" s="114"/>
      <c r="T134" s="114"/>
    </row>
    <row r="135" spans="1:20" s="57" customFormat="1" x14ac:dyDescent="0.2">
      <c r="A135" s="35" t="s">
        <v>556</v>
      </c>
      <c r="B135" s="117">
        <f>+'ross stores'!D4</f>
        <v>2.5545792331200001</v>
      </c>
      <c r="C135" s="117">
        <f>+'ross stores'!C4</f>
        <v>2.8701812278099998</v>
      </c>
      <c r="D135" s="117">
        <f>+'ross stores'!D4</f>
        <v>2.5545792331200001</v>
      </c>
      <c r="E135" s="117">
        <f>+'ross stores'!E4</f>
        <v>2.4703671766699999</v>
      </c>
      <c r="F135" s="117">
        <f>+'ross stores'!F4</f>
        <v>2.6870881231400001</v>
      </c>
      <c r="G135" s="117">
        <f>+'ross stores'!G4</f>
        <v>2.5924056547699998</v>
      </c>
      <c r="H135" s="117">
        <f>+'ross stores'!H4</f>
        <v>2.52656317357</v>
      </c>
      <c r="I135" s="117">
        <f>+'ross stores'!I4</f>
        <v>2.7443910119099999</v>
      </c>
      <c r="J135" s="117">
        <f>+'ross stores'!J4</f>
        <v>2.8040636641000001</v>
      </c>
      <c r="K135" s="117">
        <f>+'ross stores'!K4</f>
        <v>2.6733450731100001</v>
      </c>
      <c r="L135" s="117">
        <f>+'ross stores'!L4</f>
        <v>2.6827916482899998</v>
      </c>
      <c r="M135" s="117">
        <f>+'ross stores'!M4</f>
        <v>2.7886935455400002</v>
      </c>
      <c r="N135" s="117">
        <f>+'ross stores'!N4</f>
        <v>2.7038110262499999</v>
      </c>
      <c r="O135" s="117">
        <f>+'ross stores'!O4</f>
        <v>2.5725680779500002</v>
      </c>
      <c r="P135" s="117">
        <f>+'ross stores'!P4</f>
        <v>2.4988254577600002</v>
      </c>
      <c r="Q135" s="117">
        <f>+'ross stores'!Q4</f>
        <v>2.5282300778</v>
      </c>
      <c r="R135" s="114"/>
      <c r="S135" s="114"/>
      <c r="T135" s="114"/>
    </row>
    <row r="136" spans="1:20" s="57" customFormat="1" x14ac:dyDescent="0.2">
      <c r="A136" s="35" t="s">
        <v>555</v>
      </c>
      <c r="B136" s="117">
        <f>+'tj maxx'!D4</f>
        <v>3.19720013395</v>
      </c>
      <c r="C136" s="117">
        <f>+'tj maxx'!C4</f>
        <v>3.1796279626200001</v>
      </c>
      <c r="D136" s="117">
        <f>+'tj maxx'!D4</f>
        <v>3.19720013395</v>
      </c>
      <c r="E136" s="117">
        <f>+'tj maxx'!E4</f>
        <v>3.1377469320900002</v>
      </c>
      <c r="F136" s="117">
        <f>+'tj maxx'!F4</f>
        <v>3.0185921422100002</v>
      </c>
      <c r="G136" s="117">
        <f>+'tj maxx'!G4</f>
        <v>2.9535495797100002</v>
      </c>
      <c r="H136" s="117">
        <f>+'tj maxx'!H4</f>
        <v>2.8909435665599998</v>
      </c>
      <c r="I136" s="117">
        <f>+'tj maxx'!I4</f>
        <v>2.9737428878699999</v>
      </c>
      <c r="J136" s="117">
        <f>+'tj maxx'!J4</f>
        <v>2.9743612824299999</v>
      </c>
      <c r="K136" s="117">
        <f>+'tj maxx'!K4</f>
        <v>2.8430373924399999</v>
      </c>
      <c r="L136" s="117">
        <f>+'tj maxx'!L4</f>
        <v>2.85374145223</v>
      </c>
      <c r="M136" s="117">
        <f>+'tj maxx'!M4</f>
        <v>2.9087509680500001</v>
      </c>
      <c r="N136" s="117">
        <f>+'tj maxx'!N4</f>
        <v>2.7822114448300002</v>
      </c>
      <c r="O136" s="117">
        <f>+'tj maxx'!O4</f>
        <v>2.7445700689899999</v>
      </c>
      <c r="P136" s="117">
        <f>+'tj maxx'!P4</f>
        <v>2.7532086689500002</v>
      </c>
      <c r="Q136" s="117">
        <f>+'tj maxx'!Q4</f>
        <v>2.7228537473499999</v>
      </c>
      <c r="R136" s="114"/>
      <c r="S136" s="114"/>
      <c r="T136" s="114"/>
    </row>
    <row r="137" spans="1:20" s="57" customFormat="1" x14ac:dyDescent="0.2"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</row>
    <row r="171" spans="1:17" x14ac:dyDescent="0.2">
      <c r="B171" s="57">
        <f>+pnl!B198</f>
        <v>2004</v>
      </c>
      <c r="C171" s="57">
        <f>+pnl!C198</f>
        <v>2005</v>
      </c>
      <c r="D171" s="57">
        <f>+pnl!D198</f>
        <v>2006</v>
      </c>
      <c r="E171" s="57">
        <f>+pnl!E198</f>
        <v>2007</v>
      </c>
      <c r="F171" s="57">
        <f>+pnl!F198</f>
        <v>2008</v>
      </c>
      <c r="G171" s="57">
        <f>+pnl!G198</f>
        <v>2009</v>
      </c>
      <c r="H171" s="57">
        <f>+pnl!H198</f>
        <v>2010</v>
      </c>
      <c r="I171" s="57">
        <f>+pnl!I198</f>
        <v>2011</v>
      </c>
      <c r="J171" s="57">
        <f>+pnl!J198</f>
        <v>2012</v>
      </c>
      <c r="K171" s="57">
        <f>+pnl!K198</f>
        <v>2013</v>
      </c>
      <c r="L171" s="57">
        <f>+pnl!L198</f>
        <v>2014</v>
      </c>
      <c r="M171" s="57">
        <f>+pnl!M198</f>
        <v>2015</v>
      </c>
      <c r="N171" s="57">
        <f>+pnl!N198</f>
        <v>2016</v>
      </c>
      <c r="O171" s="57">
        <f>+pnl!O198</f>
        <v>2017</v>
      </c>
      <c r="P171" s="57">
        <f>+pnl!P198</f>
        <v>2018</v>
      </c>
      <c r="Q171" s="57"/>
    </row>
    <row r="172" spans="1:17" x14ac:dyDescent="0.2">
      <c r="A172" t="str">
        <f>+pnl!A199</f>
        <v>Incremental Margin</v>
      </c>
      <c r="B172" s="39">
        <f>+pnl!B199</f>
        <v>-0.72808586762075289</v>
      </c>
      <c r="C172" s="39">
        <f>+pnl!C199</f>
        <v>1.0325064157399477</v>
      </c>
      <c r="D172" s="39">
        <f>+pnl!D199</f>
        <v>9.191916109090921E-2</v>
      </c>
      <c r="E172" s="39">
        <f>+pnl!E199</f>
        <v>-0.42128921805097452</v>
      </c>
      <c r="F172" s="39">
        <f>+pnl!F199</f>
        <v>-0.52469135802469169</v>
      </c>
      <c r="G172" s="39">
        <f>+pnl!G199</f>
        <v>7.9842812094241225E-2</v>
      </c>
      <c r="H172" s="39">
        <f>+pnl!H199</f>
        <v>0.10866371487028872</v>
      </c>
      <c r="I172" s="39">
        <f>+pnl!I199</f>
        <v>-0.23025580587319228</v>
      </c>
      <c r="J172" s="39">
        <f>+pnl!J199</f>
        <v>-0.43499984740000031</v>
      </c>
      <c r="K172" s="39">
        <f>+pnl!K199</f>
        <v>-0.1335877862595429</v>
      </c>
      <c r="L172" s="39">
        <f>+pnl!L199</f>
        <v>-1.2918030785573775</v>
      </c>
      <c r="M172" s="39">
        <f>+pnl!M199</f>
        <v>0.55000000000000004</v>
      </c>
      <c r="N172" s="39">
        <f>+pnl!N199</f>
        <v>-0.16315821599999936</v>
      </c>
      <c r="O172" s="39">
        <f>+pnl!O199</f>
        <v>3.5074626865672593</v>
      </c>
      <c r="P172" s="39">
        <f>+pnl!P199</f>
        <v>1.1051723874844828</v>
      </c>
      <c r="Q172" s="39"/>
    </row>
    <row r="176" spans="1:17" x14ac:dyDescent="0.2">
      <c r="B176" s="57">
        <f>+C171</f>
        <v>2005</v>
      </c>
      <c r="C176" s="57">
        <f t="shared" ref="C176:O176" si="3">+D171</f>
        <v>2006</v>
      </c>
      <c r="D176" s="57">
        <f t="shared" si="3"/>
        <v>2007</v>
      </c>
      <c r="E176" s="57">
        <f t="shared" si="3"/>
        <v>2008</v>
      </c>
      <c r="F176" s="57">
        <f t="shared" si="3"/>
        <v>2009</v>
      </c>
      <c r="G176" s="57">
        <f t="shared" si="3"/>
        <v>2010</v>
      </c>
      <c r="H176" s="57">
        <f t="shared" si="3"/>
        <v>2011</v>
      </c>
      <c r="I176" s="57">
        <f t="shared" si="3"/>
        <v>2012</v>
      </c>
      <c r="J176" s="57">
        <f t="shared" si="3"/>
        <v>2013</v>
      </c>
      <c r="K176" s="57">
        <f t="shared" si="3"/>
        <v>2014</v>
      </c>
      <c r="L176" s="57">
        <f t="shared" si="3"/>
        <v>2015</v>
      </c>
      <c r="M176" s="57">
        <f t="shared" si="3"/>
        <v>2016</v>
      </c>
      <c r="N176" s="57">
        <f t="shared" si="3"/>
        <v>2017</v>
      </c>
      <c r="O176" s="57">
        <f t="shared" si="3"/>
        <v>2018</v>
      </c>
    </row>
    <row r="177" spans="1:15" ht="38.25" x14ac:dyDescent="0.2">
      <c r="A177" s="111" t="s">
        <v>662</v>
      </c>
      <c r="B177" s="14">
        <v>158.80000000000001</v>
      </c>
      <c r="C177" s="14">
        <v>161</v>
      </c>
      <c r="D177" s="14">
        <v>207.1</v>
      </c>
      <c r="E177" s="14">
        <v>225.8</v>
      </c>
      <c r="F177" s="14">
        <v>273</v>
      </c>
      <c r="G177" s="14">
        <v>285.7</v>
      </c>
      <c r="H177" s="14">
        <v>318.89999999999998</v>
      </c>
      <c r="I177" s="14">
        <v>321.89999999999998</v>
      </c>
      <c r="J177" s="14">
        <v>322.10000000000002</v>
      </c>
      <c r="K177" s="14">
        <v>332.7</v>
      </c>
      <c r="L177" s="14">
        <v>340.6</v>
      </c>
      <c r="M177" s="14">
        <v>354.5</v>
      </c>
      <c r="N177" s="14">
        <v>351.7</v>
      </c>
      <c r="O177" s="14">
        <v>354.4</v>
      </c>
    </row>
    <row r="178" spans="1:15" x14ac:dyDescent="0.2">
      <c r="A178" s="35" t="s">
        <v>666</v>
      </c>
      <c r="C178" s="114">
        <f>+C177-B177</f>
        <v>2.1999999999999886</v>
      </c>
      <c r="D178" s="114">
        <f t="shared" ref="D178:O178" si="4">+D177-C177</f>
        <v>46.099999999999994</v>
      </c>
      <c r="E178" s="114">
        <f t="shared" si="4"/>
        <v>18.700000000000017</v>
      </c>
      <c r="F178" s="114">
        <f t="shared" si="4"/>
        <v>47.199999999999989</v>
      </c>
      <c r="G178" s="114">
        <f t="shared" si="4"/>
        <v>12.699999999999989</v>
      </c>
      <c r="H178" s="114">
        <f t="shared" si="4"/>
        <v>33.199999999999989</v>
      </c>
      <c r="I178" s="114">
        <f t="shared" si="4"/>
        <v>3</v>
      </c>
      <c r="J178" s="114">
        <f t="shared" si="4"/>
        <v>0.20000000000004547</v>
      </c>
      <c r="K178" s="114">
        <f t="shared" si="4"/>
        <v>10.599999999999966</v>
      </c>
      <c r="L178" s="114">
        <f t="shared" si="4"/>
        <v>7.9000000000000341</v>
      </c>
      <c r="M178" s="114">
        <f t="shared" si="4"/>
        <v>13.899999999999977</v>
      </c>
      <c r="N178" s="114">
        <f t="shared" si="4"/>
        <v>-2.8000000000000114</v>
      </c>
      <c r="O178" s="114">
        <f t="shared" si="4"/>
        <v>2.6999999999999886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2B3-76BA-49B8-9345-BBA235C49CAA}">
  <dimension ref="A1:L181"/>
  <sheetViews>
    <sheetView tabSelected="1" topLeftCell="A151" workbookViewId="0">
      <selection activeCell="D154" sqref="B154:D173"/>
    </sheetView>
  </sheetViews>
  <sheetFormatPr defaultRowHeight="18.75" x14ac:dyDescent="0.3"/>
  <cols>
    <col min="1" max="1" width="9.140625" style="92"/>
    <col min="2" max="2" width="31.5703125" style="92" customWidth="1"/>
    <col min="3" max="3" width="17.5703125" style="92" customWidth="1"/>
    <col min="4" max="8" width="17.42578125" style="92" customWidth="1"/>
    <col min="9" max="9" width="29.5703125" style="92" customWidth="1"/>
    <col min="10" max="12" width="14.7109375" style="92" customWidth="1"/>
    <col min="13" max="16384" width="9.140625" style="92"/>
  </cols>
  <sheetData>
    <row r="1" spans="1:12" x14ac:dyDescent="0.3">
      <c r="A1" s="92" t="s">
        <v>569</v>
      </c>
    </row>
    <row r="3" spans="1:12" x14ac:dyDescent="0.3">
      <c r="B3" s="93"/>
      <c r="C3" s="94" t="s">
        <v>478</v>
      </c>
      <c r="D3" s="94" t="s">
        <v>478</v>
      </c>
      <c r="E3" s="94" t="s">
        <v>574</v>
      </c>
      <c r="F3" s="94" t="s">
        <v>574</v>
      </c>
      <c r="G3" s="94" t="s">
        <v>575</v>
      </c>
      <c r="H3" s="94" t="s">
        <v>575</v>
      </c>
    </row>
    <row r="4" spans="1:12" x14ac:dyDescent="0.3">
      <c r="B4" s="93"/>
      <c r="C4" s="93">
        <v>2018</v>
      </c>
      <c r="D4" s="93">
        <v>2017</v>
      </c>
      <c r="E4" s="93">
        <v>2018</v>
      </c>
      <c r="F4" s="93">
        <v>2017</v>
      </c>
      <c r="G4" s="93">
        <v>2018</v>
      </c>
      <c r="H4" s="93">
        <v>2017</v>
      </c>
    </row>
    <row r="5" spans="1:12" x14ac:dyDescent="0.3">
      <c r="B5" s="93" t="s">
        <v>570</v>
      </c>
      <c r="C5" s="93">
        <v>1832.7</v>
      </c>
      <c r="D5" s="93">
        <v>1892.9</v>
      </c>
      <c r="E5" s="93">
        <v>1159.5999999999999</v>
      </c>
      <c r="F5" s="93">
        <v>1585.9</v>
      </c>
      <c r="G5" s="95">
        <f>+C5/E5</f>
        <v>1.5804587788892723</v>
      </c>
      <c r="H5" s="95">
        <f>+D5/F5</f>
        <v>1.1935809319629231</v>
      </c>
    </row>
    <row r="6" spans="1:12" x14ac:dyDescent="0.3">
      <c r="B6" s="93" t="s">
        <v>571</v>
      </c>
      <c r="C6" s="93">
        <v>210.1</v>
      </c>
      <c r="D6" s="93">
        <v>205.6</v>
      </c>
      <c r="E6" s="93">
        <v>39.299999999999997</v>
      </c>
      <c r="F6" s="93">
        <v>36</v>
      </c>
      <c r="G6" s="95">
        <f t="shared" ref="G6:G9" si="0">+C6/E6</f>
        <v>5.3460559796437659</v>
      </c>
      <c r="H6" s="95">
        <f t="shared" ref="H6:H9" si="1">+D6/F6</f>
        <v>5.7111111111111112</v>
      </c>
    </row>
    <row r="7" spans="1:12" x14ac:dyDescent="0.3">
      <c r="B7" s="93" t="s">
        <v>573</v>
      </c>
      <c r="C7" s="93">
        <v>149.19999999999999</v>
      </c>
      <c r="D7" s="93">
        <v>17.5</v>
      </c>
      <c r="E7" s="93">
        <v>23.3</v>
      </c>
      <c r="F7" s="93">
        <v>24</v>
      </c>
      <c r="G7" s="95">
        <f t="shared" si="0"/>
        <v>6.4034334763948495</v>
      </c>
      <c r="H7" s="95">
        <f t="shared" si="1"/>
        <v>0.72916666666666663</v>
      </c>
    </row>
    <row r="8" spans="1:12" x14ac:dyDescent="0.3">
      <c r="B8" s="93" t="s">
        <v>572</v>
      </c>
      <c r="C8" s="96">
        <v>85</v>
      </c>
      <c r="D8" s="96">
        <v>89</v>
      </c>
      <c r="E8" s="93">
        <v>0.9</v>
      </c>
      <c r="F8" s="93">
        <v>0.9</v>
      </c>
      <c r="G8" s="95">
        <f t="shared" si="0"/>
        <v>94.444444444444443</v>
      </c>
      <c r="H8" s="95">
        <f t="shared" si="1"/>
        <v>98.888888888888886</v>
      </c>
    </row>
    <row r="9" spans="1:12" x14ac:dyDescent="0.3">
      <c r="B9" s="93"/>
      <c r="C9" s="96">
        <f>SUM(C5:C8)</f>
        <v>2277</v>
      </c>
      <c r="D9" s="96">
        <f t="shared" ref="D9:F9" si="2">SUM(D5:D8)</f>
        <v>2205</v>
      </c>
      <c r="E9" s="93">
        <f t="shared" si="2"/>
        <v>1223.0999999999999</v>
      </c>
      <c r="F9" s="93">
        <f t="shared" si="2"/>
        <v>1646.8000000000002</v>
      </c>
      <c r="G9" s="95">
        <f t="shared" si="0"/>
        <v>1.8616629874908022</v>
      </c>
      <c r="H9" s="95">
        <f t="shared" si="1"/>
        <v>1.3389604080641242</v>
      </c>
    </row>
    <row r="11" spans="1:12" x14ac:dyDescent="0.3">
      <c r="I11" s="93"/>
      <c r="J11" s="105"/>
      <c r="K11" s="105"/>
    </row>
    <row r="12" spans="1:12" ht="25.5" x14ac:dyDescent="0.3">
      <c r="B12" s="97" t="s">
        <v>576</v>
      </c>
      <c r="C12" s="94" t="s">
        <v>577</v>
      </c>
      <c r="D12" s="94" t="s">
        <v>578</v>
      </c>
      <c r="E12" s="94" t="s">
        <v>382</v>
      </c>
      <c r="F12" s="93"/>
      <c r="G12" s="94" t="s">
        <v>597</v>
      </c>
      <c r="I12" s="97" t="s">
        <v>614</v>
      </c>
      <c r="J12" s="105" t="s">
        <v>615</v>
      </c>
      <c r="K12" s="105" t="s">
        <v>616</v>
      </c>
      <c r="L12" s="105" t="s">
        <v>382</v>
      </c>
    </row>
    <row r="13" spans="1:12" x14ac:dyDescent="0.3">
      <c r="B13" s="93" t="s">
        <v>584</v>
      </c>
      <c r="C13" s="93">
        <v>194.1</v>
      </c>
      <c r="D13" s="93">
        <v>40.6</v>
      </c>
      <c r="E13" s="93">
        <f>+D13+C13</f>
        <v>234.7</v>
      </c>
      <c r="F13" s="93" t="s">
        <v>599</v>
      </c>
      <c r="G13" s="93">
        <v>50.1</v>
      </c>
      <c r="I13" s="93" t="s">
        <v>584</v>
      </c>
      <c r="J13" s="93">
        <v>383.1</v>
      </c>
      <c r="K13" s="93">
        <v>1059.4000000000001</v>
      </c>
      <c r="L13" s="93">
        <f>+K13+J13</f>
        <v>1442.5</v>
      </c>
    </row>
    <row r="14" spans="1:12" x14ac:dyDescent="0.3">
      <c r="B14" s="93" t="s">
        <v>580</v>
      </c>
      <c r="C14" s="93">
        <v>42.8</v>
      </c>
      <c r="D14" s="93">
        <v>10.5</v>
      </c>
      <c r="E14" s="93">
        <f t="shared" ref="E14:E31" si="3">+D14+C14</f>
        <v>53.3</v>
      </c>
      <c r="F14" s="93" t="s">
        <v>598</v>
      </c>
      <c r="G14" s="93">
        <v>19.7</v>
      </c>
      <c r="I14" s="93" t="s">
        <v>580</v>
      </c>
      <c r="J14" s="93">
        <v>3.1</v>
      </c>
      <c r="K14" s="93">
        <v>75.3</v>
      </c>
      <c r="L14" s="93">
        <f t="shared" ref="L14:L21" si="4">+K14+J14</f>
        <v>78.399999999999991</v>
      </c>
    </row>
    <row r="15" spans="1:12" x14ac:dyDescent="0.3">
      <c r="B15" s="93" t="s">
        <v>579</v>
      </c>
      <c r="C15" s="93">
        <v>-12</v>
      </c>
      <c r="D15" s="93">
        <v>-3.2</v>
      </c>
      <c r="E15" s="93">
        <f t="shared" si="3"/>
        <v>-15.2</v>
      </c>
      <c r="F15" s="93" t="s">
        <v>581</v>
      </c>
      <c r="G15" s="93">
        <f>+G14+G13</f>
        <v>69.8</v>
      </c>
      <c r="I15" s="93" t="s">
        <v>579</v>
      </c>
      <c r="J15" s="93">
        <v>0</v>
      </c>
      <c r="K15" s="93">
        <v>-22.8</v>
      </c>
      <c r="L15" s="93">
        <f t="shared" si="4"/>
        <v>-22.8</v>
      </c>
    </row>
    <row r="16" spans="1:12" x14ac:dyDescent="0.3">
      <c r="B16" s="93" t="s">
        <v>53</v>
      </c>
      <c r="C16" s="93">
        <v>1.1000000000000001</v>
      </c>
      <c r="D16" s="93">
        <v>0.1</v>
      </c>
      <c r="E16" s="93">
        <f t="shared" si="3"/>
        <v>1.2000000000000002</v>
      </c>
      <c r="F16" s="93" t="s">
        <v>600</v>
      </c>
      <c r="G16" s="93">
        <v>17</v>
      </c>
      <c r="I16" s="93" t="s">
        <v>53</v>
      </c>
      <c r="J16" s="93">
        <v>2.2000000000000002</v>
      </c>
      <c r="K16" s="93">
        <v>9.4</v>
      </c>
      <c r="L16" s="93">
        <f t="shared" si="4"/>
        <v>11.600000000000001</v>
      </c>
    </row>
    <row r="17" spans="2:12" x14ac:dyDescent="0.3">
      <c r="B17" s="93" t="s">
        <v>583</v>
      </c>
      <c r="C17" s="93">
        <f>SUM(C13:C16)</f>
        <v>225.99999999999997</v>
      </c>
      <c r="D17" s="96">
        <f>SUM(D13:D16)</f>
        <v>48</v>
      </c>
      <c r="E17" s="93">
        <f t="shared" si="3"/>
        <v>274</v>
      </c>
      <c r="F17" s="93" t="s">
        <v>583</v>
      </c>
      <c r="G17" s="93">
        <f>+G16+G15</f>
        <v>86.8</v>
      </c>
      <c r="I17" s="93" t="s">
        <v>583</v>
      </c>
      <c r="J17" s="93">
        <f>SUM(J13:J16)</f>
        <v>388.40000000000003</v>
      </c>
      <c r="K17" s="96">
        <f>SUM(K13:K16)</f>
        <v>1121.3000000000002</v>
      </c>
      <c r="L17" s="93">
        <f t="shared" si="4"/>
        <v>1509.7000000000003</v>
      </c>
    </row>
    <row r="18" spans="2:12" x14ac:dyDescent="0.3">
      <c r="B18" s="93" t="s">
        <v>580</v>
      </c>
      <c r="C18" s="93">
        <v>29.3</v>
      </c>
      <c r="D18" s="93">
        <v>1.7</v>
      </c>
      <c r="E18" s="93">
        <f t="shared" si="3"/>
        <v>31</v>
      </c>
      <c r="F18" s="93"/>
      <c r="G18" s="93"/>
      <c r="I18" s="93" t="s">
        <v>580</v>
      </c>
      <c r="J18" s="93">
        <v>4.4000000000000004</v>
      </c>
      <c r="K18" s="93">
        <v>98.2</v>
      </c>
      <c r="L18" s="93">
        <f t="shared" si="4"/>
        <v>102.60000000000001</v>
      </c>
    </row>
    <row r="19" spans="2:12" x14ac:dyDescent="0.3">
      <c r="B19" s="93" t="s">
        <v>579</v>
      </c>
      <c r="C19" s="93">
        <v>-83.2</v>
      </c>
      <c r="D19" s="93">
        <v>-0.9</v>
      </c>
      <c r="E19" s="93">
        <f t="shared" si="3"/>
        <v>-84.100000000000009</v>
      </c>
      <c r="F19" s="93" t="s">
        <v>602</v>
      </c>
      <c r="G19" s="93">
        <v>31.4</v>
      </c>
      <c r="I19" s="93" t="s">
        <v>579</v>
      </c>
      <c r="J19" s="93">
        <v>-1.4</v>
      </c>
      <c r="K19" s="93">
        <v>-42.2</v>
      </c>
      <c r="L19" s="93">
        <f t="shared" si="4"/>
        <v>-43.6</v>
      </c>
    </row>
    <row r="20" spans="2:12" x14ac:dyDescent="0.3">
      <c r="B20" s="93" t="s">
        <v>53</v>
      </c>
      <c r="C20" s="93">
        <v>-0.2</v>
      </c>
      <c r="D20" s="93">
        <v>0</v>
      </c>
      <c r="E20" s="93">
        <f t="shared" si="3"/>
        <v>-0.2</v>
      </c>
      <c r="F20" s="93" t="s">
        <v>585</v>
      </c>
      <c r="G20" s="93">
        <v>5.6</v>
      </c>
      <c r="I20" s="93" t="s">
        <v>53</v>
      </c>
      <c r="J20" s="93">
        <v>-0.7</v>
      </c>
      <c r="K20" s="93">
        <v>-2.6</v>
      </c>
      <c r="L20" s="93">
        <f t="shared" si="4"/>
        <v>-3.3</v>
      </c>
    </row>
    <row r="21" spans="2:12" x14ac:dyDescent="0.3">
      <c r="B21" s="93" t="s">
        <v>582</v>
      </c>
      <c r="C21" s="93">
        <f>SUM(C17:C20)</f>
        <v>171.89999999999998</v>
      </c>
      <c r="D21" s="93">
        <f>SUM(D17:D20)</f>
        <v>48.800000000000004</v>
      </c>
      <c r="E21" s="93">
        <f t="shared" si="3"/>
        <v>220.7</v>
      </c>
      <c r="F21" s="93" t="s">
        <v>601</v>
      </c>
      <c r="G21" s="93">
        <v>8</v>
      </c>
      <c r="I21" s="93" t="s">
        <v>582</v>
      </c>
      <c r="J21" s="93">
        <f>SUM(J17:J20)</f>
        <v>390.70000000000005</v>
      </c>
      <c r="K21" s="93">
        <f>SUM(K17:K20)</f>
        <v>1174.7000000000003</v>
      </c>
      <c r="L21" s="93">
        <f t="shared" si="4"/>
        <v>1565.4000000000003</v>
      </c>
    </row>
    <row r="22" spans="2:12" x14ac:dyDescent="0.3">
      <c r="B22" s="93"/>
      <c r="C22" s="93"/>
      <c r="D22" s="93"/>
      <c r="E22" s="93"/>
      <c r="F22" s="93" t="s">
        <v>603</v>
      </c>
      <c r="G22" s="93">
        <f>+SUM(G19:G21)</f>
        <v>45</v>
      </c>
      <c r="I22" s="93"/>
      <c r="J22" s="93"/>
      <c r="K22" s="93"/>
      <c r="L22" s="93"/>
    </row>
    <row r="23" spans="2:12" x14ac:dyDescent="0.3">
      <c r="B23" s="93" t="s">
        <v>587</v>
      </c>
      <c r="C23" s="93">
        <v>82</v>
      </c>
      <c r="D23" s="93">
        <v>11.6</v>
      </c>
      <c r="E23" s="93">
        <f t="shared" si="3"/>
        <v>93.6</v>
      </c>
      <c r="F23" s="93" t="s">
        <v>585</v>
      </c>
      <c r="G23" s="93">
        <v>6.7</v>
      </c>
      <c r="I23" s="93" t="s">
        <v>587</v>
      </c>
      <c r="J23" s="93">
        <v>168.4</v>
      </c>
      <c r="K23" s="93">
        <v>611.5</v>
      </c>
      <c r="L23" s="93">
        <f>+K23+J23</f>
        <v>779.9</v>
      </c>
    </row>
    <row r="24" spans="2:12" x14ac:dyDescent="0.3">
      <c r="B24" s="93" t="s">
        <v>585</v>
      </c>
      <c r="C24" s="93">
        <v>15.7</v>
      </c>
      <c r="D24" s="93">
        <v>3.6</v>
      </c>
      <c r="E24" s="93">
        <f t="shared" si="3"/>
        <v>19.3</v>
      </c>
      <c r="F24" s="93" t="s">
        <v>586</v>
      </c>
      <c r="G24" s="93">
        <f>+G23+G22</f>
        <v>51.7</v>
      </c>
      <c r="I24" s="93" t="s">
        <v>585</v>
      </c>
      <c r="J24" s="93">
        <v>15.3</v>
      </c>
      <c r="K24" s="93">
        <v>74.099999999999994</v>
      </c>
      <c r="L24" s="93">
        <f t="shared" ref="L24:L31" si="5">+K24+J24</f>
        <v>89.399999999999991</v>
      </c>
    </row>
    <row r="25" spans="2:12" x14ac:dyDescent="0.3">
      <c r="B25" s="93" t="s">
        <v>579</v>
      </c>
      <c r="C25" s="93">
        <v>-8</v>
      </c>
      <c r="D25" s="93">
        <v>-2.6</v>
      </c>
      <c r="E25" s="93">
        <f t="shared" si="3"/>
        <v>-10.6</v>
      </c>
      <c r="F25" s="93"/>
      <c r="G25" s="93"/>
      <c r="I25" s="93" t="s">
        <v>579</v>
      </c>
      <c r="J25" s="93">
        <v>0</v>
      </c>
      <c r="K25" s="93">
        <v>-21.6</v>
      </c>
      <c r="L25" s="93">
        <f t="shared" si="5"/>
        <v>-21.6</v>
      </c>
    </row>
    <row r="26" spans="2:12" x14ac:dyDescent="0.3">
      <c r="B26" s="93" t="s">
        <v>53</v>
      </c>
      <c r="C26" s="93">
        <v>0.7</v>
      </c>
      <c r="D26" s="93">
        <v>0</v>
      </c>
      <c r="E26" s="93">
        <f t="shared" si="3"/>
        <v>0.7</v>
      </c>
      <c r="F26" s="93" t="s">
        <v>604</v>
      </c>
      <c r="G26" s="93">
        <f>+G13-G19</f>
        <v>18.700000000000003</v>
      </c>
      <c r="I26" s="93" t="s">
        <v>53</v>
      </c>
      <c r="J26" s="93">
        <v>3</v>
      </c>
      <c r="K26" s="93">
        <v>11.6</v>
      </c>
      <c r="L26" s="93">
        <f t="shared" si="5"/>
        <v>14.6</v>
      </c>
    </row>
    <row r="27" spans="2:12" x14ac:dyDescent="0.3">
      <c r="B27" s="93" t="s">
        <v>586</v>
      </c>
      <c r="C27" s="93">
        <f>SUM(C23:C26)</f>
        <v>90.4</v>
      </c>
      <c r="D27" s="93">
        <f>SUM(D23:D26)</f>
        <v>12.6</v>
      </c>
      <c r="E27" s="93">
        <f t="shared" si="3"/>
        <v>103</v>
      </c>
      <c r="F27" s="93" t="s">
        <v>591</v>
      </c>
      <c r="G27" s="93">
        <f>+G15-G22</f>
        <v>24.799999999999997</v>
      </c>
      <c r="I27" s="93" t="s">
        <v>586</v>
      </c>
      <c r="J27" s="93">
        <f>SUM(J23:J26)</f>
        <v>186.70000000000002</v>
      </c>
      <c r="K27" s="93">
        <f>SUM(K23:K26)</f>
        <v>675.6</v>
      </c>
      <c r="L27" s="93">
        <f t="shared" si="5"/>
        <v>862.30000000000007</v>
      </c>
    </row>
    <row r="28" spans="2:12" x14ac:dyDescent="0.3">
      <c r="B28" s="93" t="s">
        <v>585</v>
      </c>
      <c r="C28" s="93">
        <v>18.100000000000001</v>
      </c>
      <c r="D28" s="93">
        <v>4.4000000000000004</v>
      </c>
      <c r="E28" s="93">
        <f t="shared" si="3"/>
        <v>22.5</v>
      </c>
      <c r="F28" s="93" t="s">
        <v>589</v>
      </c>
      <c r="G28" s="93">
        <f>+G17-G24</f>
        <v>35.099999999999994</v>
      </c>
      <c r="I28" s="93" t="s">
        <v>585</v>
      </c>
      <c r="J28" s="93">
        <v>15.5</v>
      </c>
      <c r="K28" s="93">
        <v>76.7</v>
      </c>
      <c r="L28" s="93">
        <f t="shared" si="5"/>
        <v>92.2</v>
      </c>
    </row>
    <row r="29" spans="2:12" x14ac:dyDescent="0.3">
      <c r="B29" s="93" t="s">
        <v>579</v>
      </c>
      <c r="C29" s="93">
        <v>-5</v>
      </c>
      <c r="D29" s="93">
        <v>-0.8</v>
      </c>
      <c r="E29" s="93">
        <f t="shared" si="3"/>
        <v>-5.8</v>
      </c>
      <c r="F29" s="93"/>
      <c r="G29" s="93"/>
      <c r="I29" s="93" t="s">
        <v>579</v>
      </c>
      <c r="J29" s="93">
        <v>-1.2</v>
      </c>
      <c r="K29" s="93">
        <v>-38.799999999999997</v>
      </c>
      <c r="L29" s="93">
        <f t="shared" si="5"/>
        <v>-40</v>
      </c>
    </row>
    <row r="30" spans="2:12" x14ac:dyDescent="0.3">
      <c r="B30" s="93" t="s">
        <v>53</v>
      </c>
      <c r="C30" s="93">
        <v>-0.2</v>
      </c>
      <c r="D30" s="93">
        <v>0</v>
      </c>
      <c r="E30" s="93">
        <f t="shared" si="3"/>
        <v>-0.2</v>
      </c>
      <c r="F30" s="93" t="s">
        <v>605</v>
      </c>
      <c r="G30" s="96">
        <f>+(G13+G15)/2</f>
        <v>59.95</v>
      </c>
      <c r="I30" s="93" t="s">
        <v>53</v>
      </c>
      <c r="J30" s="93">
        <v>20.100000000000001</v>
      </c>
      <c r="K30" s="93">
        <v>33.5</v>
      </c>
      <c r="L30" s="93">
        <f t="shared" si="5"/>
        <v>53.6</v>
      </c>
    </row>
    <row r="31" spans="2:12" x14ac:dyDescent="0.3">
      <c r="B31" s="93" t="s">
        <v>588</v>
      </c>
      <c r="C31" s="93">
        <f>SUM(C27:C30)</f>
        <v>103.3</v>
      </c>
      <c r="D31" s="93">
        <f>SUM(D27:D30)</f>
        <v>16.2</v>
      </c>
      <c r="E31" s="93">
        <f t="shared" si="3"/>
        <v>119.5</v>
      </c>
      <c r="F31" s="93" t="s">
        <v>592</v>
      </c>
      <c r="G31" s="93">
        <f>+(G15+G17)/2</f>
        <v>78.3</v>
      </c>
      <c r="I31" s="93" t="s">
        <v>588</v>
      </c>
      <c r="J31" s="93">
        <f>SUM(J27:J30)</f>
        <v>221.10000000000002</v>
      </c>
      <c r="K31" s="96">
        <f>SUM(K27:K30)</f>
        <v>747.00000000000011</v>
      </c>
      <c r="L31" s="93">
        <f t="shared" si="5"/>
        <v>968.10000000000014</v>
      </c>
    </row>
    <row r="32" spans="2:12" x14ac:dyDescent="0.3">
      <c r="B32" s="93"/>
      <c r="C32" s="93"/>
      <c r="D32" s="93"/>
      <c r="E32" s="93"/>
      <c r="F32" s="93"/>
      <c r="G32" s="93"/>
      <c r="I32" s="93"/>
      <c r="J32" s="93"/>
      <c r="K32" s="93"/>
    </row>
    <row r="33" spans="2:12" x14ac:dyDescent="0.3">
      <c r="B33" s="93" t="s">
        <v>591</v>
      </c>
      <c r="C33" s="93">
        <f>+C13-C23</f>
        <v>112.1</v>
      </c>
      <c r="D33" s="93">
        <f>+D13-D23</f>
        <v>29</v>
      </c>
      <c r="E33" s="93">
        <f>+E13-E23</f>
        <v>141.1</v>
      </c>
      <c r="F33" s="93" t="s">
        <v>606</v>
      </c>
      <c r="G33" s="98">
        <f>+G26/G13</f>
        <v>0.37325349301397209</v>
      </c>
      <c r="I33" s="93" t="s">
        <v>591</v>
      </c>
      <c r="J33" s="93">
        <f>+J13-J23</f>
        <v>214.70000000000002</v>
      </c>
      <c r="K33" s="93">
        <f>+K13-K23</f>
        <v>447.90000000000009</v>
      </c>
      <c r="L33" s="93">
        <f>+L13-L23</f>
        <v>662.6</v>
      </c>
    </row>
    <row r="34" spans="2:12" x14ac:dyDescent="0.3">
      <c r="B34" s="93" t="s">
        <v>589</v>
      </c>
      <c r="C34" s="93">
        <f>+C17-C27</f>
        <v>135.59999999999997</v>
      </c>
      <c r="D34" s="93">
        <f>+D17-D27</f>
        <v>35.4</v>
      </c>
      <c r="E34" s="93">
        <f>+E17-E27</f>
        <v>171</v>
      </c>
      <c r="F34" s="93" t="s">
        <v>594</v>
      </c>
      <c r="G34" s="98">
        <f>+G27/G15</f>
        <v>0.35530085959885382</v>
      </c>
      <c r="I34" s="93" t="s">
        <v>589</v>
      </c>
      <c r="J34" s="93">
        <f>+J17-J27</f>
        <v>201.70000000000002</v>
      </c>
      <c r="K34" s="93">
        <f>+K17-K27</f>
        <v>445.70000000000016</v>
      </c>
      <c r="L34" s="93">
        <f>+L17-L27</f>
        <v>647.4000000000002</v>
      </c>
    </row>
    <row r="35" spans="2:12" x14ac:dyDescent="0.3">
      <c r="B35" s="93" t="s">
        <v>590</v>
      </c>
      <c r="C35" s="93">
        <f>+C21-C31</f>
        <v>68.59999999999998</v>
      </c>
      <c r="D35" s="93">
        <f>+D21-D31</f>
        <v>32.600000000000009</v>
      </c>
      <c r="E35" s="93">
        <f>+E21-E31</f>
        <v>101.19999999999999</v>
      </c>
      <c r="F35" s="93" t="s">
        <v>595</v>
      </c>
      <c r="G35" s="98">
        <f>+G28/G17</f>
        <v>0.40437788018433174</v>
      </c>
      <c r="I35" s="93" t="s">
        <v>590</v>
      </c>
      <c r="J35" s="93">
        <f>+J21-J31</f>
        <v>169.60000000000002</v>
      </c>
      <c r="K35" s="93">
        <f>+K21-K31</f>
        <v>427.70000000000016</v>
      </c>
      <c r="L35" s="93">
        <f>+L21-L31</f>
        <v>597.30000000000018</v>
      </c>
    </row>
    <row r="36" spans="2:12" x14ac:dyDescent="0.3">
      <c r="B36" s="93"/>
      <c r="C36" s="93"/>
      <c r="D36" s="93"/>
      <c r="E36" s="93"/>
      <c r="F36" s="93"/>
      <c r="G36" s="93"/>
      <c r="I36" s="93"/>
      <c r="J36" s="93"/>
      <c r="K36" s="93"/>
      <c r="L36" s="93"/>
    </row>
    <row r="37" spans="2:12" x14ac:dyDescent="0.3">
      <c r="B37" s="93" t="s">
        <v>592</v>
      </c>
      <c r="C37" s="96">
        <f>+(C13+C17)/2</f>
        <v>210.04999999999998</v>
      </c>
      <c r="D37" s="93">
        <f>+(D13+D17)/2</f>
        <v>44.3</v>
      </c>
      <c r="E37" s="96">
        <f>+(E13+E17)/2</f>
        <v>254.35</v>
      </c>
      <c r="F37" s="93" t="s">
        <v>386</v>
      </c>
      <c r="G37" s="96">
        <f>+G30/G20</f>
        <v>10.705357142857144</v>
      </c>
      <c r="I37" s="93" t="s">
        <v>592</v>
      </c>
      <c r="J37" s="96">
        <f>+(J13+J17)/2</f>
        <v>385.75</v>
      </c>
      <c r="K37" s="96">
        <f>+(K13+K17)/2</f>
        <v>1090.3500000000001</v>
      </c>
      <c r="L37" s="96">
        <f>+(L13+L17)/2</f>
        <v>1476.1000000000001</v>
      </c>
    </row>
    <row r="38" spans="2:12" x14ac:dyDescent="0.3">
      <c r="B38" s="93" t="s">
        <v>593</v>
      </c>
      <c r="C38" s="96">
        <f>+(C21+C17)/2</f>
        <v>198.95</v>
      </c>
      <c r="D38" s="93">
        <f>+(D21+D17)/2</f>
        <v>48.400000000000006</v>
      </c>
      <c r="E38" s="96">
        <f>+(E21+E17)/2</f>
        <v>247.35</v>
      </c>
      <c r="F38" s="93" t="s">
        <v>387</v>
      </c>
      <c r="G38" s="96">
        <f>+G31/G23</f>
        <v>11.686567164179104</v>
      </c>
      <c r="I38" s="93" t="s">
        <v>593</v>
      </c>
      <c r="J38" s="96">
        <f>+(J21+J17)/2</f>
        <v>389.55000000000007</v>
      </c>
      <c r="K38" s="96">
        <f>+(K21+K17)/2</f>
        <v>1148.0000000000002</v>
      </c>
      <c r="L38" s="96">
        <f>+(L21+L17)/2</f>
        <v>1537.5500000000002</v>
      </c>
    </row>
    <row r="39" spans="2:12" x14ac:dyDescent="0.3">
      <c r="B39" s="93"/>
      <c r="C39" s="93"/>
      <c r="D39" s="93"/>
      <c r="E39" s="93"/>
      <c r="I39" s="93"/>
      <c r="J39" s="93"/>
      <c r="K39" s="93"/>
      <c r="L39" s="93"/>
    </row>
    <row r="40" spans="2:12" x14ac:dyDescent="0.3">
      <c r="B40" s="93" t="s">
        <v>594</v>
      </c>
      <c r="C40" s="98">
        <f>+C33/C13</f>
        <v>0.57753735188047395</v>
      </c>
      <c r="D40" s="98">
        <f>+D33/D13</f>
        <v>0.7142857142857143</v>
      </c>
      <c r="E40" s="98">
        <f>+E33/E13</f>
        <v>0.60119301235619937</v>
      </c>
      <c r="I40" s="93" t="s">
        <v>594</v>
      </c>
      <c r="J40" s="98">
        <f>+J33/J13</f>
        <v>0.56042808666144606</v>
      </c>
      <c r="K40" s="98">
        <f>+K33/K13</f>
        <v>0.42278648291485754</v>
      </c>
      <c r="L40" s="98">
        <f>+L33/L13</f>
        <v>0.45934142114384752</v>
      </c>
    </row>
    <row r="41" spans="2:12" x14ac:dyDescent="0.3">
      <c r="B41" s="93" t="s">
        <v>595</v>
      </c>
      <c r="C41" s="98">
        <f>+C34/C17</f>
        <v>0.6</v>
      </c>
      <c r="D41" s="98">
        <f>+D34/D17</f>
        <v>0.73749999999999993</v>
      </c>
      <c r="E41" s="98">
        <f>+E34/E17</f>
        <v>0.62408759124087587</v>
      </c>
      <c r="I41" s="93" t="s">
        <v>595</v>
      </c>
      <c r="J41" s="98">
        <f>+J34/J17</f>
        <v>0.51930998970133879</v>
      </c>
      <c r="K41" s="98">
        <f>+K34/K17</f>
        <v>0.39748506198162853</v>
      </c>
      <c r="L41" s="98">
        <f>+L34/L17</f>
        <v>0.42882691925548128</v>
      </c>
    </row>
    <row r="42" spans="2:12" x14ac:dyDescent="0.3">
      <c r="B42" s="93" t="s">
        <v>596</v>
      </c>
      <c r="C42" s="98">
        <f>+C35/C21</f>
        <v>0.39906922629435715</v>
      </c>
      <c r="D42" s="98">
        <f>+D35/D21</f>
        <v>0.66803278688524603</v>
      </c>
      <c r="E42" s="98">
        <f>+E35/E21</f>
        <v>0.45854100589034885</v>
      </c>
      <c r="I42" s="93" t="s">
        <v>596</v>
      </c>
      <c r="J42" s="98">
        <f>+J35/J21</f>
        <v>0.43409265421039162</v>
      </c>
      <c r="K42" s="98">
        <f>+K35/K21</f>
        <v>0.36409295990465657</v>
      </c>
      <c r="L42" s="98">
        <f>+L35/L21</f>
        <v>0.38156381755461866</v>
      </c>
    </row>
    <row r="43" spans="2:12" x14ac:dyDescent="0.3">
      <c r="B43" s="93"/>
      <c r="C43" s="93"/>
      <c r="D43" s="93"/>
      <c r="E43" s="93"/>
      <c r="I43" s="93"/>
      <c r="J43" s="93"/>
      <c r="K43" s="93"/>
      <c r="L43" s="93"/>
    </row>
    <row r="44" spans="2:12" x14ac:dyDescent="0.3">
      <c r="B44" s="93" t="s">
        <v>386</v>
      </c>
      <c r="C44" s="96">
        <f>+C38/C24</f>
        <v>12.671974522292993</v>
      </c>
      <c r="D44" s="96">
        <f>+D38/D24</f>
        <v>13.444444444444446</v>
      </c>
      <c r="E44" s="96">
        <f>+E38/E24</f>
        <v>12.816062176165802</v>
      </c>
      <c r="I44" s="93" t="s">
        <v>386</v>
      </c>
      <c r="J44" s="96">
        <f>+J38/J24</f>
        <v>25.460784313725494</v>
      </c>
      <c r="K44" s="96">
        <f>+K38/K24</f>
        <v>15.492577597840761</v>
      </c>
      <c r="L44" s="96">
        <f>+L38/L24</f>
        <v>17.198545861297543</v>
      </c>
    </row>
    <row r="45" spans="2:12" x14ac:dyDescent="0.3">
      <c r="B45" s="93" t="s">
        <v>387</v>
      </c>
      <c r="C45" s="96">
        <f>+C38/C28</f>
        <v>10.99171270718232</v>
      </c>
      <c r="D45" s="96">
        <f>+D38/D28</f>
        <v>11</v>
      </c>
      <c r="E45" s="96">
        <f>+E38/E28</f>
        <v>10.993333333333332</v>
      </c>
      <c r="I45" s="93" t="s">
        <v>387</v>
      </c>
      <c r="J45" s="96">
        <f>+J38/J28</f>
        <v>25.132258064516133</v>
      </c>
      <c r="K45" s="96">
        <f>+K38/K28</f>
        <v>14.967405475880055</v>
      </c>
      <c r="L45" s="96">
        <f>+L38/L28</f>
        <v>16.676247288503255</v>
      </c>
    </row>
    <row r="48" spans="2:12" x14ac:dyDescent="0.3">
      <c r="B48" s="93" t="s">
        <v>580</v>
      </c>
      <c r="C48" s="108" t="s">
        <v>619</v>
      </c>
      <c r="D48" s="93"/>
      <c r="E48" s="93"/>
      <c r="F48" s="93"/>
      <c r="G48" s="93"/>
      <c r="H48" s="93"/>
      <c r="I48" s="93" t="s">
        <v>580</v>
      </c>
      <c r="J48" s="93"/>
      <c r="K48" s="108" t="s">
        <v>620</v>
      </c>
      <c r="L48" s="93"/>
    </row>
    <row r="49" spans="2:12" x14ac:dyDescent="0.3">
      <c r="B49" s="93">
        <v>2018</v>
      </c>
      <c r="C49" s="93">
        <f>+C18</f>
        <v>29.3</v>
      </c>
      <c r="D49" s="93">
        <f>+D18</f>
        <v>1.7</v>
      </c>
      <c r="E49" s="96">
        <f>+D49+C49</f>
        <v>31</v>
      </c>
      <c r="F49" s="93"/>
      <c r="G49" s="93"/>
      <c r="H49" s="93"/>
      <c r="I49" s="93">
        <v>2018</v>
      </c>
      <c r="J49" s="93">
        <f t="shared" ref="J49:K49" si="6">+J18</f>
        <v>4.4000000000000004</v>
      </c>
      <c r="K49" s="93">
        <f t="shared" si="6"/>
        <v>98.2</v>
      </c>
      <c r="L49" s="96">
        <f>+K49+J49</f>
        <v>102.60000000000001</v>
      </c>
    </row>
    <row r="50" spans="2:12" x14ac:dyDescent="0.3">
      <c r="B50" s="93">
        <v>2017</v>
      </c>
      <c r="C50" s="93">
        <f>+C14</f>
        <v>42.8</v>
      </c>
      <c r="D50" s="93">
        <f>+D14</f>
        <v>10.5</v>
      </c>
      <c r="E50" s="96">
        <f t="shared" ref="E50:E63" si="7">+D50+C50</f>
        <v>53.3</v>
      </c>
      <c r="F50" s="93"/>
      <c r="G50" s="93"/>
      <c r="H50" s="93"/>
      <c r="I50" s="93">
        <v>2017</v>
      </c>
      <c r="J50" s="93">
        <f t="shared" ref="J50:K50" si="8">+J14</f>
        <v>3.1</v>
      </c>
      <c r="K50" s="93">
        <f t="shared" si="8"/>
        <v>75.3</v>
      </c>
      <c r="L50" s="96">
        <f t="shared" ref="L50:L63" si="9">+K50+J50</f>
        <v>78.399999999999991</v>
      </c>
    </row>
    <row r="51" spans="2:12" x14ac:dyDescent="0.3">
      <c r="B51" s="93">
        <v>2016</v>
      </c>
      <c r="C51" s="93">
        <v>43.7</v>
      </c>
      <c r="D51" s="93">
        <v>7.2</v>
      </c>
      <c r="E51" s="96">
        <f t="shared" si="7"/>
        <v>50.900000000000006</v>
      </c>
      <c r="F51" s="93"/>
      <c r="G51" s="93"/>
      <c r="H51" s="93"/>
      <c r="I51" s="93">
        <v>2016</v>
      </c>
      <c r="J51" s="93">
        <v>3.4</v>
      </c>
      <c r="K51" s="93">
        <v>75.400000000000006</v>
      </c>
      <c r="L51" s="96">
        <f t="shared" si="9"/>
        <v>78.800000000000011</v>
      </c>
    </row>
    <row r="52" spans="2:12" x14ac:dyDescent="0.3">
      <c r="B52" s="93">
        <f>+B51-1</f>
        <v>2015</v>
      </c>
      <c r="C52" s="93">
        <v>38.299999999999997</v>
      </c>
      <c r="D52" s="93">
        <v>17.7</v>
      </c>
      <c r="E52" s="96">
        <f t="shared" si="7"/>
        <v>56</v>
      </c>
      <c r="F52" s="93"/>
      <c r="G52" s="93"/>
      <c r="H52" s="93"/>
      <c r="I52" s="93">
        <f>+I51-1</f>
        <v>2015</v>
      </c>
      <c r="J52" s="93">
        <v>3.4</v>
      </c>
      <c r="K52" s="93">
        <v>73.599999999999994</v>
      </c>
      <c r="L52" s="96">
        <f t="shared" si="9"/>
        <v>77</v>
      </c>
    </row>
    <row r="53" spans="2:12" x14ac:dyDescent="0.3">
      <c r="B53" s="93">
        <f t="shared" ref="B53:B55" si="10">+B52-1</f>
        <v>2014</v>
      </c>
      <c r="C53" s="93">
        <v>23.6</v>
      </c>
      <c r="D53" s="93">
        <v>6.4</v>
      </c>
      <c r="E53" s="96">
        <f t="shared" si="7"/>
        <v>30</v>
      </c>
      <c r="F53" s="93"/>
      <c r="G53" s="93"/>
      <c r="H53" s="93"/>
      <c r="I53" s="93">
        <f t="shared" ref="I53:I55" si="11">+I52-1</f>
        <v>2014</v>
      </c>
      <c r="J53" s="93">
        <v>15</v>
      </c>
      <c r="K53" s="93">
        <v>73.900000000000006</v>
      </c>
      <c r="L53" s="96">
        <f t="shared" si="9"/>
        <v>88.9</v>
      </c>
    </row>
    <row r="54" spans="2:12" x14ac:dyDescent="0.3">
      <c r="B54" s="93">
        <f t="shared" si="10"/>
        <v>2013</v>
      </c>
      <c r="C54" s="93">
        <v>19.3</v>
      </c>
      <c r="D54" s="93">
        <v>1.7</v>
      </c>
      <c r="E54" s="96">
        <f t="shared" si="7"/>
        <v>21</v>
      </c>
      <c r="F54" s="93"/>
      <c r="G54" s="93"/>
      <c r="H54" s="93"/>
      <c r="I54" s="93">
        <f t="shared" si="11"/>
        <v>2013</v>
      </c>
      <c r="J54" s="93">
        <v>12.2</v>
      </c>
      <c r="K54" s="93">
        <v>99.8</v>
      </c>
      <c r="L54" s="96">
        <f t="shared" si="9"/>
        <v>112</v>
      </c>
    </row>
    <row r="55" spans="2:12" x14ac:dyDescent="0.3">
      <c r="B55" s="93">
        <f t="shared" si="10"/>
        <v>2012</v>
      </c>
      <c r="C55" s="93">
        <v>14.6</v>
      </c>
      <c r="D55" s="93">
        <v>2.8</v>
      </c>
      <c r="E55" s="96">
        <f t="shared" si="7"/>
        <v>17.399999999999999</v>
      </c>
      <c r="F55" s="93"/>
      <c r="G55" s="93"/>
      <c r="H55" s="93"/>
      <c r="I55" s="93">
        <f t="shared" si="11"/>
        <v>2012</v>
      </c>
      <c r="J55" s="93">
        <v>2.8</v>
      </c>
      <c r="K55" s="93">
        <v>110.2</v>
      </c>
      <c r="L55" s="96">
        <f t="shared" si="9"/>
        <v>113</v>
      </c>
    </row>
    <row r="56" spans="2:12" x14ac:dyDescent="0.3">
      <c r="B56" s="93" t="s">
        <v>585</v>
      </c>
      <c r="C56" s="93"/>
      <c r="D56" s="93"/>
      <c r="E56" s="96"/>
      <c r="F56" s="93"/>
      <c r="G56" s="93"/>
      <c r="H56" s="93"/>
      <c r="I56" s="93" t="s">
        <v>585</v>
      </c>
      <c r="J56" s="93"/>
      <c r="K56" s="93"/>
      <c r="L56" s="96"/>
    </row>
    <row r="57" spans="2:12" x14ac:dyDescent="0.3">
      <c r="B57" s="93">
        <v>2018</v>
      </c>
      <c r="C57" s="93">
        <f>+C28</f>
        <v>18.100000000000001</v>
      </c>
      <c r="D57" s="93">
        <f>+D28</f>
        <v>4.4000000000000004</v>
      </c>
      <c r="E57" s="96">
        <f t="shared" si="7"/>
        <v>22.5</v>
      </c>
      <c r="F57" s="93"/>
      <c r="G57" s="93"/>
      <c r="H57" s="93"/>
      <c r="I57" s="93">
        <v>2018</v>
      </c>
      <c r="J57" s="93">
        <f t="shared" ref="J57:K57" si="12">+J28</f>
        <v>15.5</v>
      </c>
      <c r="K57" s="93">
        <f t="shared" si="12"/>
        <v>76.7</v>
      </c>
      <c r="L57" s="96">
        <f t="shared" si="9"/>
        <v>92.2</v>
      </c>
    </row>
    <row r="58" spans="2:12" x14ac:dyDescent="0.3">
      <c r="B58" s="93">
        <v>2017</v>
      </c>
      <c r="C58" s="93">
        <f>+C24</f>
        <v>15.7</v>
      </c>
      <c r="D58" s="93">
        <f>+D24</f>
        <v>3.6</v>
      </c>
      <c r="E58" s="96">
        <f t="shared" si="7"/>
        <v>19.3</v>
      </c>
      <c r="F58" s="93"/>
      <c r="G58" s="93"/>
      <c r="H58" s="93"/>
      <c r="I58" s="93">
        <v>2017</v>
      </c>
      <c r="J58" s="93">
        <f t="shared" ref="J58:K58" si="13">+J24</f>
        <v>15.3</v>
      </c>
      <c r="K58" s="93">
        <f t="shared" si="13"/>
        <v>74.099999999999994</v>
      </c>
      <c r="L58" s="96">
        <f t="shared" si="9"/>
        <v>89.399999999999991</v>
      </c>
    </row>
    <row r="59" spans="2:12" x14ac:dyDescent="0.3">
      <c r="B59" s="93">
        <v>2016</v>
      </c>
      <c r="C59" s="93">
        <v>16.399999999999999</v>
      </c>
      <c r="D59" s="93">
        <v>2.1</v>
      </c>
      <c r="E59" s="96">
        <f t="shared" si="7"/>
        <v>18.5</v>
      </c>
      <c r="F59" s="93"/>
      <c r="G59" s="93"/>
      <c r="H59" s="93"/>
      <c r="I59" s="93">
        <v>2016</v>
      </c>
      <c r="J59" s="93">
        <v>14.7</v>
      </c>
      <c r="K59" s="93">
        <v>74.599999999999994</v>
      </c>
      <c r="L59" s="96">
        <f t="shared" si="9"/>
        <v>89.3</v>
      </c>
    </row>
    <row r="60" spans="2:12" x14ac:dyDescent="0.3">
      <c r="B60" s="93">
        <f>+B59-1</f>
        <v>2015</v>
      </c>
      <c r="C60" s="93">
        <v>10.7</v>
      </c>
      <c r="D60" s="93">
        <v>1.9</v>
      </c>
      <c r="E60" s="96">
        <f t="shared" si="7"/>
        <v>12.6</v>
      </c>
      <c r="F60" s="93"/>
      <c r="G60" s="93"/>
      <c r="H60" s="93"/>
      <c r="I60" s="93">
        <f>+I59-1</f>
        <v>2015</v>
      </c>
      <c r="J60" s="93">
        <v>14.9</v>
      </c>
      <c r="K60" s="93">
        <v>72.599999999999994</v>
      </c>
      <c r="L60" s="96">
        <f t="shared" si="9"/>
        <v>87.5</v>
      </c>
    </row>
    <row r="61" spans="2:12" x14ac:dyDescent="0.3">
      <c r="B61" s="93">
        <f t="shared" ref="B61:B63" si="14">+B60-1</f>
        <v>2014</v>
      </c>
      <c r="C61" s="93">
        <v>10.7</v>
      </c>
      <c r="D61" s="93">
        <v>1.9</v>
      </c>
      <c r="E61" s="96">
        <f t="shared" si="7"/>
        <v>12.6</v>
      </c>
      <c r="F61" s="93"/>
      <c r="G61" s="93"/>
      <c r="H61" s="93"/>
      <c r="I61" s="93">
        <f t="shared" ref="I61:I63" si="15">+I60-1</f>
        <v>2014</v>
      </c>
      <c r="J61" s="93">
        <v>15.3</v>
      </c>
      <c r="K61" s="93">
        <v>72</v>
      </c>
      <c r="L61" s="96">
        <f t="shared" si="9"/>
        <v>87.3</v>
      </c>
    </row>
    <row r="62" spans="2:12" x14ac:dyDescent="0.3">
      <c r="B62" s="93">
        <f t="shared" si="14"/>
        <v>2013</v>
      </c>
      <c r="C62" s="96">
        <v>8</v>
      </c>
      <c r="D62" s="93">
        <v>1.5</v>
      </c>
      <c r="E62" s="96">
        <f t="shared" si="7"/>
        <v>9.5</v>
      </c>
      <c r="F62" s="93"/>
      <c r="G62" s="93"/>
      <c r="H62" s="93"/>
      <c r="I62" s="93">
        <f t="shared" si="15"/>
        <v>2013</v>
      </c>
      <c r="J62" s="93">
        <v>15.1</v>
      </c>
      <c r="K62" s="93">
        <v>69</v>
      </c>
      <c r="L62" s="96">
        <f t="shared" si="9"/>
        <v>84.1</v>
      </c>
    </row>
    <row r="63" spans="2:12" x14ac:dyDescent="0.3">
      <c r="B63" s="93">
        <f t="shared" si="14"/>
        <v>2012</v>
      </c>
      <c r="C63" s="93">
        <v>7.2</v>
      </c>
      <c r="D63" s="93">
        <v>1.3</v>
      </c>
      <c r="E63" s="96">
        <f t="shared" si="7"/>
        <v>8.5</v>
      </c>
      <c r="F63" s="93"/>
      <c r="G63" s="93"/>
      <c r="H63" s="93"/>
      <c r="I63" s="93">
        <f t="shared" si="15"/>
        <v>2012</v>
      </c>
      <c r="J63" s="93">
        <v>14.9</v>
      </c>
      <c r="K63" s="93">
        <v>67.400000000000006</v>
      </c>
      <c r="L63" s="96">
        <f t="shared" si="9"/>
        <v>82.300000000000011</v>
      </c>
    </row>
    <row r="64" spans="2:12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  <row r="65" spans="2:12" x14ac:dyDescent="0.3">
      <c r="B65" s="93"/>
      <c r="C65" s="94" t="s">
        <v>618</v>
      </c>
      <c r="D65" s="94" t="s">
        <v>617</v>
      </c>
      <c r="E65" s="94" t="s">
        <v>580</v>
      </c>
      <c r="F65" s="93"/>
      <c r="G65" s="93"/>
      <c r="H65" s="93"/>
      <c r="I65" s="93"/>
      <c r="J65" s="94" t="s">
        <v>618</v>
      </c>
      <c r="K65" s="94" t="s">
        <v>617</v>
      </c>
      <c r="L65" s="94" t="s">
        <v>580</v>
      </c>
    </row>
    <row r="66" spans="2:12" x14ac:dyDescent="0.3">
      <c r="B66" s="93">
        <v>2018</v>
      </c>
      <c r="C66" s="98">
        <f>+D66/C$21</f>
        <v>0.17044793484584064</v>
      </c>
      <c r="D66" s="93">
        <f>+E66</f>
        <v>29.3</v>
      </c>
      <c r="E66" s="93">
        <f t="shared" ref="E66:E72" si="16">+C49</f>
        <v>29.3</v>
      </c>
      <c r="F66" s="93"/>
      <c r="G66" s="93"/>
      <c r="H66" s="93"/>
      <c r="I66" s="93">
        <v>2018</v>
      </c>
      <c r="J66" s="98">
        <f>+K66/K$21</f>
        <v>8.3595811696603364E-2</v>
      </c>
      <c r="K66" s="93">
        <f>+L66</f>
        <v>98.2</v>
      </c>
      <c r="L66" s="93">
        <f t="shared" ref="L66:L72" si="17">+K49</f>
        <v>98.2</v>
      </c>
    </row>
    <row r="67" spans="2:12" x14ac:dyDescent="0.3">
      <c r="B67" s="93">
        <v>2017</v>
      </c>
      <c r="C67" s="98">
        <f t="shared" ref="C67:C72" si="18">+D67/C$21</f>
        <v>0.41942990110529382</v>
      </c>
      <c r="D67" s="93">
        <f>+D66+E67</f>
        <v>72.099999999999994</v>
      </c>
      <c r="E67" s="93">
        <f t="shared" si="16"/>
        <v>42.8</v>
      </c>
      <c r="F67" s="93"/>
      <c r="G67" s="93"/>
      <c r="H67" s="93"/>
      <c r="I67" s="93">
        <v>2017</v>
      </c>
      <c r="J67" s="98">
        <f t="shared" ref="J67:J72" si="19">+K67/K$21</f>
        <v>0.14769728441304159</v>
      </c>
      <c r="K67" s="93">
        <f>+K66+L67</f>
        <v>173.5</v>
      </c>
      <c r="L67" s="93">
        <f t="shared" si="17"/>
        <v>75.3</v>
      </c>
    </row>
    <row r="68" spans="2:12" x14ac:dyDescent="0.3">
      <c r="B68" s="93">
        <v>2016</v>
      </c>
      <c r="C68" s="98">
        <f t="shared" si="18"/>
        <v>0.6736474694589879</v>
      </c>
      <c r="D68" s="93">
        <f t="shared" ref="D68:D72" si="20">+D67+E68</f>
        <v>115.8</v>
      </c>
      <c r="E68" s="93">
        <f t="shared" si="16"/>
        <v>43.7</v>
      </c>
      <c r="F68" s="93"/>
      <c r="G68" s="93"/>
      <c r="H68" s="93"/>
      <c r="I68" s="93">
        <v>2016</v>
      </c>
      <c r="J68" s="98">
        <f t="shared" si="19"/>
        <v>0.21188388524729715</v>
      </c>
      <c r="K68" s="93">
        <f t="shared" ref="K68:K72" si="21">+K67+L68</f>
        <v>248.9</v>
      </c>
      <c r="L68" s="93">
        <f t="shared" si="17"/>
        <v>75.400000000000006</v>
      </c>
    </row>
    <row r="69" spans="2:12" x14ac:dyDescent="0.3">
      <c r="B69" s="93">
        <f>+B68-1</f>
        <v>2015</v>
      </c>
      <c r="C69" s="98">
        <f t="shared" si="18"/>
        <v>0.89645142524723687</v>
      </c>
      <c r="D69" s="93">
        <f t="shared" si="20"/>
        <v>154.1</v>
      </c>
      <c r="E69" s="93">
        <f t="shared" si="16"/>
        <v>38.299999999999997</v>
      </c>
      <c r="F69" s="93"/>
      <c r="G69" s="93"/>
      <c r="H69" s="93"/>
      <c r="I69" s="93">
        <f>+I68-1</f>
        <v>2015</v>
      </c>
      <c r="J69" s="98">
        <f t="shared" si="19"/>
        <v>0.27453817996084101</v>
      </c>
      <c r="K69" s="93">
        <f t="shared" si="21"/>
        <v>322.5</v>
      </c>
      <c r="L69" s="93">
        <f t="shared" si="17"/>
        <v>73.599999999999994</v>
      </c>
    </row>
    <row r="70" spans="2:12" x14ac:dyDescent="0.3">
      <c r="B70" s="93">
        <f t="shared" ref="B70:B72" si="22">+B69-1</f>
        <v>2014</v>
      </c>
      <c r="C70" s="98">
        <f t="shared" si="18"/>
        <v>1.0337405468295522</v>
      </c>
      <c r="D70" s="93">
        <f t="shared" si="20"/>
        <v>177.7</v>
      </c>
      <c r="E70" s="93">
        <f t="shared" si="16"/>
        <v>23.6</v>
      </c>
      <c r="F70" s="93"/>
      <c r="G70" s="93"/>
      <c r="H70" s="93"/>
      <c r="I70" s="93">
        <f t="shared" ref="I70:I72" si="23">+I69-1</f>
        <v>2014</v>
      </c>
      <c r="J70" s="98">
        <f t="shared" si="19"/>
        <v>0.33744785902783681</v>
      </c>
      <c r="K70" s="93">
        <f t="shared" si="21"/>
        <v>396.4</v>
      </c>
      <c r="L70" s="93">
        <f t="shared" si="17"/>
        <v>73.900000000000006</v>
      </c>
    </row>
    <row r="71" spans="2:12" x14ac:dyDescent="0.3">
      <c r="B71" s="93">
        <f t="shared" si="22"/>
        <v>2013</v>
      </c>
      <c r="C71" s="98">
        <f t="shared" si="18"/>
        <v>1.1460151250727169</v>
      </c>
      <c r="D71" s="93">
        <f t="shared" si="20"/>
        <v>197</v>
      </c>
      <c r="E71" s="93">
        <f t="shared" si="16"/>
        <v>19.3</v>
      </c>
      <c r="F71" s="93"/>
      <c r="G71" s="93"/>
      <c r="H71" s="93"/>
      <c r="I71" s="93">
        <f t="shared" si="23"/>
        <v>2013</v>
      </c>
      <c r="J71" s="98">
        <f t="shared" si="19"/>
        <v>0.4224057206095172</v>
      </c>
      <c r="K71" s="93">
        <f t="shared" si="21"/>
        <v>496.2</v>
      </c>
      <c r="L71" s="93">
        <f t="shared" si="17"/>
        <v>99.8</v>
      </c>
    </row>
    <row r="72" spans="2:12" x14ac:dyDescent="0.3">
      <c r="B72" s="93">
        <f t="shared" si="22"/>
        <v>2012</v>
      </c>
      <c r="C72" s="98">
        <f t="shared" si="18"/>
        <v>1.2309482257126239</v>
      </c>
      <c r="D72" s="93">
        <f t="shared" si="20"/>
        <v>211.6</v>
      </c>
      <c r="E72" s="93">
        <f t="shared" si="16"/>
        <v>14.6</v>
      </c>
      <c r="F72" s="93"/>
      <c r="G72" s="93"/>
      <c r="H72" s="93"/>
      <c r="I72" s="93">
        <f t="shared" si="23"/>
        <v>2012</v>
      </c>
      <c r="J72" s="98">
        <f t="shared" si="19"/>
        <v>0.51621690644419838</v>
      </c>
      <c r="K72" s="93">
        <f t="shared" si="21"/>
        <v>606.4</v>
      </c>
      <c r="L72" s="93">
        <f t="shared" si="17"/>
        <v>110.2</v>
      </c>
    </row>
    <row r="73" spans="2:12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</row>
    <row r="121" spans="2:9" x14ac:dyDescent="0.3">
      <c r="B121" s="93" t="s">
        <v>621</v>
      </c>
      <c r="C121" s="93"/>
      <c r="D121" s="93"/>
      <c r="E121" s="93"/>
      <c r="F121" s="93"/>
      <c r="G121" s="93"/>
      <c r="H121" s="93"/>
    </row>
    <row r="122" spans="2:9" x14ac:dyDescent="0.3">
      <c r="B122" s="93"/>
      <c r="C122" s="94" t="s">
        <v>622</v>
      </c>
      <c r="D122" s="94" t="s">
        <v>623</v>
      </c>
      <c r="E122" s="94" t="s">
        <v>576</v>
      </c>
      <c r="F122" s="94" t="s">
        <v>624</v>
      </c>
      <c r="G122" s="94" t="s">
        <v>620</v>
      </c>
      <c r="H122" s="94" t="s">
        <v>614</v>
      </c>
      <c r="I122" s="107" t="s">
        <v>382</v>
      </c>
    </row>
    <row r="123" spans="2:9" x14ac:dyDescent="0.3">
      <c r="B123" s="93">
        <f>+B49</f>
        <v>2018</v>
      </c>
      <c r="C123" s="93">
        <f t="shared" ref="C123:E123" si="24">+C49</f>
        <v>29.3</v>
      </c>
      <c r="D123" s="93">
        <f t="shared" si="24"/>
        <v>1.7</v>
      </c>
      <c r="E123" s="96">
        <f t="shared" si="24"/>
        <v>31</v>
      </c>
      <c r="F123" s="93">
        <f>+J49</f>
        <v>4.4000000000000004</v>
      </c>
      <c r="G123" s="93">
        <f t="shared" ref="G123:H123" si="25">+K49</f>
        <v>98.2</v>
      </c>
      <c r="H123" s="93">
        <f t="shared" si="25"/>
        <v>102.60000000000001</v>
      </c>
      <c r="I123" s="106">
        <f>+H123+E123</f>
        <v>133.60000000000002</v>
      </c>
    </row>
    <row r="124" spans="2:9" x14ac:dyDescent="0.3">
      <c r="B124" s="93">
        <f>+B50</f>
        <v>2017</v>
      </c>
      <c r="C124" s="93">
        <f t="shared" ref="C124:E124" si="26">+C50</f>
        <v>42.8</v>
      </c>
      <c r="D124" s="93">
        <f t="shared" si="26"/>
        <v>10.5</v>
      </c>
      <c r="E124" s="93">
        <f t="shared" si="26"/>
        <v>53.3</v>
      </c>
      <c r="F124" s="93">
        <f>+J50</f>
        <v>3.1</v>
      </c>
      <c r="G124" s="93">
        <f t="shared" ref="G124" si="27">+K50</f>
        <v>75.3</v>
      </c>
      <c r="H124" s="93">
        <f t="shared" ref="H124" si="28">+L50</f>
        <v>78.399999999999991</v>
      </c>
      <c r="I124" s="106">
        <f>+H124+E124</f>
        <v>131.69999999999999</v>
      </c>
    </row>
    <row r="125" spans="2:9" x14ac:dyDescent="0.3">
      <c r="B125" s="93"/>
      <c r="C125" s="93"/>
      <c r="D125" s="93"/>
      <c r="E125" s="93"/>
      <c r="F125" s="93"/>
      <c r="G125" s="93"/>
      <c r="H125" s="93"/>
    </row>
    <row r="126" spans="2:9" x14ac:dyDescent="0.3">
      <c r="B126" s="93" t="s">
        <v>627</v>
      </c>
      <c r="C126" s="93">
        <v>2018</v>
      </c>
      <c r="D126" s="93">
        <v>2017</v>
      </c>
      <c r="E126" s="93"/>
      <c r="F126" s="93"/>
      <c r="G126" s="93"/>
      <c r="H126" s="93"/>
    </row>
    <row r="127" spans="2:9" x14ac:dyDescent="0.3">
      <c r="B127" s="93" t="s">
        <v>576</v>
      </c>
      <c r="C127" s="96">
        <f>+E123</f>
        <v>31</v>
      </c>
      <c r="D127" s="93">
        <f>+E124</f>
        <v>53.3</v>
      </c>
      <c r="E127" s="93"/>
      <c r="F127" s="93"/>
      <c r="G127" s="93"/>
      <c r="H127" s="93"/>
    </row>
    <row r="128" spans="2:9" x14ac:dyDescent="0.3">
      <c r="B128" s="93" t="s">
        <v>614</v>
      </c>
      <c r="C128" s="93">
        <f>+H123</f>
        <v>102.60000000000001</v>
      </c>
      <c r="D128" s="93">
        <f>+H124</f>
        <v>78.399999999999991</v>
      </c>
      <c r="E128" s="93"/>
      <c r="F128" s="93"/>
      <c r="G128" s="93"/>
      <c r="H128" s="93"/>
    </row>
    <row r="129" spans="2:8" x14ac:dyDescent="0.3">
      <c r="B129" s="93"/>
      <c r="C129" s="96">
        <f>+C128+C127</f>
        <v>133.60000000000002</v>
      </c>
      <c r="D129" s="96">
        <f>+D128+D127</f>
        <v>131.69999999999999</v>
      </c>
      <c r="E129" s="96">
        <f>+D129+C129</f>
        <v>265.3</v>
      </c>
      <c r="F129" s="93"/>
      <c r="G129" s="93"/>
      <c r="H129" s="93"/>
    </row>
    <row r="130" spans="2:8" x14ac:dyDescent="0.3">
      <c r="B130" s="93"/>
      <c r="C130" s="93"/>
      <c r="D130" s="93"/>
      <c r="E130" s="93"/>
      <c r="F130" s="93"/>
      <c r="G130" s="93"/>
      <c r="H130" s="93"/>
    </row>
    <row r="131" spans="2:8" x14ac:dyDescent="0.3">
      <c r="B131" s="93" t="s">
        <v>625</v>
      </c>
      <c r="C131" s="96">
        <v>112</v>
      </c>
      <c r="D131" s="93">
        <v>95.8</v>
      </c>
      <c r="E131" s="93"/>
      <c r="F131" s="93"/>
      <c r="G131" s="93"/>
      <c r="H131" s="93"/>
    </row>
    <row r="132" spans="2:8" x14ac:dyDescent="0.3">
      <c r="B132" s="93" t="s">
        <v>360</v>
      </c>
      <c r="C132" s="93">
        <v>31.5</v>
      </c>
      <c r="D132" s="96">
        <v>29</v>
      </c>
      <c r="E132" s="93"/>
      <c r="F132" s="93"/>
      <c r="G132" s="93"/>
      <c r="H132" s="93"/>
    </row>
    <row r="133" spans="2:8" x14ac:dyDescent="0.3">
      <c r="B133" s="93"/>
      <c r="C133" s="93">
        <f>+C132+C131</f>
        <v>143.5</v>
      </c>
      <c r="D133" s="93">
        <f>+D132+D131</f>
        <v>124.8</v>
      </c>
      <c r="E133" s="96">
        <f>+D133+C133</f>
        <v>268.3</v>
      </c>
      <c r="F133" s="93"/>
      <c r="G133" s="93"/>
      <c r="H133" s="93"/>
    </row>
    <row r="134" spans="2:8" x14ac:dyDescent="0.3">
      <c r="B134" s="93"/>
      <c r="C134" s="93"/>
      <c r="D134" s="93"/>
      <c r="E134" s="93"/>
      <c r="F134" s="93"/>
      <c r="G134" s="93"/>
      <c r="H134" s="93"/>
    </row>
    <row r="135" spans="2:8" x14ac:dyDescent="0.3">
      <c r="B135" s="109" t="s">
        <v>626</v>
      </c>
      <c r="C135" s="93"/>
      <c r="D135" s="93"/>
      <c r="E135" s="93"/>
      <c r="F135" s="93"/>
      <c r="G135" s="93"/>
      <c r="H135" s="93"/>
    </row>
    <row r="138" spans="2:8" x14ac:dyDescent="0.3">
      <c r="B138" s="97" t="s">
        <v>627</v>
      </c>
      <c r="C138" s="97">
        <v>2018</v>
      </c>
      <c r="D138" s="97">
        <v>2017</v>
      </c>
      <c r="E138" s="97">
        <v>2016</v>
      </c>
      <c r="F138" s="97">
        <v>2015</v>
      </c>
      <c r="G138" s="97">
        <v>2014</v>
      </c>
      <c r="H138" s="110" t="s">
        <v>630</v>
      </c>
    </row>
    <row r="139" spans="2:8" x14ac:dyDescent="0.3">
      <c r="B139" s="93" t="s">
        <v>576</v>
      </c>
      <c r="C139" s="96">
        <v>31</v>
      </c>
      <c r="D139" s="93">
        <v>53.3</v>
      </c>
      <c r="E139" s="96">
        <f>+E51</f>
        <v>50.900000000000006</v>
      </c>
      <c r="F139" s="96">
        <f>+E52</f>
        <v>56</v>
      </c>
      <c r="G139" s="96">
        <f>+E53</f>
        <v>30</v>
      </c>
      <c r="H139" s="96">
        <f>SUM(C139:G139)</f>
        <v>221.2</v>
      </c>
    </row>
    <row r="140" spans="2:8" x14ac:dyDescent="0.3">
      <c r="B140" s="93" t="s">
        <v>614</v>
      </c>
      <c r="C140" s="93">
        <v>102.60000000000001</v>
      </c>
      <c r="D140" s="93">
        <v>78.399999999999991</v>
      </c>
      <c r="E140" s="96">
        <f>+L51</f>
        <v>78.800000000000011</v>
      </c>
      <c r="F140" s="96">
        <f>+L52</f>
        <v>77</v>
      </c>
      <c r="G140" s="96">
        <f>+L53</f>
        <v>88.9</v>
      </c>
      <c r="H140" s="96">
        <f t="shared" ref="H140:H141" si="29">SUM(C140:G140)</f>
        <v>425.70000000000005</v>
      </c>
    </row>
    <row r="141" spans="2:8" x14ac:dyDescent="0.3">
      <c r="B141" s="93"/>
      <c r="C141" s="96">
        <f>+C140+C139</f>
        <v>133.60000000000002</v>
      </c>
      <c r="D141" s="96">
        <f t="shared" ref="D141:G141" si="30">+D140+D139</f>
        <v>131.69999999999999</v>
      </c>
      <c r="E141" s="96">
        <f t="shared" si="30"/>
        <v>129.70000000000002</v>
      </c>
      <c r="F141" s="96">
        <f t="shared" si="30"/>
        <v>133</v>
      </c>
      <c r="G141" s="96">
        <f t="shared" si="30"/>
        <v>118.9</v>
      </c>
      <c r="H141" s="96">
        <f t="shared" si="29"/>
        <v>646.9</v>
      </c>
    </row>
    <row r="142" spans="2:8" x14ac:dyDescent="0.3">
      <c r="B142" s="93" t="s">
        <v>628</v>
      </c>
      <c r="C142" s="93"/>
      <c r="D142" s="93"/>
      <c r="E142" s="93"/>
      <c r="F142" s="93"/>
      <c r="G142" s="93"/>
      <c r="H142" s="93"/>
    </row>
    <row r="143" spans="2:8" x14ac:dyDescent="0.3">
      <c r="B143" s="93" t="s">
        <v>576</v>
      </c>
      <c r="C143" s="93">
        <f>+E28</f>
        <v>22.5</v>
      </c>
      <c r="D143" s="93">
        <f>+E24</f>
        <v>19.3</v>
      </c>
      <c r="E143" s="96">
        <f>+E59</f>
        <v>18.5</v>
      </c>
      <c r="F143" s="96">
        <f>+E60</f>
        <v>12.6</v>
      </c>
      <c r="G143" s="96">
        <f>+E61</f>
        <v>12.6</v>
      </c>
      <c r="H143" s="96">
        <f>SUM(C143:G143)</f>
        <v>85.499999999999986</v>
      </c>
    </row>
    <row r="144" spans="2:8" x14ac:dyDescent="0.3">
      <c r="B144" s="93" t="s">
        <v>614</v>
      </c>
      <c r="C144" s="93">
        <f>+L28</f>
        <v>92.2</v>
      </c>
      <c r="D144" s="93">
        <f>+L24</f>
        <v>89.399999999999991</v>
      </c>
      <c r="E144" s="96">
        <f>+L59</f>
        <v>89.3</v>
      </c>
      <c r="F144" s="96">
        <f>+L60</f>
        <v>87.5</v>
      </c>
      <c r="G144" s="96">
        <f>+L61</f>
        <v>87.3</v>
      </c>
      <c r="H144" s="96">
        <f t="shared" ref="H144:H145" si="31">SUM(C144:G144)</f>
        <v>445.7</v>
      </c>
    </row>
    <row r="145" spans="2:8" x14ac:dyDescent="0.3">
      <c r="B145" s="93"/>
      <c r="C145" s="96">
        <f>+C144+C143</f>
        <v>114.7</v>
      </c>
      <c r="D145" s="96">
        <f t="shared" ref="D145" si="32">+D144+D143</f>
        <v>108.69999999999999</v>
      </c>
      <c r="E145" s="96">
        <f t="shared" ref="E145" si="33">+E144+E143</f>
        <v>107.8</v>
      </c>
      <c r="F145" s="96">
        <f t="shared" ref="F145" si="34">+F144+F143</f>
        <v>100.1</v>
      </c>
      <c r="G145" s="96">
        <f t="shared" ref="G145" si="35">+G144+G143</f>
        <v>99.899999999999991</v>
      </c>
      <c r="H145" s="96">
        <f t="shared" si="31"/>
        <v>531.19999999999993</v>
      </c>
    </row>
    <row r="146" spans="2:8" x14ac:dyDescent="0.3">
      <c r="B146" s="93"/>
      <c r="C146" s="93"/>
      <c r="D146" s="93"/>
      <c r="E146" s="93"/>
      <c r="F146" s="93"/>
      <c r="G146" s="93"/>
      <c r="H146" s="93"/>
    </row>
    <row r="147" spans="2:8" x14ac:dyDescent="0.3">
      <c r="B147" s="93" t="s">
        <v>629</v>
      </c>
      <c r="C147" s="93"/>
      <c r="D147" s="93"/>
      <c r="E147" s="93"/>
      <c r="F147" s="93"/>
      <c r="G147" s="93"/>
      <c r="H147" s="93"/>
    </row>
    <row r="148" spans="2:8" x14ac:dyDescent="0.3">
      <c r="B148" s="93" t="s">
        <v>576</v>
      </c>
      <c r="C148" s="95">
        <f t="shared" ref="C148:D150" si="36">+C139/C143</f>
        <v>1.3777777777777778</v>
      </c>
      <c r="D148" s="95">
        <f t="shared" si="36"/>
        <v>2.7616580310880825</v>
      </c>
      <c r="E148" s="95">
        <f t="shared" ref="E148:G148" si="37">+E139/E143</f>
        <v>2.7513513513513517</v>
      </c>
      <c r="F148" s="95">
        <f t="shared" si="37"/>
        <v>4.4444444444444446</v>
      </c>
      <c r="G148" s="95">
        <f t="shared" si="37"/>
        <v>2.3809523809523809</v>
      </c>
      <c r="H148" s="95">
        <f t="shared" ref="H148" si="38">+H139/H143</f>
        <v>2.587134502923977</v>
      </c>
    </row>
    <row r="149" spans="2:8" x14ac:dyDescent="0.3">
      <c r="B149" s="93" t="s">
        <v>614</v>
      </c>
      <c r="C149" s="95">
        <f t="shared" si="36"/>
        <v>1.1127982646420824</v>
      </c>
      <c r="D149" s="95">
        <f t="shared" si="36"/>
        <v>0.87695749440715887</v>
      </c>
      <c r="E149" s="95">
        <f t="shared" ref="E149:G149" si="39">+E140/E144</f>
        <v>0.88241881298992175</v>
      </c>
      <c r="F149" s="95">
        <f t="shared" si="39"/>
        <v>0.88</v>
      </c>
      <c r="G149" s="95">
        <f t="shared" si="39"/>
        <v>1.0183276059564721</v>
      </c>
      <c r="H149" s="95">
        <f t="shared" ref="H149" si="40">+H140/H144</f>
        <v>0.95512676688355413</v>
      </c>
    </row>
    <row r="150" spans="2:8" x14ac:dyDescent="0.3">
      <c r="B150" s="93"/>
      <c r="C150" s="95">
        <f t="shared" si="36"/>
        <v>1.1647776809067134</v>
      </c>
      <c r="D150" s="95">
        <f t="shared" si="36"/>
        <v>1.2115915363385465</v>
      </c>
      <c r="E150" s="95">
        <f t="shared" ref="E150:G150" si="41">+E141/E145</f>
        <v>1.2031539888682747</v>
      </c>
      <c r="F150" s="95">
        <f t="shared" si="41"/>
        <v>1.3286713286713288</v>
      </c>
      <c r="G150" s="95">
        <f t="shared" si="41"/>
        <v>1.1901901901901903</v>
      </c>
      <c r="H150" s="95">
        <f t="shared" ref="H150" si="42">+H141/H145</f>
        <v>1.2178087349397591</v>
      </c>
    </row>
    <row r="154" spans="2:8" ht="24" x14ac:dyDescent="0.4">
      <c r="B154" s="119" t="s">
        <v>638</v>
      </c>
      <c r="C154" s="120"/>
      <c r="D154" s="93"/>
    </row>
    <row r="155" spans="2:8" ht="24" x14ac:dyDescent="0.4">
      <c r="B155" s="120"/>
      <c r="C155" s="120"/>
      <c r="D155" s="93"/>
    </row>
    <row r="156" spans="2:8" ht="24" x14ac:dyDescent="0.4">
      <c r="B156" s="120" t="s">
        <v>392</v>
      </c>
      <c r="C156" s="120">
        <v>2044.8</v>
      </c>
      <c r="D156" s="93"/>
    </row>
    <row r="157" spans="2:8" ht="24" x14ac:dyDescent="0.4">
      <c r="B157" s="120" t="s">
        <v>393</v>
      </c>
      <c r="C157" s="120">
        <v>133.6</v>
      </c>
      <c r="D157" s="93"/>
    </row>
    <row r="158" spans="2:8" ht="24" x14ac:dyDescent="0.4">
      <c r="B158" s="120" t="s">
        <v>639</v>
      </c>
      <c r="C158" s="120">
        <v>55.2</v>
      </c>
      <c r="D158" s="93"/>
    </row>
    <row r="159" spans="2:8" ht="24" x14ac:dyDescent="0.4">
      <c r="B159" s="120" t="s">
        <v>640</v>
      </c>
      <c r="C159" s="120">
        <f>SUM(C156:C158)</f>
        <v>2233.6</v>
      </c>
      <c r="D159" s="93"/>
    </row>
    <row r="160" spans="2:8" ht="24" x14ac:dyDescent="0.4">
      <c r="B160" s="120" t="s">
        <v>627</v>
      </c>
      <c r="C160" s="120">
        <v>102.6</v>
      </c>
      <c r="D160" s="93"/>
    </row>
    <row r="161" spans="2:4" ht="24" x14ac:dyDescent="0.4">
      <c r="B161" s="120" t="s">
        <v>576</v>
      </c>
      <c r="C161" s="121">
        <v>31</v>
      </c>
      <c r="D161" s="93"/>
    </row>
    <row r="162" spans="2:4" ht="24" x14ac:dyDescent="0.4">
      <c r="B162" s="120" t="s">
        <v>641</v>
      </c>
      <c r="C162" s="121">
        <f>+C161+C160+C159</f>
        <v>2367.1999999999998</v>
      </c>
      <c r="D162" s="93"/>
    </row>
    <row r="163" spans="2:4" ht="24" x14ac:dyDescent="0.4">
      <c r="B163" s="120" t="s">
        <v>642</v>
      </c>
      <c r="C163" s="120">
        <v>-115.4</v>
      </c>
      <c r="D163" s="93"/>
    </row>
    <row r="164" spans="2:4" ht="24" x14ac:dyDescent="0.4">
      <c r="B164" s="120" t="s">
        <v>643</v>
      </c>
      <c r="C164" s="121">
        <f>+C162+C163</f>
        <v>2251.7999999999997</v>
      </c>
      <c r="D164" s="93"/>
    </row>
    <row r="165" spans="2:4" ht="24" x14ac:dyDescent="0.4">
      <c r="B165" s="120" t="s">
        <v>644</v>
      </c>
      <c r="C165" s="120">
        <v>-392.2</v>
      </c>
      <c r="D165" s="93"/>
    </row>
    <row r="166" spans="2:4" ht="24" x14ac:dyDescent="0.4">
      <c r="B166" s="120" t="s">
        <v>645</v>
      </c>
      <c r="C166" s="121">
        <f>+C164+C165</f>
        <v>1859.5999999999997</v>
      </c>
      <c r="D166" s="93"/>
    </row>
    <row r="167" spans="2:4" ht="24" x14ac:dyDescent="0.4">
      <c r="B167" s="120"/>
      <c r="C167" s="120"/>
      <c r="D167" s="93"/>
    </row>
    <row r="168" spans="2:4" ht="24" x14ac:dyDescent="0.4">
      <c r="B168" s="120" t="s">
        <v>646</v>
      </c>
      <c r="C168" s="120">
        <v>615.6</v>
      </c>
      <c r="D168" s="93"/>
    </row>
    <row r="169" spans="2:4" ht="24" x14ac:dyDescent="0.4">
      <c r="B169" s="120" t="s">
        <v>647</v>
      </c>
      <c r="C169" s="121">
        <f>-351.6/26</f>
        <v>-13.523076923076925</v>
      </c>
      <c r="D169" s="93"/>
    </row>
    <row r="170" spans="2:4" ht="24" x14ac:dyDescent="0.4">
      <c r="B170" s="120" t="s">
        <v>648</v>
      </c>
      <c r="C170" s="121">
        <f>+C168+C169</f>
        <v>602.07692307692309</v>
      </c>
      <c r="D170" s="93"/>
    </row>
    <row r="171" spans="2:4" ht="24" x14ac:dyDescent="0.4">
      <c r="B171" s="120"/>
      <c r="C171" s="120"/>
      <c r="D171" s="93"/>
    </row>
    <row r="172" spans="2:4" ht="24" x14ac:dyDescent="0.4">
      <c r="B172" s="120" t="s">
        <v>649</v>
      </c>
      <c r="C172" s="122">
        <f>+C170/C166</f>
        <v>0.32376689776130524</v>
      </c>
      <c r="D172" s="93"/>
    </row>
    <row r="173" spans="2:4" ht="24" x14ac:dyDescent="0.4">
      <c r="B173" s="120" t="s">
        <v>650</v>
      </c>
      <c r="C173" s="123">
        <f>+C172*365</f>
        <v>118.17491768287641</v>
      </c>
      <c r="D173" s="93"/>
    </row>
    <row r="176" spans="2:4" x14ac:dyDescent="0.3">
      <c r="B176" s="92" t="s">
        <v>651</v>
      </c>
    </row>
    <row r="177" spans="2:4" x14ac:dyDescent="0.3">
      <c r="C177" s="107"/>
      <c r="D177" s="107"/>
    </row>
    <row r="178" spans="2:4" x14ac:dyDescent="0.3">
      <c r="B178" s="97" t="s">
        <v>654</v>
      </c>
      <c r="C178" s="110" t="s">
        <v>652</v>
      </c>
      <c r="D178" s="110" t="s">
        <v>653</v>
      </c>
    </row>
    <row r="179" spans="2:4" x14ac:dyDescent="0.3">
      <c r="B179" s="93" t="s">
        <v>516</v>
      </c>
      <c r="C179" s="93">
        <v>22.1</v>
      </c>
      <c r="D179" s="93">
        <v>23.9</v>
      </c>
    </row>
    <row r="180" spans="2:4" x14ac:dyDescent="0.3">
      <c r="B180" s="93" t="s">
        <v>597</v>
      </c>
      <c r="C180" s="96">
        <v>22</v>
      </c>
      <c r="D180" s="96">
        <v>24</v>
      </c>
    </row>
    <row r="181" spans="2:4" x14ac:dyDescent="0.3">
      <c r="B181" s="93" t="s">
        <v>655</v>
      </c>
      <c r="C181" s="93">
        <v>22.3</v>
      </c>
      <c r="D181" s="93">
        <v>23.6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int pnl</vt:lpstr>
      <vt:lpstr>pnl</vt:lpstr>
      <vt:lpstr>bs</vt:lpstr>
      <vt:lpstr>cash</vt:lpstr>
      <vt:lpstr>ratios</vt:lpstr>
      <vt:lpstr>valu</vt:lpstr>
      <vt:lpstr>intangibles</vt:lpstr>
      <vt:lpstr>charts</vt:lpstr>
      <vt:lpstr>segmentsassets</vt:lpstr>
      <vt:lpstr>comps UK</vt:lpstr>
      <vt:lpstr>Comps intnl</vt:lpstr>
      <vt:lpstr>leases</vt:lpstr>
      <vt:lpstr>employ</vt:lpstr>
      <vt:lpstr>nordstrom</vt:lpstr>
      <vt:lpstr>macys</vt:lpstr>
      <vt:lpstr>ross stores</vt:lpstr>
      <vt:lpstr>tj maxx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2019-05-20T12:51:01Z</dcterms:created>
  <dcterms:modified xsi:type="dcterms:W3CDTF">2019-06-13T08:07:40Z</dcterms:modified>
</cp:coreProperties>
</file>