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65" activeTab="3"/>
  </bookViews>
  <sheets>
    <sheet name="Hiley(S) (2)" sheetId="1" r:id="rId1"/>
    <sheet name="Denish(S) (2)" sheetId="2" r:id="rId2"/>
    <sheet name="Hiley(I) (2)" sheetId="3" r:id="rId3"/>
    <sheet name="Denish(I) (2)" sheetId="4" r:id="rId4"/>
    <sheet name="Pile Driving Record (2)" sheetId="5" r:id="rId5"/>
    <sheet name="Pile Driving Record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<sst xmlns="http://schemas.openxmlformats.org/spreadsheetml/2006/main" count="523" uniqueCount="133">
  <si>
    <t>โครงการ</t>
  </si>
  <si>
    <t>P=</t>
  </si>
  <si>
    <t>F.S.=</t>
  </si>
  <si>
    <t>W=</t>
  </si>
  <si>
    <t>r=</t>
  </si>
  <si>
    <t>h=</t>
  </si>
  <si>
    <t>a=</t>
  </si>
  <si>
    <t>L=</t>
  </si>
  <si>
    <t>A=</t>
  </si>
  <si>
    <t>Wp=</t>
  </si>
  <si>
    <t>c=</t>
  </si>
  <si>
    <t>s=</t>
  </si>
  <si>
    <t>Design Load on Pile</t>
  </si>
  <si>
    <t>Factor of Safety</t>
  </si>
  <si>
    <t>Weight of Hammer</t>
  </si>
  <si>
    <t>Coefficient of Restitution</t>
  </si>
  <si>
    <t>Height of Drop</t>
  </si>
  <si>
    <t>Energy Per Blow</t>
  </si>
  <si>
    <t xml:space="preserve">Ultimate Bearing Capacity </t>
  </si>
  <si>
    <t>Dimension of Square Pile</t>
  </si>
  <si>
    <t>Length of Pile</t>
  </si>
  <si>
    <t>Cross-sectional Area of Pile</t>
  </si>
  <si>
    <t>Weight of Pile</t>
  </si>
  <si>
    <t>Efficiency Factor</t>
  </si>
  <si>
    <t>Compression of Cap Block Depth</t>
  </si>
  <si>
    <t>Equipment Loss Factor for Drop Hammer with Friction Winch</t>
  </si>
  <si>
    <t>=</t>
  </si>
  <si>
    <t>Compression of Pile with Length</t>
  </si>
  <si>
    <t>Compression of Soil Around and Under Pile</t>
  </si>
  <si>
    <t xml:space="preserve">Total Compression </t>
  </si>
  <si>
    <t>Average Settlement of Pile for The Last 10 Blows</t>
  </si>
  <si>
    <t>Blow Count for 1 ft. of Penetration</t>
  </si>
  <si>
    <t>cm.</t>
  </si>
  <si>
    <t>kg.-M.</t>
  </si>
  <si>
    <r>
      <t>c</t>
    </r>
    <r>
      <rPr>
        <b/>
        <vertAlign val="subscript"/>
        <sz val="14"/>
        <rFont val="AngsanaUPC"/>
        <family val="1"/>
      </rPr>
      <t>1</t>
    </r>
    <r>
      <rPr>
        <b/>
        <sz val="14"/>
        <rFont val="AngsanaUPC"/>
        <family val="1"/>
      </rPr>
      <t>=</t>
    </r>
  </si>
  <si>
    <r>
      <t>c</t>
    </r>
    <r>
      <rPr>
        <b/>
        <vertAlign val="subscript"/>
        <sz val="14"/>
        <rFont val="AngsanaUPC"/>
        <family val="1"/>
      </rPr>
      <t>2</t>
    </r>
    <r>
      <rPr>
        <b/>
        <sz val="14"/>
        <rFont val="AngsanaUPC"/>
        <family val="1"/>
      </rPr>
      <t>=</t>
    </r>
  </si>
  <si>
    <r>
      <t>c</t>
    </r>
    <r>
      <rPr>
        <b/>
        <vertAlign val="subscript"/>
        <sz val="14"/>
        <rFont val="AngsanaUPC"/>
        <family val="1"/>
      </rPr>
      <t>3</t>
    </r>
    <r>
      <rPr>
        <b/>
        <sz val="14"/>
        <rFont val="AngsanaUPC"/>
        <family val="1"/>
      </rPr>
      <t>=</t>
    </r>
  </si>
  <si>
    <t>Blow/ft.</t>
  </si>
  <si>
    <t>L2=</t>
  </si>
  <si>
    <t>Block Depth</t>
  </si>
  <si>
    <t>Settlement  for The Last 10 Blows</t>
  </si>
  <si>
    <t>Qu=</t>
  </si>
  <si>
    <t>s+0.5c</t>
  </si>
  <si>
    <t xml:space="preserve">  -แผ่นรองทำด้วยพลาสติก                    =0.40</t>
  </si>
  <si>
    <t xml:space="preserve">  -ไม้แผ่นรองอยู่เหนือครอบเหล็ก           =0.25</t>
  </si>
  <si>
    <t>สัมประสิทธิ์การสูญเสียพลังงาน</t>
  </si>
  <si>
    <t xml:space="preserve">     Qu</t>
  </si>
  <si>
    <t>ปั่นจั่นดีเซล(Diesel Hammer)                                 =1.00</t>
  </si>
  <si>
    <r>
      <t>Q</t>
    </r>
    <r>
      <rPr>
        <b/>
        <vertAlign val="subscript"/>
        <sz val="14"/>
        <rFont val="AngsanaUPC"/>
        <family val="1"/>
      </rPr>
      <t>u</t>
    </r>
    <r>
      <rPr>
        <b/>
        <sz val="14"/>
        <rFont val="AngsanaUPC"/>
        <family val="1"/>
      </rPr>
      <t>=</t>
    </r>
  </si>
  <si>
    <t>ชนิดปั่นจั่น</t>
  </si>
  <si>
    <t>นน.ของลูกตุ้ม</t>
  </si>
  <si>
    <t>ชนิดเสาเข็ม</t>
  </si>
  <si>
    <t>ตัน</t>
  </si>
  <si>
    <t>ลูกตุ้มปล่อยด้วยลวดสลิงและเครื่องกว้าน (Winch)    =0.75</t>
  </si>
  <si>
    <t>แบบไอน้ำ (Single -Acting Hammer)                        =0.80</t>
  </si>
  <si>
    <t>Drop Hammer</t>
  </si>
  <si>
    <t>การยุบตัวของหัวเสาเข็มและหมอนรอง( เสาเข็ม คสล.=0.30 ซม.)</t>
  </si>
  <si>
    <t>การยุบตัวของดินรอบเสาเข็ม=0.25 ซม.</t>
  </si>
  <si>
    <r>
      <t>Design Load on Pile (Q</t>
    </r>
    <r>
      <rPr>
        <b/>
        <vertAlign val="subscript"/>
        <sz val="14"/>
        <rFont val="Cordia New"/>
        <family val="2"/>
      </rPr>
      <t>u</t>
    </r>
    <r>
      <rPr>
        <b/>
        <sz val="14"/>
        <rFont val="Cordia New"/>
        <family val="2"/>
      </rPr>
      <t>)</t>
    </r>
  </si>
  <si>
    <r>
      <t>E</t>
    </r>
    <r>
      <rPr>
        <b/>
        <vertAlign val="subscript"/>
        <sz val="14"/>
        <rFont val="AngsanaUPC"/>
        <family val="1"/>
      </rPr>
      <t>B</t>
    </r>
    <r>
      <rPr>
        <b/>
        <sz val="14"/>
        <rFont val="AngsanaUPC"/>
        <family val="1"/>
      </rPr>
      <t>=</t>
    </r>
  </si>
  <si>
    <t>ef=</t>
  </si>
  <si>
    <t xml:space="preserve">ef=ค่าประสิทธิภาพของปัจจัย </t>
  </si>
  <si>
    <r>
      <t>E</t>
    </r>
    <r>
      <rPr>
        <b/>
        <vertAlign val="subscript"/>
        <sz val="14"/>
        <rFont val="AngsanaUPC"/>
        <family val="1"/>
      </rPr>
      <t>F</t>
    </r>
    <r>
      <rPr>
        <b/>
        <sz val="14"/>
        <rFont val="AngsanaUPC"/>
        <family val="1"/>
      </rPr>
      <t>=</t>
    </r>
  </si>
  <si>
    <r>
      <t>efxWxhxE</t>
    </r>
    <r>
      <rPr>
        <b/>
        <vertAlign val="subscript"/>
        <sz val="14"/>
        <rFont val="Cordia New"/>
        <family val="2"/>
      </rPr>
      <t>F</t>
    </r>
  </si>
  <si>
    <r>
      <t>efxWxhxE</t>
    </r>
    <r>
      <rPr>
        <b/>
        <vertAlign val="subscript"/>
        <sz val="14"/>
        <rFont val="Cordia New"/>
        <family val="2"/>
      </rPr>
      <t>F</t>
    </r>
    <r>
      <rPr>
        <b/>
        <sz val="14"/>
        <rFont val="Cordia New"/>
        <family val="2"/>
      </rPr>
      <t xml:space="preserve">    - 0.5c</t>
    </r>
  </si>
  <si>
    <t>n = สัมประสิทธิ์ของการรองรับการตอกสำหรับเสาเข็ม คสล.</t>
  </si>
  <si>
    <t>Blow Count Calculation of Driving Pile (Danish  Formular)</t>
  </si>
  <si>
    <t xml:space="preserve">Modulus of Elasticity of Concrete </t>
  </si>
  <si>
    <t>tons</t>
  </si>
  <si>
    <r>
      <t>cm</t>
    </r>
    <r>
      <rPr>
        <b/>
        <vertAlign val="superscript"/>
        <sz val="14"/>
        <rFont val="Cordia New"/>
        <family val="2"/>
      </rPr>
      <t>2</t>
    </r>
  </si>
  <si>
    <t>DANISH FORMULA</t>
  </si>
  <si>
    <t>S=</t>
  </si>
  <si>
    <t xml:space="preserve">Qu = </t>
  </si>
  <si>
    <t xml:space="preserve">C = </t>
  </si>
  <si>
    <t xml:space="preserve">C= </t>
  </si>
  <si>
    <t xml:space="preserve">ef x W x H / (S+C) </t>
  </si>
  <si>
    <t>Blow Count Calculation of Driving Pile (Hiley  Formular)</t>
  </si>
  <si>
    <r>
      <t>tons/cm</t>
    </r>
    <r>
      <rPr>
        <b/>
        <vertAlign val="superscript"/>
        <sz val="14"/>
        <rFont val="Cordia New"/>
        <family val="2"/>
      </rPr>
      <t>2</t>
    </r>
  </si>
  <si>
    <r>
      <t>(2ef(WhL/AE))</t>
    </r>
    <r>
      <rPr>
        <b/>
        <vertAlign val="superscript"/>
        <sz val="14"/>
        <rFont val="Cordia New"/>
        <family val="2"/>
      </rPr>
      <t>1/2</t>
    </r>
  </si>
  <si>
    <t>m.</t>
  </si>
  <si>
    <r>
      <t>QxL/AxE , E</t>
    </r>
    <r>
      <rPr>
        <b/>
        <vertAlign val="subscript"/>
        <sz val="14"/>
        <rFont val="Cordia New"/>
        <family val="2"/>
      </rPr>
      <t>C</t>
    </r>
    <r>
      <rPr>
        <b/>
        <sz val="14"/>
        <rFont val="Cordia New"/>
        <family val="2"/>
      </rPr>
      <t>=2,000 tons/cm</t>
    </r>
    <r>
      <rPr>
        <b/>
        <vertAlign val="superscript"/>
        <sz val="14"/>
        <rFont val="Cordia New"/>
        <family val="2"/>
      </rPr>
      <t>2</t>
    </r>
  </si>
  <si>
    <r>
      <t>E</t>
    </r>
    <r>
      <rPr>
        <b/>
        <vertAlign val="subscript"/>
        <sz val="14"/>
        <rFont val="AngsanaUPC"/>
        <family val="1"/>
      </rPr>
      <t>C</t>
    </r>
    <r>
      <rPr>
        <b/>
        <sz val="14"/>
        <rFont val="AngsanaUPC"/>
        <family val="1"/>
      </rPr>
      <t>=</t>
    </r>
  </si>
  <si>
    <r>
      <t>(2ef(WhL/AE</t>
    </r>
    <r>
      <rPr>
        <b/>
        <vertAlign val="subscript"/>
        <sz val="14"/>
        <rFont val="Cordia New"/>
        <family val="2"/>
      </rPr>
      <t>C</t>
    </r>
    <r>
      <rPr>
        <b/>
        <sz val="14"/>
        <rFont val="Cordia New"/>
        <family val="2"/>
      </rPr>
      <t>))</t>
    </r>
    <r>
      <rPr>
        <b/>
        <vertAlign val="superscript"/>
        <sz val="14"/>
        <rFont val="Cordia New"/>
        <family val="2"/>
      </rPr>
      <t>1/2</t>
    </r>
  </si>
  <si>
    <t>เวลาที่ตอก</t>
  </si>
  <si>
    <t>เริ่ม</t>
  </si>
  <si>
    <t>หยุด</t>
  </si>
  <si>
    <t>ลำดับ</t>
  </si>
  <si>
    <t>อาคาร</t>
  </si>
  <si>
    <t>ชนิดปั้นจั่น</t>
  </si>
  <si>
    <t>ขนาดเสาเข็ม</t>
  </si>
  <si>
    <t>นน.ลูกตุ้ม</t>
  </si>
  <si>
    <t>วันที่</t>
  </si>
  <si>
    <t>เสาเข็มยาว</t>
  </si>
  <si>
    <t>Blow Count</t>
  </si>
  <si>
    <t>ระยะจมตัวในช่วงการตอก 10 ครั้งสุดท้าย</t>
  </si>
  <si>
    <t>fc'=</t>
  </si>
  <si>
    <t>Ec=</t>
  </si>
  <si>
    <r>
      <t>tons/m</t>
    </r>
    <r>
      <rPr>
        <b/>
        <vertAlign val="superscript"/>
        <sz val="14"/>
        <rFont val="Cordia New"/>
        <family val="2"/>
      </rPr>
      <t>2</t>
    </r>
  </si>
  <si>
    <r>
      <t>m</t>
    </r>
    <r>
      <rPr>
        <b/>
        <vertAlign val="superscript"/>
        <sz val="14"/>
        <rFont val="Cordia New"/>
        <family val="2"/>
      </rPr>
      <t>2</t>
    </r>
  </si>
  <si>
    <t>Modulus of Elasticity of Concrete (tons/cm2)</t>
  </si>
  <si>
    <t>Modulus of Elasticity of Concrete (tons/m2)</t>
  </si>
  <si>
    <t>น้อยสุด=</t>
  </si>
  <si>
    <t>มากสุด=</t>
  </si>
  <si>
    <t>ขนาดหน้าตัดเสาเข็ม</t>
  </si>
  <si>
    <t>ม.</t>
  </si>
  <si>
    <t>นน.ออกแบบ</t>
  </si>
  <si>
    <t>นน.ลูกตุ้ม=</t>
  </si>
  <si>
    <r>
      <t>S 0.15X0.15x5.00</t>
    </r>
    <r>
      <rPr>
        <b/>
        <sz val="14"/>
        <rFont val="AngsanaUPC"/>
        <family val="1"/>
      </rPr>
      <t xml:space="preserve"> ม.</t>
    </r>
  </si>
  <si>
    <r>
      <t>I 0.40X0.40x21.00</t>
    </r>
    <r>
      <rPr>
        <b/>
        <sz val="14"/>
        <rFont val="AngsanaUPC"/>
        <family val="1"/>
      </rPr>
      <t xml:space="preserve"> ม.</t>
    </r>
  </si>
  <si>
    <t>หมายเหตุ</t>
  </si>
  <si>
    <t>หมายเลขเสาเข็ม (ตามแบบ)</t>
  </si>
  <si>
    <t>ตำแหน่งเสาเข็ม (GRID LINE)</t>
  </si>
  <si>
    <t>ความลึกจนได้ค่า Blow Count          ( ม.)</t>
  </si>
  <si>
    <t>ระยะตกลูกตุ้ม</t>
  </si>
  <si>
    <t>จำนวนช่างตอกเสาเข็ม (คน)</t>
  </si>
  <si>
    <t>ระดับหัวเสาเข็มสูงกว่า-ต่ำกว่าระดับก้นฐานราก(ม.)</t>
  </si>
  <si>
    <t>ตรางบันทึกการตอกเสาเข็ม(PILE DRIVING RECORD)</t>
  </si>
  <si>
    <t>จำนวนครั้งที่ตอกต่อ 1 ฟุต (10 ม.สุดท้าย)</t>
  </si>
  <si>
    <t>cm./Blow</t>
  </si>
  <si>
    <t xml:space="preserve"> Last 10 Blows</t>
  </si>
  <si>
    <t>Blow Count Calculation of Driving Pile (DANISH FORMULAR)</t>
  </si>
  <si>
    <r>
      <t>S 0.22X0.22x8.00</t>
    </r>
    <r>
      <rPr>
        <b/>
        <sz val="14"/>
        <rFont val="AngsanaUPC"/>
        <family val="1"/>
      </rPr>
      <t xml:space="preserve"> ม.</t>
    </r>
  </si>
  <si>
    <t xml:space="preserve">                     ตรางบันทึกการตอกเสาเข็ม      (PILE DRIVING RECORD)</t>
  </si>
  <si>
    <t>แบบไอน้ำ (Single -Acting Hammer)                  =0.80</t>
  </si>
  <si>
    <t>ปั่นจั่นดีเซล(Diesel Hammer)                           =1.00</t>
  </si>
  <si>
    <t xml:space="preserve">  -แผ่นรองทำด้วยพลาสติก                   =0.40</t>
  </si>
  <si>
    <r>
      <t>15,120 (fc')^</t>
    </r>
    <r>
      <rPr>
        <b/>
        <vertAlign val="superscript"/>
        <sz val="14"/>
        <color indexed="9"/>
        <rFont val="Cordia New"/>
        <family val="2"/>
      </rPr>
      <t>1/2</t>
    </r>
  </si>
  <si>
    <r>
      <t>kg/cm</t>
    </r>
    <r>
      <rPr>
        <b/>
        <vertAlign val="superscript"/>
        <sz val="14"/>
        <color indexed="9"/>
        <rFont val="Cordia New"/>
        <family val="2"/>
      </rPr>
      <t>2</t>
    </r>
  </si>
  <si>
    <r>
      <t>ton/cm</t>
    </r>
    <r>
      <rPr>
        <b/>
        <vertAlign val="superscript"/>
        <sz val="14"/>
        <color indexed="9"/>
        <rFont val="Cordia New"/>
        <family val="2"/>
      </rPr>
      <t>2</t>
    </r>
  </si>
  <si>
    <r>
      <t>ton/m</t>
    </r>
    <r>
      <rPr>
        <b/>
        <vertAlign val="superscript"/>
        <sz val="14"/>
        <color indexed="9"/>
        <rFont val="Cordia New"/>
        <family val="2"/>
      </rPr>
      <t>2</t>
    </r>
  </si>
  <si>
    <t>พ.อ.ปิยะยุตร พ.ท.บุรินทร์ พ.ต.นภดล 082-8591000</t>
  </si>
  <si>
    <t>www.รร.ช.กช.-ตารางคำนวณทางวิศวกรรม</t>
  </si>
  <si>
    <t>คลุมเซล-คลิกสีอักษรดูข้อมูลใด้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</si>
</sst>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000_-;\-* #,##0.0000_-;_-* &quot;-&quot;??_-;_-@_-"/>
    <numFmt numFmtId="201" formatCode="_-* #,##0.0000_-;\-* #,##0.0000_-;_-* &quot;-&quot;????_-;_-@_-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_-* #,##0.00000_-;\-* #,##0.00000_-;_-* &quot;-&quot;??_-;_-@_-"/>
    <numFmt numFmtId="209" formatCode="_-* #,##0.000000_-;\-* #,##0.000000_-;_-* &quot;-&quot;??_-;_-@_-"/>
    <numFmt numFmtId="210" formatCode="0.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77">
    <font>
      <sz val="14"/>
      <name val="Cordia New"/>
      <family val="0"/>
    </font>
    <font>
      <b/>
      <sz val="14"/>
      <name val="AngsanaUPC"/>
      <family val="1"/>
    </font>
    <font>
      <b/>
      <sz val="14"/>
      <name val="Cordia New"/>
      <family val="0"/>
    </font>
    <font>
      <b/>
      <vertAlign val="subscript"/>
      <sz val="14"/>
      <name val="AngsanaUPC"/>
      <family val="1"/>
    </font>
    <font>
      <sz val="14"/>
      <name val="Angsana New"/>
      <family val="1"/>
    </font>
    <font>
      <sz val="10"/>
      <name val="Tahoma"/>
      <family val="2"/>
    </font>
    <font>
      <sz val="14"/>
      <color indexed="9"/>
      <name val="Cordia New"/>
      <family val="0"/>
    </font>
    <font>
      <b/>
      <vertAlign val="superscript"/>
      <sz val="14"/>
      <name val="Cordia New"/>
      <family val="2"/>
    </font>
    <font>
      <b/>
      <sz val="20"/>
      <name val="AngsanaUPC"/>
      <family val="1"/>
    </font>
    <font>
      <b/>
      <vertAlign val="subscript"/>
      <sz val="14"/>
      <name val="Cordia Ne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Angsana New"/>
      <family val="1"/>
    </font>
    <font>
      <sz val="26"/>
      <name val="Angsana New"/>
      <family val="1"/>
    </font>
    <font>
      <b/>
      <sz val="14"/>
      <color indexed="10"/>
      <name val="Cordia New"/>
      <family val="2"/>
    </font>
    <font>
      <b/>
      <sz val="14"/>
      <name val="Angsana New"/>
      <family val="1"/>
    </font>
    <font>
      <b/>
      <sz val="12"/>
      <name val="Cordia New"/>
      <family val="2"/>
    </font>
    <font>
      <u val="single"/>
      <sz val="14"/>
      <color indexed="12"/>
      <name val="Cordia New"/>
      <family val="0"/>
    </font>
    <font>
      <b/>
      <sz val="18"/>
      <name val="Cordia New"/>
      <family val="2"/>
    </font>
    <font>
      <b/>
      <sz val="20"/>
      <name val="Angsana New"/>
      <family val="1"/>
    </font>
    <font>
      <sz val="20"/>
      <name val="Angsana New"/>
      <family val="1"/>
    </font>
    <font>
      <b/>
      <vertAlign val="superscript"/>
      <sz val="14"/>
      <color indexed="9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48"/>
      <color indexed="10"/>
      <name val="KodchiangUPC"/>
      <family val="1"/>
    </font>
    <font>
      <b/>
      <sz val="28"/>
      <color indexed="10"/>
      <name val="Cordia New"/>
      <family val="2"/>
    </font>
    <font>
      <b/>
      <sz val="14"/>
      <color indexed="9"/>
      <name val="Cordia New"/>
      <family val="2"/>
    </font>
    <font>
      <sz val="14"/>
      <color indexed="9"/>
      <name val="Angsana New"/>
      <family val="1"/>
    </font>
    <font>
      <sz val="14"/>
      <color indexed="9"/>
      <name val="Times New Roman"/>
      <family val="1"/>
    </font>
    <font>
      <b/>
      <sz val="14"/>
      <color indexed="9"/>
      <name val="AngsanaUPC"/>
      <family val="1"/>
    </font>
    <font>
      <b/>
      <sz val="14"/>
      <color indexed="9"/>
      <name val="Angsana New"/>
      <family val="1"/>
    </font>
    <font>
      <b/>
      <sz val="14"/>
      <color indexed="9"/>
      <name val="Times New Roman"/>
      <family val="1"/>
    </font>
    <font>
      <b/>
      <sz val="10"/>
      <color indexed="9"/>
      <name val="Cordia New"/>
      <family val="2"/>
    </font>
    <font>
      <b/>
      <sz val="18"/>
      <color indexed="8"/>
      <name val="AngsanaUPC"/>
      <family val="1"/>
    </font>
    <font>
      <b/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48"/>
      <color rgb="FFFF0000"/>
      <name val="KodchiangUPC"/>
      <family val="1"/>
    </font>
    <font>
      <b/>
      <sz val="28"/>
      <color rgb="FFFF0000"/>
      <name val="Cordia New"/>
      <family val="2"/>
    </font>
    <font>
      <b/>
      <sz val="14"/>
      <color theme="0"/>
      <name val="Cordia New"/>
      <family val="2"/>
    </font>
    <font>
      <sz val="14"/>
      <color theme="0"/>
      <name val="Cordia New"/>
      <family val="2"/>
    </font>
    <font>
      <sz val="14"/>
      <color theme="0"/>
      <name val="Angsana New"/>
      <family val="1"/>
    </font>
    <font>
      <sz val="14"/>
      <color theme="0"/>
      <name val="Times New Roman"/>
      <family val="1"/>
    </font>
    <font>
      <b/>
      <sz val="14"/>
      <color theme="0"/>
      <name val="AngsanaUPC"/>
      <family val="1"/>
    </font>
    <font>
      <b/>
      <sz val="14"/>
      <color theme="0"/>
      <name val="Angsana New"/>
      <family val="1"/>
    </font>
    <font>
      <b/>
      <sz val="14"/>
      <color theme="0"/>
      <name val="Times New Roman"/>
      <family val="1"/>
    </font>
    <font>
      <b/>
      <sz val="10"/>
      <color theme="0"/>
      <name val="Cordia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 quotePrefix="1">
      <alignment horizontal="left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right"/>
    </xf>
    <xf numFmtId="0" fontId="0" fillId="0" borderId="16" xfId="0" applyBorder="1" applyAlignment="1" quotePrefix="1">
      <alignment horizontal="left"/>
    </xf>
    <xf numFmtId="0" fontId="1" fillId="0" borderId="17" xfId="0" applyFont="1" applyFill="1" applyBorder="1" applyAlignment="1">
      <alignment horizontal="right"/>
    </xf>
    <xf numFmtId="0" fontId="0" fillId="0" borderId="18" xfId="0" applyBorder="1" applyAlignment="1" quotePrefix="1">
      <alignment horizontal="left"/>
    </xf>
    <xf numFmtId="43" fontId="2" fillId="0" borderId="17" xfId="38" applyFont="1" applyBorder="1" applyAlignment="1">
      <alignment/>
    </xf>
    <xf numFmtId="0" fontId="0" fillId="0" borderId="18" xfId="0" applyBorder="1" applyAlignment="1">
      <alignment/>
    </xf>
    <xf numFmtId="200" fontId="2" fillId="0" borderId="17" xfId="38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202" fontId="2" fillId="0" borderId="17" xfId="38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34" applyFont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 quotePrefix="1">
      <alignment horizontal="left"/>
    </xf>
    <xf numFmtId="203" fontId="2" fillId="0" borderId="23" xfId="38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11" fillId="0" borderId="0" xfId="0" applyFont="1" applyAlignment="1">
      <alignment/>
    </xf>
    <xf numFmtId="43" fontId="2" fillId="0" borderId="17" xfId="38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203" fontId="2" fillId="0" borderId="0" xfId="38" applyNumberFormat="1" applyFont="1" applyBorder="1" applyAlignment="1">
      <alignment/>
    </xf>
    <xf numFmtId="0" fontId="2" fillId="0" borderId="12" xfId="0" applyFont="1" applyBorder="1" applyAlignment="1">
      <alignment/>
    </xf>
    <xf numFmtId="199" fontId="2" fillId="0" borderId="17" xfId="38" applyNumberFormat="1" applyFont="1" applyBorder="1" applyAlignment="1">
      <alignment/>
    </xf>
    <xf numFmtId="43" fontId="2" fillId="0" borderId="0" xfId="38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3" fontId="2" fillId="33" borderId="17" xfId="38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/>
    </xf>
    <xf numFmtId="43" fontId="2" fillId="34" borderId="15" xfId="38" applyFont="1" applyFill="1" applyBorder="1" applyAlignment="1">
      <alignment/>
    </xf>
    <xf numFmtId="43" fontId="2" fillId="35" borderId="17" xfId="38" applyFont="1" applyFill="1" applyBorder="1" applyAlignment="1">
      <alignment/>
    </xf>
    <xf numFmtId="43" fontId="2" fillId="36" borderId="17" xfId="38" applyFont="1" applyFill="1" applyBorder="1" applyAlignment="1">
      <alignment/>
    </xf>
    <xf numFmtId="2" fontId="2" fillId="36" borderId="10" xfId="0" applyNumberFormat="1" applyFont="1" applyFill="1" applyBorder="1" applyAlignment="1">
      <alignment horizontal="left"/>
    </xf>
    <xf numFmtId="43" fontId="2" fillId="36" borderId="30" xfId="38" applyFont="1" applyFill="1" applyBorder="1" applyAlignment="1">
      <alignment/>
    </xf>
    <xf numFmtId="43" fontId="2" fillId="37" borderId="17" xfId="38" applyFont="1" applyFill="1" applyBorder="1" applyAlignment="1">
      <alignment/>
    </xf>
    <xf numFmtId="43" fontId="2" fillId="33" borderId="10" xfId="38" applyFont="1" applyFill="1" applyBorder="1" applyAlignment="1">
      <alignment horizontal="center"/>
    </xf>
    <xf numFmtId="43" fontId="2" fillId="35" borderId="31" xfId="38" applyFont="1" applyFill="1" applyBorder="1" applyAlignment="1">
      <alignment horizontal="center"/>
    </xf>
    <xf numFmtId="43" fontId="15" fillId="36" borderId="10" xfId="38" applyFont="1" applyFill="1" applyBorder="1" applyAlignment="1">
      <alignment horizontal="left"/>
    </xf>
    <xf numFmtId="0" fontId="11" fillId="0" borderId="10" xfId="0" applyFont="1" applyBorder="1" applyAlignment="1">
      <alignment/>
    </xf>
    <xf numFmtId="43" fontId="15" fillId="37" borderId="10" xfId="38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203" fontId="18" fillId="33" borderId="23" xfId="38" applyNumberFormat="1" applyFont="1" applyFill="1" applyBorder="1" applyAlignment="1">
      <alignment/>
    </xf>
    <xf numFmtId="43" fontId="2" fillId="38" borderId="10" xfId="38" applyFont="1" applyFill="1" applyBorder="1" applyAlignment="1">
      <alignment horizontal="center"/>
    </xf>
    <xf numFmtId="43" fontId="2" fillId="39" borderId="31" xfId="38" applyFont="1" applyFill="1" applyBorder="1" applyAlignment="1">
      <alignment horizontal="center"/>
    </xf>
    <xf numFmtId="43" fontId="2" fillId="39" borderId="17" xfId="38" applyFont="1" applyFill="1" applyBorder="1" applyAlignment="1">
      <alignment/>
    </xf>
    <xf numFmtId="43" fontId="2" fillId="40" borderId="17" xfId="38" applyFont="1" applyFill="1" applyBorder="1" applyAlignment="1">
      <alignment/>
    </xf>
    <xf numFmtId="0" fontId="0" fillId="41" borderId="18" xfId="0" applyFill="1" applyBorder="1" applyAlignment="1" quotePrefix="1">
      <alignment horizontal="left"/>
    </xf>
    <xf numFmtId="43" fontId="2" fillId="41" borderId="17" xfId="38" applyNumberFormat="1" applyFont="1" applyFill="1" applyBorder="1" applyAlignment="1">
      <alignment/>
    </xf>
    <xf numFmtId="0" fontId="2" fillId="41" borderId="18" xfId="0" applyFont="1" applyFill="1" applyBorder="1" applyAlignment="1">
      <alignment/>
    </xf>
    <xf numFmtId="43" fontId="2" fillId="41" borderId="17" xfId="38" applyFont="1" applyFill="1" applyBorder="1" applyAlignment="1">
      <alignment/>
    </xf>
    <xf numFmtId="203" fontId="2" fillId="42" borderId="23" xfId="38" applyNumberFormat="1" applyFont="1" applyFill="1" applyBorder="1" applyAlignment="1">
      <alignment/>
    </xf>
    <xf numFmtId="43" fontId="15" fillId="41" borderId="10" xfId="38" applyFont="1" applyFill="1" applyBorder="1" applyAlignment="1">
      <alignment horizontal="left"/>
    </xf>
    <xf numFmtId="0" fontId="2" fillId="38" borderId="17" xfId="0" applyFont="1" applyFill="1" applyBorder="1" applyAlignment="1">
      <alignment horizontal="right"/>
    </xf>
    <xf numFmtId="0" fontId="0" fillId="38" borderId="18" xfId="0" applyFill="1" applyBorder="1" applyAlignment="1" quotePrefix="1">
      <alignment horizontal="left"/>
    </xf>
    <xf numFmtId="43" fontId="2" fillId="38" borderId="17" xfId="38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3" fontId="69" fillId="0" borderId="0" xfId="0" applyNumberFormat="1" applyFont="1" applyAlignment="1">
      <alignment/>
    </xf>
    <xf numFmtId="0" fontId="69" fillId="0" borderId="0" xfId="0" applyFont="1" applyAlignment="1">
      <alignment horizontal="right"/>
    </xf>
    <xf numFmtId="0" fontId="70" fillId="0" borderId="0" xfId="0" applyFont="1" applyAlignment="1">
      <alignment/>
    </xf>
    <xf numFmtId="0" fontId="71" fillId="0" borderId="0" xfId="34" applyFont="1" applyBorder="1" applyAlignment="1">
      <alignment horizontal="left"/>
      <protection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/>
    </xf>
    <xf numFmtId="43" fontId="69" fillId="0" borderId="0" xfId="38" applyFont="1" applyBorder="1" applyAlignment="1">
      <alignment/>
    </xf>
    <xf numFmtId="43" fontId="69" fillId="0" borderId="0" xfId="0" applyNumberFormat="1" applyFont="1" applyBorder="1" applyAlignment="1">
      <alignment/>
    </xf>
    <xf numFmtId="43" fontId="69" fillId="0" borderId="0" xfId="38" applyNumberFormat="1" applyFont="1" applyBorder="1" applyAlignment="1">
      <alignment/>
    </xf>
    <xf numFmtId="0" fontId="72" fillId="0" borderId="0" xfId="0" applyFont="1" applyBorder="1" applyAlignment="1">
      <alignment/>
    </xf>
    <xf numFmtId="43" fontId="70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right"/>
    </xf>
    <xf numFmtId="2" fontId="69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203" fontId="69" fillId="0" borderId="0" xfId="38" applyNumberFormat="1" applyFont="1" applyBorder="1" applyAlignment="1">
      <alignment/>
    </xf>
    <xf numFmtId="0" fontId="75" fillId="0" borderId="0" xfId="0" applyFont="1" applyBorder="1" applyAlignment="1">
      <alignment/>
    </xf>
    <xf numFmtId="0" fontId="72" fillId="0" borderId="0" xfId="0" applyFont="1" applyAlignment="1">
      <alignment/>
    </xf>
    <xf numFmtId="0" fontId="76" fillId="0" borderId="13" xfId="0" applyFont="1" applyBorder="1" applyAlignment="1">
      <alignment horizontal="left"/>
    </xf>
    <xf numFmtId="0" fontId="76" fillId="0" borderId="13" xfId="0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2" fillId="41" borderId="21" xfId="0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_1QUOTAT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114300</xdr:rowOff>
    </xdr:from>
    <xdr:to>
      <xdr:col>1</xdr:col>
      <xdr:colOff>2171700</xdr:colOff>
      <xdr:row>2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19125" y="114300"/>
          <a:ext cx="2362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>
    <xdr:from>
      <xdr:col>1</xdr:col>
      <xdr:colOff>9525</xdr:colOff>
      <xdr:row>29</xdr:row>
      <xdr:rowOff>266700</xdr:rowOff>
    </xdr:from>
    <xdr:to>
      <xdr:col>1</xdr:col>
      <xdr:colOff>590550</xdr:colOff>
      <xdr:row>29</xdr:row>
      <xdr:rowOff>266700</xdr:rowOff>
    </xdr:to>
    <xdr:sp>
      <xdr:nvSpPr>
        <xdr:cNvPr id="2" name="Line 3"/>
        <xdr:cNvSpPr>
          <a:spLocks/>
        </xdr:cNvSpPr>
      </xdr:nvSpPr>
      <xdr:spPr>
        <a:xfrm>
          <a:off x="819150" y="8543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1</xdr:col>
      <xdr:colOff>638175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828675" y="8001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266700</xdr:rowOff>
    </xdr:from>
    <xdr:to>
      <xdr:col>1</xdr:col>
      <xdr:colOff>590550</xdr:colOff>
      <xdr:row>29</xdr:row>
      <xdr:rowOff>266700</xdr:rowOff>
    </xdr:to>
    <xdr:sp>
      <xdr:nvSpPr>
        <xdr:cNvPr id="4" name="Line 12"/>
        <xdr:cNvSpPr>
          <a:spLocks/>
        </xdr:cNvSpPr>
      </xdr:nvSpPr>
      <xdr:spPr>
        <a:xfrm>
          <a:off x="819150" y="8543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1</xdr:col>
      <xdr:colOff>638175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828675" y="8001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428625</xdr:colOff>
      <xdr:row>5</xdr:row>
      <xdr:rowOff>9525</xdr:rowOff>
    </xdr:from>
    <xdr:to>
      <xdr:col>1</xdr:col>
      <xdr:colOff>704850</xdr:colOff>
      <xdr:row>5</xdr:row>
      <xdr:rowOff>257175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238250" y="14287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ตัน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7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9525</xdr:rowOff>
    </xdr:from>
    <xdr:to>
      <xdr:col>1</xdr:col>
      <xdr:colOff>704850</xdr:colOff>
      <xdr:row>5</xdr:row>
      <xdr:rowOff>266700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276350" y="1428750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ตัน</a:t>
          </a:r>
        </a:p>
      </xdr:txBody>
    </xdr:sp>
    <xdr:clientData/>
  </xdr:twoCellAnchor>
  <xdr:twoCellAnchor>
    <xdr:from>
      <xdr:col>0</xdr:col>
      <xdr:colOff>676275</xdr:colOff>
      <xdr:row>0</xdr:row>
      <xdr:rowOff>114300</xdr:rowOff>
    </xdr:from>
    <xdr:to>
      <xdr:col>1</xdr:col>
      <xdr:colOff>2190750</xdr:colOff>
      <xdr:row>2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114300"/>
          <a:ext cx="2362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133350</xdr:rowOff>
    </xdr:to>
    <xdr:pic>
      <xdr:nvPicPr>
        <xdr:cNvPr id="3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266700</xdr:rowOff>
    </xdr:from>
    <xdr:to>
      <xdr:col>1</xdr:col>
      <xdr:colOff>590550</xdr:colOff>
      <xdr:row>29</xdr:row>
      <xdr:rowOff>266700</xdr:rowOff>
    </xdr:to>
    <xdr:sp>
      <xdr:nvSpPr>
        <xdr:cNvPr id="1" name="Line 3"/>
        <xdr:cNvSpPr>
          <a:spLocks/>
        </xdr:cNvSpPr>
      </xdr:nvSpPr>
      <xdr:spPr>
        <a:xfrm>
          <a:off x="847725" y="8543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1</xdr:col>
      <xdr:colOff>638175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857250" y="8001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266700</xdr:rowOff>
    </xdr:from>
    <xdr:to>
      <xdr:col>1</xdr:col>
      <xdr:colOff>590550</xdr:colOff>
      <xdr:row>29</xdr:row>
      <xdr:rowOff>266700</xdr:rowOff>
    </xdr:to>
    <xdr:sp>
      <xdr:nvSpPr>
        <xdr:cNvPr id="3" name="Line 5"/>
        <xdr:cNvSpPr>
          <a:spLocks/>
        </xdr:cNvSpPr>
      </xdr:nvSpPr>
      <xdr:spPr>
        <a:xfrm>
          <a:off x="847725" y="8543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1</xdr:col>
      <xdr:colOff>638175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857250" y="8001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428625</xdr:colOff>
      <xdr:row>5</xdr:row>
      <xdr:rowOff>9525</xdr:rowOff>
    </xdr:from>
    <xdr:to>
      <xdr:col>1</xdr:col>
      <xdr:colOff>704850</xdr:colOff>
      <xdr:row>5</xdr:row>
      <xdr:rowOff>257175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266825" y="14287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ตัน</a:t>
          </a:r>
        </a:p>
      </xdr:txBody>
    </xdr:sp>
    <xdr:clientData/>
  </xdr:twoCellAnchor>
  <xdr:twoCellAnchor>
    <xdr:from>
      <xdr:col>0</xdr:col>
      <xdr:colOff>619125</xdr:colOff>
      <xdr:row>0</xdr:row>
      <xdr:rowOff>114300</xdr:rowOff>
    </xdr:from>
    <xdr:to>
      <xdr:col>1</xdr:col>
      <xdr:colOff>2143125</xdr:colOff>
      <xdr:row>2</xdr:row>
      <xdr:rowOff>228600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619125" y="114300"/>
          <a:ext cx="2362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133350</xdr:rowOff>
    </xdr:to>
    <xdr:pic>
      <xdr:nvPicPr>
        <xdr:cNvPr id="7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9525</xdr:rowOff>
    </xdr:from>
    <xdr:to>
      <xdr:col>1</xdr:col>
      <xdr:colOff>704850</xdr:colOff>
      <xdr:row>5</xdr:row>
      <xdr:rowOff>266700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66825" y="1428750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ตัน</a:t>
          </a:r>
        </a:p>
      </xdr:txBody>
    </xdr:sp>
    <xdr:clientData/>
  </xdr:twoCellAnchor>
  <xdr:twoCellAnchor>
    <xdr:from>
      <xdr:col>10</xdr:col>
      <xdr:colOff>9525</xdr:colOff>
      <xdr:row>6</xdr:row>
      <xdr:rowOff>9525</xdr:rowOff>
    </xdr:from>
    <xdr:to>
      <xdr:col>15</xdr:col>
      <xdr:colOff>238125</xdr:colOff>
      <xdr:row>17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486900" y="1704975"/>
          <a:ext cx="3276600" cy="322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e = Efficiency = 0.75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W = Weight of Hammer = 4500 kg 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จากข้อกำหนด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H = Heigh of Drop = 30 cm 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จากข้อกำหนด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L = Length of Pile = 1650 cm 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จากข้อกำหนด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A = Cross Section Area of Pile = 484 sq.cm 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จากข้อกำหนด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E = Modulus of Elasticity of Concrete = 284,553 ksc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S = Settlement per Blow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FS. = Factor of Safety = 2.5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C = (eWHL/2AE)^0.5 = 0.78 
</a:t>
          </a:r>
        </a:p>
      </xdr:txBody>
    </xdr:sp>
    <xdr:clientData/>
  </xdr:twoCellAnchor>
  <xdr:twoCellAnchor>
    <xdr:from>
      <xdr:col>7</xdr:col>
      <xdr:colOff>28575</xdr:colOff>
      <xdr:row>13</xdr:row>
      <xdr:rowOff>19050</xdr:rowOff>
    </xdr:from>
    <xdr:to>
      <xdr:col>9</xdr:col>
      <xdr:colOff>466725</xdr:colOff>
      <xdr:row>19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162800" y="3838575"/>
          <a:ext cx="21717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Safe Load = 25,000 kg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Qult = Safe Load x FS. = 62,500 kg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S = (eWH/Qult) - C = 0.84 cm./Blow 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Last 10 Blows = 8.4 cm 
</a:t>
          </a:r>
        </a:p>
      </xdr:txBody>
    </xdr:sp>
    <xdr:clientData/>
  </xdr:twoCellAnchor>
  <xdr:twoCellAnchor>
    <xdr:from>
      <xdr:col>0</xdr:col>
      <xdr:colOff>619125</xdr:colOff>
      <xdr:row>0</xdr:row>
      <xdr:rowOff>114300</xdr:rowOff>
    </xdr:from>
    <xdr:to>
      <xdr:col>1</xdr:col>
      <xdr:colOff>2143125</xdr:colOff>
      <xdr:row>2</xdr:row>
      <xdr:rowOff>228600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19125" y="114300"/>
          <a:ext cx="2362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133350</xdr:rowOff>
    </xdr:to>
    <xdr:pic>
      <xdr:nvPicPr>
        <xdr:cNvPr id="5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180975</xdr:colOff>
      <xdr:row>1</xdr:row>
      <xdr:rowOff>276225</xdr:rowOff>
    </xdr:to>
    <xdr:pic>
      <xdr:nvPicPr>
        <xdr:cNvPr id="1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1"/>
  <sheetViews>
    <sheetView zoomScale="86" zoomScaleNormal="86" zoomScalePageLayoutView="0" workbookViewId="0" topLeftCell="A16">
      <selection activeCell="M6" sqref="M6"/>
    </sheetView>
  </sheetViews>
  <sheetFormatPr defaultColWidth="9.140625" defaultRowHeight="21.75"/>
  <cols>
    <col min="1" max="1" width="12.140625" style="0" customWidth="1"/>
    <col min="2" max="2" width="32.8515625" style="0" customWidth="1"/>
    <col min="3" max="3" width="16.57421875" style="0" customWidth="1"/>
    <col min="4" max="4" width="2.00390625" style="0" customWidth="1"/>
    <col min="5" max="5" width="19.00390625" style="0" customWidth="1"/>
    <col min="6" max="6" width="11.421875" style="0" customWidth="1"/>
    <col min="8" max="8" width="10.7109375" style="0" customWidth="1"/>
    <col min="9" max="9" width="15.00390625" style="0" customWidth="1"/>
  </cols>
  <sheetData>
    <row r="1" spans="1:6" ht="23.25" customHeight="1">
      <c r="A1" s="125"/>
      <c r="B1" s="126"/>
      <c r="C1" s="131" t="s">
        <v>76</v>
      </c>
      <c r="D1" s="132"/>
      <c r="E1" s="132"/>
      <c r="F1" s="133"/>
    </row>
    <row r="2" spans="1:6" ht="23.25" customHeight="1">
      <c r="A2" s="127"/>
      <c r="B2" s="128"/>
      <c r="C2" s="134"/>
      <c r="D2" s="135"/>
      <c r="E2" s="135"/>
      <c r="F2" s="136"/>
    </row>
    <row r="3" spans="1:6" ht="21.75" customHeight="1">
      <c r="A3" s="129"/>
      <c r="B3" s="130"/>
      <c r="C3" s="137"/>
      <c r="D3" s="138"/>
      <c r="E3" s="138"/>
      <c r="F3" s="139"/>
    </row>
    <row r="4" spans="1:10" ht="21.75">
      <c r="A4" s="1" t="s">
        <v>49</v>
      </c>
      <c r="B4" s="60" t="s">
        <v>55</v>
      </c>
      <c r="C4" s="140" t="s">
        <v>50</v>
      </c>
      <c r="D4" s="140"/>
      <c r="E4" s="71">
        <v>3.5</v>
      </c>
      <c r="F4" s="34" t="s">
        <v>52</v>
      </c>
      <c r="H4" s="104" t="s">
        <v>106</v>
      </c>
      <c r="I4" s="105">
        <f>ROUNDDOWN((1.5*E19),1)</f>
        <v>0.9</v>
      </c>
      <c r="J4" s="104" t="s">
        <v>52</v>
      </c>
    </row>
    <row r="5" spans="1:10" ht="21.75">
      <c r="A5" s="1" t="s">
        <v>51</v>
      </c>
      <c r="B5" s="74" t="s">
        <v>121</v>
      </c>
      <c r="C5" s="140" t="s">
        <v>103</v>
      </c>
      <c r="D5" s="140"/>
      <c r="E5" s="72">
        <v>0.18</v>
      </c>
      <c r="F5" s="61" t="s">
        <v>104</v>
      </c>
      <c r="H5" s="106" t="s">
        <v>101</v>
      </c>
      <c r="I5" s="105">
        <f>0.7*$E$19</f>
        <v>0.43545599999999995</v>
      </c>
      <c r="J5" s="104" t="s">
        <v>52</v>
      </c>
    </row>
    <row r="6" spans="1:17" ht="21.75">
      <c r="A6" s="1" t="s">
        <v>105</v>
      </c>
      <c r="B6" s="64">
        <f>E7</f>
        <v>10</v>
      </c>
      <c r="C6" s="140" t="s">
        <v>92</v>
      </c>
      <c r="D6" s="141"/>
      <c r="E6" s="73">
        <v>8</v>
      </c>
      <c r="F6" s="34" t="s">
        <v>104</v>
      </c>
      <c r="H6" s="106" t="s">
        <v>102</v>
      </c>
      <c r="I6" s="105">
        <f>2.5*$E$19</f>
        <v>1.5552</v>
      </c>
      <c r="J6" s="104" t="s">
        <v>52</v>
      </c>
      <c r="K6" s="9"/>
      <c r="L6" s="9"/>
      <c r="M6" s="9"/>
      <c r="N6" s="9"/>
      <c r="O6" s="9"/>
      <c r="P6" s="9"/>
      <c r="Q6" s="9"/>
    </row>
    <row r="7" spans="1:17" ht="21.75">
      <c r="A7" s="14" t="s">
        <v>1</v>
      </c>
      <c r="B7" s="142" t="s">
        <v>12</v>
      </c>
      <c r="C7" s="143"/>
      <c r="D7" s="15" t="s">
        <v>26</v>
      </c>
      <c r="E7" s="65">
        <v>10</v>
      </c>
      <c r="F7" s="44" t="s">
        <v>68</v>
      </c>
      <c r="G7" s="57"/>
      <c r="H7" s="104" t="s">
        <v>106</v>
      </c>
      <c r="I7" s="104" t="str">
        <f>IF(E4&gt;=I5,"o.k.","ควรเพิ่ม นน. ลูกตุ้ม")</f>
        <v>o.k.</v>
      </c>
      <c r="J7" s="107"/>
      <c r="K7" s="9"/>
      <c r="L7" s="9"/>
      <c r="M7" s="9"/>
      <c r="N7" s="9"/>
      <c r="O7" s="9"/>
      <c r="P7" s="9"/>
      <c r="Q7" s="9"/>
    </row>
    <row r="8" spans="1:17" ht="21.75">
      <c r="A8" s="16" t="s">
        <v>2</v>
      </c>
      <c r="B8" s="144" t="s">
        <v>13</v>
      </c>
      <c r="C8" s="145"/>
      <c r="D8" s="17" t="s">
        <v>26</v>
      </c>
      <c r="E8" s="18">
        <v>2.5</v>
      </c>
      <c r="F8" s="45"/>
      <c r="G8" s="57"/>
      <c r="H8" s="108"/>
      <c r="I8" s="109"/>
      <c r="J8" s="109"/>
      <c r="K8" s="9"/>
      <c r="L8" s="9"/>
      <c r="M8" s="9"/>
      <c r="N8" s="9"/>
      <c r="O8" s="9"/>
      <c r="P8" s="9"/>
      <c r="Q8" s="9"/>
    </row>
    <row r="9" spans="1:17" ht="21.75">
      <c r="A9" s="16" t="s">
        <v>48</v>
      </c>
      <c r="B9" s="144" t="s">
        <v>18</v>
      </c>
      <c r="C9" s="145"/>
      <c r="D9" s="17" t="s">
        <v>26</v>
      </c>
      <c r="E9" s="18">
        <f>E7*E8</f>
        <v>25</v>
      </c>
      <c r="F9" s="45" t="s">
        <v>68</v>
      </c>
      <c r="G9" s="57"/>
      <c r="H9" s="109"/>
      <c r="I9" s="109"/>
      <c r="J9" s="109"/>
      <c r="K9" s="9"/>
      <c r="L9" s="9"/>
      <c r="M9" s="9"/>
      <c r="N9" s="9"/>
      <c r="O9" s="9"/>
      <c r="P9" s="9"/>
      <c r="Q9" s="9"/>
    </row>
    <row r="10" spans="1:17" ht="24.75">
      <c r="A10" s="16" t="s">
        <v>3</v>
      </c>
      <c r="B10" s="144" t="s">
        <v>14</v>
      </c>
      <c r="C10" s="145"/>
      <c r="D10" s="17" t="s">
        <v>26</v>
      </c>
      <c r="E10" s="63">
        <f>E4</f>
        <v>3.5</v>
      </c>
      <c r="F10" s="45" t="s">
        <v>68</v>
      </c>
      <c r="G10" s="57" t="str">
        <f>IF(E4=E10,"ok","Recheck")</f>
        <v>ok</v>
      </c>
      <c r="H10" s="110" t="s">
        <v>96</v>
      </c>
      <c r="I10" s="111" t="s">
        <v>126</v>
      </c>
      <c r="J10" s="111" t="s">
        <v>127</v>
      </c>
      <c r="K10" s="9"/>
      <c r="L10" s="9"/>
      <c r="M10" s="9"/>
      <c r="N10" s="9"/>
      <c r="O10" s="9"/>
      <c r="P10" s="9"/>
      <c r="Q10" s="9"/>
    </row>
    <row r="11" spans="1:17" ht="24.75">
      <c r="A11" s="16" t="s">
        <v>4</v>
      </c>
      <c r="B11" s="144" t="s">
        <v>15</v>
      </c>
      <c r="C11" s="145"/>
      <c r="D11" s="17" t="s">
        <v>26</v>
      </c>
      <c r="E11" s="18">
        <v>0.25</v>
      </c>
      <c r="F11" s="45"/>
      <c r="G11" s="57"/>
      <c r="H11" s="110" t="s">
        <v>95</v>
      </c>
      <c r="I11" s="111">
        <v>350</v>
      </c>
      <c r="J11" s="111" t="s">
        <v>127</v>
      </c>
      <c r="K11" s="9"/>
      <c r="L11" s="9"/>
      <c r="M11" s="9"/>
      <c r="N11" s="9"/>
      <c r="O11" s="9"/>
      <c r="P11" s="9"/>
      <c r="Q11" s="9"/>
    </row>
    <row r="12" spans="1:17" ht="24.75">
      <c r="A12" s="16" t="s">
        <v>5</v>
      </c>
      <c r="B12" s="144" t="s">
        <v>16</v>
      </c>
      <c r="C12" s="145"/>
      <c r="D12" s="17" t="s">
        <v>26</v>
      </c>
      <c r="E12" s="18">
        <v>50</v>
      </c>
      <c r="F12" s="45" t="s">
        <v>32</v>
      </c>
      <c r="G12" s="57"/>
      <c r="H12" s="110" t="s">
        <v>96</v>
      </c>
      <c r="I12" s="112">
        <f>15120*(I11)^0.5</f>
        <v>282869.29844011</v>
      </c>
      <c r="J12" s="111" t="s">
        <v>127</v>
      </c>
      <c r="K12" s="9"/>
      <c r="L12" s="9"/>
      <c r="M12" s="9"/>
      <c r="N12" s="9"/>
      <c r="O12" s="9"/>
      <c r="P12" s="9"/>
      <c r="Q12" s="9"/>
    </row>
    <row r="13" spans="1:17" ht="24.75">
      <c r="A13" s="16" t="s">
        <v>81</v>
      </c>
      <c r="B13" s="144" t="s">
        <v>67</v>
      </c>
      <c r="C13" s="145"/>
      <c r="D13" s="17" t="s">
        <v>26</v>
      </c>
      <c r="E13" s="18">
        <f>I13</f>
        <v>282.86929844011</v>
      </c>
      <c r="F13" s="45" t="s">
        <v>77</v>
      </c>
      <c r="G13" s="57"/>
      <c r="H13" s="110"/>
      <c r="I13" s="113">
        <f>I12/1000</f>
        <v>282.86929844011</v>
      </c>
      <c r="J13" s="111" t="s">
        <v>128</v>
      </c>
      <c r="K13" s="9"/>
      <c r="L13" s="9"/>
      <c r="M13" s="9"/>
      <c r="N13" s="9"/>
      <c r="O13" s="9"/>
      <c r="P13" s="9"/>
      <c r="Q13" s="9"/>
    </row>
    <row r="14" spans="1:17" ht="24.75">
      <c r="A14" s="16" t="s">
        <v>60</v>
      </c>
      <c r="B14" s="144" t="s">
        <v>25</v>
      </c>
      <c r="C14" s="145"/>
      <c r="D14" s="17" t="s">
        <v>26</v>
      </c>
      <c r="E14" s="18">
        <v>0.75</v>
      </c>
      <c r="F14" s="45"/>
      <c r="G14" s="57"/>
      <c r="H14" s="110"/>
      <c r="I14" s="113">
        <f>I13*100*100</f>
        <v>2828692.9844011</v>
      </c>
      <c r="J14" s="111" t="s">
        <v>129</v>
      </c>
      <c r="K14" s="9"/>
      <c r="L14" s="9"/>
      <c r="M14" s="9"/>
      <c r="N14" s="9"/>
      <c r="O14" s="9"/>
      <c r="P14" s="9"/>
      <c r="Q14" s="9"/>
    </row>
    <row r="15" spans="1:17" ht="21.75">
      <c r="A15" s="16" t="s">
        <v>6</v>
      </c>
      <c r="B15" s="144" t="s">
        <v>19</v>
      </c>
      <c r="C15" s="145"/>
      <c r="D15" s="17" t="s">
        <v>26</v>
      </c>
      <c r="E15" s="66">
        <f>E5</f>
        <v>0.18</v>
      </c>
      <c r="F15" s="45" t="s">
        <v>79</v>
      </c>
      <c r="G15" s="57" t="str">
        <f>IF(E5=E15,"ok","Recheck")</f>
        <v>ok</v>
      </c>
      <c r="H15" s="9"/>
      <c r="I15" s="59"/>
      <c r="J15" s="58"/>
      <c r="K15" s="9"/>
      <c r="L15" s="9"/>
      <c r="M15" s="9"/>
      <c r="N15" s="9"/>
      <c r="O15" s="9"/>
      <c r="P15" s="9"/>
      <c r="Q15" s="9"/>
    </row>
    <row r="16" spans="1:17" ht="21.75">
      <c r="A16" s="16" t="s">
        <v>7</v>
      </c>
      <c r="B16" s="144" t="s">
        <v>20</v>
      </c>
      <c r="C16" s="145"/>
      <c r="D16" s="17" t="s">
        <v>26</v>
      </c>
      <c r="E16" s="67">
        <f>E6</f>
        <v>8</v>
      </c>
      <c r="F16" s="45" t="s">
        <v>79</v>
      </c>
      <c r="G16" s="57" t="str">
        <f>IF(E6=E16,"ok","Recheck")</f>
        <v>ok</v>
      </c>
      <c r="H16" s="55"/>
      <c r="I16" s="32"/>
      <c r="J16" s="9"/>
      <c r="K16" s="9"/>
      <c r="L16" s="9"/>
      <c r="M16" s="9"/>
      <c r="N16" s="9"/>
      <c r="O16" s="9"/>
      <c r="P16" s="9"/>
      <c r="Q16" s="9"/>
    </row>
    <row r="17" spans="1:17" ht="21.75">
      <c r="A17" s="16" t="s">
        <v>38</v>
      </c>
      <c r="B17" s="144" t="s">
        <v>39</v>
      </c>
      <c r="C17" s="145"/>
      <c r="D17" s="17" t="s">
        <v>26</v>
      </c>
      <c r="E17" s="18">
        <v>0.1</v>
      </c>
      <c r="F17" s="45" t="s">
        <v>79</v>
      </c>
      <c r="G17" s="57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4.75">
      <c r="A18" s="16" t="s">
        <v>8</v>
      </c>
      <c r="B18" s="144" t="s">
        <v>21</v>
      </c>
      <c r="C18" s="145"/>
      <c r="D18" s="17" t="s">
        <v>26</v>
      </c>
      <c r="E18" s="18">
        <f>(E15^2)*10000</f>
        <v>324</v>
      </c>
      <c r="F18" s="45" t="s">
        <v>69</v>
      </c>
      <c r="G18" s="57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1.75">
      <c r="A19" s="16" t="s">
        <v>9</v>
      </c>
      <c r="B19" s="144" t="s">
        <v>22</v>
      </c>
      <c r="C19" s="145"/>
      <c r="D19" s="17" t="s">
        <v>26</v>
      </c>
      <c r="E19" s="18">
        <f>(E16*E18*2.4)/(POWER(100,2))</f>
        <v>0.62208</v>
      </c>
      <c r="F19" s="45" t="s">
        <v>68</v>
      </c>
      <c r="G19" s="57"/>
      <c r="H19" s="35"/>
      <c r="I19" s="9"/>
      <c r="J19" s="9"/>
      <c r="K19" s="9"/>
      <c r="L19" s="9"/>
      <c r="M19" s="9"/>
      <c r="N19" s="9"/>
      <c r="O19" s="9"/>
      <c r="P19" s="9"/>
      <c r="Q19" s="9"/>
    </row>
    <row r="20" spans="1:17" ht="21.75">
      <c r="A20" s="16" t="s">
        <v>62</v>
      </c>
      <c r="B20" s="144" t="s">
        <v>23</v>
      </c>
      <c r="C20" s="145"/>
      <c r="D20" s="17" t="s">
        <v>26</v>
      </c>
      <c r="E20" s="20">
        <f>(E10+((E11^2)*E19))/(E10+E19)</f>
        <v>0.8585180297325621</v>
      </c>
      <c r="F20" s="45"/>
      <c r="G20" s="57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7" ht="21.75">
      <c r="A21" s="16" t="s">
        <v>34</v>
      </c>
      <c r="B21" s="144" t="s">
        <v>24</v>
      </c>
      <c r="C21" s="145"/>
      <c r="D21" s="17" t="s">
        <v>26</v>
      </c>
      <c r="E21" s="20">
        <v>0.3</v>
      </c>
      <c r="F21" s="45" t="s">
        <v>32</v>
      </c>
      <c r="G21" s="57"/>
    </row>
    <row r="22" spans="1:7" ht="21.75">
      <c r="A22" s="16" t="s">
        <v>35</v>
      </c>
      <c r="B22" s="144" t="s">
        <v>27</v>
      </c>
      <c r="C22" s="145"/>
      <c r="D22" s="17" t="s">
        <v>26</v>
      </c>
      <c r="E22" s="20">
        <f>(E9*E16*100)/(E18*E13)</f>
        <v>0.21822232176532133</v>
      </c>
      <c r="F22" s="45" t="s">
        <v>32</v>
      </c>
      <c r="G22" s="57"/>
    </row>
    <row r="23" spans="1:7" ht="21.75">
      <c r="A23" s="16" t="s">
        <v>36</v>
      </c>
      <c r="B23" s="144" t="s">
        <v>28</v>
      </c>
      <c r="C23" s="145"/>
      <c r="D23" s="17" t="s">
        <v>26</v>
      </c>
      <c r="E23" s="20">
        <v>0.25</v>
      </c>
      <c r="F23" s="45" t="s">
        <v>32</v>
      </c>
      <c r="G23" s="57"/>
    </row>
    <row r="24" spans="1:7" ht="21.75">
      <c r="A24" s="16" t="s">
        <v>10</v>
      </c>
      <c r="B24" s="144" t="s">
        <v>29</v>
      </c>
      <c r="C24" s="145"/>
      <c r="D24" s="17" t="s">
        <v>26</v>
      </c>
      <c r="E24" s="20">
        <f>SUM(E21:E23)</f>
        <v>0.7682223217653213</v>
      </c>
      <c r="F24" s="45" t="s">
        <v>32</v>
      </c>
      <c r="G24" s="57"/>
    </row>
    <row r="25" spans="1:7" ht="21.75">
      <c r="A25" s="99" t="s">
        <v>11</v>
      </c>
      <c r="B25" s="146" t="s">
        <v>30</v>
      </c>
      <c r="C25" s="147"/>
      <c r="D25" s="100" t="s">
        <v>26</v>
      </c>
      <c r="E25" s="101">
        <f>((E14*(E10*E12)/E9)*E20)-(0.5*E24)</f>
        <v>4.12310849521329</v>
      </c>
      <c r="F25" s="45" t="s">
        <v>32</v>
      </c>
      <c r="G25" s="57"/>
    </row>
    <row r="26" spans="1:7" ht="21.75">
      <c r="A26" s="21"/>
      <c r="B26" s="36" t="s">
        <v>40</v>
      </c>
      <c r="C26" s="37"/>
      <c r="D26" s="17" t="s">
        <v>26</v>
      </c>
      <c r="E26" s="22">
        <f>E25*10</f>
        <v>41.2310849521329</v>
      </c>
      <c r="F26" s="45" t="s">
        <v>32</v>
      </c>
      <c r="G26" s="57"/>
    </row>
    <row r="27" spans="1:7" ht="21.75">
      <c r="A27" s="39"/>
      <c r="B27" s="40" t="s">
        <v>31</v>
      </c>
      <c r="C27" s="41"/>
      <c r="D27" s="42" t="s">
        <v>26</v>
      </c>
      <c r="E27" s="43">
        <f>ROUNDUP((30.48/E25),0)</f>
        <v>8</v>
      </c>
      <c r="F27" s="46" t="s">
        <v>37</v>
      </c>
      <c r="G27" s="57"/>
    </row>
    <row r="28" spans="1:6" ht="21.75">
      <c r="A28" s="7" t="s">
        <v>41</v>
      </c>
      <c r="B28" s="11" t="s">
        <v>63</v>
      </c>
      <c r="C28" s="29" t="s">
        <v>61</v>
      </c>
      <c r="D28" s="5"/>
      <c r="E28" s="9"/>
      <c r="F28" s="6"/>
    </row>
    <row r="29" spans="1:6" ht="21.75">
      <c r="A29" s="10"/>
      <c r="B29" s="11" t="s">
        <v>42</v>
      </c>
      <c r="C29" s="29" t="s">
        <v>53</v>
      </c>
      <c r="D29" s="9"/>
      <c r="E29" s="9"/>
      <c r="F29" s="6"/>
    </row>
    <row r="30" spans="1:6" ht="21.75">
      <c r="A30" s="7" t="s">
        <v>11</v>
      </c>
      <c r="B30" s="11" t="s">
        <v>64</v>
      </c>
      <c r="C30" s="29" t="s">
        <v>123</v>
      </c>
      <c r="D30" s="9"/>
      <c r="E30" s="9"/>
      <c r="F30" s="6"/>
    </row>
    <row r="31" spans="1:6" ht="21.75">
      <c r="A31" s="10"/>
      <c r="B31" s="11" t="s">
        <v>46</v>
      </c>
      <c r="C31" s="30" t="s">
        <v>124</v>
      </c>
      <c r="D31" s="9"/>
      <c r="E31" s="9"/>
      <c r="F31" s="6"/>
    </row>
    <row r="32" spans="1:6" ht="21.75">
      <c r="A32" s="2" t="s">
        <v>10</v>
      </c>
      <c r="B32" s="29" t="s">
        <v>45</v>
      </c>
      <c r="C32" s="29" t="s">
        <v>65</v>
      </c>
      <c r="D32" s="9"/>
      <c r="E32" s="9"/>
      <c r="F32" s="6"/>
    </row>
    <row r="33" spans="1:6" ht="21.75">
      <c r="A33" s="2" t="s">
        <v>34</v>
      </c>
      <c r="B33" s="27" t="s">
        <v>56</v>
      </c>
      <c r="C33" s="30"/>
      <c r="D33" s="9"/>
      <c r="E33" s="9"/>
      <c r="F33" s="6"/>
    </row>
    <row r="34" spans="1:6" ht="24.75">
      <c r="A34" s="2" t="s">
        <v>35</v>
      </c>
      <c r="B34" s="27" t="s">
        <v>80</v>
      </c>
      <c r="C34" s="30" t="s">
        <v>125</v>
      </c>
      <c r="D34" s="9"/>
      <c r="E34" s="9"/>
      <c r="F34" s="6"/>
    </row>
    <row r="35" spans="1:6" ht="21.75">
      <c r="A35" s="26" t="s">
        <v>36</v>
      </c>
      <c r="B35" s="28" t="s">
        <v>57</v>
      </c>
      <c r="C35" s="31" t="s">
        <v>44</v>
      </c>
      <c r="D35" s="12"/>
      <c r="E35" s="12"/>
      <c r="F35" s="13"/>
    </row>
    <row r="36" spans="1:3" ht="21.75">
      <c r="A36" s="3"/>
      <c r="B36" s="4"/>
      <c r="C36" s="4"/>
    </row>
    <row r="37" spans="1:3" ht="21.75">
      <c r="A37" s="3"/>
      <c r="B37" s="4"/>
      <c r="C37" s="4"/>
    </row>
    <row r="38" spans="1:2" ht="21.75">
      <c r="A38" s="25"/>
      <c r="B38" s="24"/>
    </row>
    <row r="39" spans="1:2" ht="21.75">
      <c r="A39" s="25"/>
      <c r="B39" s="8"/>
    </row>
    <row r="40" spans="1:2" ht="21.75">
      <c r="A40" s="25"/>
      <c r="B40" s="8"/>
    </row>
    <row r="41" spans="1:5" ht="21.75">
      <c r="A41" s="23"/>
      <c r="B41" s="9"/>
      <c r="C41" s="9"/>
      <c r="D41" s="9"/>
      <c r="E41" s="9"/>
    </row>
    <row r="42" spans="1:5" ht="21.75">
      <c r="A42" s="9"/>
      <c r="B42" s="9"/>
      <c r="C42" s="9"/>
      <c r="D42" s="9"/>
      <c r="E42" s="9"/>
    </row>
    <row r="43" spans="1:5" ht="21.75">
      <c r="A43" s="9"/>
      <c r="B43" s="33"/>
      <c r="C43" s="9"/>
      <c r="D43" s="9"/>
      <c r="E43" s="9"/>
    </row>
    <row r="44" spans="1:5" ht="21.75">
      <c r="A44" s="9"/>
      <c r="B44" s="9"/>
      <c r="C44" s="9"/>
      <c r="D44" s="9"/>
      <c r="E44" s="9"/>
    </row>
    <row r="45" spans="1:5" ht="21.75">
      <c r="A45" s="9"/>
      <c r="B45" s="9"/>
      <c r="C45" s="9"/>
      <c r="D45" s="9"/>
      <c r="E45" s="9"/>
    </row>
    <row r="46" spans="1:5" ht="21.75">
      <c r="A46" s="9"/>
      <c r="B46" s="9"/>
      <c r="C46" s="9"/>
      <c r="D46" s="9"/>
      <c r="E46" s="9"/>
    </row>
    <row r="47" spans="1:5" ht="21.75">
      <c r="A47" s="9"/>
      <c r="B47" s="9"/>
      <c r="C47" s="9"/>
      <c r="D47" s="9"/>
      <c r="E47" s="9"/>
    </row>
    <row r="48" spans="1:5" ht="21.75">
      <c r="A48" s="9"/>
      <c r="B48" s="9"/>
      <c r="C48" s="9"/>
      <c r="D48" s="9"/>
      <c r="E48" s="9"/>
    </row>
    <row r="49" spans="1:5" ht="21.75">
      <c r="A49" s="9"/>
      <c r="B49" s="9"/>
      <c r="C49" s="9"/>
      <c r="D49" s="9"/>
      <c r="E49" s="9"/>
    </row>
    <row r="50" spans="1:5" ht="21.75">
      <c r="A50" s="9"/>
      <c r="B50" s="9"/>
      <c r="C50" s="9"/>
      <c r="D50" s="9"/>
      <c r="E50" s="9"/>
    </row>
    <row r="51" spans="1:5" ht="21.75">
      <c r="A51" s="9"/>
      <c r="B51" s="9"/>
      <c r="C51" s="9"/>
      <c r="D51" s="9"/>
      <c r="E51" s="9"/>
    </row>
  </sheetData>
  <sheetProtection/>
  <mergeCells count="24"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B3"/>
    <mergeCell ref="C1:F3"/>
    <mergeCell ref="C4:D4"/>
    <mergeCell ref="C5:D5"/>
    <mergeCell ref="C6:D6"/>
    <mergeCell ref="B7:C7"/>
  </mergeCells>
  <printOptions/>
  <pageMargins left="0.7480314960629921" right="0.7480314960629921" top="0.5905511811023623" bottom="0.590551181102362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5">
      <selection activeCell="C32" sqref="C32"/>
    </sheetView>
  </sheetViews>
  <sheetFormatPr defaultColWidth="9.140625" defaultRowHeight="21.75"/>
  <cols>
    <col min="1" max="1" width="12.7109375" style="0" customWidth="1"/>
    <col min="2" max="2" width="33.28125" style="0" customWidth="1"/>
    <col min="3" max="3" width="16.421875" style="0" customWidth="1"/>
    <col min="4" max="4" width="3.140625" style="0" customWidth="1"/>
    <col min="5" max="5" width="16.7109375" style="0" customWidth="1"/>
    <col min="6" max="6" width="15.8515625" style="0" customWidth="1"/>
    <col min="9" max="9" width="15.57421875" style="0" customWidth="1"/>
  </cols>
  <sheetData>
    <row r="1" spans="1:6" ht="23.25" customHeight="1">
      <c r="A1" s="125"/>
      <c r="B1" s="126"/>
      <c r="C1" s="131" t="s">
        <v>66</v>
      </c>
      <c r="D1" s="132"/>
      <c r="E1" s="132"/>
      <c r="F1" s="133"/>
    </row>
    <row r="2" spans="1:10" ht="23.25" customHeight="1">
      <c r="A2" s="127"/>
      <c r="B2" s="128"/>
      <c r="C2" s="134"/>
      <c r="D2" s="135"/>
      <c r="E2" s="135"/>
      <c r="F2" s="136"/>
      <c r="H2" s="104" t="s">
        <v>106</v>
      </c>
      <c r="I2" s="105">
        <f>ROUNDDOWN((1.5*E21),1)</f>
        <v>0.4</v>
      </c>
      <c r="J2" s="104" t="s">
        <v>52</v>
      </c>
    </row>
    <row r="3" spans="1:10" ht="21.75" customHeight="1">
      <c r="A3" s="129"/>
      <c r="B3" s="130"/>
      <c r="C3" s="137"/>
      <c r="D3" s="138"/>
      <c r="E3" s="138"/>
      <c r="F3" s="139"/>
      <c r="H3" s="106" t="s">
        <v>101</v>
      </c>
      <c r="I3" s="105">
        <f>0.7*$E$21</f>
        <v>0.2268</v>
      </c>
      <c r="J3" s="104" t="s">
        <v>52</v>
      </c>
    </row>
    <row r="4" spans="1:10" ht="21.75">
      <c r="A4" s="1" t="s">
        <v>49</v>
      </c>
      <c r="B4" s="60" t="s">
        <v>55</v>
      </c>
      <c r="C4" s="140" t="s">
        <v>50</v>
      </c>
      <c r="D4" s="140"/>
      <c r="E4" s="89">
        <v>4</v>
      </c>
      <c r="F4" s="34" t="s">
        <v>52</v>
      </c>
      <c r="H4" s="106" t="s">
        <v>102</v>
      </c>
      <c r="I4" s="105">
        <f>2.5*$E$21</f>
        <v>0.81</v>
      </c>
      <c r="J4" s="104" t="s">
        <v>52</v>
      </c>
    </row>
    <row r="5" spans="1:10" ht="21.75">
      <c r="A5" s="1" t="s">
        <v>51</v>
      </c>
      <c r="B5" s="74" t="s">
        <v>107</v>
      </c>
      <c r="C5" s="140" t="s">
        <v>103</v>
      </c>
      <c r="D5" s="140"/>
      <c r="E5" s="90">
        <v>0.15</v>
      </c>
      <c r="F5" s="61" t="s">
        <v>104</v>
      </c>
      <c r="H5" s="104" t="s">
        <v>106</v>
      </c>
      <c r="I5" s="104" t="str">
        <f>IF(E4&gt;=I3,"o.k.","ควรเพิ่ม นน. ลูกตุ้ม")</f>
        <v>o.k.</v>
      </c>
      <c r="J5" s="107"/>
    </row>
    <row r="6" spans="1:17" ht="21.75">
      <c r="A6" s="1" t="s">
        <v>105</v>
      </c>
      <c r="B6" s="68">
        <f>E7</f>
        <v>15</v>
      </c>
      <c r="C6" s="140" t="s">
        <v>92</v>
      </c>
      <c r="D6" s="141"/>
      <c r="E6" s="75">
        <v>6</v>
      </c>
      <c r="F6" s="34" t="s">
        <v>104</v>
      </c>
      <c r="H6" s="108"/>
      <c r="I6" s="109"/>
      <c r="J6" s="109"/>
      <c r="K6" s="9"/>
      <c r="L6" s="9"/>
      <c r="M6" s="9"/>
      <c r="N6" s="9"/>
      <c r="O6" s="9"/>
      <c r="P6" s="9"/>
      <c r="Q6" s="9"/>
    </row>
    <row r="7" spans="1:17" ht="21.75">
      <c r="A7" s="14" t="s">
        <v>1</v>
      </c>
      <c r="B7" s="142" t="s">
        <v>58</v>
      </c>
      <c r="C7" s="143"/>
      <c r="D7" s="15" t="s">
        <v>26</v>
      </c>
      <c r="E7" s="69">
        <v>15</v>
      </c>
      <c r="F7" s="62" t="s">
        <v>68</v>
      </c>
      <c r="G7" s="57" t="str">
        <f>IF(B6=E7,"ok","Recheck")</f>
        <v>ok</v>
      </c>
      <c r="H7" s="109"/>
      <c r="I7" s="109"/>
      <c r="J7" s="109"/>
      <c r="K7" s="9"/>
      <c r="L7" s="9"/>
      <c r="M7" s="9"/>
      <c r="N7" s="9"/>
      <c r="O7" s="9"/>
      <c r="P7" s="9"/>
      <c r="Q7" s="9"/>
    </row>
    <row r="8" spans="1:17" ht="24.75">
      <c r="A8" s="16" t="s">
        <v>2</v>
      </c>
      <c r="B8" s="144" t="s">
        <v>13</v>
      </c>
      <c r="C8" s="145"/>
      <c r="D8" s="17" t="s">
        <v>26</v>
      </c>
      <c r="E8" s="18">
        <v>2.5</v>
      </c>
      <c r="F8" s="19"/>
      <c r="H8" s="110" t="s">
        <v>96</v>
      </c>
      <c r="I8" s="111" t="s">
        <v>126</v>
      </c>
      <c r="J8" s="111" t="s">
        <v>127</v>
      </c>
      <c r="K8" s="9"/>
      <c r="L8" s="9"/>
      <c r="M8" s="9"/>
      <c r="N8" s="9"/>
      <c r="O8" s="9"/>
      <c r="P8" s="9"/>
      <c r="Q8" s="9"/>
    </row>
    <row r="9" spans="1:17" ht="24.75">
      <c r="A9" s="16" t="s">
        <v>48</v>
      </c>
      <c r="B9" s="144" t="s">
        <v>18</v>
      </c>
      <c r="C9" s="145"/>
      <c r="D9" s="17" t="s">
        <v>26</v>
      </c>
      <c r="E9" s="18">
        <f>E7*E8</f>
        <v>37.5</v>
      </c>
      <c r="F9" s="45" t="s">
        <v>68</v>
      </c>
      <c r="H9" s="110" t="s">
        <v>95</v>
      </c>
      <c r="I9" s="111">
        <v>350</v>
      </c>
      <c r="J9" s="111" t="s">
        <v>127</v>
      </c>
      <c r="K9" s="9"/>
      <c r="L9" s="9"/>
      <c r="M9" s="9"/>
      <c r="N9" s="9"/>
      <c r="O9" s="9"/>
      <c r="P9" s="9"/>
      <c r="Q9" s="9"/>
    </row>
    <row r="10" spans="1:17" ht="24.75">
      <c r="A10" s="16" t="s">
        <v>3</v>
      </c>
      <c r="B10" s="144" t="s">
        <v>14</v>
      </c>
      <c r="C10" s="145"/>
      <c r="D10" s="17" t="s">
        <v>26</v>
      </c>
      <c r="E10" s="63">
        <f>E4</f>
        <v>4</v>
      </c>
      <c r="F10" s="45" t="s">
        <v>68</v>
      </c>
      <c r="G10" s="57" t="str">
        <f>IF(E4=E10,"ok","Recheck")</f>
        <v>ok</v>
      </c>
      <c r="H10" s="110" t="s">
        <v>96</v>
      </c>
      <c r="I10" s="112">
        <f>15120*(I9)^0.5</f>
        <v>282869.29844011</v>
      </c>
      <c r="J10" s="111" t="s">
        <v>127</v>
      </c>
      <c r="K10" s="9"/>
      <c r="L10" s="9"/>
      <c r="M10" s="9"/>
      <c r="N10" s="9"/>
      <c r="O10" s="9"/>
      <c r="P10" s="9"/>
      <c r="Q10" s="9"/>
    </row>
    <row r="11" spans="1:17" ht="24.75">
      <c r="A11" s="16" t="s">
        <v>81</v>
      </c>
      <c r="B11" s="144" t="s">
        <v>99</v>
      </c>
      <c r="C11" s="145"/>
      <c r="D11" s="17" t="s">
        <v>26</v>
      </c>
      <c r="E11" s="54">
        <f>I11</f>
        <v>282.86929844011</v>
      </c>
      <c r="F11" s="45" t="s">
        <v>77</v>
      </c>
      <c r="G11" s="57"/>
      <c r="H11" s="110"/>
      <c r="I11" s="113">
        <f>I10/1000</f>
        <v>282.86929844011</v>
      </c>
      <c r="J11" s="111" t="s">
        <v>128</v>
      </c>
      <c r="K11" s="9"/>
      <c r="L11" s="9"/>
      <c r="M11" s="9"/>
      <c r="N11" s="9"/>
      <c r="O11" s="9"/>
      <c r="P11" s="9"/>
      <c r="Q11" s="9"/>
    </row>
    <row r="12" spans="1:17" ht="24.75">
      <c r="A12" s="16"/>
      <c r="B12" s="144" t="s">
        <v>100</v>
      </c>
      <c r="C12" s="145"/>
      <c r="D12" s="17" t="s">
        <v>26</v>
      </c>
      <c r="E12" s="54">
        <f>I12</f>
        <v>2828692.9844011</v>
      </c>
      <c r="F12" s="45" t="s">
        <v>97</v>
      </c>
      <c r="G12" s="57"/>
      <c r="H12" s="110"/>
      <c r="I12" s="113">
        <f>I11*100*100</f>
        <v>2828692.9844011</v>
      </c>
      <c r="J12" s="111" t="s">
        <v>129</v>
      </c>
      <c r="K12" s="9"/>
      <c r="L12" s="9"/>
      <c r="M12" s="9"/>
      <c r="N12" s="9"/>
      <c r="O12" s="9"/>
      <c r="P12" s="9"/>
      <c r="Q12" s="9"/>
    </row>
    <row r="13" spans="1:17" ht="21.75">
      <c r="A13" s="16" t="s">
        <v>5</v>
      </c>
      <c r="B13" s="144" t="s">
        <v>16</v>
      </c>
      <c r="C13" s="145"/>
      <c r="D13" s="17" t="s">
        <v>26</v>
      </c>
      <c r="E13" s="18">
        <v>50</v>
      </c>
      <c r="F13" s="45" t="s">
        <v>32</v>
      </c>
      <c r="G13" s="57"/>
      <c r="H13" s="9"/>
      <c r="I13" s="59"/>
      <c r="J13" s="58"/>
      <c r="K13" s="9"/>
      <c r="L13" s="9"/>
      <c r="M13" s="9"/>
      <c r="N13" s="9"/>
      <c r="O13" s="9"/>
      <c r="P13" s="9"/>
      <c r="Q13" s="9"/>
    </row>
    <row r="14" spans="1:17" ht="21.75">
      <c r="A14" s="16" t="s">
        <v>59</v>
      </c>
      <c r="B14" s="144" t="s">
        <v>17</v>
      </c>
      <c r="C14" s="145"/>
      <c r="D14" s="17" t="s">
        <v>26</v>
      </c>
      <c r="E14" s="18">
        <f>E10*E13*(1000/100)</f>
        <v>2000</v>
      </c>
      <c r="F14" s="45" t="s">
        <v>33</v>
      </c>
      <c r="G14" s="57"/>
      <c r="H14" s="55"/>
      <c r="I14" s="32"/>
      <c r="J14" s="9"/>
      <c r="K14" s="9"/>
      <c r="L14" s="9"/>
      <c r="M14" s="9"/>
      <c r="N14" s="9"/>
      <c r="O14" s="9"/>
      <c r="P14" s="9"/>
      <c r="Q14" s="9"/>
    </row>
    <row r="15" spans="1:17" ht="21.75">
      <c r="A15" s="16" t="s">
        <v>60</v>
      </c>
      <c r="B15" s="144" t="s">
        <v>25</v>
      </c>
      <c r="C15" s="145"/>
      <c r="D15" s="17" t="s">
        <v>26</v>
      </c>
      <c r="E15" s="18">
        <v>0.75</v>
      </c>
      <c r="F15" s="45"/>
      <c r="G15" s="57"/>
      <c r="H15" s="56"/>
      <c r="I15" s="9"/>
      <c r="J15" s="9"/>
      <c r="K15" s="9"/>
      <c r="L15" s="9"/>
      <c r="M15" s="9"/>
      <c r="N15" s="9"/>
      <c r="O15" s="9"/>
      <c r="P15" s="9"/>
      <c r="Q15" s="9"/>
    </row>
    <row r="16" spans="1:17" ht="21.75">
      <c r="A16" s="16" t="s">
        <v>6</v>
      </c>
      <c r="B16" s="144" t="s">
        <v>19</v>
      </c>
      <c r="C16" s="145"/>
      <c r="D16" s="17" t="s">
        <v>26</v>
      </c>
      <c r="E16" s="91">
        <f>E5</f>
        <v>0.15</v>
      </c>
      <c r="F16" s="45" t="s">
        <v>79</v>
      </c>
      <c r="G16" s="57" t="str">
        <f>IF(E5=E16,"ok","Recheck")</f>
        <v>ok</v>
      </c>
      <c r="H16" s="56"/>
      <c r="I16" s="9"/>
      <c r="J16" s="9"/>
      <c r="K16" s="9"/>
      <c r="L16" s="9"/>
      <c r="M16" s="9"/>
      <c r="N16" s="9"/>
      <c r="O16" s="9"/>
      <c r="P16" s="9"/>
      <c r="Q16" s="9"/>
    </row>
    <row r="17" spans="1:17" ht="21.75">
      <c r="A17" s="16" t="s">
        <v>7</v>
      </c>
      <c r="B17" s="144" t="s">
        <v>20</v>
      </c>
      <c r="C17" s="145"/>
      <c r="D17" s="17" t="s">
        <v>26</v>
      </c>
      <c r="E17" s="92">
        <f>E6</f>
        <v>6</v>
      </c>
      <c r="F17" s="45" t="s">
        <v>79</v>
      </c>
      <c r="G17" s="57" t="str">
        <f>IF(E6=E17,"ok","Recheck")</f>
        <v>ok</v>
      </c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1.75">
      <c r="A18" s="16" t="s">
        <v>38</v>
      </c>
      <c r="B18" s="144" t="s">
        <v>39</v>
      </c>
      <c r="C18" s="145"/>
      <c r="D18" s="17" t="s">
        <v>26</v>
      </c>
      <c r="E18" s="18">
        <v>0.1</v>
      </c>
      <c r="F18" s="45" t="s">
        <v>79</v>
      </c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4.75">
      <c r="A19" s="16" t="s">
        <v>8</v>
      </c>
      <c r="B19" s="144" t="s">
        <v>21</v>
      </c>
      <c r="C19" s="145"/>
      <c r="D19" s="17" t="s">
        <v>26</v>
      </c>
      <c r="E19" s="18">
        <f>E16*E16*10000</f>
        <v>225</v>
      </c>
      <c r="F19" s="45" t="s">
        <v>69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4.75">
      <c r="A20" s="16"/>
      <c r="B20" s="144" t="s">
        <v>21</v>
      </c>
      <c r="C20" s="145"/>
      <c r="D20" s="17" t="s">
        <v>26</v>
      </c>
      <c r="E20" s="20">
        <f>E19/10000</f>
        <v>0.0225</v>
      </c>
      <c r="F20" s="45" t="s">
        <v>98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1.75">
      <c r="A21" s="16" t="s">
        <v>9</v>
      </c>
      <c r="B21" s="144" t="s">
        <v>22</v>
      </c>
      <c r="C21" s="145"/>
      <c r="D21" s="17" t="s">
        <v>26</v>
      </c>
      <c r="E21" s="18">
        <f>(E17*E19*2.4)/(POWER(100,2))</f>
        <v>0.324</v>
      </c>
      <c r="F21" s="45" t="s">
        <v>68</v>
      </c>
      <c r="H21" s="35"/>
      <c r="I21" s="9"/>
      <c r="J21" s="9"/>
      <c r="K21" s="9"/>
      <c r="L21" s="9"/>
      <c r="M21" s="9"/>
      <c r="N21" s="9"/>
      <c r="O21" s="9"/>
      <c r="P21" s="9"/>
      <c r="Q21" s="9"/>
    </row>
    <row r="22" spans="1:17" ht="24.75">
      <c r="A22" s="49" t="s">
        <v>74</v>
      </c>
      <c r="B22" s="144" t="s">
        <v>78</v>
      </c>
      <c r="C22" s="145"/>
      <c r="D22" s="17" t="s">
        <v>26</v>
      </c>
      <c r="E22" s="48">
        <f>(2*E15*((E10*E13*E17*100)/(E20*E12)))^0.5</f>
        <v>1.6817137955307868</v>
      </c>
      <c r="F22" s="45"/>
      <c r="H22" s="114">
        <f>(2*E15*((E10*E13*E17*100)/(E19*E11)))^0.5</f>
        <v>1.6817137955307866</v>
      </c>
      <c r="I22" s="111" t="str">
        <f>IF(E22=H22,"ok","ตรวจใหม่")</f>
        <v>ok</v>
      </c>
      <c r="J22" s="9"/>
      <c r="K22" s="9"/>
      <c r="L22" s="9"/>
      <c r="M22" s="9"/>
      <c r="N22" s="9"/>
      <c r="O22" s="9"/>
      <c r="P22" s="9"/>
      <c r="Q22" s="9"/>
    </row>
    <row r="23" spans="1:9" ht="21.75">
      <c r="A23" s="21" t="s">
        <v>71</v>
      </c>
      <c r="B23" s="148" t="s">
        <v>30</v>
      </c>
      <c r="C23" s="149"/>
      <c r="D23" s="93" t="s">
        <v>26</v>
      </c>
      <c r="E23" s="94">
        <f>((E15*E10*E13)/E9)-E22</f>
        <v>2.318286204469213</v>
      </c>
      <c r="F23" s="95" t="s">
        <v>32</v>
      </c>
      <c r="H23" s="9"/>
      <c r="I23" s="9"/>
    </row>
    <row r="24" spans="1:6" ht="21.75">
      <c r="A24" s="21"/>
      <c r="B24" s="36" t="s">
        <v>40</v>
      </c>
      <c r="C24" s="37"/>
      <c r="D24" s="17" t="s">
        <v>26</v>
      </c>
      <c r="E24" s="48">
        <f>E23*10</f>
        <v>23.182862044692133</v>
      </c>
      <c r="F24" s="45" t="s">
        <v>32</v>
      </c>
    </row>
    <row r="25" spans="1:8" ht="21.75">
      <c r="A25" s="39"/>
      <c r="B25" s="40" t="s">
        <v>31</v>
      </c>
      <c r="C25" s="41"/>
      <c r="D25" s="42" t="s">
        <v>26</v>
      </c>
      <c r="E25" s="43">
        <f>ROUNDUP((30.48/E23),0)</f>
        <v>14</v>
      </c>
      <c r="F25" s="46" t="s">
        <v>37</v>
      </c>
      <c r="H25" s="38"/>
    </row>
    <row r="26" spans="1:8" ht="21.75">
      <c r="A26" s="7"/>
      <c r="B26" s="29"/>
      <c r="C26" s="29"/>
      <c r="D26" s="5"/>
      <c r="E26" s="52"/>
      <c r="F26" s="53"/>
      <c r="H26" s="38"/>
    </row>
    <row r="27" spans="1:8" ht="21.75">
      <c r="A27" s="50" t="s">
        <v>70</v>
      </c>
      <c r="B27" s="8"/>
      <c r="C27" s="8"/>
      <c r="D27" s="5"/>
      <c r="E27" s="9"/>
      <c r="F27" s="6"/>
      <c r="H27" s="47"/>
    </row>
    <row r="28" spans="1:8" ht="21.75">
      <c r="A28" s="51" t="s">
        <v>72</v>
      </c>
      <c r="B28" s="11" t="s">
        <v>75</v>
      </c>
      <c r="C28" s="29" t="s">
        <v>61</v>
      </c>
      <c r="D28" s="5"/>
      <c r="E28" s="9"/>
      <c r="F28" s="6"/>
      <c r="H28" s="38"/>
    </row>
    <row r="29" spans="1:6" ht="24.75">
      <c r="A29" s="51" t="s">
        <v>73</v>
      </c>
      <c r="B29" s="11" t="s">
        <v>82</v>
      </c>
      <c r="C29" s="29" t="s">
        <v>53</v>
      </c>
      <c r="D29" s="9"/>
      <c r="E29" s="9"/>
      <c r="F29" s="6"/>
    </row>
    <row r="30" spans="1:6" ht="21.75">
      <c r="A30" s="7"/>
      <c r="B30" s="11"/>
      <c r="C30" s="29" t="s">
        <v>54</v>
      </c>
      <c r="D30" s="9"/>
      <c r="E30" s="9"/>
      <c r="F30" s="6"/>
    </row>
    <row r="31" spans="1:6" ht="21.75">
      <c r="A31" s="10"/>
      <c r="B31" s="11"/>
      <c r="C31" s="30" t="s">
        <v>47</v>
      </c>
      <c r="D31" s="9"/>
      <c r="E31" s="9"/>
      <c r="F31" s="6"/>
    </row>
    <row r="32" spans="1:6" ht="21.75">
      <c r="A32" s="26"/>
      <c r="B32" s="123" t="s">
        <v>130</v>
      </c>
      <c r="C32" s="124" t="s">
        <v>131</v>
      </c>
      <c r="D32" s="12"/>
      <c r="E32" s="12"/>
      <c r="F32" s="13"/>
    </row>
    <row r="41" ht="61.5">
      <c r="B41" s="102"/>
    </row>
    <row r="44" ht="39.75">
      <c r="B44" s="103"/>
    </row>
    <row r="47" ht="39.75">
      <c r="B47" s="103"/>
    </row>
    <row r="50" ht="39.75">
      <c r="B50" s="103"/>
    </row>
    <row r="53" ht="39.75">
      <c r="B53" s="103"/>
    </row>
  </sheetData>
  <sheetProtection/>
  <mergeCells count="22">
    <mergeCell ref="A1:B3"/>
    <mergeCell ref="C1:F3"/>
    <mergeCell ref="C4:D4"/>
    <mergeCell ref="C5:D5"/>
    <mergeCell ref="C6:D6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</mergeCells>
  <printOptions/>
  <pageMargins left="0.35433070866141736" right="0.35433070866141736" top="0.5905511811023623" bottom="0.5905511811023623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7">
      <selection activeCell="K4" sqref="H4:K14"/>
    </sheetView>
  </sheetViews>
  <sheetFormatPr defaultColWidth="9.140625" defaultRowHeight="21.75"/>
  <cols>
    <col min="1" max="1" width="12.57421875" style="0" customWidth="1"/>
    <col min="2" max="2" width="36.421875" style="0" customWidth="1"/>
    <col min="3" max="3" width="17.57421875" style="0" customWidth="1"/>
    <col min="4" max="4" width="2.28125" style="0" customWidth="1"/>
    <col min="5" max="5" width="17.00390625" style="0" customWidth="1"/>
    <col min="6" max="6" width="11.7109375" style="0" customWidth="1"/>
    <col min="9" max="9" width="13.8515625" style="0" customWidth="1"/>
  </cols>
  <sheetData>
    <row r="1" spans="1:6" ht="23.25" customHeight="1">
      <c r="A1" s="125"/>
      <c r="B1" s="126"/>
      <c r="C1" s="131" t="s">
        <v>76</v>
      </c>
      <c r="D1" s="132"/>
      <c r="E1" s="132"/>
      <c r="F1" s="133"/>
    </row>
    <row r="2" spans="1:6" ht="23.25" customHeight="1">
      <c r="A2" s="127"/>
      <c r="B2" s="128"/>
      <c r="C2" s="134"/>
      <c r="D2" s="135"/>
      <c r="E2" s="135"/>
      <c r="F2" s="136"/>
    </row>
    <row r="3" spans="1:6" ht="21.75" customHeight="1">
      <c r="A3" s="129"/>
      <c r="B3" s="130"/>
      <c r="C3" s="137"/>
      <c r="D3" s="138"/>
      <c r="E3" s="138"/>
      <c r="F3" s="139"/>
    </row>
    <row r="4" spans="1:11" ht="21.75">
      <c r="A4" s="1" t="s">
        <v>49</v>
      </c>
      <c r="B4" s="60" t="s">
        <v>55</v>
      </c>
      <c r="C4" s="140" t="s">
        <v>50</v>
      </c>
      <c r="D4" s="140"/>
      <c r="E4" s="89">
        <v>6</v>
      </c>
      <c r="F4" s="34" t="s">
        <v>52</v>
      </c>
      <c r="H4" s="104" t="s">
        <v>106</v>
      </c>
      <c r="I4" s="105">
        <f>ROUNDDOWN((1.5*E19),1)</f>
        <v>12</v>
      </c>
      <c r="J4" s="104" t="s">
        <v>52</v>
      </c>
      <c r="K4" s="107"/>
    </row>
    <row r="5" spans="1:11" ht="21.75">
      <c r="A5" s="1" t="s">
        <v>51</v>
      </c>
      <c r="B5" s="74" t="s">
        <v>108</v>
      </c>
      <c r="C5" s="140" t="s">
        <v>103</v>
      </c>
      <c r="D5" s="140"/>
      <c r="E5" s="90">
        <v>0.4</v>
      </c>
      <c r="F5" s="61" t="s">
        <v>104</v>
      </c>
      <c r="H5" s="106" t="s">
        <v>101</v>
      </c>
      <c r="I5" s="105">
        <f>0.7*$E$19</f>
        <v>5.644800000000001</v>
      </c>
      <c r="J5" s="104" t="s">
        <v>52</v>
      </c>
      <c r="K5" s="107"/>
    </row>
    <row r="6" spans="1:17" ht="21.75">
      <c r="A6" s="1" t="s">
        <v>105</v>
      </c>
      <c r="B6" s="64">
        <f>E7</f>
        <v>45</v>
      </c>
      <c r="C6" s="140" t="s">
        <v>92</v>
      </c>
      <c r="D6" s="141"/>
      <c r="E6" s="98">
        <v>21</v>
      </c>
      <c r="F6" s="34" t="s">
        <v>104</v>
      </c>
      <c r="H6" s="106" t="s">
        <v>102</v>
      </c>
      <c r="I6" s="105">
        <f>2.5*$E$19</f>
        <v>20.160000000000004</v>
      </c>
      <c r="J6" s="104" t="s">
        <v>52</v>
      </c>
      <c r="K6" s="109"/>
      <c r="L6" s="9"/>
      <c r="M6" s="9"/>
      <c r="N6" s="9"/>
      <c r="O6" s="9"/>
      <c r="P6" s="9"/>
      <c r="Q6" s="9"/>
    </row>
    <row r="7" spans="1:17" ht="21.75">
      <c r="A7" s="14" t="s">
        <v>1</v>
      </c>
      <c r="B7" s="142" t="s">
        <v>12</v>
      </c>
      <c r="C7" s="143"/>
      <c r="D7" s="15" t="s">
        <v>26</v>
      </c>
      <c r="E7" s="65">
        <v>45</v>
      </c>
      <c r="F7" s="44" t="s">
        <v>68</v>
      </c>
      <c r="G7" s="57"/>
      <c r="H7" s="105"/>
      <c r="I7" s="104" t="str">
        <f>IF(E4&gt;=I5,"o.k.","ควรเพิ่ม นน. ลูกตุ้ม")</f>
        <v>o.k.</v>
      </c>
      <c r="J7" s="107"/>
      <c r="K7" s="109"/>
      <c r="L7" s="9"/>
      <c r="M7" s="9"/>
      <c r="N7" s="9"/>
      <c r="O7" s="9"/>
      <c r="P7" s="9"/>
      <c r="Q7" s="9"/>
    </row>
    <row r="8" spans="1:17" ht="21.75">
      <c r="A8" s="16" t="s">
        <v>2</v>
      </c>
      <c r="B8" s="144" t="s">
        <v>13</v>
      </c>
      <c r="C8" s="145"/>
      <c r="D8" s="17" t="s">
        <v>26</v>
      </c>
      <c r="E8" s="18">
        <v>2.5</v>
      </c>
      <c r="F8" s="45"/>
      <c r="G8" s="57"/>
      <c r="H8" s="108"/>
      <c r="I8" s="109"/>
      <c r="J8" s="109"/>
      <c r="K8" s="109"/>
      <c r="L8" s="9"/>
      <c r="M8" s="9"/>
      <c r="N8" s="9"/>
      <c r="O8" s="9"/>
      <c r="P8" s="9"/>
      <c r="Q8" s="9"/>
    </row>
    <row r="9" spans="1:17" ht="21.75">
      <c r="A9" s="16" t="s">
        <v>48</v>
      </c>
      <c r="B9" s="144" t="s">
        <v>18</v>
      </c>
      <c r="C9" s="145"/>
      <c r="D9" s="17" t="s">
        <v>26</v>
      </c>
      <c r="E9" s="18">
        <f>E7*E8</f>
        <v>112.5</v>
      </c>
      <c r="F9" s="45" t="s">
        <v>68</v>
      </c>
      <c r="G9" s="57"/>
      <c r="H9" s="109"/>
      <c r="I9" s="109"/>
      <c r="J9" s="109"/>
      <c r="K9" s="109"/>
      <c r="L9" s="9"/>
      <c r="M9" s="9"/>
      <c r="N9" s="9"/>
      <c r="O9" s="9"/>
      <c r="P9" s="9"/>
      <c r="Q9" s="9"/>
    </row>
    <row r="10" spans="1:17" ht="24.75">
      <c r="A10" s="16" t="s">
        <v>3</v>
      </c>
      <c r="B10" s="144" t="s">
        <v>14</v>
      </c>
      <c r="C10" s="145"/>
      <c r="D10" s="17" t="s">
        <v>26</v>
      </c>
      <c r="E10" s="63">
        <f>E4</f>
        <v>6</v>
      </c>
      <c r="F10" s="45" t="s">
        <v>68</v>
      </c>
      <c r="G10" s="57" t="str">
        <f>IF(E4=E10,"ok","Recheck")</f>
        <v>ok</v>
      </c>
      <c r="H10" s="110" t="s">
        <v>96</v>
      </c>
      <c r="I10" s="111" t="s">
        <v>126</v>
      </c>
      <c r="J10" s="111" t="s">
        <v>127</v>
      </c>
      <c r="K10" s="109"/>
      <c r="L10" s="9"/>
      <c r="M10" s="9"/>
      <c r="N10" s="9"/>
      <c r="O10" s="9"/>
      <c r="P10" s="9"/>
      <c r="Q10" s="9"/>
    </row>
    <row r="11" spans="1:17" ht="24.75">
      <c r="A11" s="16" t="s">
        <v>4</v>
      </c>
      <c r="B11" s="144" t="s">
        <v>15</v>
      </c>
      <c r="C11" s="145"/>
      <c r="D11" s="17" t="s">
        <v>26</v>
      </c>
      <c r="E11" s="18">
        <v>0.25</v>
      </c>
      <c r="F11" s="45"/>
      <c r="G11" s="57"/>
      <c r="H11" s="110" t="s">
        <v>95</v>
      </c>
      <c r="I11" s="111">
        <v>350</v>
      </c>
      <c r="J11" s="111" t="s">
        <v>127</v>
      </c>
      <c r="K11" s="109"/>
      <c r="L11" s="9"/>
      <c r="M11" s="9"/>
      <c r="N11" s="9"/>
      <c r="O11" s="9"/>
      <c r="P11" s="9"/>
      <c r="Q11" s="9"/>
    </row>
    <row r="12" spans="1:17" ht="24.75">
      <c r="A12" s="16" t="s">
        <v>5</v>
      </c>
      <c r="B12" s="144" t="s">
        <v>16</v>
      </c>
      <c r="C12" s="145"/>
      <c r="D12" s="17" t="s">
        <v>26</v>
      </c>
      <c r="E12" s="18">
        <v>50</v>
      </c>
      <c r="F12" s="45" t="s">
        <v>32</v>
      </c>
      <c r="G12" s="57"/>
      <c r="H12" s="110" t="s">
        <v>96</v>
      </c>
      <c r="I12" s="112">
        <f>15120*(I11)^0.5</f>
        <v>282869.29844011</v>
      </c>
      <c r="J12" s="111" t="s">
        <v>127</v>
      </c>
      <c r="K12" s="109"/>
      <c r="L12" s="9"/>
      <c r="M12" s="9"/>
      <c r="N12" s="9"/>
      <c r="O12" s="9"/>
      <c r="P12" s="9"/>
      <c r="Q12" s="9"/>
    </row>
    <row r="13" spans="1:17" ht="24.75">
      <c r="A13" s="16" t="s">
        <v>81</v>
      </c>
      <c r="B13" s="144" t="s">
        <v>67</v>
      </c>
      <c r="C13" s="145"/>
      <c r="D13" s="17" t="s">
        <v>26</v>
      </c>
      <c r="E13" s="18">
        <f>I13</f>
        <v>282.86929844011</v>
      </c>
      <c r="F13" s="45" t="s">
        <v>77</v>
      </c>
      <c r="G13" s="57"/>
      <c r="H13" s="110"/>
      <c r="I13" s="113">
        <f>I12/1000</f>
        <v>282.86929844011</v>
      </c>
      <c r="J13" s="111" t="s">
        <v>128</v>
      </c>
      <c r="K13" s="109"/>
      <c r="L13" s="9"/>
      <c r="M13" s="9"/>
      <c r="N13" s="9"/>
      <c r="O13" s="9"/>
      <c r="P13" s="9"/>
      <c r="Q13" s="9"/>
    </row>
    <row r="14" spans="1:17" ht="24.75">
      <c r="A14" s="16" t="s">
        <v>60</v>
      </c>
      <c r="B14" s="144" t="s">
        <v>25</v>
      </c>
      <c r="C14" s="145"/>
      <c r="D14" s="17" t="s">
        <v>26</v>
      </c>
      <c r="E14" s="18">
        <v>0.75</v>
      </c>
      <c r="F14" s="45"/>
      <c r="G14" s="57"/>
      <c r="H14" s="110"/>
      <c r="I14" s="113">
        <f>I13*100*100</f>
        <v>2828692.9844011</v>
      </c>
      <c r="J14" s="111" t="s">
        <v>129</v>
      </c>
      <c r="K14" s="109"/>
      <c r="L14" s="9"/>
      <c r="M14" s="9"/>
      <c r="N14" s="9"/>
      <c r="O14" s="9"/>
      <c r="P14" s="9"/>
      <c r="Q14" s="9"/>
    </row>
    <row r="15" spans="1:17" ht="21.75">
      <c r="A15" s="16" t="s">
        <v>6</v>
      </c>
      <c r="B15" s="144" t="s">
        <v>19</v>
      </c>
      <c r="C15" s="145"/>
      <c r="D15" s="17" t="s">
        <v>26</v>
      </c>
      <c r="E15" s="66">
        <f>E5</f>
        <v>0.4</v>
      </c>
      <c r="F15" s="45" t="s">
        <v>79</v>
      </c>
      <c r="G15" s="57" t="str">
        <f>IF(E5=E15,"ok","Recheck")</f>
        <v>ok</v>
      </c>
      <c r="H15" s="9"/>
      <c r="I15" s="59"/>
      <c r="J15" s="58"/>
      <c r="K15" s="9"/>
      <c r="L15" s="9"/>
      <c r="M15" s="9"/>
      <c r="N15" s="9"/>
      <c r="O15" s="9"/>
      <c r="P15" s="9"/>
      <c r="Q15" s="9"/>
    </row>
    <row r="16" spans="1:17" ht="21.75">
      <c r="A16" s="16" t="s">
        <v>7</v>
      </c>
      <c r="B16" s="144" t="s">
        <v>20</v>
      </c>
      <c r="C16" s="145"/>
      <c r="D16" s="17" t="s">
        <v>26</v>
      </c>
      <c r="E16" s="96">
        <f>E6</f>
        <v>21</v>
      </c>
      <c r="F16" s="45" t="s">
        <v>79</v>
      </c>
      <c r="G16" s="57" t="str">
        <f>IF(E6=E16,"ok","Recheck")</f>
        <v>ok</v>
      </c>
      <c r="H16" s="55"/>
      <c r="I16" s="32"/>
      <c r="J16" s="9"/>
      <c r="K16" s="9"/>
      <c r="L16" s="9"/>
      <c r="M16" s="9"/>
      <c r="N16" s="9"/>
      <c r="O16" s="9"/>
      <c r="P16" s="9"/>
      <c r="Q16" s="9"/>
    </row>
    <row r="17" spans="1:17" ht="21.75">
      <c r="A17" s="16" t="s">
        <v>38</v>
      </c>
      <c r="B17" s="144" t="s">
        <v>39</v>
      </c>
      <c r="C17" s="145"/>
      <c r="D17" s="17" t="s">
        <v>26</v>
      </c>
      <c r="E17" s="18">
        <v>0.1</v>
      </c>
      <c r="F17" s="45" t="s">
        <v>79</v>
      </c>
      <c r="G17" s="57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4.75">
      <c r="A18" s="16" t="s">
        <v>8</v>
      </c>
      <c r="B18" s="144" t="s">
        <v>21</v>
      </c>
      <c r="C18" s="145"/>
      <c r="D18" s="17" t="s">
        <v>26</v>
      </c>
      <c r="E18" s="18">
        <f>(E15^2)*10000</f>
        <v>1600.0000000000002</v>
      </c>
      <c r="F18" s="45" t="s">
        <v>69</v>
      </c>
      <c r="G18" s="57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1.75">
      <c r="A19" s="16" t="s">
        <v>9</v>
      </c>
      <c r="B19" s="144" t="s">
        <v>22</v>
      </c>
      <c r="C19" s="145"/>
      <c r="D19" s="17" t="s">
        <v>26</v>
      </c>
      <c r="E19" s="18">
        <f>(E16*E18*2.4)/(POWER(100,2))</f>
        <v>8.064000000000002</v>
      </c>
      <c r="F19" s="45" t="s">
        <v>68</v>
      </c>
      <c r="G19" s="57"/>
      <c r="H19" s="35"/>
      <c r="I19" s="9"/>
      <c r="J19" s="9"/>
      <c r="K19" s="9"/>
      <c r="L19" s="9"/>
      <c r="M19" s="9"/>
      <c r="N19" s="9"/>
      <c r="O19" s="9"/>
      <c r="P19" s="9"/>
      <c r="Q19" s="9"/>
    </row>
    <row r="20" spans="1:17" ht="21.75">
      <c r="A20" s="16" t="s">
        <v>62</v>
      </c>
      <c r="B20" s="144" t="s">
        <v>23</v>
      </c>
      <c r="C20" s="145"/>
      <c r="D20" s="17" t="s">
        <v>26</v>
      </c>
      <c r="E20" s="20">
        <f>(E10+((E11^2)*E19))/(E10+E19)</f>
        <v>0.46245733788395904</v>
      </c>
      <c r="F20" s="45"/>
      <c r="G20" s="57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7" ht="21.75">
      <c r="A21" s="16" t="s">
        <v>34</v>
      </c>
      <c r="B21" s="144" t="s">
        <v>24</v>
      </c>
      <c r="C21" s="145"/>
      <c r="D21" s="17" t="s">
        <v>26</v>
      </c>
      <c r="E21" s="20">
        <v>0.3</v>
      </c>
      <c r="F21" s="45" t="s">
        <v>32</v>
      </c>
      <c r="G21" s="57"/>
    </row>
    <row r="22" spans="1:7" ht="21.75">
      <c r="A22" s="16" t="s">
        <v>35</v>
      </c>
      <c r="B22" s="144" t="s">
        <v>27</v>
      </c>
      <c r="C22" s="145"/>
      <c r="D22" s="17" t="s">
        <v>26</v>
      </c>
      <c r="E22" s="20">
        <f>(E9*E16*100)/(E18*E13)</f>
        <v>0.5219946131102037</v>
      </c>
      <c r="F22" s="45" t="s">
        <v>32</v>
      </c>
      <c r="G22" s="57"/>
    </row>
    <row r="23" spans="1:7" ht="21.75">
      <c r="A23" s="16" t="s">
        <v>36</v>
      </c>
      <c r="B23" s="144" t="s">
        <v>28</v>
      </c>
      <c r="C23" s="145"/>
      <c r="D23" s="17" t="s">
        <v>26</v>
      </c>
      <c r="E23" s="20">
        <v>0.25</v>
      </c>
      <c r="F23" s="45" t="s">
        <v>32</v>
      </c>
      <c r="G23" s="57"/>
    </row>
    <row r="24" spans="1:7" ht="21.75">
      <c r="A24" s="16" t="s">
        <v>10</v>
      </c>
      <c r="B24" s="144" t="s">
        <v>29</v>
      </c>
      <c r="C24" s="145"/>
      <c r="D24" s="17" t="s">
        <v>26</v>
      </c>
      <c r="E24" s="20">
        <f>SUM(E21:E23)</f>
        <v>1.0719946131102036</v>
      </c>
      <c r="F24" s="45" t="s">
        <v>32</v>
      </c>
      <c r="G24" s="57"/>
    </row>
    <row r="25" spans="1:7" ht="21.75">
      <c r="A25" s="21" t="s">
        <v>11</v>
      </c>
      <c r="B25" s="148" t="s">
        <v>30</v>
      </c>
      <c r="C25" s="149"/>
      <c r="D25" s="93" t="s">
        <v>26</v>
      </c>
      <c r="E25" s="96">
        <f>((E14*(E10*E12)/E9)*E20)-(0.5*E24)</f>
        <v>0.3889173692128163</v>
      </c>
      <c r="F25" s="95" t="s">
        <v>32</v>
      </c>
      <c r="G25" s="57"/>
    </row>
    <row r="26" spans="1:7" ht="21.75">
      <c r="A26" s="21"/>
      <c r="B26" s="36" t="s">
        <v>40</v>
      </c>
      <c r="C26" s="37"/>
      <c r="D26" s="17" t="s">
        <v>26</v>
      </c>
      <c r="E26" s="22">
        <f>E25*10</f>
        <v>3.8891736921281628</v>
      </c>
      <c r="F26" s="45" t="s">
        <v>32</v>
      </c>
      <c r="G26" s="57"/>
    </row>
    <row r="27" spans="1:7" ht="21.75">
      <c r="A27" s="39"/>
      <c r="B27" s="40" t="s">
        <v>31</v>
      </c>
      <c r="C27" s="41"/>
      <c r="D27" s="42" t="s">
        <v>26</v>
      </c>
      <c r="E27" s="97">
        <f>ROUNDUP((30.48/E25),0)</f>
        <v>79</v>
      </c>
      <c r="F27" s="46" t="s">
        <v>37</v>
      </c>
      <c r="G27" s="57"/>
    </row>
    <row r="28" spans="1:6" ht="21.75">
      <c r="A28" s="7" t="s">
        <v>41</v>
      </c>
      <c r="B28" s="11" t="s">
        <v>63</v>
      </c>
      <c r="C28" s="29" t="s">
        <v>61</v>
      </c>
      <c r="D28" s="5"/>
      <c r="E28" s="9"/>
      <c r="F28" s="6"/>
    </row>
    <row r="29" spans="1:6" ht="21.75">
      <c r="A29" s="10"/>
      <c r="B29" s="11" t="s">
        <v>42</v>
      </c>
      <c r="C29" s="29" t="s">
        <v>53</v>
      </c>
      <c r="D29" s="9"/>
      <c r="E29" s="9"/>
      <c r="F29" s="6"/>
    </row>
    <row r="30" spans="1:6" ht="21.75">
      <c r="A30" s="7" t="s">
        <v>11</v>
      </c>
      <c r="B30" s="11" t="s">
        <v>64</v>
      </c>
      <c r="C30" s="29" t="s">
        <v>54</v>
      </c>
      <c r="D30" s="9"/>
      <c r="E30" s="9"/>
      <c r="F30" s="6"/>
    </row>
    <row r="31" spans="1:6" ht="21.75">
      <c r="A31" s="10"/>
      <c r="B31" s="11" t="s">
        <v>46</v>
      </c>
      <c r="C31" s="30" t="s">
        <v>47</v>
      </c>
      <c r="D31" s="9"/>
      <c r="E31" s="9"/>
      <c r="F31" s="6"/>
    </row>
    <row r="32" spans="1:6" ht="21.75">
      <c r="A32" s="2" t="s">
        <v>10</v>
      </c>
      <c r="B32" s="29" t="s">
        <v>45</v>
      </c>
      <c r="C32" s="29" t="s">
        <v>65</v>
      </c>
      <c r="D32" s="9"/>
      <c r="E32" s="9"/>
      <c r="F32" s="6"/>
    </row>
    <row r="33" spans="1:6" ht="21.75">
      <c r="A33" s="2" t="s">
        <v>34</v>
      </c>
      <c r="B33" s="27" t="s">
        <v>56</v>
      </c>
      <c r="C33" s="30"/>
      <c r="D33" s="9"/>
      <c r="E33" s="9"/>
      <c r="F33" s="6"/>
    </row>
    <row r="34" spans="1:6" ht="24.75">
      <c r="A34" s="2" t="s">
        <v>35</v>
      </c>
      <c r="B34" s="27" t="s">
        <v>80</v>
      </c>
      <c r="C34" s="30" t="s">
        <v>43</v>
      </c>
      <c r="D34" s="9"/>
      <c r="E34" s="9"/>
      <c r="F34" s="6"/>
    </row>
    <row r="35" spans="1:6" ht="21.75">
      <c r="A35" s="26" t="s">
        <v>36</v>
      </c>
      <c r="B35" s="28" t="s">
        <v>57</v>
      </c>
      <c r="C35" s="31" t="s">
        <v>44</v>
      </c>
      <c r="D35" s="12"/>
      <c r="E35" s="12"/>
      <c r="F35" s="13"/>
    </row>
    <row r="36" spans="1:3" ht="21.75">
      <c r="A36" s="3"/>
      <c r="B36" s="4"/>
      <c r="C36" s="4"/>
    </row>
    <row r="37" spans="1:3" ht="21.75">
      <c r="A37" s="3"/>
      <c r="B37" s="4"/>
      <c r="C37" s="4"/>
    </row>
    <row r="38" spans="1:2" ht="21.75">
      <c r="A38" s="25"/>
      <c r="B38" s="24"/>
    </row>
    <row r="39" spans="1:2" ht="21.75">
      <c r="A39" s="25"/>
      <c r="B39" s="8"/>
    </row>
    <row r="40" spans="1:2" ht="21.75">
      <c r="A40" s="25"/>
      <c r="B40" s="8"/>
    </row>
    <row r="41" spans="1:5" ht="21.75">
      <c r="A41" s="23"/>
      <c r="B41" s="9"/>
      <c r="C41" s="9"/>
      <c r="D41" s="9"/>
      <c r="E41" s="9"/>
    </row>
    <row r="42" spans="1:5" ht="21.75">
      <c r="A42" s="9"/>
      <c r="B42" s="9"/>
      <c r="C42" s="9"/>
      <c r="D42" s="9"/>
      <c r="E42" s="9"/>
    </row>
    <row r="43" spans="1:5" ht="21.75">
      <c r="A43" s="9"/>
      <c r="B43" s="33"/>
      <c r="C43" s="9"/>
      <c r="D43" s="9"/>
      <c r="E43" s="9"/>
    </row>
    <row r="44" spans="1:5" ht="21.75">
      <c r="A44" s="9"/>
      <c r="B44" s="9"/>
      <c r="C44" s="9"/>
      <c r="D44" s="9"/>
      <c r="E44" s="9"/>
    </row>
    <row r="45" spans="1:5" ht="21.75">
      <c r="A45" s="9"/>
      <c r="B45" s="9"/>
      <c r="C45" s="9"/>
      <c r="D45" s="9"/>
      <c r="E45" s="9"/>
    </row>
    <row r="46" spans="1:5" ht="21.75">
      <c r="A46" s="9"/>
      <c r="B46" s="9"/>
      <c r="C46" s="9"/>
      <c r="D46" s="9"/>
      <c r="E46" s="9"/>
    </row>
    <row r="47" spans="1:5" ht="21.75">
      <c r="A47" s="9"/>
      <c r="B47" s="9"/>
      <c r="C47" s="9"/>
      <c r="D47" s="9"/>
      <c r="E47" s="9"/>
    </row>
    <row r="48" spans="1:5" ht="21.75">
      <c r="A48" s="9"/>
      <c r="B48" s="9"/>
      <c r="C48" s="9"/>
      <c r="D48" s="9"/>
      <c r="E48" s="9"/>
    </row>
    <row r="49" spans="1:5" ht="21.75">
      <c r="A49" s="9"/>
      <c r="B49" s="9"/>
      <c r="C49" s="9"/>
      <c r="D49" s="9"/>
      <c r="E49" s="9"/>
    </row>
    <row r="50" spans="1:5" ht="21.75">
      <c r="A50" s="9"/>
      <c r="B50" s="9"/>
      <c r="C50" s="9"/>
      <c r="D50" s="9"/>
      <c r="E50" s="9"/>
    </row>
    <row r="51" spans="1:5" ht="21.75">
      <c r="A51" s="9"/>
      <c r="B51" s="9"/>
      <c r="C51" s="9"/>
      <c r="D51" s="9"/>
      <c r="E51" s="9"/>
    </row>
  </sheetData>
  <sheetProtection/>
  <mergeCells count="24"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B3"/>
    <mergeCell ref="C1:F3"/>
    <mergeCell ref="C4:D4"/>
    <mergeCell ref="C5:D5"/>
    <mergeCell ref="C6:D6"/>
    <mergeCell ref="B7:C7"/>
  </mergeCells>
  <printOptions/>
  <pageMargins left="0.35433070866141736" right="0.35433070866141736" top="0.5905511811023623" bottom="0.5905511811023623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93" zoomScaleNormal="93" zoomScalePageLayoutView="0" workbookViewId="0" topLeftCell="A25">
      <selection activeCell="I34" sqref="I34"/>
    </sheetView>
  </sheetViews>
  <sheetFormatPr defaultColWidth="9.140625" defaultRowHeight="21.75"/>
  <cols>
    <col min="1" max="1" width="12.57421875" style="0" customWidth="1"/>
    <col min="2" max="2" width="36.421875" style="0" customWidth="1"/>
    <col min="3" max="3" width="17.57421875" style="0" customWidth="1"/>
    <col min="4" max="4" width="2.57421875" style="0" customWidth="1"/>
    <col min="5" max="5" width="17.00390625" style="0" customWidth="1"/>
    <col min="6" max="6" width="11.7109375" style="0" customWidth="1"/>
    <col min="8" max="8" width="11.421875" style="0" customWidth="1"/>
    <col min="9" max="9" width="14.57421875" style="0" customWidth="1"/>
  </cols>
  <sheetData>
    <row r="1" spans="1:17" ht="23.25" customHeight="1">
      <c r="A1" s="125"/>
      <c r="B1" s="126"/>
      <c r="C1" s="131" t="s">
        <v>120</v>
      </c>
      <c r="D1" s="132"/>
      <c r="E1" s="132"/>
      <c r="F1" s="133"/>
      <c r="H1" s="107" t="s">
        <v>132</v>
      </c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3.25" customHeight="1">
      <c r="A2" s="127"/>
      <c r="B2" s="128"/>
      <c r="C2" s="134"/>
      <c r="D2" s="135"/>
      <c r="E2" s="135"/>
      <c r="F2" s="136"/>
      <c r="H2" s="104" t="s">
        <v>106</v>
      </c>
      <c r="I2" s="105">
        <f>ROUNDDOWN((1.5*E21),1)</f>
        <v>3.8</v>
      </c>
      <c r="J2" s="104" t="s">
        <v>52</v>
      </c>
      <c r="K2" s="107"/>
      <c r="L2" s="107"/>
      <c r="M2" s="107"/>
      <c r="N2" s="107"/>
      <c r="O2" s="107"/>
      <c r="P2" s="107"/>
      <c r="Q2" s="107"/>
    </row>
    <row r="3" spans="1:17" ht="21.75" customHeight="1">
      <c r="A3" s="129"/>
      <c r="B3" s="130"/>
      <c r="C3" s="137"/>
      <c r="D3" s="138"/>
      <c r="E3" s="138"/>
      <c r="F3" s="139"/>
      <c r="H3" s="106" t="s">
        <v>101</v>
      </c>
      <c r="I3" s="105">
        <f>0.7*$E$21</f>
        <v>1.8144</v>
      </c>
      <c r="J3" s="104" t="s">
        <v>52</v>
      </c>
      <c r="K3" s="107"/>
      <c r="L3" s="107"/>
      <c r="M3" s="107"/>
      <c r="N3" s="107"/>
      <c r="O3" s="107"/>
      <c r="P3" s="107"/>
      <c r="Q3" s="107"/>
    </row>
    <row r="4" spans="1:17" ht="21.75">
      <c r="A4" s="1" t="s">
        <v>49</v>
      </c>
      <c r="B4" s="60" t="s">
        <v>55</v>
      </c>
      <c r="C4" s="140" t="s">
        <v>50</v>
      </c>
      <c r="D4" s="140"/>
      <c r="E4" s="89">
        <v>5</v>
      </c>
      <c r="F4" s="34" t="s">
        <v>52</v>
      </c>
      <c r="H4" s="106" t="s">
        <v>102</v>
      </c>
      <c r="I4" s="105">
        <f>2.5*$E$21</f>
        <v>6.48</v>
      </c>
      <c r="J4" s="104" t="s">
        <v>52</v>
      </c>
      <c r="K4" s="107"/>
      <c r="L4" s="107"/>
      <c r="M4" s="107"/>
      <c r="N4" s="107"/>
      <c r="O4" s="107"/>
      <c r="P4" s="107"/>
      <c r="Q4" s="107"/>
    </row>
    <row r="5" spans="1:17" ht="21.75">
      <c r="A5" s="1" t="s">
        <v>51</v>
      </c>
      <c r="B5" s="74" t="s">
        <v>108</v>
      </c>
      <c r="C5" s="140" t="s">
        <v>103</v>
      </c>
      <c r="D5" s="140"/>
      <c r="E5" s="90">
        <v>0.3</v>
      </c>
      <c r="F5" s="61" t="s">
        <v>104</v>
      </c>
      <c r="H5" s="104" t="s">
        <v>106</v>
      </c>
      <c r="I5" s="104" t="str">
        <f>IF(E4&gt;=I3,"o.k.","ควรเพิ่ม นน. ลูกตุ้ม")</f>
        <v>o.k.</v>
      </c>
      <c r="J5" s="107"/>
      <c r="K5" s="107"/>
      <c r="L5" s="107"/>
      <c r="M5" s="107"/>
      <c r="N5" s="107"/>
      <c r="O5" s="107"/>
      <c r="P5" s="107"/>
      <c r="Q5" s="107"/>
    </row>
    <row r="6" spans="1:17" ht="21.75">
      <c r="A6" s="1" t="s">
        <v>105</v>
      </c>
      <c r="B6" s="68">
        <f>E7</f>
        <v>25</v>
      </c>
      <c r="C6" s="140" t="s">
        <v>92</v>
      </c>
      <c r="D6" s="141"/>
      <c r="E6" s="75">
        <v>12</v>
      </c>
      <c r="F6" s="34" t="s">
        <v>104</v>
      </c>
      <c r="H6" s="108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21.75">
      <c r="A7" s="14" t="s">
        <v>1</v>
      </c>
      <c r="B7" s="142" t="s">
        <v>58</v>
      </c>
      <c r="C7" s="143"/>
      <c r="D7" s="15" t="s">
        <v>26</v>
      </c>
      <c r="E7" s="69">
        <v>25</v>
      </c>
      <c r="F7" s="62" t="s">
        <v>68</v>
      </c>
      <c r="G7" s="57" t="str">
        <f>IF(B6=E7,"ok","Recheck")</f>
        <v>ok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4.75">
      <c r="A8" s="16" t="s">
        <v>2</v>
      </c>
      <c r="B8" s="144" t="s">
        <v>13</v>
      </c>
      <c r="C8" s="145"/>
      <c r="D8" s="17" t="s">
        <v>26</v>
      </c>
      <c r="E8" s="18">
        <v>2.5</v>
      </c>
      <c r="F8" s="19"/>
      <c r="H8" s="110" t="s">
        <v>96</v>
      </c>
      <c r="I8" s="111" t="s">
        <v>126</v>
      </c>
      <c r="J8" s="111" t="s">
        <v>127</v>
      </c>
      <c r="K8" s="109"/>
      <c r="L8" s="109"/>
      <c r="M8" s="109"/>
      <c r="N8" s="109"/>
      <c r="O8" s="109"/>
      <c r="P8" s="109"/>
      <c r="Q8" s="109"/>
    </row>
    <row r="9" spans="1:17" ht="24.75">
      <c r="A9" s="16" t="s">
        <v>48</v>
      </c>
      <c r="B9" s="144" t="s">
        <v>18</v>
      </c>
      <c r="C9" s="145"/>
      <c r="D9" s="17" t="s">
        <v>26</v>
      </c>
      <c r="E9" s="18">
        <f>E7*E8</f>
        <v>62.5</v>
      </c>
      <c r="F9" s="45" t="s">
        <v>68</v>
      </c>
      <c r="H9" s="110" t="s">
        <v>95</v>
      </c>
      <c r="I9" s="111">
        <v>350</v>
      </c>
      <c r="J9" s="111" t="s">
        <v>127</v>
      </c>
      <c r="K9" s="109"/>
      <c r="L9" s="109"/>
      <c r="M9" s="109"/>
      <c r="N9" s="109"/>
      <c r="O9" s="109"/>
      <c r="P9" s="109"/>
      <c r="Q9" s="109"/>
    </row>
    <row r="10" spans="1:17" ht="24.75">
      <c r="A10" s="16" t="s">
        <v>3</v>
      </c>
      <c r="B10" s="144" t="s">
        <v>14</v>
      </c>
      <c r="C10" s="145"/>
      <c r="D10" s="17" t="s">
        <v>26</v>
      </c>
      <c r="E10" s="63">
        <f>E4</f>
        <v>5</v>
      </c>
      <c r="F10" s="45" t="s">
        <v>68</v>
      </c>
      <c r="G10" s="57" t="str">
        <f>IF(E4=E10,"ok","Recheck")</f>
        <v>ok</v>
      </c>
      <c r="H10" s="110" t="s">
        <v>96</v>
      </c>
      <c r="I10" s="112">
        <f>15120*(I9)^0.5</f>
        <v>282869.29844011</v>
      </c>
      <c r="J10" s="111" t="s">
        <v>127</v>
      </c>
      <c r="K10" s="109"/>
      <c r="L10" s="109"/>
      <c r="M10" s="109"/>
      <c r="N10" s="109"/>
      <c r="O10" s="109"/>
      <c r="P10" s="109"/>
      <c r="Q10" s="109"/>
    </row>
    <row r="11" spans="1:17" ht="24.75">
      <c r="A11" s="16" t="s">
        <v>81</v>
      </c>
      <c r="B11" s="144" t="s">
        <v>99</v>
      </c>
      <c r="C11" s="145"/>
      <c r="D11" s="17" t="s">
        <v>26</v>
      </c>
      <c r="E11" s="54">
        <f>I11</f>
        <v>282.86929844011</v>
      </c>
      <c r="F11" s="45" t="s">
        <v>77</v>
      </c>
      <c r="G11" s="57"/>
      <c r="H11" s="110"/>
      <c r="I11" s="113">
        <f>I10/1000</f>
        <v>282.86929844011</v>
      </c>
      <c r="J11" s="111" t="s">
        <v>128</v>
      </c>
      <c r="K11" s="109"/>
      <c r="L11" s="109"/>
      <c r="M11" s="109"/>
      <c r="N11" s="109"/>
      <c r="O11" s="109"/>
      <c r="P11" s="109"/>
      <c r="Q11" s="109"/>
    </row>
    <row r="12" spans="1:17" ht="24.75">
      <c r="A12" s="16"/>
      <c r="B12" s="144" t="s">
        <v>100</v>
      </c>
      <c r="C12" s="145"/>
      <c r="D12" s="17" t="s">
        <v>26</v>
      </c>
      <c r="E12" s="54">
        <f>I12</f>
        <v>2828692.9844011</v>
      </c>
      <c r="F12" s="45" t="s">
        <v>97</v>
      </c>
      <c r="G12" s="57"/>
      <c r="H12" s="110"/>
      <c r="I12" s="113">
        <f>I11*100*100</f>
        <v>2828692.9844011</v>
      </c>
      <c r="J12" s="111" t="s">
        <v>129</v>
      </c>
      <c r="K12" s="109"/>
      <c r="L12" s="109"/>
      <c r="M12" s="109"/>
      <c r="N12" s="109"/>
      <c r="O12" s="109"/>
      <c r="P12" s="109"/>
      <c r="Q12" s="109"/>
    </row>
    <row r="13" spans="1:17" ht="21.75">
      <c r="A13" s="16" t="s">
        <v>5</v>
      </c>
      <c r="B13" s="144" t="s">
        <v>16</v>
      </c>
      <c r="C13" s="145"/>
      <c r="D13" s="17" t="s">
        <v>26</v>
      </c>
      <c r="E13" s="18">
        <v>50</v>
      </c>
      <c r="F13" s="45" t="s">
        <v>32</v>
      </c>
      <c r="G13" s="57"/>
      <c r="H13" s="109"/>
      <c r="I13" s="113"/>
      <c r="J13" s="111"/>
      <c r="K13" s="109"/>
      <c r="L13" s="109"/>
      <c r="M13" s="109"/>
      <c r="N13" s="109"/>
      <c r="O13" s="109"/>
      <c r="P13" s="109"/>
      <c r="Q13" s="109"/>
    </row>
    <row r="14" spans="1:17" ht="21.75">
      <c r="A14" s="16" t="s">
        <v>59</v>
      </c>
      <c r="B14" s="144" t="s">
        <v>17</v>
      </c>
      <c r="C14" s="145"/>
      <c r="D14" s="17" t="s">
        <v>26</v>
      </c>
      <c r="E14" s="18">
        <f>E10*E13*(1000/100)</f>
        <v>2500</v>
      </c>
      <c r="F14" s="45" t="s">
        <v>33</v>
      </c>
      <c r="G14" s="57"/>
      <c r="H14" s="114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21.75">
      <c r="A15" s="16" t="s">
        <v>60</v>
      </c>
      <c r="B15" s="144" t="s">
        <v>25</v>
      </c>
      <c r="C15" s="145"/>
      <c r="D15" s="17" t="s">
        <v>26</v>
      </c>
      <c r="E15" s="18">
        <v>0.75</v>
      </c>
      <c r="F15" s="45"/>
      <c r="G15" s="57"/>
      <c r="H15" s="115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21.75">
      <c r="A16" s="16" t="s">
        <v>6</v>
      </c>
      <c r="B16" s="144" t="s">
        <v>19</v>
      </c>
      <c r="C16" s="145"/>
      <c r="D16" s="17" t="s">
        <v>26</v>
      </c>
      <c r="E16" s="91">
        <f>E5</f>
        <v>0.3</v>
      </c>
      <c r="F16" s="45" t="s">
        <v>79</v>
      </c>
      <c r="G16" s="57" t="str">
        <f>IF(E5=E16,"ok","Recheck")</f>
        <v>ok</v>
      </c>
      <c r="H16" s="115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21.75">
      <c r="A17" s="16" t="s">
        <v>7</v>
      </c>
      <c r="B17" s="144" t="s">
        <v>20</v>
      </c>
      <c r="C17" s="145"/>
      <c r="D17" s="17" t="s">
        <v>26</v>
      </c>
      <c r="E17" s="70">
        <f>E6</f>
        <v>12</v>
      </c>
      <c r="F17" s="45" t="s">
        <v>79</v>
      </c>
      <c r="G17" s="57" t="str">
        <f>IF(E6=E17,"ok","Recheck")</f>
        <v>ok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21.75">
      <c r="A18" s="16" t="s">
        <v>38</v>
      </c>
      <c r="B18" s="144" t="s">
        <v>39</v>
      </c>
      <c r="C18" s="145"/>
      <c r="D18" s="17" t="s">
        <v>26</v>
      </c>
      <c r="E18" s="18">
        <v>0.1</v>
      </c>
      <c r="F18" s="45" t="s">
        <v>79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24.75">
      <c r="A19" s="16" t="s">
        <v>8</v>
      </c>
      <c r="B19" s="144" t="s">
        <v>21</v>
      </c>
      <c r="C19" s="145"/>
      <c r="D19" s="17" t="s">
        <v>26</v>
      </c>
      <c r="E19" s="18">
        <f>E16*E16*10000</f>
        <v>900</v>
      </c>
      <c r="F19" s="45" t="s">
        <v>69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24.75">
      <c r="A20" s="16"/>
      <c r="B20" s="144" t="s">
        <v>21</v>
      </c>
      <c r="C20" s="145"/>
      <c r="D20" s="17" t="s">
        <v>26</v>
      </c>
      <c r="E20" s="20">
        <f>E19/10000</f>
        <v>0.09</v>
      </c>
      <c r="F20" s="45" t="s">
        <v>98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21.75">
      <c r="A21" s="16" t="s">
        <v>9</v>
      </c>
      <c r="B21" s="144" t="s">
        <v>22</v>
      </c>
      <c r="C21" s="145"/>
      <c r="D21" s="17" t="s">
        <v>26</v>
      </c>
      <c r="E21" s="18">
        <f>(E17*E19*2.4)/(POWER(100,2))</f>
        <v>2.592</v>
      </c>
      <c r="F21" s="45" t="s">
        <v>68</v>
      </c>
      <c r="H21" s="116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4.75">
      <c r="A22" s="49" t="s">
        <v>74</v>
      </c>
      <c r="B22" s="144" t="s">
        <v>78</v>
      </c>
      <c r="C22" s="145"/>
      <c r="D22" s="17" t="s">
        <v>26</v>
      </c>
      <c r="E22" s="48">
        <f>(2*E15*((E10*E13*E17*100)/(E20*E12)))^0.5</f>
        <v>1.3295114916009951</v>
      </c>
      <c r="F22" s="45" t="s">
        <v>32</v>
      </c>
      <c r="H22" s="114">
        <f>(2*E15*((E10*E13*E17*100)/(E19*E11)))^0.5</f>
        <v>1.3295114916009951</v>
      </c>
      <c r="I22" s="111" t="str">
        <f>IF(E22=H22,"ok","ตรวจใหม่")</f>
        <v>ok</v>
      </c>
      <c r="J22" s="109"/>
      <c r="K22" s="109"/>
      <c r="L22" s="109"/>
      <c r="M22" s="109"/>
      <c r="N22" s="109"/>
      <c r="O22" s="109"/>
      <c r="P22" s="109"/>
      <c r="Q22" s="109"/>
    </row>
    <row r="23" spans="1:17" ht="21.75">
      <c r="A23" s="21" t="s">
        <v>71</v>
      </c>
      <c r="B23" s="148" t="s">
        <v>30</v>
      </c>
      <c r="C23" s="149"/>
      <c r="D23" s="93" t="s">
        <v>26</v>
      </c>
      <c r="E23" s="94">
        <f>(($E$15*$E$10*$E$13)/$E$9)-E22</f>
        <v>1.6704885083990049</v>
      </c>
      <c r="F23" s="95" t="s">
        <v>118</v>
      </c>
      <c r="H23" s="117" t="s">
        <v>74</v>
      </c>
      <c r="I23" s="118">
        <f>((E15*(E10*1000)*E13*(E17*100))/(2*E19*I10))^0.5</f>
        <v>0.6647557458004976</v>
      </c>
      <c r="J23" s="111" t="s">
        <v>32</v>
      </c>
      <c r="K23" s="107"/>
      <c r="L23" s="107"/>
      <c r="M23" s="107"/>
      <c r="N23" s="107"/>
      <c r="O23" s="107"/>
      <c r="P23" s="107"/>
      <c r="Q23" s="107"/>
    </row>
    <row r="24" spans="1:17" ht="21.75">
      <c r="A24" s="21"/>
      <c r="B24" s="36" t="s">
        <v>40</v>
      </c>
      <c r="C24" s="37"/>
      <c r="D24" s="17" t="s">
        <v>26</v>
      </c>
      <c r="E24" s="48">
        <f>E23*10</f>
        <v>16.70488508399005</v>
      </c>
      <c r="F24" s="45" t="s">
        <v>32</v>
      </c>
      <c r="H24" s="110" t="s">
        <v>71</v>
      </c>
      <c r="I24" s="114">
        <f>(($E$15*$E$10*$E$13)/$E$9)-I23</f>
        <v>2.3352442541995027</v>
      </c>
      <c r="J24" s="111" t="s">
        <v>118</v>
      </c>
      <c r="K24" s="107"/>
      <c r="L24" s="107"/>
      <c r="M24" s="107"/>
      <c r="N24" s="107"/>
      <c r="O24" s="107"/>
      <c r="P24" s="107"/>
      <c r="Q24" s="107"/>
    </row>
    <row r="25" spans="1:17" ht="26.25">
      <c r="A25" s="39"/>
      <c r="B25" s="40" t="s">
        <v>31</v>
      </c>
      <c r="C25" s="41"/>
      <c r="D25" s="42" t="s">
        <v>26</v>
      </c>
      <c r="E25" s="88">
        <f>ROUNDUP((30.48/E23),0)</f>
        <v>19</v>
      </c>
      <c r="F25" s="46" t="s">
        <v>37</v>
      </c>
      <c r="H25" s="119" t="s">
        <v>119</v>
      </c>
      <c r="I25" s="114">
        <f>I24*10</f>
        <v>23.352442541995025</v>
      </c>
      <c r="J25" s="111" t="s">
        <v>32</v>
      </c>
      <c r="K25" s="107"/>
      <c r="L25" s="107"/>
      <c r="M25" s="107"/>
      <c r="N25" s="107"/>
      <c r="O25" s="107"/>
      <c r="P25" s="107"/>
      <c r="Q25" s="107"/>
    </row>
    <row r="26" spans="1:15" ht="21.75">
      <c r="A26" s="7"/>
      <c r="B26" s="29"/>
      <c r="C26" s="29"/>
      <c r="D26" s="5"/>
      <c r="E26" s="52"/>
      <c r="F26" s="53"/>
      <c r="H26" s="119" t="s">
        <v>93</v>
      </c>
      <c r="I26" s="120">
        <f>ROUNDUP((30.48/I24),0)</f>
        <v>14</v>
      </c>
      <c r="J26" s="111" t="s">
        <v>37</v>
      </c>
      <c r="K26" s="107"/>
      <c r="L26" s="107"/>
      <c r="M26" s="107"/>
      <c r="N26" s="107"/>
      <c r="O26" s="107"/>
    </row>
    <row r="27" spans="1:15" ht="21.75">
      <c r="A27" s="50" t="s">
        <v>70</v>
      </c>
      <c r="B27" s="8"/>
      <c r="C27" s="8"/>
      <c r="D27" s="5"/>
      <c r="E27" s="9"/>
      <c r="F27" s="6"/>
      <c r="H27" s="121"/>
      <c r="I27" s="111"/>
      <c r="J27" s="111"/>
      <c r="K27" s="107"/>
      <c r="L27" s="107"/>
      <c r="M27" s="107"/>
      <c r="N27" s="107"/>
      <c r="O27" s="107"/>
    </row>
    <row r="28" spans="1:15" ht="21.75">
      <c r="A28" s="51" t="s">
        <v>72</v>
      </c>
      <c r="B28" s="11" t="s">
        <v>75</v>
      </c>
      <c r="C28" s="29" t="s">
        <v>61</v>
      </c>
      <c r="D28" s="5"/>
      <c r="E28" s="9"/>
      <c r="F28" s="6"/>
      <c r="H28" s="122"/>
      <c r="I28" s="107"/>
      <c r="J28" s="107"/>
      <c r="K28" s="107"/>
      <c r="L28" s="107"/>
      <c r="M28" s="107"/>
      <c r="N28" s="107"/>
      <c r="O28" s="107"/>
    </row>
    <row r="29" spans="1:15" ht="24.75">
      <c r="A29" s="51" t="s">
        <v>73</v>
      </c>
      <c r="B29" s="11" t="s">
        <v>82</v>
      </c>
      <c r="C29" s="29" t="s">
        <v>53</v>
      </c>
      <c r="D29" s="9"/>
      <c r="E29" s="9"/>
      <c r="F29" s="6"/>
      <c r="H29" s="107"/>
      <c r="I29" s="107"/>
      <c r="J29" s="107"/>
      <c r="K29" s="107"/>
      <c r="L29" s="107"/>
      <c r="M29" s="107"/>
      <c r="N29" s="107"/>
      <c r="O29" s="107"/>
    </row>
    <row r="30" spans="1:15" ht="21.75">
      <c r="A30" s="7"/>
      <c r="B30" s="11"/>
      <c r="C30" s="29" t="s">
        <v>54</v>
      </c>
      <c r="D30" s="9"/>
      <c r="E30" s="9"/>
      <c r="F30" s="6"/>
      <c r="H30" s="107"/>
      <c r="I30" s="107"/>
      <c r="J30" s="107"/>
      <c r="K30" s="107"/>
      <c r="L30" s="107"/>
      <c r="M30" s="107"/>
      <c r="N30" s="107"/>
      <c r="O30" s="107"/>
    </row>
    <row r="31" spans="1:15" ht="21.75">
      <c r="A31" s="10"/>
      <c r="B31" s="11"/>
      <c r="C31" s="30" t="s">
        <v>47</v>
      </c>
      <c r="D31" s="9"/>
      <c r="E31" s="9"/>
      <c r="F31" s="6"/>
      <c r="H31" s="107"/>
      <c r="I31" s="107"/>
      <c r="J31" s="107"/>
      <c r="K31" s="107"/>
      <c r="L31" s="107"/>
      <c r="M31" s="107"/>
      <c r="N31" s="107"/>
      <c r="O31" s="107"/>
    </row>
    <row r="32" spans="1:15" ht="21.75">
      <c r="A32" s="26"/>
      <c r="B32" s="123" t="s">
        <v>130</v>
      </c>
      <c r="C32" s="124" t="s">
        <v>131</v>
      </c>
      <c r="D32" s="12"/>
      <c r="E32" s="12"/>
      <c r="F32" s="13"/>
      <c r="H32" s="107"/>
      <c r="I32" s="107"/>
      <c r="J32" s="107"/>
      <c r="K32" s="107"/>
      <c r="L32" s="107"/>
      <c r="M32" s="107"/>
      <c r="N32" s="107"/>
      <c r="O32" s="107"/>
    </row>
  </sheetData>
  <sheetProtection/>
  <mergeCells count="22"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B3"/>
    <mergeCell ref="C1:F3"/>
    <mergeCell ref="C4:D4"/>
    <mergeCell ref="C5:D5"/>
    <mergeCell ref="C6:D6"/>
    <mergeCell ref="B7:C7"/>
  </mergeCells>
  <printOptions/>
  <pageMargins left="0.35433070866141736" right="0.35433070866141736" top="0.5905511811023623" bottom="0.5905511811023623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9">
      <selection activeCell="C6" sqref="C6"/>
    </sheetView>
  </sheetViews>
  <sheetFormatPr defaultColWidth="9.140625" defaultRowHeight="21.75"/>
  <cols>
    <col min="1" max="1" width="6.140625" style="0" customWidth="1"/>
    <col min="6" max="15" width="5.00390625" style="0" customWidth="1"/>
    <col min="16" max="16" width="10.00390625" style="0" customWidth="1"/>
    <col min="17" max="17" width="10.7109375" style="0" customWidth="1"/>
    <col min="18" max="18" width="10.140625" style="0" customWidth="1"/>
  </cols>
  <sheetData>
    <row r="1" spans="1:20" ht="25.5" customHeight="1">
      <c r="A1" s="155" t="s">
        <v>122</v>
      </c>
      <c r="B1" s="156"/>
      <c r="C1" s="156"/>
      <c r="D1" s="156"/>
      <c r="E1" s="157"/>
      <c r="F1" s="151" t="s">
        <v>0</v>
      </c>
      <c r="G1" s="151"/>
      <c r="H1" s="150"/>
      <c r="I1" s="150"/>
      <c r="J1" s="150"/>
      <c r="K1" s="150"/>
      <c r="L1" s="150"/>
      <c r="M1" s="151" t="s">
        <v>87</v>
      </c>
      <c r="N1" s="151"/>
      <c r="O1" s="151"/>
      <c r="P1" s="150"/>
      <c r="Q1" s="150"/>
      <c r="R1" s="77" t="s">
        <v>91</v>
      </c>
      <c r="S1" s="150"/>
      <c r="T1" s="150"/>
    </row>
    <row r="2" spans="1:20" ht="25.5" customHeight="1">
      <c r="A2" s="158"/>
      <c r="B2" s="159"/>
      <c r="C2" s="159"/>
      <c r="D2" s="159"/>
      <c r="E2" s="160"/>
      <c r="F2" s="151" t="s">
        <v>88</v>
      </c>
      <c r="G2" s="151"/>
      <c r="H2" s="150"/>
      <c r="I2" s="150"/>
      <c r="J2" s="150"/>
      <c r="K2" s="150"/>
      <c r="L2" s="150"/>
      <c r="M2" s="77" t="s">
        <v>89</v>
      </c>
      <c r="N2" s="77"/>
      <c r="O2" s="77"/>
      <c r="P2" s="150"/>
      <c r="Q2" s="150"/>
      <c r="R2" s="77" t="s">
        <v>92</v>
      </c>
      <c r="S2" s="150"/>
      <c r="T2" s="150"/>
    </row>
    <row r="3" spans="1:20" ht="25.5" customHeight="1">
      <c r="A3" s="161"/>
      <c r="B3" s="162"/>
      <c r="C3" s="162"/>
      <c r="D3" s="162"/>
      <c r="E3" s="163"/>
      <c r="F3" s="169" t="s">
        <v>93</v>
      </c>
      <c r="G3" s="170"/>
      <c r="H3" s="150"/>
      <c r="I3" s="150"/>
      <c r="J3" s="150"/>
      <c r="K3" s="150"/>
      <c r="L3" s="150"/>
      <c r="M3" s="151" t="s">
        <v>113</v>
      </c>
      <c r="N3" s="151"/>
      <c r="O3" s="151"/>
      <c r="P3" s="150"/>
      <c r="Q3" s="150"/>
      <c r="R3" s="77" t="s">
        <v>90</v>
      </c>
      <c r="S3" s="171"/>
      <c r="T3" s="171"/>
    </row>
    <row r="4" spans="1:20" ht="51.75" customHeight="1">
      <c r="A4" s="152" t="s">
        <v>86</v>
      </c>
      <c r="B4" s="153" t="s">
        <v>110</v>
      </c>
      <c r="C4" s="153" t="s">
        <v>111</v>
      </c>
      <c r="D4" s="154" t="s">
        <v>83</v>
      </c>
      <c r="E4" s="154"/>
      <c r="F4" s="154" t="s">
        <v>117</v>
      </c>
      <c r="G4" s="154"/>
      <c r="H4" s="154"/>
      <c r="I4" s="154"/>
      <c r="J4" s="154"/>
      <c r="K4" s="154"/>
      <c r="L4" s="154"/>
      <c r="M4" s="154"/>
      <c r="N4" s="154"/>
      <c r="O4" s="154"/>
      <c r="P4" s="164" t="s">
        <v>112</v>
      </c>
      <c r="Q4" s="164" t="s">
        <v>94</v>
      </c>
      <c r="R4" s="165" t="s">
        <v>115</v>
      </c>
      <c r="S4" s="166" t="s">
        <v>114</v>
      </c>
      <c r="T4" s="168" t="s">
        <v>109</v>
      </c>
    </row>
    <row r="5" spans="1:20" ht="48" customHeight="1">
      <c r="A5" s="152"/>
      <c r="B5" s="153"/>
      <c r="C5" s="153"/>
      <c r="D5" s="78" t="s">
        <v>84</v>
      </c>
      <c r="E5" s="78" t="s">
        <v>85</v>
      </c>
      <c r="F5" s="76">
        <v>1</v>
      </c>
      <c r="G5" s="76">
        <v>2</v>
      </c>
      <c r="H5" s="76">
        <v>3</v>
      </c>
      <c r="I5" s="76">
        <v>4</v>
      </c>
      <c r="J5" s="76">
        <v>5</v>
      </c>
      <c r="K5" s="76">
        <v>6</v>
      </c>
      <c r="L5" s="76">
        <v>7</v>
      </c>
      <c r="M5" s="76">
        <v>8</v>
      </c>
      <c r="N5" s="76">
        <v>9</v>
      </c>
      <c r="O5" s="76">
        <v>10</v>
      </c>
      <c r="P5" s="164"/>
      <c r="Q5" s="164"/>
      <c r="R5" s="165"/>
      <c r="S5" s="167"/>
      <c r="T5" s="168"/>
    </row>
    <row r="6" spans="1:20" ht="21.75">
      <c r="A6" s="79"/>
      <c r="B6" s="80"/>
      <c r="C6" s="81"/>
      <c r="D6" s="80"/>
      <c r="E6" s="81"/>
      <c r="F6" s="80"/>
      <c r="G6" s="81"/>
      <c r="H6" s="80"/>
      <c r="I6" s="81"/>
      <c r="J6" s="80"/>
      <c r="K6" s="81"/>
      <c r="L6" s="80"/>
      <c r="M6" s="81"/>
      <c r="N6" s="80"/>
      <c r="O6" s="81"/>
      <c r="P6" s="80"/>
      <c r="Q6" s="81"/>
      <c r="R6" s="80"/>
      <c r="S6" s="81"/>
      <c r="T6" s="80"/>
    </row>
    <row r="7" spans="1:20" ht="21.75">
      <c r="A7" s="82"/>
      <c r="B7" s="83"/>
      <c r="C7" s="84"/>
      <c r="D7" s="83"/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83"/>
    </row>
    <row r="8" spans="1:20" ht="21.75">
      <c r="A8" s="82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4"/>
      <c r="T8" s="83"/>
    </row>
    <row r="9" spans="1:20" ht="21.75">
      <c r="A9" s="82"/>
      <c r="B9" s="83"/>
      <c r="C9" s="84"/>
      <c r="D9" s="83"/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83"/>
    </row>
    <row r="10" spans="1:20" ht="21.75">
      <c r="A10" s="82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83"/>
    </row>
    <row r="11" spans="1:20" ht="21.75">
      <c r="A11" s="82"/>
      <c r="B11" s="83"/>
      <c r="C11" s="84"/>
      <c r="D11" s="83"/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83"/>
    </row>
    <row r="12" spans="1:20" ht="21.75">
      <c r="A12" s="82"/>
      <c r="B12" s="83"/>
      <c r="C12" s="84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/>
      <c r="T12" s="83"/>
    </row>
    <row r="13" spans="1:20" ht="21.75">
      <c r="A13" s="82"/>
      <c r="B13" s="83"/>
      <c r="C13" s="84"/>
      <c r="D13" s="83"/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  <c r="T13" s="83"/>
    </row>
    <row r="14" spans="1:20" ht="21.75">
      <c r="A14" s="82"/>
      <c r="B14" s="83"/>
      <c r="C14" s="84"/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</row>
    <row r="15" spans="1:20" ht="21.75">
      <c r="A15" s="82"/>
      <c r="B15" s="83"/>
      <c r="C15" s="84"/>
      <c r="D15" s="83"/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</row>
    <row r="16" spans="1:20" ht="21.75">
      <c r="A16" s="82"/>
      <c r="B16" s="83"/>
      <c r="C16" s="84"/>
      <c r="D16" s="83"/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</row>
    <row r="17" spans="1:20" ht="21.75">
      <c r="A17" s="82"/>
      <c r="B17" s="83"/>
      <c r="C17" s="84"/>
      <c r="D17" s="83"/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</row>
    <row r="18" spans="1:20" ht="21.75">
      <c r="A18" s="85"/>
      <c r="B18" s="86"/>
      <c r="C18" s="87"/>
      <c r="D18" s="86"/>
      <c r="E18" s="87"/>
      <c r="F18" s="86"/>
      <c r="G18" s="87"/>
      <c r="H18" s="86"/>
      <c r="I18" s="87"/>
      <c r="J18" s="86"/>
      <c r="K18" s="87"/>
      <c r="L18" s="86"/>
      <c r="M18" s="87"/>
      <c r="N18" s="86"/>
      <c r="O18" s="87"/>
      <c r="P18" s="86"/>
      <c r="Q18" s="87"/>
      <c r="R18" s="86"/>
      <c r="S18" s="87"/>
      <c r="T18" s="86"/>
    </row>
  </sheetData>
  <sheetProtection/>
  <mergeCells count="25">
    <mergeCell ref="P4:P5"/>
    <mergeCell ref="Q4:Q5"/>
    <mergeCell ref="R4:R5"/>
    <mergeCell ref="S4:S5"/>
    <mergeCell ref="T4:T5"/>
    <mergeCell ref="F3:G3"/>
    <mergeCell ref="H3:L3"/>
    <mergeCell ref="M3:O3"/>
    <mergeCell ref="P3:Q3"/>
    <mergeCell ref="S3:T3"/>
    <mergeCell ref="A4:A5"/>
    <mergeCell ref="B4:B5"/>
    <mergeCell ref="C4:C5"/>
    <mergeCell ref="D4:E4"/>
    <mergeCell ref="F4:O4"/>
    <mergeCell ref="A1:E3"/>
    <mergeCell ref="F1:G1"/>
    <mergeCell ref="H1:L1"/>
    <mergeCell ref="M1:O1"/>
    <mergeCell ref="P1:Q1"/>
    <mergeCell ref="S1:T1"/>
    <mergeCell ref="F2:G2"/>
    <mergeCell ref="H2:L2"/>
    <mergeCell ref="P2:Q2"/>
    <mergeCell ref="S2:T2"/>
  </mergeCells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7" sqref="A7:A16"/>
    </sheetView>
  </sheetViews>
  <sheetFormatPr defaultColWidth="9.140625" defaultRowHeight="21.75"/>
  <cols>
    <col min="1" max="1" width="6.140625" style="0" customWidth="1"/>
    <col min="6" max="15" width="5.00390625" style="0" customWidth="1"/>
    <col min="16" max="16" width="10.00390625" style="0" customWidth="1"/>
    <col min="17" max="17" width="10.7109375" style="0" customWidth="1"/>
    <col min="18" max="18" width="10.140625" style="0" customWidth="1"/>
  </cols>
  <sheetData>
    <row r="1" spans="1:20" ht="25.5" customHeight="1">
      <c r="A1" s="172" t="s">
        <v>116</v>
      </c>
      <c r="B1" s="173"/>
      <c r="C1" s="173"/>
      <c r="D1" s="173"/>
      <c r="E1" s="174"/>
      <c r="F1" s="151" t="s">
        <v>0</v>
      </c>
      <c r="G1" s="151"/>
      <c r="H1" s="150"/>
      <c r="I1" s="150"/>
      <c r="J1" s="150"/>
      <c r="K1" s="150"/>
      <c r="L1" s="150"/>
      <c r="M1" s="151" t="s">
        <v>87</v>
      </c>
      <c r="N1" s="151"/>
      <c r="O1" s="151"/>
      <c r="P1" s="150"/>
      <c r="Q1" s="150"/>
      <c r="R1" s="77" t="s">
        <v>91</v>
      </c>
      <c r="S1" s="150"/>
      <c r="T1" s="150"/>
    </row>
    <row r="2" spans="1:20" ht="25.5" customHeight="1">
      <c r="A2" s="175"/>
      <c r="B2" s="176"/>
      <c r="C2" s="176"/>
      <c r="D2" s="176"/>
      <c r="E2" s="177"/>
      <c r="F2" s="151" t="s">
        <v>88</v>
      </c>
      <c r="G2" s="151"/>
      <c r="H2" s="150"/>
      <c r="I2" s="150"/>
      <c r="J2" s="150"/>
      <c r="K2" s="150"/>
      <c r="L2" s="150"/>
      <c r="M2" s="77" t="s">
        <v>89</v>
      </c>
      <c r="N2" s="77"/>
      <c r="O2" s="77"/>
      <c r="P2" s="150"/>
      <c r="Q2" s="150"/>
      <c r="R2" s="77" t="s">
        <v>92</v>
      </c>
      <c r="S2" s="150"/>
      <c r="T2" s="150"/>
    </row>
    <row r="3" spans="1:20" ht="25.5" customHeight="1">
      <c r="A3" s="178"/>
      <c r="B3" s="179"/>
      <c r="C3" s="179"/>
      <c r="D3" s="179"/>
      <c r="E3" s="180"/>
      <c r="F3" s="169" t="s">
        <v>93</v>
      </c>
      <c r="G3" s="170"/>
      <c r="H3" s="150"/>
      <c r="I3" s="150"/>
      <c r="J3" s="150"/>
      <c r="K3" s="150"/>
      <c r="L3" s="150"/>
      <c r="M3" s="151" t="s">
        <v>113</v>
      </c>
      <c r="N3" s="151"/>
      <c r="O3" s="151"/>
      <c r="P3" s="150"/>
      <c r="Q3" s="150"/>
      <c r="R3" s="77" t="s">
        <v>90</v>
      </c>
      <c r="S3" s="171"/>
      <c r="T3" s="171"/>
    </row>
    <row r="4" spans="1:20" ht="51.75" customHeight="1">
      <c r="A4" s="152" t="s">
        <v>86</v>
      </c>
      <c r="B4" s="153" t="s">
        <v>110</v>
      </c>
      <c r="C4" s="153" t="s">
        <v>111</v>
      </c>
      <c r="D4" s="154" t="s">
        <v>83</v>
      </c>
      <c r="E4" s="154"/>
      <c r="F4" s="154" t="s">
        <v>117</v>
      </c>
      <c r="G4" s="154"/>
      <c r="H4" s="154"/>
      <c r="I4" s="154"/>
      <c r="J4" s="154"/>
      <c r="K4" s="154"/>
      <c r="L4" s="154"/>
      <c r="M4" s="154"/>
      <c r="N4" s="154"/>
      <c r="O4" s="154"/>
      <c r="P4" s="164" t="s">
        <v>112</v>
      </c>
      <c r="Q4" s="164" t="s">
        <v>94</v>
      </c>
      <c r="R4" s="165" t="s">
        <v>115</v>
      </c>
      <c r="S4" s="166" t="s">
        <v>114</v>
      </c>
      <c r="T4" s="168" t="s">
        <v>109</v>
      </c>
    </row>
    <row r="5" spans="1:20" ht="48" customHeight="1">
      <c r="A5" s="152"/>
      <c r="B5" s="153"/>
      <c r="C5" s="153"/>
      <c r="D5" s="78" t="s">
        <v>84</v>
      </c>
      <c r="E5" s="78" t="s">
        <v>85</v>
      </c>
      <c r="F5" s="76">
        <v>1</v>
      </c>
      <c r="G5" s="76">
        <v>2</v>
      </c>
      <c r="H5" s="76">
        <v>3</v>
      </c>
      <c r="I5" s="76">
        <v>4</v>
      </c>
      <c r="J5" s="76">
        <v>5</v>
      </c>
      <c r="K5" s="76">
        <v>6</v>
      </c>
      <c r="L5" s="76">
        <v>7</v>
      </c>
      <c r="M5" s="76">
        <v>8</v>
      </c>
      <c r="N5" s="76">
        <v>9</v>
      </c>
      <c r="O5" s="76">
        <v>10</v>
      </c>
      <c r="P5" s="164"/>
      <c r="Q5" s="164"/>
      <c r="R5" s="165"/>
      <c r="S5" s="167"/>
      <c r="T5" s="168"/>
    </row>
    <row r="6" spans="1:20" ht="21.75">
      <c r="A6" s="79"/>
      <c r="B6" s="80"/>
      <c r="C6" s="81"/>
      <c r="D6" s="80"/>
      <c r="E6" s="81"/>
      <c r="F6" s="80"/>
      <c r="G6" s="81"/>
      <c r="H6" s="80"/>
      <c r="I6" s="81"/>
      <c r="J6" s="80"/>
      <c r="K6" s="81"/>
      <c r="L6" s="80"/>
      <c r="M6" s="81"/>
      <c r="N6" s="80"/>
      <c r="O6" s="81"/>
      <c r="P6" s="80"/>
      <c r="Q6" s="81"/>
      <c r="R6" s="80"/>
      <c r="S6" s="81"/>
      <c r="T6" s="80"/>
    </row>
    <row r="7" spans="1:20" ht="21.75">
      <c r="A7" s="82"/>
      <c r="B7" s="83"/>
      <c r="C7" s="84"/>
      <c r="D7" s="83"/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83"/>
    </row>
    <row r="8" spans="1:20" ht="21.75">
      <c r="A8" s="82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4"/>
      <c r="T8" s="83"/>
    </row>
    <row r="9" spans="1:20" ht="21.75">
      <c r="A9" s="82"/>
      <c r="B9" s="83"/>
      <c r="C9" s="84"/>
      <c r="D9" s="83"/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83"/>
    </row>
    <row r="10" spans="1:20" ht="21.75">
      <c r="A10" s="82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83"/>
    </row>
    <row r="11" spans="1:20" ht="21.75">
      <c r="A11" s="82"/>
      <c r="B11" s="83"/>
      <c r="C11" s="84"/>
      <c r="D11" s="83"/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83"/>
    </row>
    <row r="12" spans="1:20" ht="21.75">
      <c r="A12" s="82"/>
      <c r="B12" s="83"/>
      <c r="C12" s="84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/>
      <c r="T12" s="83"/>
    </row>
    <row r="13" spans="1:20" ht="21.75">
      <c r="A13" s="82"/>
      <c r="B13" s="83"/>
      <c r="C13" s="84"/>
      <c r="D13" s="83"/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  <c r="T13" s="83"/>
    </row>
    <row r="14" spans="1:20" ht="21.75">
      <c r="A14" s="82"/>
      <c r="B14" s="83"/>
      <c r="C14" s="84"/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</row>
    <row r="15" spans="1:20" ht="21.75">
      <c r="A15" s="82"/>
      <c r="B15" s="83"/>
      <c r="C15" s="84"/>
      <c r="D15" s="83"/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</row>
    <row r="16" spans="1:20" ht="21.75">
      <c r="A16" s="82"/>
      <c r="B16" s="83"/>
      <c r="C16" s="84"/>
      <c r="D16" s="83"/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</row>
    <row r="17" spans="1:20" ht="21.75">
      <c r="A17" s="82"/>
      <c r="B17" s="83"/>
      <c r="C17" s="84"/>
      <c r="D17" s="83"/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</row>
    <row r="18" spans="1:20" ht="21.75">
      <c r="A18" s="85"/>
      <c r="B18" s="86"/>
      <c r="C18" s="87"/>
      <c r="D18" s="86"/>
      <c r="E18" s="87"/>
      <c r="F18" s="86"/>
      <c r="G18" s="87"/>
      <c r="H18" s="86"/>
      <c r="I18" s="87"/>
      <c r="J18" s="86"/>
      <c r="K18" s="87"/>
      <c r="L18" s="86"/>
      <c r="M18" s="87"/>
      <c r="N18" s="86"/>
      <c r="O18" s="87"/>
      <c r="P18" s="86"/>
      <c r="Q18" s="87"/>
      <c r="R18" s="86"/>
      <c r="S18" s="87"/>
      <c r="T18" s="86"/>
    </row>
  </sheetData>
  <sheetProtection/>
  <mergeCells count="25">
    <mergeCell ref="H2:L2"/>
    <mergeCell ref="R4:R5"/>
    <mergeCell ref="S4:S5"/>
    <mergeCell ref="S1:T1"/>
    <mergeCell ref="M3:O3"/>
    <mergeCell ref="P2:Q2"/>
    <mergeCell ref="D4:E4"/>
    <mergeCell ref="F4:O4"/>
    <mergeCell ref="F2:G2"/>
    <mergeCell ref="F1:G1"/>
    <mergeCell ref="S2:T2"/>
    <mergeCell ref="T4:T5"/>
    <mergeCell ref="H1:L1"/>
    <mergeCell ref="Q4:Q5"/>
    <mergeCell ref="F3:G3"/>
    <mergeCell ref="S3:T3"/>
    <mergeCell ref="M1:O1"/>
    <mergeCell ref="P1:Q1"/>
    <mergeCell ref="P3:Q3"/>
    <mergeCell ref="P4:P5"/>
    <mergeCell ref="A1:E3"/>
    <mergeCell ref="H3:L3"/>
    <mergeCell ref="A4:A5"/>
    <mergeCell ref="B4:B5"/>
    <mergeCell ref="C4:C5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Blow Count</dc:title>
  <dc:subject/>
  <dc:creator>CAPT.BURIN T.</dc:creator>
  <cp:keywords/>
  <dc:description/>
  <cp:lastModifiedBy>ASUS</cp:lastModifiedBy>
  <cp:lastPrinted>2012-06-11T01:43:03Z</cp:lastPrinted>
  <dcterms:created xsi:type="dcterms:W3CDTF">2006-03-13T02:24:14Z</dcterms:created>
  <dcterms:modified xsi:type="dcterms:W3CDTF">2012-08-17T07:01:23Z</dcterms:modified>
  <cp:category/>
  <cp:version/>
  <cp:contentType/>
  <cp:contentStatus/>
</cp:coreProperties>
</file>