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780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<sst xmlns="http://schemas.openxmlformats.org/spreadsheetml/2006/main" count="66" uniqueCount="52">
  <si>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b=</t>
  </si>
  <si>
    <t>cm</t>
  </si>
  <si>
    <t>RB6</t>
  </si>
  <si>
    <t>h=</t>
  </si>
  <si>
    <t>RB9</t>
  </si>
  <si>
    <t>DB12</t>
  </si>
  <si>
    <t>DB16</t>
  </si>
  <si>
    <t>DB20</t>
  </si>
  <si>
    <t>DB25</t>
  </si>
  <si>
    <t>ksc</t>
  </si>
  <si>
    <t>DB32</t>
  </si>
  <si>
    <t>SR24</t>
  </si>
  <si>
    <t>เส้น   As=</t>
  </si>
  <si>
    <r>
      <t>cm</t>
    </r>
    <r>
      <rPr>
        <vertAlign val="superscript"/>
        <sz val="14"/>
        <rFont val="Cordia New"/>
        <family val="2"/>
      </rPr>
      <t>2</t>
    </r>
  </si>
  <si>
    <t>เส้น   As'=</t>
  </si>
  <si>
    <t>Ec=</t>
  </si>
  <si>
    <t>Es=</t>
  </si>
  <si>
    <r>
      <t>b</t>
    </r>
    <r>
      <rPr>
        <sz val="12"/>
        <rFont val="Times New Roman"/>
        <family val="1"/>
      </rPr>
      <t>=</t>
    </r>
  </si>
  <si>
    <t>bata</t>
  </si>
  <si>
    <r>
      <t>e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=</t>
    </r>
  </si>
  <si>
    <r>
      <t>e</t>
    </r>
    <r>
      <rPr>
        <vertAlign val="subscript"/>
        <sz val="12"/>
        <rFont val="Times New Roman"/>
        <family val="1"/>
      </rPr>
      <t>u</t>
    </r>
    <r>
      <rPr>
        <sz val="12"/>
        <rFont val="Times New Roman"/>
        <family val="1"/>
      </rPr>
      <t>=</t>
    </r>
  </si>
  <si>
    <t>covering</t>
  </si>
  <si>
    <r>
      <t>d</t>
    </r>
    <r>
      <rPr>
        <vertAlign val="subscript"/>
        <sz val="14"/>
        <rFont val="Cordia New"/>
        <family val="2"/>
      </rPr>
      <t>1</t>
    </r>
  </si>
  <si>
    <r>
      <t>d</t>
    </r>
    <r>
      <rPr>
        <vertAlign val="subscript"/>
        <sz val="14"/>
        <rFont val="Cordia New"/>
        <family val="2"/>
      </rPr>
      <t>3</t>
    </r>
  </si>
  <si>
    <r>
      <t>d</t>
    </r>
    <r>
      <rPr>
        <vertAlign val="subscript"/>
        <sz val="14"/>
        <rFont val="Cordia New"/>
        <family val="2"/>
      </rPr>
      <t>4</t>
    </r>
  </si>
  <si>
    <r>
      <t>d</t>
    </r>
    <r>
      <rPr>
        <vertAlign val="subscript"/>
        <sz val="14"/>
        <rFont val="Cordia New"/>
        <family val="2"/>
      </rPr>
      <t>2</t>
    </r>
  </si>
  <si>
    <t>เหล็ก</t>
  </si>
  <si>
    <t>เหล็ก Line1</t>
  </si>
  <si>
    <t>เหล็ก Line2</t>
  </si>
  <si>
    <t>เหล็ก Line3</t>
  </si>
  <si>
    <t>เหล็ก Line4</t>
  </si>
  <si>
    <t>fc'</t>
  </si>
  <si>
    <t>แปรผัน C</t>
  </si>
  <si>
    <t>Cc (kg)</t>
  </si>
  <si>
    <r>
      <t>e</t>
    </r>
    <r>
      <rPr>
        <vertAlign val="subscript"/>
        <sz val="14"/>
        <rFont val="Cordia New"/>
        <family val="2"/>
      </rPr>
      <t>s1</t>
    </r>
    <r>
      <rPr>
        <sz val="14"/>
        <rFont val="Cordia New"/>
        <family val="2"/>
      </rPr>
      <t>=</t>
    </r>
  </si>
  <si>
    <r>
      <t>e</t>
    </r>
    <r>
      <rPr>
        <vertAlign val="subscript"/>
        <sz val="14"/>
        <rFont val="Cordia New"/>
        <family val="2"/>
      </rPr>
      <t>s2</t>
    </r>
    <r>
      <rPr>
        <sz val="14"/>
        <rFont val="Cordia New"/>
        <family val="2"/>
      </rPr>
      <t>=</t>
    </r>
  </si>
  <si>
    <r>
      <t>e</t>
    </r>
    <r>
      <rPr>
        <vertAlign val="subscript"/>
        <sz val="14"/>
        <rFont val="Cordia New"/>
        <family val="2"/>
      </rPr>
      <t>s3</t>
    </r>
    <r>
      <rPr>
        <sz val="14"/>
        <rFont val="Cordia New"/>
        <family val="2"/>
      </rPr>
      <t>=</t>
    </r>
  </si>
  <si>
    <r>
      <t>e</t>
    </r>
    <r>
      <rPr>
        <vertAlign val="subscript"/>
        <sz val="14"/>
        <rFont val="Cordia New"/>
        <family val="2"/>
      </rPr>
      <t>s4</t>
    </r>
    <r>
      <rPr>
        <sz val="14"/>
        <rFont val="Cordia New"/>
        <family val="2"/>
      </rPr>
      <t>=</t>
    </r>
  </si>
  <si>
    <t>fs1</t>
  </si>
  <si>
    <t>fs2</t>
  </si>
  <si>
    <t>fs4</t>
  </si>
  <si>
    <t>fs1 (kg)</t>
  </si>
  <si>
    <t>fs2 (kg)</t>
  </si>
  <si>
    <t>fs3 (kg)</t>
  </si>
  <si>
    <t>fs4 (kg)</t>
  </si>
  <si>
    <t>fd3</t>
  </si>
  <si>
    <t>e (m)</t>
  </si>
  <si>
    <t>Mu  (kg-m)</t>
  </si>
  <si>
    <t>Pu (kg)</t>
  </si>
  <si>
    <t>SD30</t>
  </si>
  <si>
    <t>SD40</t>
  </si>
  <si>
    <t>SD50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</si>
</sst>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00"/>
    <numFmt numFmtId="201" formatCode="0.0000"/>
    <numFmt numFmtId="202" formatCode="0.000000"/>
    <numFmt numFmtId="203" formatCode="0.00000"/>
    <numFmt numFmtId="204" formatCode="0.0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</numFmts>
  <fonts count="17">
    <font>
      <sz val="14"/>
      <name val="Cordia New"/>
      <family val="0"/>
    </font>
    <font>
      <sz val="18"/>
      <name val="Cordia New"/>
      <family val="2"/>
    </font>
    <font>
      <sz val="18"/>
      <color indexed="12"/>
      <name val="Cordia New"/>
      <family val="2"/>
    </font>
    <font>
      <sz val="8"/>
      <name val="Tahoma"/>
      <family val="2"/>
    </font>
    <font>
      <vertAlign val="superscript"/>
      <sz val="14"/>
      <name val="Cordia New"/>
      <family val="2"/>
    </font>
    <font>
      <sz val="12"/>
      <name val="Symbol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4"/>
      <name val="Cordia New"/>
      <family val="2"/>
    </font>
    <font>
      <sz val="14"/>
      <color indexed="12"/>
      <name val="Cordia New"/>
      <family val="2"/>
    </font>
    <font>
      <sz val="14"/>
      <name val="Symbol"/>
      <family val="1"/>
    </font>
    <font>
      <sz val="14"/>
      <color indexed="10"/>
      <name val="Cordia New"/>
      <family val="2"/>
    </font>
    <font>
      <b/>
      <sz val="18.75"/>
      <name val="Cordia New"/>
      <family val="2"/>
    </font>
    <font>
      <b/>
      <sz val="15.25"/>
      <name val="Cordia New"/>
      <family val="2"/>
    </font>
    <font>
      <sz val="18.5"/>
      <name val="Cordia New"/>
      <family val="0"/>
    </font>
    <font>
      <sz val="16.5"/>
      <name val="Cordia New"/>
      <family val="0"/>
    </font>
    <font>
      <sz val="12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99" fontId="0" fillId="0" borderId="0" xfId="15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00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20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Cordia New"/>
                <a:ea typeface="Cordia New"/>
                <a:cs typeface="Cordia New"/>
              </a:rPr>
              <a:t>Moment Curvature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1375"/>
          <c:w val="0.9665"/>
          <c:h val="0.98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Sheet1!$P$44:$P$94</c:f>
              <c:numCache>
                <c:ptCount val="51"/>
                <c:pt idx="0">
                  <c:v>397.7701171875</c:v>
                </c:pt>
                <c:pt idx="1">
                  <c:v>778.26796875</c:v>
                </c:pt>
                <c:pt idx="2">
                  <c:v>1141.4935546875</c:v>
                </c:pt>
                <c:pt idx="3">
                  <c:v>1487.446875</c:v>
                </c:pt>
                <c:pt idx="4">
                  <c:v>3740.3518046875</c:v>
                </c:pt>
                <c:pt idx="5">
                  <c:v>5386.93634375</c:v>
                </c:pt>
                <c:pt idx="6">
                  <c:v>6634.769831473215</c:v>
                </c:pt>
                <c:pt idx="7">
                  <c:v>7626.906812499999</c:v>
                </c:pt>
                <c:pt idx="8">
                  <c:v>8442.822033854167</c:v>
                </c:pt>
                <c:pt idx="9">
                  <c:v>9130.20034375</c:v>
                </c:pt>
                <c:pt idx="10">
                  <c:v>9719.38664559659</c:v>
                </c:pt>
                <c:pt idx="11">
                  <c:v>10230.610875</c:v>
                </c:pt>
                <c:pt idx="12">
                  <c:v>10677.878371995193</c:v>
                </c:pt>
                <c:pt idx="13">
                  <c:v>11071.192950892859</c:v>
                </c:pt>
                <c:pt idx="14">
                  <c:v>11417.890742187501</c:v>
                </c:pt>
                <c:pt idx="15">
                  <c:v>11723.47384375</c:v>
                </c:pt>
                <c:pt idx="16">
                  <c:v>11992.149742187501</c:v>
                </c:pt>
                <c:pt idx="17">
                  <c:v>12227.190927083333</c:v>
                </c:pt>
                <c:pt idx="18">
                  <c:v>12431.180942845396</c:v>
                </c:pt>
                <c:pt idx="19">
                  <c:v>12527.646875</c:v>
                </c:pt>
                <c:pt idx="20">
                  <c:v>12181.662947544643</c:v>
                </c:pt>
                <c:pt idx="21">
                  <c:v>11783.216866477273</c:v>
                </c:pt>
                <c:pt idx="22">
                  <c:v>11405.19405197011</c:v>
                </c:pt>
                <c:pt idx="23">
                  <c:v>11042.882562499999</c:v>
                </c:pt>
                <c:pt idx="24">
                  <c:v>10692.3243671875</c:v>
                </c:pt>
                <c:pt idx="25">
                  <c:v>10350.170362980767</c:v>
                </c:pt>
                <c:pt idx="26">
                  <c:v>10013.567610243055</c:v>
                </c:pt>
                <c:pt idx="27">
                  <c:v>9680.070732142856</c:v>
                </c:pt>
                <c:pt idx="28">
                  <c:v>9347.571645204742</c:v>
                </c:pt>
                <c:pt idx="29">
                  <c:v>9014.24334375</c:v>
                </c:pt>
                <c:pt idx="30">
                  <c:v>8678.494564768145</c:v>
                </c:pt>
                <c:pt idx="31">
                  <c:v>8338.932953125</c:v>
                </c:pt>
                <c:pt idx="32">
                  <c:v>7994.334924005683</c:v>
                </c:pt>
                <c:pt idx="33">
                  <c:v>7643.620843749999</c:v>
                </c:pt>
                <c:pt idx="34">
                  <c:v>7285.834465401786</c:v>
                </c:pt>
                <c:pt idx="35">
                  <c:v>6920.125791666667</c:v>
                </c:pt>
                <c:pt idx="36">
                  <c:v>6545.736716849662</c:v>
                </c:pt>
                <c:pt idx="37">
                  <c:v>6161.988935855265</c:v>
                </c:pt>
                <c:pt idx="38">
                  <c:v>5768.273713341346</c:v>
                </c:pt>
                <c:pt idx="39">
                  <c:v>5364.0431874999995</c:v>
                </c:pt>
                <c:pt idx="40">
                  <c:v>4948.802946455795</c:v>
                </c:pt>
                <c:pt idx="41">
                  <c:v>4522.105665178572</c:v>
                </c:pt>
                <c:pt idx="42">
                  <c:v>4083.5456302688963</c:v>
                </c:pt>
                <c:pt idx="43">
                  <c:v>3632.754011363636</c:v>
                </c:pt>
                <c:pt idx="44">
                  <c:v>3169.3947630208336</c:v>
                </c:pt>
                <c:pt idx="45">
                  <c:v>2693.161061141305</c:v>
                </c:pt>
                <c:pt idx="46">
                  <c:v>2203.7721943151605</c:v>
                </c:pt>
                <c:pt idx="47">
                  <c:v>1700.9708437500012</c:v>
                </c:pt>
                <c:pt idx="48">
                  <c:v>1184.5206962691323</c:v>
                </c:pt>
                <c:pt idx="49">
                  <c:v>654.2043437500001</c:v>
                </c:pt>
                <c:pt idx="50">
                  <c:v>109.82142968750281</c:v>
                </c:pt>
              </c:numCache>
            </c:numRef>
          </c:xVal>
          <c:yVal>
            <c:numRef>
              <c:f>Sheet1!$O$44:$O$94</c:f>
              <c:numCache>
                <c:ptCount val="51"/>
                <c:pt idx="0">
                  <c:v>-75830.375</c:v>
                </c:pt>
                <c:pt idx="1">
                  <c:v>-73121</c:v>
                </c:pt>
                <c:pt idx="2">
                  <c:v>-70411.625</c:v>
                </c:pt>
                <c:pt idx="3">
                  <c:v>-67702.25</c:v>
                </c:pt>
                <c:pt idx="4">
                  <c:v>-45750.636249999996</c:v>
                </c:pt>
                <c:pt idx="5">
                  <c:v>-29689.50375</c:v>
                </c:pt>
                <c:pt idx="6">
                  <c:v>-17443.159107142856</c:v>
                </c:pt>
                <c:pt idx="7">
                  <c:v>-7581.056875000002</c:v>
                </c:pt>
                <c:pt idx="8">
                  <c:v>691.5504166666651</c:v>
                </c:pt>
                <c:pt idx="9">
                  <c:v>7851.511249999996</c:v>
                </c:pt>
                <c:pt idx="10">
                  <c:v>14202.274659090908</c:v>
                </c:pt>
                <c:pt idx="11">
                  <c:v>19946.14</c:v>
                </c:pt>
                <c:pt idx="12">
                  <c:v>25223.160673076927</c:v>
                </c:pt>
                <c:pt idx="13">
                  <c:v>30133.374821428573</c:v>
                </c:pt>
                <c:pt idx="14">
                  <c:v>34750.14374999999</c:v>
                </c:pt>
                <c:pt idx="15">
                  <c:v>39128.4884375</c:v>
                </c:pt>
                <c:pt idx="16">
                  <c:v>43310.48375</c:v>
                </c:pt>
                <c:pt idx="17">
                  <c:v>47328.854583333334</c:v>
                </c:pt>
                <c:pt idx="18">
                  <c:v>51209.43638157894</c:v>
                </c:pt>
                <c:pt idx="19">
                  <c:v>54187.5</c:v>
                </c:pt>
                <c:pt idx="20">
                  <c:v>60879.96232142857</c:v>
                </c:pt>
                <c:pt idx="21">
                  <c:v>67924.32352272727</c:v>
                </c:pt>
                <c:pt idx="22">
                  <c:v>74591.7294021739</c:v>
                </c:pt>
                <c:pt idx="23">
                  <c:v>80929.299375</c:v>
                </c:pt>
                <c:pt idx="24">
                  <c:v>86976.61375</c:v>
                </c:pt>
                <c:pt idx="25">
                  <c:v>92767.16355769231</c:v>
                </c:pt>
                <c:pt idx="26">
                  <c:v>98329.47819444444</c:v>
                </c:pt>
                <c:pt idx="27">
                  <c:v>103688.01142857142</c:v>
                </c:pt>
                <c:pt idx="28">
                  <c:v>108863.84409482758</c:v>
                </c:pt>
                <c:pt idx="29">
                  <c:v>113875.24625</c:v>
                </c:pt>
                <c:pt idx="30">
                  <c:v>118738.13052419355</c:v>
                </c:pt>
                <c:pt idx="31">
                  <c:v>123466.42046875</c:v>
                </c:pt>
                <c:pt idx="32">
                  <c:v>128072.35193181818</c:v>
                </c:pt>
                <c:pt idx="33">
                  <c:v>132566.72125</c:v>
                </c:pt>
                <c:pt idx="34">
                  <c:v>136959.09089285714</c:v>
                </c:pt>
                <c:pt idx="35">
                  <c:v>141257.96083333335</c:v>
                </c:pt>
                <c:pt idx="36">
                  <c:v>145470.91212837838</c:v>
                </c:pt>
                <c:pt idx="37">
                  <c:v>149604.72782894736</c:v>
                </c:pt>
                <c:pt idx="38">
                  <c:v>153665.49528846153</c:v>
                </c:pt>
                <c:pt idx="39">
                  <c:v>157658.693125</c:v>
                </c:pt>
                <c:pt idx="40">
                  <c:v>161589.26545731706</c:v>
                </c:pt>
                <c:pt idx="41">
                  <c:v>165461.6855357143</c:v>
                </c:pt>
                <c:pt idx="42">
                  <c:v>169280.01049418605</c:v>
                </c:pt>
                <c:pt idx="43">
                  <c:v>173047.92863636365</c:v>
                </c:pt>
                <c:pt idx="44">
                  <c:v>176768.80041666667</c:v>
                </c:pt>
                <c:pt idx="45">
                  <c:v>180445.69407608695</c:v>
                </c:pt>
                <c:pt idx="46">
                  <c:v>184081.4167287234</c:v>
                </c:pt>
                <c:pt idx="47">
                  <c:v>187678.5415625</c:v>
                </c:pt>
                <c:pt idx="48">
                  <c:v>191239.43170918367</c:v>
                </c:pt>
                <c:pt idx="49">
                  <c:v>194766.26125</c:v>
                </c:pt>
                <c:pt idx="50">
                  <c:v>198261.03375</c:v>
                </c:pt>
              </c:numCache>
            </c:numRef>
          </c:yVal>
          <c:smooth val="1"/>
        </c:ser>
        <c:axId val="19158484"/>
        <c:axId val="38208629"/>
      </c:scatterChart>
      <c:valAx>
        <c:axId val="1915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Cordia New"/>
                    <a:ea typeface="Cordia New"/>
                    <a:cs typeface="Cordia New"/>
                  </a:rPr>
                  <a:t>Moment(Kg-m)</a:t>
                </a:r>
              </a:p>
            </c:rich>
          </c:tx>
          <c:layout>
            <c:manualLayout>
              <c:xMode val="factor"/>
              <c:yMode val="factor"/>
              <c:x val="0.042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8208629"/>
        <c:crosses val="autoZero"/>
        <c:crossBetween val="midCat"/>
        <c:dispUnits/>
      </c:valAx>
      <c:valAx>
        <c:axId val="382086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Cordia New"/>
                    <a:ea typeface="Cordia New"/>
                    <a:cs typeface="Cordia New"/>
                  </a:rPr>
                  <a:t>Axial Load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15848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200025</xdr:rowOff>
    </xdr:from>
    <xdr:to>
      <xdr:col>4</xdr:col>
      <xdr:colOff>457200</xdr:colOff>
      <xdr:row>7</xdr:row>
      <xdr:rowOff>171450</xdr:rowOff>
    </xdr:to>
    <xdr:sp>
      <xdr:nvSpPr>
        <xdr:cNvPr id="1" name="TextBox 86"/>
        <xdr:cNvSpPr txBox="1">
          <a:spLocks noChangeArrowheads="1"/>
        </xdr:cNvSpPr>
      </xdr:nvSpPr>
      <xdr:spPr>
        <a:xfrm>
          <a:off x="2933700" y="1857375"/>
          <a:ext cx="180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d</a:t>
          </a:r>
          <a:r>
            <a:rPr lang="en-US" cap="none" sz="1400" b="0" i="0" u="none" baseline="-25000">
              <a:latin typeface="Cordia New"/>
              <a:ea typeface="Cordia New"/>
              <a:cs typeface="Cordia New"/>
            </a:rPr>
            <a:t>1</a:t>
          </a:r>
        </a:p>
      </xdr:txBody>
    </xdr:sp>
    <xdr:clientData/>
  </xdr:twoCellAnchor>
  <xdr:twoCellAnchor>
    <xdr:from>
      <xdr:col>4</xdr:col>
      <xdr:colOff>104775</xdr:colOff>
      <xdr:row>5</xdr:row>
      <xdr:rowOff>180975</xdr:rowOff>
    </xdr:from>
    <xdr:to>
      <xdr:col>4</xdr:col>
      <xdr:colOff>323850</xdr:colOff>
      <xdr:row>6</xdr:row>
      <xdr:rowOff>200025</xdr:rowOff>
    </xdr:to>
    <xdr:sp>
      <xdr:nvSpPr>
        <xdr:cNvPr id="2" name="TextBox 85"/>
        <xdr:cNvSpPr txBox="1">
          <a:spLocks noChangeArrowheads="1"/>
        </xdr:cNvSpPr>
      </xdr:nvSpPr>
      <xdr:spPr>
        <a:xfrm>
          <a:off x="2762250" y="1562100"/>
          <a:ext cx="2190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d</a:t>
          </a:r>
          <a:r>
            <a:rPr lang="en-US" cap="none" sz="1400" b="0" i="0" u="none" baseline="-25000">
              <a:latin typeface="Cordia New"/>
              <a:ea typeface="Cordia New"/>
              <a:cs typeface="Cordia New"/>
            </a:rPr>
            <a:t>2</a:t>
          </a:r>
        </a:p>
      </xdr:txBody>
    </xdr:sp>
    <xdr:clientData/>
  </xdr:twoCellAnchor>
  <xdr:twoCellAnchor>
    <xdr:from>
      <xdr:col>3</xdr:col>
      <xdr:colOff>104775</xdr:colOff>
      <xdr:row>5</xdr:row>
      <xdr:rowOff>19050</xdr:rowOff>
    </xdr:from>
    <xdr:to>
      <xdr:col>3</xdr:col>
      <xdr:colOff>304800</xdr:colOff>
      <xdr:row>5</xdr:row>
      <xdr:rowOff>266700</xdr:rowOff>
    </xdr:to>
    <xdr:sp>
      <xdr:nvSpPr>
        <xdr:cNvPr id="3" name="TextBox 84"/>
        <xdr:cNvSpPr txBox="1">
          <a:spLocks noChangeArrowheads="1"/>
        </xdr:cNvSpPr>
      </xdr:nvSpPr>
      <xdr:spPr>
        <a:xfrm>
          <a:off x="2143125" y="1400175"/>
          <a:ext cx="200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d</a:t>
          </a:r>
          <a:r>
            <a:rPr lang="en-US" cap="none" sz="1400" b="0" i="0" u="none" baseline="-25000">
              <a:latin typeface="Cordia New"/>
              <a:ea typeface="Cordia New"/>
              <a:cs typeface="Cordia New"/>
            </a:rPr>
            <a:t>3</a:t>
          </a:r>
        </a:p>
      </xdr:txBody>
    </xdr:sp>
    <xdr:clientData/>
  </xdr:twoCellAnchor>
  <xdr:twoCellAnchor>
    <xdr:from>
      <xdr:col>2</xdr:col>
      <xdr:colOff>371475</xdr:colOff>
      <xdr:row>2</xdr:row>
      <xdr:rowOff>57150</xdr:rowOff>
    </xdr:from>
    <xdr:to>
      <xdr:col>5</xdr:col>
      <xdr:colOff>228600</xdr:colOff>
      <xdr:row>3</xdr:row>
      <xdr:rowOff>171450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1790700" y="609600"/>
          <a:ext cx="180975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Cordia New"/>
              <a:ea typeface="Cordia New"/>
              <a:cs typeface="Cordia New"/>
            </a:rPr>
            <a:t> </a:t>
          </a:r>
          <a:r>
            <a:rPr lang="en-US" cap="none" sz="1800" b="0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   Interaction Diagram</a:t>
          </a:r>
        </a:p>
      </xdr:txBody>
    </xdr:sp>
    <xdr:clientData/>
  </xdr:twoCellAnchor>
  <xdr:twoCellAnchor>
    <xdr:from>
      <xdr:col>1</xdr:col>
      <xdr:colOff>495300</xdr:colOff>
      <xdr:row>7</xdr:row>
      <xdr:rowOff>171450</xdr:rowOff>
    </xdr:from>
    <xdr:to>
      <xdr:col>4</xdr:col>
      <xdr:colOff>447675</xdr:colOff>
      <xdr:row>10</xdr:row>
      <xdr:rowOff>219075</xdr:rowOff>
    </xdr:to>
    <xdr:sp>
      <xdr:nvSpPr>
        <xdr:cNvPr id="5" name="Rectangle 41"/>
        <xdr:cNvSpPr>
          <a:spLocks/>
        </xdr:cNvSpPr>
      </xdr:nvSpPr>
      <xdr:spPr>
        <a:xfrm>
          <a:off x="1276350" y="2105025"/>
          <a:ext cx="1828800" cy="876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9525</xdr:rowOff>
    </xdr:from>
    <xdr:to>
      <xdr:col>2</xdr:col>
      <xdr:colOff>95250</xdr:colOff>
      <xdr:row>8</xdr:row>
      <xdr:rowOff>85725</xdr:rowOff>
    </xdr:to>
    <xdr:sp>
      <xdr:nvSpPr>
        <xdr:cNvPr id="6" name="Oval 42"/>
        <xdr:cNvSpPr>
          <a:spLocks/>
        </xdr:cNvSpPr>
      </xdr:nvSpPr>
      <xdr:spPr>
        <a:xfrm>
          <a:off x="1438275" y="221932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47625</xdr:rowOff>
    </xdr:from>
    <xdr:to>
      <xdr:col>2</xdr:col>
      <xdr:colOff>104775</xdr:colOff>
      <xdr:row>10</xdr:row>
      <xdr:rowOff>123825</xdr:rowOff>
    </xdr:to>
    <xdr:sp>
      <xdr:nvSpPr>
        <xdr:cNvPr id="7" name="Oval 43"/>
        <xdr:cNvSpPr>
          <a:spLocks/>
        </xdr:cNvSpPr>
      </xdr:nvSpPr>
      <xdr:spPr>
        <a:xfrm>
          <a:off x="1447800" y="280987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247650</xdr:colOff>
      <xdr:row>8</xdr:row>
      <xdr:rowOff>9525</xdr:rowOff>
    </xdr:from>
    <xdr:to>
      <xdr:col>4</xdr:col>
      <xdr:colOff>323850</xdr:colOff>
      <xdr:row>8</xdr:row>
      <xdr:rowOff>85725</xdr:rowOff>
    </xdr:to>
    <xdr:sp>
      <xdr:nvSpPr>
        <xdr:cNvPr id="8" name="Oval 44"/>
        <xdr:cNvSpPr>
          <a:spLocks/>
        </xdr:cNvSpPr>
      </xdr:nvSpPr>
      <xdr:spPr>
        <a:xfrm>
          <a:off x="2905125" y="221932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247650</xdr:colOff>
      <xdr:row>10</xdr:row>
      <xdr:rowOff>47625</xdr:rowOff>
    </xdr:from>
    <xdr:to>
      <xdr:col>4</xdr:col>
      <xdr:colOff>323850</xdr:colOff>
      <xdr:row>10</xdr:row>
      <xdr:rowOff>123825</xdr:rowOff>
    </xdr:to>
    <xdr:sp>
      <xdr:nvSpPr>
        <xdr:cNvPr id="9" name="Oval 45"/>
        <xdr:cNvSpPr>
          <a:spLocks/>
        </xdr:cNvSpPr>
      </xdr:nvSpPr>
      <xdr:spPr>
        <a:xfrm>
          <a:off x="2905125" y="280987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314325</xdr:colOff>
      <xdr:row>8</xdr:row>
      <xdr:rowOff>0</xdr:rowOff>
    </xdr:from>
    <xdr:to>
      <xdr:col>2</xdr:col>
      <xdr:colOff>390525</xdr:colOff>
      <xdr:row>8</xdr:row>
      <xdr:rowOff>76200</xdr:rowOff>
    </xdr:to>
    <xdr:sp>
      <xdr:nvSpPr>
        <xdr:cNvPr id="10" name="Oval 46"/>
        <xdr:cNvSpPr>
          <a:spLocks/>
        </xdr:cNvSpPr>
      </xdr:nvSpPr>
      <xdr:spPr>
        <a:xfrm>
          <a:off x="1733550" y="2209800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323850</xdr:colOff>
      <xdr:row>10</xdr:row>
      <xdr:rowOff>47625</xdr:rowOff>
    </xdr:from>
    <xdr:to>
      <xdr:col>2</xdr:col>
      <xdr:colOff>400050</xdr:colOff>
      <xdr:row>10</xdr:row>
      <xdr:rowOff>123825</xdr:rowOff>
    </xdr:to>
    <xdr:sp>
      <xdr:nvSpPr>
        <xdr:cNvPr id="11" name="Oval 47"/>
        <xdr:cNvSpPr>
          <a:spLocks/>
        </xdr:cNvSpPr>
      </xdr:nvSpPr>
      <xdr:spPr>
        <a:xfrm>
          <a:off x="1743075" y="280987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85725</xdr:colOff>
      <xdr:row>8</xdr:row>
      <xdr:rowOff>76200</xdr:rowOff>
    </xdr:to>
    <xdr:sp>
      <xdr:nvSpPr>
        <xdr:cNvPr id="12" name="Oval 48"/>
        <xdr:cNvSpPr>
          <a:spLocks/>
        </xdr:cNvSpPr>
      </xdr:nvSpPr>
      <xdr:spPr>
        <a:xfrm>
          <a:off x="2667000" y="2209800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47625</xdr:rowOff>
    </xdr:from>
    <xdr:to>
      <xdr:col>4</xdr:col>
      <xdr:colOff>85725</xdr:colOff>
      <xdr:row>10</xdr:row>
      <xdr:rowOff>123825</xdr:rowOff>
    </xdr:to>
    <xdr:sp>
      <xdr:nvSpPr>
        <xdr:cNvPr id="13" name="Oval 49"/>
        <xdr:cNvSpPr>
          <a:spLocks/>
        </xdr:cNvSpPr>
      </xdr:nvSpPr>
      <xdr:spPr>
        <a:xfrm>
          <a:off x="2667000" y="280987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0</xdr:rowOff>
    </xdr:from>
    <xdr:to>
      <xdr:col>2</xdr:col>
      <xdr:colOff>19050</xdr:colOff>
      <xdr:row>10</xdr:row>
      <xdr:rowOff>123825</xdr:rowOff>
    </xdr:to>
    <xdr:sp>
      <xdr:nvSpPr>
        <xdr:cNvPr id="14" name="Line 50"/>
        <xdr:cNvSpPr>
          <a:spLocks/>
        </xdr:cNvSpPr>
      </xdr:nvSpPr>
      <xdr:spPr>
        <a:xfrm>
          <a:off x="1438275" y="22098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19050</xdr:rowOff>
    </xdr:from>
    <xdr:to>
      <xdr:col>4</xdr:col>
      <xdr:colOff>333375</xdr:colOff>
      <xdr:row>10</xdr:row>
      <xdr:rowOff>142875</xdr:rowOff>
    </xdr:to>
    <xdr:sp>
      <xdr:nvSpPr>
        <xdr:cNvPr id="15" name="Line 51"/>
        <xdr:cNvSpPr>
          <a:spLocks/>
        </xdr:cNvSpPr>
      </xdr:nvSpPr>
      <xdr:spPr>
        <a:xfrm>
          <a:off x="2990850" y="22288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0</xdr:rowOff>
    </xdr:from>
    <xdr:to>
      <xdr:col>4</xdr:col>
      <xdr:colOff>333375</xdr:colOff>
      <xdr:row>8</xdr:row>
      <xdr:rowOff>0</xdr:rowOff>
    </xdr:to>
    <xdr:sp>
      <xdr:nvSpPr>
        <xdr:cNvPr id="16" name="Line 52"/>
        <xdr:cNvSpPr>
          <a:spLocks/>
        </xdr:cNvSpPr>
      </xdr:nvSpPr>
      <xdr:spPr>
        <a:xfrm>
          <a:off x="1447800" y="22098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133350</xdr:rowOff>
    </xdr:from>
    <xdr:to>
      <xdr:col>4</xdr:col>
      <xdr:colOff>323850</xdr:colOff>
      <xdr:row>10</xdr:row>
      <xdr:rowOff>133350</xdr:rowOff>
    </xdr:to>
    <xdr:sp>
      <xdr:nvSpPr>
        <xdr:cNvPr id="17" name="Line 53"/>
        <xdr:cNvSpPr>
          <a:spLocks/>
        </xdr:cNvSpPr>
      </xdr:nvSpPr>
      <xdr:spPr>
        <a:xfrm>
          <a:off x="1438275" y="28956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190500</xdr:colOff>
      <xdr:row>7</xdr:row>
      <xdr:rowOff>200025</xdr:rowOff>
    </xdr:from>
    <xdr:to>
      <xdr:col>0</xdr:col>
      <xdr:colOff>581025</xdr:colOff>
      <xdr:row>10</xdr:row>
      <xdr:rowOff>219075</xdr:rowOff>
    </xdr:to>
    <xdr:grpSp>
      <xdr:nvGrpSpPr>
        <xdr:cNvPr id="18" name="Group 57"/>
        <xdr:cNvGrpSpPr>
          <a:grpSpLocks/>
        </xdr:cNvGrpSpPr>
      </xdr:nvGrpSpPr>
      <xdr:grpSpPr>
        <a:xfrm>
          <a:off x="190500" y="2133600"/>
          <a:ext cx="390525" cy="847725"/>
          <a:chOff x="20" y="224"/>
          <a:chExt cx="41" cy="89"/>
        </a:xfrm>
        <a:solidFill>
          <a:srgbClr val="FFFFFF"/>
        </a:solidFill>
      </xdr:grpSpPr>
      <xdr:sp>
        <xdr:nvSpPr>
          <xdr:cNvPr id="19" name="Line 54"/>
          <xdr:cNvSpPr>
            <a:spLocks/>
          </xdr:cNvSpPr>
        </xdr:nvSpPr>
        <xdr:spPr>
          <a:xfrm flipH="1">
            <a:off x="20" y="224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0" name="Line 55"/>
          <xdr:cNvSpPr>
            <a:spLocks/>
          </xdr:cNvSpPr>
        </xdr:nvSpPr>
        <xdr:spPr>
          <a:xfrm flipH="1">
            <a:off x="20" y="31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1" name="Line 56"/>
          <xdr:cNvSpPr>
            <a:spLocks/>
          </xdr:cNvSpPr>
        </xdr:nvSpPr>
        <xdr:spPr>
          <a:xfrm>
            <a:off x="30" y="225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485775</xdr:colOff>
      <xdr:row>12</xdr:row>
      <xdr:rowOff>0</xdr:rowOff>
    </xdr:from>
    <xdr:to>
      <xdr:col>4</xdr:col>
      <xdr:colOff>438150</xdr:colOff>
      <xdr:row>13</xdr:row>
      <xdr:rowOff>104775</xdr:rowOff>
    </xdr:to>
    <xdr:grpSp>
      <xdr:nvGrpSpPr>
        <xdr:cNvPr id="22" name="Group 61"/>
        <xdr:cNvGrpSpPr>
          <a:grpSpLocks/>
        </xdr:cNvGrpSpPr>
      </xdr:nvGrpSpPr>
      <xdr:grpSpPr>
        <a:xfrm>
          <a:off x="1266825" y="3314700"/>
          <a:ext cx="1828800" cy="381000"/>
          <a:chOff x="133" y="348"/>
          <a:chExt cx="187" cy="40"/>
        </a:xfrm>
        <a:solidFill>
          <a:srgbClr val="FFFFFF"/>
        </a:solidFill>
      </xdr:grpSpPr>
      <xdr:sp>
        <xdr:nvSpPr>
          <xdr:cNvPr id="23" name="Line 58"/>
          <xdr:cNvSpPr>
            <a:spLocks/>
          </xdr:cNvSpPr>
        </xdr:nvSpPr>
        <xdr:spPr>
          <a:xfrm>
            <a:off x="133" y="349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4" name="Line 59"/>
          <xdr:cNvSpPr>
            <a:spLocks/>
          </xdr:cNvSpPr>
        </xdr:nvSpPr>
        <xdr:spPr>
          <a:xfrm>
            <a:off x="320" y="348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5" name="Line 60"/>
          <xdr:cNvSpPr>
            <a:spLocks/>
          </xdr:cNvSpPr>
        </xdr:nvSpPr>
        <xdr:spPr>
          <a:xfrm>
            <a:off x="133" y="379"/>
            <a:ext cx="1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</xdr:row>
      <xdr:rowOff>257175</xdr:rowOff>
    </xdr:from>
    <xdr:to>
      <xdr:col>5</xdr:col>
      <xdr:colOff>38100</xdr:colOff>
      <xdr:row>7</xdr:row>
      <xdr:rowOff>133350</xdr:rowOff>
    </xdr:to>
    <xdr:grpSp>
      <xdr:nvGrpSpPr>
        <xdr:cNvPr id="26" name="Group 72"/>
        <xdr:cNvGrpSpPr>
          <a:grpSpLocks/>
        </xdr:cNvGrpSpPr>
      </xdr:nvGrpSpPr>
      <xdr:grpSpPr>
        <a:xfrm>
          <a:off x="1466850" y="1362075"/>
          <a:ext cx="1943100" cy="704850"/>
          <a:chOff x="151" y="143"/>
          <a:chExt cx="202" cy="74"/>
        </a:xfrm>
        <a:solidFill>
          <a:srgbClr val="FFFFFF"/>
        </a:solidFill>
      </xdr:grpSpPr>
      <xdr:sp>
        <xdr:nvSpPr>
          <xdr:cNvPr id="27" name="Line 62"/>
          <xdr:cNvSpPr>
            <a:spLocks/>
          </xdr:cNvSpPr>
        </xdr:nvSpPr>
        <xdr:spPr>
          <a:xfrm flipV="1">
            <a:off x="321" y="144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8" name="Line 63"/>
          <xdr:cNvSpPr>
            <a:spLocks/>
          </xdr:cNvSpPr>
        </xdr:nvSpPr>
        <xdr:spPr>
          <a:xfrm flipV="1">
            <a:off x="304" y="200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9" name="Line 64"/>
          <xdr:cNvSpPr>
            <a:spLocks/>
          </xdr:cNvSpPr>
        </xdr:nvSpPr>
        <xdr:spPr>
          <a:xfrm flipV="1">
            <a:off x="277" y="18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0" name="Line 65"/>
          <xdr:cNvSpPr>
            <a:spLocks/>
          </xdr:cNvSpPr>
        </xdr:nvSpPr>
        <xdr:spPr>
          <a:xfrm flipV="1">
            <a:off x="184" y="167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1" name="Line 66"/>
          <xdr:cNvSpPr>
            <a:spLocks/>
          </xdr:cNvSpPr>
        </xdr:nvSpPr>
        <xdr:spPr>
          <a:xfrm flipV="1">
            <a:off x="151" y="143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2" name="Line 67"/>
          <xdr:cNvSpPr>
            <a:spLocks/>
          </xdr:cNvSpPr>
        </xdr:nvSpPr>
        <xdr:spPr>
          <a:xfrm>
            <a:off x="152" y="147"/>
            <a:ext cx="1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Line 68"/>
          <xdr:cNvSpPr>
            <a:spLocks/>
          </xdr:cNvSpPr>
        </xdr:nvSpPr>
        <xdr:spPr>
          <a:xfrm>
            <a:off x="185" y="171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4" name="Line 69"/>
          <xdr:cNvSpPr>
            <a:spLocks/>
          </xdr:cNvSpPr>
        </xdr:nvSpPr>
        <xdr:spPr>
          <a:xfrm>
            <a:off x="278" y="188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5" name="Line 70"/>
          <xdr:cNvSpPr>
            <a:spLocks/>
          </xdr:cNvSpPr>
        </xdr:nvSpPr>
        <xdr:spPr>
          <a:xfrm>
            <a:off x="271" y="21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6" name="Line 71"/>
          <xdr:cNvSpPr>
            <a:spLocks/>
          </xdr:cNvSpPr>
        </xdr:nvSpPr>
        <xdr:spPr>
          <a:xfrm flipH="1">
            <a:off x="323" y="21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4</xdr:row>
      <xdr:rowOff>0</xdr:rowOff>
    </xdr:from>
    <xdr:to>
      <xdr:col>3</xdr:col>
      <xdr:colOff>381000</xdr:colOff>
      <xdr:row>5</xdr:row>
      <xdr:rowOff>19050</xdr:rowOff>
    </xdr:to>
    <xdr:sp>
      <xdr:nvSpPr>
        <xdr:cNvPr id="37" name="TextBox 83"/>
        <xdr:cNvSpPr txBox="1">
          <a:spLocks noChangeArrowheads="1"/>
        </xdr:cNvSpPr>
      </xdr:nvSpPr>
      <xdr:spPr>
        <a:xfrm>
          <a:off x="2200275" y="1104900"/>
          <a:ext cx="2190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d</a:t>
          </a:r>
          <a:r>
            <a:rPr lang="en-US" cap="none" sz="1400" b="0" i="0" u="none" baseline="-25000">
              <a:latin typeface="Cordia New"/>
              <a:ea typeface="Cordia New"/>
              <a:cs typeface="Cordia New"/>
            </a:rPr>
            <a:t>4</a:t>
          </a:r>
        </a:p>
      </xdr:txBody>
    </xdr:sp>
    <xdr:clientData/>
  </xdr:twoCellAnchor>
  <xdr:twoCellAnchor>
    <xdr:from>
      <xdr:col>1</xdr:col>
      <xdr:colOff>123825</xdr:colOff>
      <xdr:row>25</xdr:row>
      <xdr:rowOff>161925</xdr:rowOff>
    </xdr:from>
    <xdr:to>
      <xdr:col>8</xdr:col>
      <xdr:colOff>523875</xdr:colOff>
      <xdr:row>39</xdr:row>
      <xdr:rowOff>142875</xdr:rowOff>
    </xdr:to>
    <xdr:graphicFrame>
      <xdr:nvGraphicFramePr>
        <xdr:cNvPr id="38" name="Chart 95"/>
        <xdr:cNvGraphicFramePr/>
      </xdr:nvGraphicFramePr>
      <xdr:xfrm>
        <a:off x="904875" y="7219950"/>
        <a:ext cx="4924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L150"/>
  <sheetViews>
    <sheetView tabSelected="1" view="pageBreakPreview" zoomScaleNormal="50" zoomScaleSheetLayoutView="100" workbookViewId="0" topLeftCell="A1">
      <selection activeCell="F5" sqref="F5"/>
    </sheetView>
  </sheetViews>
  <sheetFormatPr defaultColWidth="9.140625" defaultRowHeight="21.75"/>
  <cols>
    <col min="1" max="1" width="11.7109375" style="1" customWidth="1"/>
    <col min="2" max="2" width="9.57421875" style="0" bestFit="1" customWidth="1"/>
    <col min="3" max="4" width="9.28125" style="0" bestFit="1" customWidth="1"/>
    <col min="5" max="5" width="10.7109375" style="0" customWidth="1"/>
    <col min="6" max="6" width="10.57421875" style="0" customWidth="1"/>
    <col min="7" max="7" width="9.28125" style="0" bestFit="1" customWidth="1"/>
    <col min="9" max="9" width="9.28125" style="0" bestFit="1" customWidth="1"/>
    <col min="11" max="11" width="9.28125" style="0" bestFit="1" customWidth="1"/>
    <col min="13" max="13" width="9.28125" style="0" bestFit="1" customWidth="1"/>
    <col min="15" max="15" width="9.421875" style="0" bestFit="1" customWidth="1"/>
    <col min="16" max="17" width="9.28125" style="0" bestFit="1" customWidth="1"/>
    <col min="20" max="23" width="9.28125" style="0" bestFit="1" customWidth="1"/>
  </cols>
  <sheetData>
    <row r="5" ht="21.75"/>
    <row r="6" ht="21.75"/>
    <row r="7" ht="21.75"/>
    <row r="8" spans="6:38" ht="21.75">
      <c r="F8" s="2"/>
      <c r="AF8">
        <v>6</v>
      </c>
      <c r="AG8">
        <v>1</v>
      </c>
      <c r="AH8">
        <v>6</v>
      </c>
      <c r="AI8">
        <f aca="true" t="shared" si="0" ref="AI8:AI14">3.14159*(AH8/10)^2/4</f>
        <v>0.28274309999999997</v>
      </c>
      <c r="AK8">
        <v>1</v>
      </c>
      <c r="AL8" t="s">
        <v>2</v>
      </c>
    </row>
    <row r="9" spans="32:38" ht="21.75">
      <c r="AF9">
        <f>VLOOKUP(AF8,AG8:AI14,3,TRUE)</f>
        <v>4.908734375</v>
      </c>
      <c r="AG9">
        <v>2</v>
      </c>
      <c r="AH9" s="3">
        <v>9</v>
      </c>
      <c r="AI9">
        <f t="shared" si="0"/>
        <v>0.636171975</v>
      </c>
      <c r="AK9">
        <v>2</v>
      </c>
      <c r="AL9" t="s">
        <v>4</v>
      </c>
    </row>
    <row r="10" spans="1:38" ht="21.75">
      <c r="A10" s="8">
        <f>B17</f>
        <v>25</v>
      </c>
      <c r="AF10">
        <v>3</v>
      </c>
      <c r="AG10">
        <v>3</v>
      </c>
      <c r="AH10">
        <v>12</v>
      </c>
      <c r="AI10">
        <f t="shared" si="0"/>
        <v>1.1309723999999999</v>
      </c>
      <c r="AK10">
        <v>3</v>
      </c>
      <c r="AL10" t="s">
        <v>5</v>
      </c>
    </row>
    <row r="11" spans="32:38" ht="21.75">
      <c r="AF11">
        <f>VLOOKUP(AF10,AG8:AI14,3,TRUE)</f>
        <v>1.1309723999999999</v>
      </c>
      <c r="AG11">
        <v>4</v>
      </c>
      <c r="AH11">
        <v>16</v>
      </c>
      <c r="AI11">
        <f t="shared" si="0"/>
        <v>2.0106176000000002</v>
      </c>
      <c r="AK11">
        <v>4</v>
      </c>
      <c r="AL11" t="s">
        <v>6</v>
      </c>
    </row>
    <row r="12" spans="32:38" ht="21.75">
      <c r="AF12">
        <v>3</v>
      </c>
      <c r="AG12">
        <v>5</v>
      </c>
      <c r="AH12">
        <v>20</v>
      </c>
      <c r="AI12">
        <f t="shared" si="0"/>
        <v>3.14159</v>
      </c>
      <c r="AK12">
        <v>5</v>
      </c>
      <c r="AL12" t="s">
        <v>7</v>
      </c>
    </row>
    <row r="13" spans="4:38" ht="21.75">
      <c r="D13" s="9">
        <f>B18</f>
        <v>30</v>
      </c>
      <c r="AF13">
        <f>VLOOKUP(AF12,AG8:AI14,3,TRUE)</f>
        <v>1.1309723999999999</v>
      </c>
      <c r="AG13">
        <v>6</v>
      </c>
      <c r="AH13">
        <v>25</v>
      </c>
      <c r="AI13">
        <f t="shared" si="0"/>
        <v>4.908734375</v>
      </c>
      <c r="AK13">
        <v>6</v>
      </c>
      <c r="AL13" t="s">
        <v>8</v>
      </c>
    </row>
    <row r="14" spans="32:38" ht="21.75">
      <c r="AF14">
        <v>1</v>
      </c>
      <c r="AG14">
        <v>7</v>
      </c>
      <c r="AH14">
        <v>32</v>
      </c>
      <c r="AI14">
        <f t="shared" si="0"/>
        <v>8.042470400000001</v>
      </c>
      <c r="AK14">
        <v>7</v>
      </c>
      <c r="AL14" t="s">
        <v>10</v>
      </c>
    </row>
    <row r="15" ht="21.75">
      <c r="AF15">
        <v>6</v>
      </c>
    </row>
    <row r="16" ht="21.75">
      <c r="AF16">
        <f>VLOOKUP(AF15,AG8:AI14,3,TRUE)</f>
        <v>4.908734375</v>
      </c>
    </row>
    <row r="17" spans="1:10" ht="21.75">
      <c r="A17" s="8" t="s">
        <v>0</v>
      </c>
      <c r="B17" s="12">
        <v>25</v>
      </c>
      <c r="C17" s="2" t="s">
        <v>1</v>
      </c>
      <c r="E17" s="1" t="s">
        <v>31</v>
      </c>
      <c r="F17" s="13">
        <v>200</v>
      </c>
      <c r="G17" t="s">
        <v>9</v>
      </c>
      <c r="H17" s="5" t="s">
        <v>17</v>
      </c>
      <c r="I17" s="14">
        <f>AG23</f>
        <v>0.85</v>
      </c>
      <c r="J17" s="5"/>
    </row>
    <row r="18" spans="1:10" ht="21.75">
      <c r="A18" s="8" t="s">
        <v>3</v>
      </c>
      <c r="B18" s="12">
        <v>30</v>
      </c>
      <c r="C18" s="2" t="s">
        <v>1</v>
      </c>
      <c r="E18" s="1" t="s">
        <v>26</v>
      </c>
      <c r="F18" s="11">
        <f>VLOOKUP(AG19,AH19:AJ22,3,TRUE)</f>
        <v>4000</v>
      </c>
      <c r="G18" t="s">
        <v>9</v>
      </c>
      <c r="H18" s="1" t="s">
        <v>15</v>
      </c>
      <c r="I18" s="11">
        <f>2.323^1.5*4270*F17^0.5</f>
        <v>213804.42412493916</v>
      </c>
      <c r="J18" t="s">
        <v>9</v>
      </c>
    </row>
    <row r="19" spans="1:36" ht="21.75">
      <c r="A19" s="8" t="s">
        <v>21</v>
      </c>
      <c r="B19" s="12">
        <v>5</v>
      </c>
      <c r="C19" s="2" t="s">
        <v>1</v>
      </c>
      <c r="E19" s="5" t="s">
        <v>19</v>
      </c>
      <c r="F19" s="11">
        <f>F18/I19</f>
        <v>0.00196078431372549</v>
      </c>
      <c r="H19" s="1" t="s">
        <v>16</v>
      </c>
      <c r="I19" s="13">
        <v>2040000</v>
      </c>
      <c r="J19" t="s">
        <v>9</v>
      </c>
      <c r="AG19">
        <v>3</v>
      </c>
      <c r="AH19">
        <v>1</v>
      </c>
      <c r="AI19" t="s">
        <v>11</v>
      </c>
      <c r="AJ19">
        <v>2400</v>
      </c>
    </row>
    <row r="20" spans="1:36" ht="21.75">
      <c r="A20" s="8" t="s">
        <v>22</v>
      </c>
      <c r="B20" s="12">
        <v>5</v>
      </c>
      <c r="C20" s="2" t="s">
        <v>1</v>
      </c>
      <c r="E20" s="5" t="s">
        <v>20</v>
      </c>
      <c r="F20" s="13">
        <v>0.003</v>
      </c>
      <c r="J20" s="6"/>
      <c r="AF20" t="s">
        <v>18</v>
      </c>
      <c r="AG20">
        <f>280</f>
        <v>280</v>
      </c>
      <c r="AH20">
        <v>2</v>
      </c>
      <c r="AI20" t="s">
        <v>49</v>
      </c>
      <c r="AJ20">
        <v>3000</v>
      </c>
    </row>
    <row r="21" spans="1:36" ht="24.75">
      <c r="A21" s="8" t="s">
        <v>25</v>
      </c>
      <c r="B21" s="12">
        <v>7.5</v>
      </c>
      <c r="C21" s="2" t="s">
        <v>1</v>
      </c>
      <c r="E21" s="1" t="s">
        <v>27</v>
      </c>
      <c r="G21" s="11">
        <v>2</v>
      </c>
      <c r="H21" t="s">
        <v>12</v>
      </c>
      <c r="I21" s="15">
        <f>AF9*G21</f>
        <v>9.81746875</v>
      </c>
      <c r="J21" t="s">
        <v>13</v>
      </c>
      <c r="AG21">
        <f>0.85-0.05*(F17-280)/70</f>
        <v>0.9071428571428571</v>
      </c>
      <c r="AH21">
        <v>3</v>
      </c>
      <c r="AI21" t="s">
        <v>50</v>
      </c>
      <c r="AJ21">
        <v>4000</v>
      </c>
    </row>
    <row r="22" spans="1:36" ht="24.75">
      <c r="A22" s="8" t="s">
        <v>23</v>
      </c>
      <c r="B22" s="12">
        <v>22.5</v>
      </c>
      <c r="C22" s="2" t="s">
        <v>1</v>
      </c>
      <c r="E22" s="1" t="s">
        <v>28</v>
      </c>
      <c r="G22" s="11">
        <v>0</v>
      </c>
      <c r="H22" t="s">
        <v>14</v>
      </c>
      <c r="I22" s="15">
        <f>AF11*G22</f>
        <v>0</v>
      </c>
      <c r="J22" t="s">
        <v>13</v>
      </c>
      <c r="L22" s="5"/>
      <c r="AG22">
        <f>IF(F17&lt;280,0.85,AG21)</f>
        <v>0.85</v>
      </c>
      <c r="AH22">
        <v>4</v>
      </c>
      <c r="AI22" t="s">
        <v>51</v>
      </c>
      <c r="AJ22">
        <v>5000</v>
      </c>
    </row>
    <row r="23" spans="1:33" ht="24.75">
      <c r="A23" s="8" t="s">
        <v>24</v>
      </c>
      <c r="B23" s="12">
        <v>25</v>
      </c>
      <c r="C23" s="2" t="s">
        <v>1</v>
      </c>
      <c r="E23" s="1" t="s">
        <v>29</v>
      </c>
      <c r="G23" s="11">
        <v>0</v>
      </c>
      <c r="H23" t="s">
        <v>14</v>
      </c>
      <c r="I23" s="15">
        <f>AF13*G23</f>
        <v>0</v>
      </c>
      <c r="J23" t="s">
        <v>13</v>
      </c>
      <c r="L23" s="11"/>
      <c r="AG23" s="10">
        <f>IF(AG22&lt;0.65,0.65,AG22)</f>
        <v>0.85</v>
      </c>
    </row>
    <row r="24" spans="5:10" ht="24.75">
      <c r="E24" s="1" t="s">
        <v>30</v>
      </c>
      <c r="G24" s="11">
        <v>2</v>
      </c>
      <c r="H24" t="s">
        <v>14</v>
      </c>
      <c r="I24" s="15">
        <f>AF16*G24</f>
        <v>9.81746875</v>
      </c>
      <c r="J24" t="s">
        <v>13</v>
      </c>
    </row>
    <row r="25" ht="21.75">
      <c r="I25" s="7"/>
    </row>
    <row r="27" ht="21.75">
      <c r="E27" s="1"/>
    </row>
    <row r="35" ht="21.75">
      <c r="O35" s="4"/>
    </row>
    <row r="37" spans="20:23" ht="21.75">
      <c r="T37" t="s">
        <v>38</v>
      </c>
      <c r="U37" t="s">
        <v>39</v>
      </c>
      <c r="V37" t="s">
        <v>45</v>
      </c>
      <c r="W37" t="s">
        <v>40</v>
      </c>
    </row>
    <row r="38" spans="20:28" ht="21.75">
      <c r="T38">
        <f aca="true" t="shared" si="1" ref="T38:T69">IF(ABS(C44)&lt;F$19,C44*I$19,F$18)</f>
        <v>4000</v>
      </c>
      <c r="U38">
        <f aca="true" t="shared" si="2" ref="U38:U69">IF(ABS(D44)&lt;F$19,D44*I$19,F$18)</f>
        <v>4000</v>
      </c>
      <c r="V38">
        <f aca="true" t="shared" si="3" ref="V38:V69">IF(ABS(E44)&lt;F$19,E44*I$19,F$18)</f>
        <v>4000</v>
      </c>
      <c r="W38">
        <f aca="true" t="shared" si="4" ref="W38:W69">IF(ABS(F44)&lt;F$19,F44*I$19,F$18)</f>
        <v>4000</v>
      </c>
      <c r="Y38">
        <f aca="true" t="shared" si="5" ref="Y38:Y69">IF(-F$19&gt;C44,T38*-1,T38)</f>
        <v>-4000</v>
      </c>
      <c r="Z38">
        <f aca="true" t="shared" si="6" ref="Z38:Z69">IF(-F$19&gt;D44,U38*-1,U38)</f>
        <v>-4000</v>
      </c>
      <c r="AA38">
        <f aca="true" t="shared" si="7" ref="AA38:AA69">IF(-F$19&gt;E44,V38*-1,V38)</f>
        <v>-4000</v>
      </c>
      <c r="AB38">
        <f aca="true" t="shared" si="8" ref="AB38:AB69">IF(-F$19&gt;F44,W38*-1,W38)</f>
        <v>-4000</v>
      </c>
    </row>
    <row r="39" spans="20:28" ht="21.75">
      <c r="T39">
        <f t="shared" si="1"/>
        <v>4000</v>
      </c>
      <c r="U39">
        <f t="shared" si="2"/>
        <v>4000</v>
      </c>
      <c r="V39">
        <f t="shared" si="3"/>
        <v>4000</v>
      </c>
      <c r="W39">
        <f t="shared" si="4"/>
        <v>4000</v>
      </c>
      <c r="Y39">
        <f t="shared" si="5"/>
        <v>-4000</v>
      </c>
      <c r="Z39">
        <f t="shared" si="6"/>
        <v>-4000</v>
      </c>
      <c r="AA39">
        <f t="shared" si="7"/>
        <v>-4000</v>
      </c>
      <c r="AB39">
        <f t="shared" si="8"/>
        <v>-4000</v>
      </c>
    </row>
    <row r="40" spans="20:28" ht="21.75">
      <c r="T40">
        <f t="shared" si="1"/>
        <v>4000</v>
      </c>
      <c r="U40">
        <f t="shared" si="2"/>
        <v>4000</v>
      </c>
      <c r="V40">
        <f t="shared" si="3"/>
        <v>4000</v>
      </c>
      <c r="W40">
        <f t="shared" si="4"/>
        <v>4000</v>
      </c>
      <c r="Y40">
        <f t="shared" si="5"/>
        <v>-4000</v>
      </c>
      <c r="Z40">
        <f t="shared" si="6"/>
        <v>-4000</v>
      </c>
      <c r="AA40">
        <f t="shared" si="7"/>
        <v>-4000</v>
      </c>
      <c r="AB40">
        <f t="shared" si="8"/>
        <v>-4000</v>
      </c>
    </row>
    <row r="41" spans="20:28" ht="21.75">
      <c r="T41">
        <f t="shared" si="1"/>
        <v>4000</v>
      </c>
      <c r="U41">
        <f t="shared" si="2"/>
        <v>4000</v>
      </c>
      <c r="V41">
        <f t="shared" si="3"/>
        <v>4000</v>
      </c>
      <c r="W41">
        <f t="shared" si="4"/>
        <v>4000</v>
      </c>
      <c r="Y41">
        <f t="shared" si="5"/>
        <v>-4000</v>
      </c>
      <c r="Z41">
        <f t="shared" si="6"/>
        <v>-4000</v>
      </c>
      <c r="AA41">
        <f t="shared" si="7"/>
        <v>-4000</v>
      </c>
      <c r="AB41">
        <f t="shared" si="8"/>
        <v>-4000</v>
      </c>
    </row>
    <row r="42" spans="1:28" ht="21.75">
      <c r="A42" s="16" t="s">
        <v>32</v>
      </c>
      <c r="B42" s="17" t="s">
        <v>33</v>
      </c>
      <c r="C42" s="18" t="s">
        <v>34</v>
      </c>
      <c r="D42" s="18" t="s">
        <v>35</v>
      </c>
      <c r="E42" s="18" t="s">
        <v>36</v>
      </c>
      <c r="F42" s="18" t="s">
        <v>37</v>
      </c>
      <c r="G42" s="17" t="s">
        <v>41</v>
      </c>
      <c r="H42" s="17"/>
      <c r="I42" s="17" t="s">
        <v>42</v>
      </c>
      <c r="J42" s="17"/>
      <c r="K42" s="17" t="s">
        <v>43</v>
      </c>
      <c r="L42" s="17"/>
      <c r="M42" s="17" t="s">
        <v>44</v>
      </c>
      <c r="N42" s="17"/>
      <c r="O42" s="19" t="s">
        <v>48</v>
      </c>
      <c r="P42" s="17" t="s">
        <v>47</v>
      </c>
      <c r="Q42" s="17" t="s">
        <v>46</v>
      </c>
      <c r="T42">
        <f t="shared" si="1"/>
        <v>-2040</v>
      </c>
      <c r="U42">
        <f t="shared" si="2"/>
        <v>4000</v>
      </c>
      <c r="V42">
        <f t="shared" si="3"/>
        <v>4000</v>
      </c>
      <c r="W42">
        <f t="shared" si="4"/>
        <v>4000</v>
      </c>
      <c r="Y42">
        <f t="shared" si="5"/>
        <v>-2040</v>
      </c>
      <c r="Z42">
        <f t="shared" si="6"/>
        <v>-4000</v>
      </c>
      <c r="AA42">
        <f t="shared" si="7"/>
        <v>-4000</v>
      </c>
      <c r="AB42">
        <f t="shared" si="8"/>
        <v>-4000</v>
      </c>
    </row>
    <row r="43" spans="1:28" ht="21.75">
      <c r="A43" s="16">
        <v>0</v>
      </c>
      <c r="B43" s="19">
        <f aca="true" t="shared" si="9" ref="B43:B74">0.85*F$17*B$17*A43*I$17</f>
        <v>0</v>
      </c>
      <c r="C43" s="17">
        <v>0</v>
      </c>
      <c r="D43" s="17">
        <v>0</v>
      </c>
      <c r="E43" s="17">
        <v>0</v>
      </c>
      <c r="F43" s="17">
        <v>0</v>
      </c>
      <c r="G43" s="17">
        <f aca="true" t="shared" si="10" ref="G43:G74">Y37*I$21</f>
        <v>0</v>
      </c>
      <c r="H43" s="20" t="str">
        <f>IF(G43&lt;0,"Comp","Tens")</f>
        <v>Tens</v>
      </c>
      <c r="I43" s="17">
        <f aca="true" t="shared" si="11" ref="I43:I74">Z37*I$22</f>
        <v>0</v>
      </c>
      <c r="J43" s="20" t="str">
        <f>IF(I43&lt;0,"Comp","Tens")</f>
        <v>Tens</v>
      </c>
      <c r="K43" s="17">
        <f aca="true" t="shared" si="12" ref="K43:K74">AA37*I$23</f>
        <v>0</v>
      </c>
      <c r="L43" s="20" t="str">
        <f>IF(K43&lt;0,"Comp","Tens")</f>
        <v>Tens</v>
      </c>
      <c r="M43" s="17">
        <f aca="true" t="shared" si="13" ref="M43:M74">AB37*I$24</f>
        <v>0</v>
      </c>
      <c r="N43" s="20" t="str">
        <f>IF(M43&lt;0,"Comp","Tens")</f>
        <v>Tens</v>
      </c>
      <c r="O43" s="19">
        <f aca="true" t="shared" si="14" ref="O43:O84">B43+G43+I43+K43+M43</f>
        <v>0</v>
      </c>
      <c r="P43" s="17">
        <f aca="true" t="shared" si="15" ref="P43:P74">B43*(B$18/2-A43/2*I$17)/100+(G43*(B$18/2-B$20)+I43*(B$18/2-B$21)+K43*(B$18/2-B$22)+M43*(B$18/2-B$23))/100</f>
        <v>0</v>
      </c>
      <c r="Q43" s="21">
        <v>0</v>
      </c>
      <c r="T43">
        <f t="shared" si="1"/>
        <v>-680</v>
      </c>
      <c r="U43">
        <f t="shared" si="2"/>
        <v>4000</v>
      </c>
      <c r="V43">
        <f t="shared" si="3"/>
        <v>4000</v>
      </c>
      <c r="W43">
        <f t="shared" si="4"/>
        <v>4000</v>
      </c>
      <c r="Y43">
        <f t="shared" si="5"/>
        <v>-680</v>
      </c>
      <c r="Z43">
        <f t="shared" si="6"/>
        <v>-4000</v>
      </c>
      <c r="AA43">
        <f t="shared" si="7"/>
        <v>-4000</v>
      </c>
      <c r="AB43">
        <f t="shared" si="8"/>
        <v>-4000</v>
      </c>
    </row>
    <row r="44" spans="1:28" ht="21.75">
      <c r="A44" s="16">
        <f aca="true" t="shared" si="16" ref="A44:A75">AI70*B$18</f>
        <v>0.75</v>
      </c>
      <c r="B44" s="19">
        <f t="shared" si="9"/>
        <v>2709.375</v>
      </c>
      <c r="C44" s="17">
        <f aca="true" t="shared" si="17" ref="C44:C75">-1*(B$20-A44)/A44*F$20</f>
        <v>-0.017</v>
      </c>
      <c r="D44" s="17">
        <f aca="true" t="shared" si="18" ref="D44:D75">-1*(B$21-A44)/A44*F$20</f>
        <v>-0.027</v>
      </c>
      <c r="E44" s="17">
        <f aca="true" t="shared" si="19" ref="E44:E75">-1*(B$22-A44)/A44*F$20</f>
        <v>-0.08700000000000001</v>
      </c>
      <c r="F44" s="17">
        <f aca="true" t="shared" si="20" ref="F44:F75">-1*(B$23-A44)/A44*F$20</f>
        <v>-0.097</v>
      </c>
      <c r="G44" s="17">
        <f t="shared" si="10"/>
        <v>-39269.875</v>
      </c>
      <c r="H44" s="20" t="str">
        <f>IF(G44&gt;0,"Comp","Tens")</f>
        <v>Tens</v>
      </c>
      <c r="I44" s="17">
        <f t="shared" si="11"/>
        <v>0</v>
      </c>
      <c r="J44" s="20" t="str">
        <f>IF(I44&gt;0,"Comp","Tens")</f>
        <v>Tens</v>
      </c>
      <c r="K44" s="17">
        <f t="shared" si="12"/>
        <v>0</v>
      </c>
      <c r="L44" s="20" t="str">
        <f>IF(K44&gt;0,"Comp","Tens")</f>
        <v>Tens</v>
      </c>
      <c r="M44" s="17">
        <f t="shared" si="13"/>
        <v>-39269.875</v>
      </c>
      <c r="N44" s="20" t="str">
        <f>IF(M44&gt;0,"Comp","Tens")</f>
        <v>Tens</v>
      </c>
      <c r="O44" s="19">
        <f t="shared" si="14"/>
        <v>-75830.375</v>
      </c>
      <c r="P44" s="17">
        <f t="shared" si="15"/>
        <v>397.7701171875</v>
      </c>
      <c r="Q44" s="21">
        <f aca="true" t="shared" si="21" ref="Q44:Q78">P44/O44</f>
        <v>-0.005245524859761012</v>
      </c>
      <c r="T44">
        <f t="shared" si="1"/>
        <v>291.4285714285714</v>
      </c>
      <c r="U44">
        <f t="shared" si="2"/>
        <v>-2622.8571428571427</v>
      </c>
      <c r="V44">
        <f t="shared" si="3"/>
        <v>4000</v>
      </c>
      <c r="W44">
        <f t="shared" si="4"/>
        <v>4000</v>
      </c>
      <c r="Y44">
        <f t="shared" si="5"/>
        <v>291.4285714285714</v>
      </c>
      <c r="Z44">
        <f t="shared" si="6"/>
        <v>-2622.8571428571427</v>
      </c>
      <c r="AA44">
        <f t="shared" si="7"/>
        <v>-4000</v>
      </c>
      <c r="AB44">
        <f t="shared" si="8"/>
        <v>-4000</v>
      </c>
    </row>
    <row r="45" spans="1:28" ht="21.75">
      <c r="A45" s="16">
        <f t="shared" si="16"/>
        <v>1.5</v>
      </c>
      <c r="B45" s="19">
        <f t="shared" si="9"/>
        <v>5418.75</v>
      </c>
      <c r="C45" s="17">
        <f t="shared" si="17"/>
        <v>-0.007000000000000001</v>
      </c>
      <c r="D45" s="17">
        <f t="shared" si="18"/>
        <v>-0.012</v>
      </c>
      <c r="E45" s="17">
        <f t="shared" si="19"/>
        <v>-0.042</v>
      </c>
      <c r="F45" s="17">
        <f t="shared" si="20"/>
        <v>-0.047</v>
      </c>
      <c r="G45" s="17">
        <f t="shared" si="10"/>
        <v>-39269.875</v>
      </c>
      <c r="H45" s="20" t="str">
        <f aca="true" t="shared" si="22" ref="H45:H107">IF(G45&gt;0,"Comp","Tens")</f>
        <v>Tens</v>
      </c>
      <c r="I45" s="17">
        <f t="shared" si="11"/>
        <v>0</v>
      </c>
      <c r="J45" s="20" t="str">
        <f aca="true" t="shared" si="23" ref="J45:J107">IF(I45&gt;0,"Comp","Tens")</f>
        <v>Tens</v>
      </c>
      <c r="K45" s="17">
        <f t="shared" si="12"/>
        <v>0</v>
      </c>
      <c r="L45" s="20" t="str">
        <f aca="true" t="shared" si="24" ref="L45:L107">IF(K45&lt;0,"Comp","Tens")</f>
        <v>Tens</v>
      </c>
      <c r="M45" s="17">
        <f t="shared" si="13"/>
        <v>-39269.875</v>
      </c>
      <c r="N45" s="20" t="str">
        <f aca="true" t="shared" si="25" ref="N45:N107">IF(M45&gt;0,"Comp","Tens")</f>
        <v>Tens</v>
      </c>
      <c r="O45" s="19">
        <f t="shared" si="14"/>
        <v>-73121</v>
      </c>
      <c r="P45" s="17">
        <f t="shared" si="15"/>
        <v>778.26796875</v>
      </c>
      <c r="Q45" s="21">
        <f t="shared" si="21"/>
        <v>-0.010643562981222906</v>
      </c>
      <c r="T45">
        <f t="shared" si="1"/>
        <v>1020</v>
      </c>
      <c r="U45">
        <f t="shared" si="2"/>
        <v>-1530</v>
      </c>
      <c r="V45">
        <f t="shared" si="3"/>
        <v>4000</v>
      </c>
      <c r="W45">
        <f t="shared" si="4"/>
        <v>4000</v>
      </c>
      <c r="Y45">
        <f t="shared" si="5"/>
        <v>1020</v>
      </c>
      <c r="Z45">
        <f t="shared" si="6"/>
        <v>-1530</v>
      </c>
      <c r="AA45">
        <f t="shared" si="7"/>
        <v>-4000</v>
      </c>
      <c r="AB45">
        <f t="shared" si="8"/>
        <v>-4000</v>
      </c>
    </row>
    <row r="46" spans="1:28" ht="21.75">
      <c r="A46" s="16">
        <f t="shared" si="16"/>
        <v>2.25</v>
      </c>
      <c r="B46" s="19">
        <f t="shared" si="9"/>
        <v>8128.125</v>
      </c>
      <c r="C46" s="17">
        <f t="shared" si="17"/>
        <v>-0.003666666666666667</v>
      </c>
      <c r="D46" s="17">
        <f t="shared" si="18"/>
        <v>-0.007000000000000001</v>
      </c>
      <c r="E46" s="17">
        <f t="shared" si="19"/>
        <v>-0.027</v>
      </c>
      <c r="F46" s="17">
        <f t="shared" si="20"/>
        <v>-0.030333333333333334</v>
      </c>
      <c r="G46" s="17">
        <f t="shared" si="10"/>
        <v>-39269.875</v>
      </c>
      <c r="H46" s="20" t="str">
        <f t="shared" si="22"/>
        <v>Tens</v>
      </c>
      <c r="I46" s="17">
        <f t="shared" si="11"/>
        <v>0</v>
      </c>
      <c r="J46" s="20" t="str">
        <f t="shared" si="23"/>
        <v>Tens</v>
      </c>
      <c r="K46" s="17">
        <f t="shared" si="12"/>
        <v>0</v>
      </c>
      <c r="L46" s="20" t="str">
        <f t="shared" si="24"/>
        <v>Tens</v>
      </c>
      <c r="M46" s="17">
        <f t="shared" si="13"/>
        <v>-39269.875</v>
      </c>
      <c r="N46" s="20" t="str">
        <f t="shared" si="25"/>
        <v>Tens</v>
      </c>
      <c r="O46" s="19">
        <f t="shared" si="14"/>
        <v>-70411.625</v>
      </c>
      <c r="P46" s="17">
        <f t="shared" si="15"/>
        <v>1141.4935546875</v>
      </c>
      <c r="Q46" s="21">
        <f t="shared" si="21"/>
        <v>-0.016211720077295474</v>
      </c>
      <c r="T46">
        <f t="shared" si="1"/>
        <v>1586.6666666666665</v>
      </c>
      <c r="U46">
        <f t="shared" si="2"/>
        <v>-680</v>
      </c>
      <c r="V46">
        <f t="shared" si="3"/>
        <v>4000</v>
      </c>
      <c r="W46">
        <f t="shared" si="4"/>
        <v>4000</v>
      </c>
      <c r="Y46">
        <f t="shared" si="5"/>
        <v>1586.6666666666665</v>
      </c>
      <c r="Z46">
        <f t="shared" si="6"/>
        <v>-680</v>
      </c>
      <c r="AA46">
        <f t="shared" si="7"/>
        <v>-4000</v>
      </c>
      <c r="AB46">
        <f t="shared" si="8"/>
        <v>-4000</v>
      </c>
    </row>
    <row r="47" spans="1:28" ht="21.75">
      <c r="A47" s="16">
        <f t="shared" si="16"/>
        <v>3</v>
      </c>
      <c r="B47" s="19">
        <f t="shared" si="9"/>
        <v>10837.5</v>
      </c>
      <c r="C47" s="17">
        <f t="shared" si="17"/>
        <v>-0.002</v>
      </c>
      <c r="D47" s="17">
        <f t="shared" si="18"/>
        <v>-0.0045000000000000005</v>
      </c>
      <c r="E47" s="17">
        <f t="shared" si="19"/>
        <v>-0.0195</v>
      </c>
      <c r="F47" s="17">
        <f t="shared" si="20"/>
        <v>-0.022</v>
      </c>
      <c r="G47" s="17">
        <f t="shared" si="10"/>
        <v>-39269.875</v>
      </c>
      <c r="H47" s="20" t="str">
        <f t="shared" si="22"/>
        <v>Tens</v>
      </c>
      <c r="I47" s="17">
        <f t="shared" si="11"/>
        <v>0</v>
      </c>
      <c r="J47" s="20" t="str">
        <f t="shared" si="23"/>
        <v>Tens</v>
      </c>
      <c r="K47" s="17">
        <f t="shared" si="12"/>
        <v>0</v>
      </c>
      <c r="L47" s="20" t="str">
        <f t="shared" si="24"/>
        <v>Tens</v>
      </c>
      <c r="M47" s="17">
        <f t="shared" si="13"/>
        <v>-39269.875</v>
      </c>
      <c r="N47" s="20" t="str">
        <f t="shared" si="25"/>
        <v>Tens</v>
      </c>
      <c r="O47" s="19">
        <f t="shared" si="14"/>
        <v>-67702.25</v>
      </c>
      <c r="P47" s="17">
        <f t="shared" si="15"/>
        <v>1487.446875</v>
      </c>
      <c r="Q47" s="21">
        <f t="shared" si="21"/>
        <v>-0.021970420111591567</v>
      </c>
      <c r="T47">
        <f t="shared" si="1"/>
        <v>2040</v>
      </c>
      <c r="U47">
        <f t="shared" si="2"/>
        <v>0</v>
      </c>
      <c r="V47">
        <f t="shared" si="3"/>
        <v>4000</v>
      </c>
      <c r="W47">
        <f t="shared" si="4"/>
        <v>4000</v>
      </c>
      <c r="Y47">
        <f t="shared" si="5"/>
        <v>2040</v>
      </c>
      <c r="Z47">
        <f t="shared" si="6"/>
        <v>0</v>
      </c>
      <c r="AA47">
        <f t="shared" si="7"/>
        <v>-4000</v>
      </c>
      <c r="AB47">
        <f t="shared" si="8"/>
        <v>-4000</v>
      </c>
    </row>
    <row r="48" spans="1:28" ht="21.75">
      <c r="A48" s="16">
        <f t="shared" si="16"/>
        <v>3.75</v>
      </c>
      <c r="B48" s="19">
        <f t="shared" si="9"/>
        <v>13546.875</v>
      </c>
      <c r="C48" s="17">
        <f t="shared" si="17"/>
        <v>-0.001</v>
      </c>
      <c r="D48" s="17">
        <f t="shared" si="18"/>
        <v>-0.003</v>
      </c>
      <c r="E48" s="17">
        <f t="shared" si="19"/>
        <v>-0.015</v>
      </c>
      <c r="F48" s="17">
        <f t="shared" si="20"/>
        <v>-0.017</v>
      </c>
      <c r="G48" s="17">
        <f t="shared" si="10"/>
        <v>-20027.63625</v>
      </c>
      <c r="H48" s="20" t="str">
        <f t="shared" si="22"/>
        <v>Tens</v>
      </c>
      <c r="I48" s="17">
        <f t="shared" si="11"/>
        <v>0</v>
      </c>
      <c r="J48" s="20" t="str">
        <f t="shared" si="23"/>
        <v>Tens</v>
      </c>
      <c r="K48" s="17">
        <f t="shared" si="12"/>
        <v>0</v>
      </c>
      <c r="L48" s="20" t="str">
        <f t="shared" si="24"/>
        <v>Tens</v>
      </c>
      <c r="M48" s="17">
        <f t="shared" si="13"/>
        <v>-39269.875</v>
      </c>
      <c r="N48" s="20" t="str">
        <f t="shared" si="25"/>
        <v>Tens</v>
      </c>
      <c r="O48" s="19">
        <f t="shared" si="14"/>
        <v>-45750.636249999996</v>
      </c>
      <c r="P48" s="17">
        <f t="shared" si="15"/>
        <v>3740.3518046875</v>
      </c>
      <c r="Q48" s="21">
        <f t="shared" si="21"/>
        <v>-0.0817551866218582</v>
      </c>
      <c r="T48">
        <f t="shared" si="1"/>
        <v>2410.909090909091</v>
      </c>
      <c r="U48">
        <f t="shared" si="2"/>
        <v>556.3636363636364</v>
      </c>
      <c r="V48">
        <f t="shared" si="3"/>
        <v>4000</v>
      </c>
      <c r="W48">
        <f t="shared" si="4"/>
        <v>4000</v>
      </c>
      <c r="Y48">
        <f t="shared" si="5"/>
        <v>2410.909090909091</v>
      </c>
      <c r="Z48">
        <f t="shared" si="6"/>
        <v>556.3636363636364</v>
      </c>
      <c r="AA48">
        <f t="shared" si="7"/>
        <v>-4000</v>
      </c>
      <c r="AB48">
        <f t="shared" si="8"/>
        <v>-4000</v>
      </c>
    </row>
    <row r="49" spans="1:28" ht="21.75">
      <c r="A49" s="16">
        <f t="shared" si="16"/>
        <v>4.5</v>
      </c>
      <c r="B49" s="19">
        <f t="shared" si="9"/>
        <v>16256.25</v>
      </c>
      <c r="C49" s="17">
        <f t="shared" si="17"/>
        <v>-0.0003333333333333333</v>
      </c>
      <c r="D49" s="17">
        <f t="shared" si="18"/>
        <v>-0.002</v>
      </c>
      <c r="E49" s="17">
        <f t="shared" si="19"/>
        <v>-0.012</v>
      </c>
      <c r="F49" s="17">
        <f t="shared" si="20"/>
        <v>-0.013666666666666666</v>
      </c>
      <c r="G49" s="17">
        <f t="shared" si="10"/>
        <v>-6675.87875</v>
      </c>
      <c r="H49" s="20" t="str">
        <f t="shared" si="22"/>
        <v>Tens</v>
      </c>
      <c r="I49" s="17">
        <f t="shared" si="11"/>
        <v>0</v>
      </c>
      <c r="J49" s="20" t="str">
        <f t="shared" si="23"/>
        <v>Tens</v>
      </c>
      <c r="K49" s="17">
        <f t="shared" si="12"/>
        <v>0</v>
      </c>
      <c r="L49" s="20" t="str">
        <f t="shared" si="24"/>
        <v>Tens</v>
      </c>
      <c r="M49" s="17">
        <f t="shared" si="13"/>
        <v>-39269.875</v>
      </c>
      <c r="N49" s="20" t="str">
        <f t="shared" si="25"/>
        <v>Tens</v>
      </c>
      <c r="O49" s="19">
        <f t="shared" si="14"/>
        <v>-29689.50375</v>
      </c>
      <c r="P49" s="17">
        <f t="shared" si="15"/>
        <v>5386.93634375</v>
      </c>
      <c r="Q49" s="21">
        <f t="shared" si="21"/>
        <v>-0.18144245148422192</v>
      </c>
      <c r="T49">
        <f t="shared" si="1"/>
        <v>2720</v>
      </c>
      <c r="U49">
        <f t="shared" si="2"/>
        <v>1020</v>
      </c>
      <c r="V49">
        <f t="shared" si="3"/>
        <v>4000</v>
      </c>
      <c r="W49">
        <f t="shared" si="4"/>
        <v>4000</v>
      </c>
      <c r="Y49">
        <f t="shared" si="5"/>
        <v>2720</v>
      </c>
      <c r="Z49">
        <f t="shared" si="6"/>
        <v>1020</v>
      </c>
      <c r="AA49">
        <f t="shared" si="7"/>
        <v>-4000</v>
      </c>
      <c r="AB49">
        <f t="shared" si="8"/>
        <v>-4000</v>
      </c>
    </row>
    <row r="50" spans="1:28" ht="21.75">
      <c r="A50" s="16">
        <f t="shared" si="16"/>
        <v>5.25</v>
      </c>
      <c r="B50" s="19">
        <f t="shared" si="9"/>
        <v>18965.625</v>
      </c>
      <c r="C50" s="17">
        <f t="shared" si="17"/>
        <v>0.00014285714285714284</v>
      </c>
      <c r="D50" s="17">
        <f t="shared" si="18"/>
        <v>-0.0012857142857142856</v>
      </c>
      <c r="E50" s="17">
        <f t="shared" si="19"/>
        <v>-0.009857142857142858</v>
      </c>
      <c r="F50" s="17">
        <f t="shared" si="20"/>
        <v>-0.011285714285714286</v>
      </c>
      <c r="G50" s="17">
        <f t="shared" si="10"/>
        <v>2861.0908928571425</v>
      </c>
      <c r="H50" s="20" t="str">
        <f t="shared" si="22"/>
        <v>Comp</v>
      </c>
      <c r="I50" s="17">
        <f t="shared" si="11"/>
        <v>0</v>
      </c>
      <c r="J50" s="20" t="str">
        <f t="shared" si="23"/>
        <v>Tens</v>
      </c>
      <c r="K50" s="17">
        <f t="shared" si="12"/>
        <v>0</v>
      </c>
      <c r="L50" s="20" t="str">
        <f t="shared" si="24"/>
        <v>Tens</v>
      </c>
      <c r="M50" s="17">
        <f t="shared" si="13"/>
        <v>-39269.875</v>
      </c>
      <c r="N50" s="20" t="str">
        <f t="shared" si="25"/>
        <v>Tens</v>
      </c>
      <c r="O50" s="19">
        <f t="shared" si="14"/>
        <v>-17443.159107142856</v>
      </c>
      <c r="P50" s="17">
        <f t="shared" si="15"/>
        <v>6634.769831473215</v>
      </c>
      <c r="Q50" s="21">
        <f t="shared" si="21"/>
        <v>-0.380365150069423</v>
      </c>
      <c r="T50">
        <f t="shared" si="1"/>
        <v>2981.538461538462</v>
      </c>
      <c r="U50">
        <f t="shared" si="2"/>
        <v>1412.3076923076924</v>
      </c>
      <c r="V50">
        <f t="shared" si="3"/>
        <v>4000</v>
      </c>
      <c r="W50">
        <f t="shared" si="4"/>
        <v>4000</v>
      </c>
      <c r="Y50">
        <f t="shared" si="5"/>
        <v>2981.538461538462</v>
      </c>
      <c r="Z50">
        <f t="shared" si="6"/>
        <v>1412.3076923076924</v>
      </c>
      <c r="AA50">
        <f t="shared" si="7"/>
        <v>-4000</v>
      </c>
      <c r="AB50">
        <f t="shared" si="8"/>
        <v>-4000</v>
      </c>
    </row>
    <row r="51" spans="1:28" ht="21.75">
      <c r="A51" s="16">
        <f t="shared" si="16"/>
        <v>6</v>
      </c>
      <c r="B51" s="19">
        <f t="shared" si="9"/>
        <v>21675</v>
      </c>
      <c r="C51" s="17">
        <f t="shared" si="17"/>
        <v>0.0005</v>
      </c>
      <c r="D51" s="17">
        <f t="shared" si="18"/>
        <v>-0.00075</v>
      </c>
      <c r="E51" s="17">
        <f t="shared" si="19"/>
        <v>-0.00825</v>
      </c>
      <c r="F51" s="17">
        <f t="shared" si="20"/>
        <v>-0.0095</v>
      </c>
      <c r="G51" s="17">
        <f t="shared" si="10"/>
        <v>10013.818125</v>
      </c>
      <c r="H51" s="20" t="str">
        <f t="shared" si="22"/>
        <v>Comp</v>
      </c>
      <c r="I51" s="17">
        <f t="shared" si="11"/>
        <v>0</v>
      </c>
      <c r="J51" s="20" t="str">
        <f t="shared" si="23"/>
        <v>Tens</v>
      </c>
      <c r="K51" s="17">
        <f t="shared" si="12"/>
        <v>0</v>
      </c>
      <c r="L51" s="20" t="str">
        <f t="shared" si="24"/>
        <v>Tens</v>
      </c>
      <c r="M51" s="17">
        <f t="shared" si="13"/>
        <v>-39269.875</v>
      </c>
      <c r="N51" s="20" t="str">
        <f t="shared" si="25"/>
        <v>Tens</v>
      </c>
      <c r="O51" s="19">
        <f t="shared" si="14"/>
        <v>-7581.056875000002</v>
      </c>
      <c r="P51" s="17">
        <f t="shared" si="15"/>
        <v>7626.906812499999</v>
      </c>
      <c r="Q51" s="21">
        <f t="shared" si="21"/>
        <v>-1.0060479611558115</v>
      </c>
      <c r="T51">
        <f t="shared" si="1"/>
        <v>3205.714285714286</v>
      </c>
      <c r="U51">
        <f t="shared" si="2"/>
        <v>1748.5714285714284</v>
      </c>
      <c r="V51">
        <f t="shared" si="3"/>
        <v>4000</v>
      </c>
      <c r="W51">
        <f t="shared" si="4"/>
        <v>4000</v>
      </c>
      <c r="Y51">
        <f t="shared" si="5"/>
        <v>3205.714285714286</v>
      </c>
      <c r="Z51">
        <f t="shared" si="6"/>
        <v>1748.5714285714284</v>
      </c>
      <c r="AA51">
        <f t="shared" si="7"/>
        <v>-4000</v>
      </c>
      <c r="AB51">
        <f t="shared" si="8"/>
        <v>-4000</v>
      </c>
    </row>
    <row r="52" spans="1:28" ht="21.75">
      <c r="A52" s="16">
        <f t="shared" si="16"/>
        <v>6.75</v>
      </c>
      <c r="B52" s="19">
        <f t="shared" si="9"/>
        <v>24384.375</v>
      </c>
      <c r="C52" s="17">
        <f t="shared" si="17"/>
        <v>0.0007777777777777777</v>
      </c>
      <c r="D52" s="17">
        <f t="shared" si="18"/>
        <v>-0.0003333333333333333</v>
      </c>
      <c r="E52" s="17">
        <f t="shared" si="19"/>
        <v>-0.007000000000000001</v>
      </c>
      <c r="F52" s="17">
        <f t="shared" si="20"/>
        <v>-0.00811111111111111</v>
      </c>
      <c r="G52" s="17">
        <f t="shared" si="10"/>
        <v>15577.050416666665</v>
      </c>
      <c r="H52" s="20" t="str">
        <f t="shared" si="22"/>
        <v>Comp</v>
      </c>
      <c r="I52" s="17">
        <f t="shared" si="11"/>
        <v>0</v>
      </c>
      <c r="J52" s="20" t="str">
        <f t="shared" si="23"/>
        <v>Tens</v>
      </c>
      <c r="K52" s="17">
        <f t="shared" si="12"/>
        <v>0</v>
      </c>
      <c r="L52" s="20" t="str">
        <f t="shared" si="24"/>
        <v>Tens</v>
      </c>
      <c r="M52" s="17">
        <f t="shared" si="13"/>
        <v>-39269.875</v>
      </c>
      <c r="N52" s="20" t="str">
        <f t="shared" si="25"/>
        <v>Tens</v>
      </c>
      <c r="O52" s="19">
        <f t="shared" si="14"/>
        <v>691.5504166666651</v>
      </c>
      <c r="P52" s="17">
        <f t="shared" si="15"/>
        <v>8442.822033854167</v>
      </c>
      <c r="Q52" s="21">
        <f t="shared" si="21"/>
        <v>12.20854160503485</v>
      </c>
      <c r="T52">
        <f t="shared" si="1"/>
        <v>3400</v>
      </c>
      <c r="U52">
        <f t="shared" si="2"/>
        <v>2040</v>
      </c>
      <c r="V52">
        <f t="shared" si="3"/>
        <v>4000</v>
      </c>
      <c r="W52">
        <f t="shared" si="4"/>
        <v>4000</v>
      </c>
      <c r="Y52">
        <f t="shared" si="5"/>
        <v>3400</v>
      </c>
      <c r="Z52">
        <f t="shared" si="6"/>
        <v>2040</v>
      </c>
      <c r="AA52">
        <f t="shared" si="7"/>
        <v>-4000</v>
      </c>
      <c r="AB52">
        <f t="shared" si="8"/>
        <v>-4000</v>
      </c>
    </row>
    <row r="53" spans="1:28" ht="21.75">
      <c r="A53" s="16">
        <f t="shared" si="16"/>
        <v>7.5</v>
      </c>
      <c r="B53" s="19">
        <f t="shared" si="9"/>
        <v>27093.75</v>
      </c>
      <c r="C53" s="17">
        <f t="shared" si="17"/>
        <v>0.001</v>
      </c>
      <c r="D53" s="17">
        <f t="shared" si="18"/>
        <v>0</v>
      </c>
      <c r="E53" s="17">
        <f t="shared" si="19"/>
        <v>-0.006</v>
      </c>
      <c r="F53" s="17">
        <f t="shared" si="20"/>
        <v>-0.007000000000000001</v>
      </c>
      <c r="G53" s="17">
        <f t="shared" si="10"/>
        <v>20027.63625</v>
      </c>
      <c r="H53" s="20" t="str">
        <f t="shared" si="22"/>
        <v>Comp</v>
      </c>
      <c r="I53" s="17">
        <f t="shared" si="11"/>
        <v>0</v>
      </c>
      <c r="J53" s="20" t="str">
        <f t="shared" si="23"/>
        <v>Tens</v>
      </c>
      <c r="K53" s="17">
        <f t="shared" si="12"/>
        <v>0</v>
      </c>
      <c r="L53" s="20" t="str">
        <f t="shared" si="24"/>
        <v>Tens</v>
      </c>
      <c r="M53" s="17">
        <f t="shared" si="13"/>
        <v>-39269.875</v>
      </c>
      <c r="N53" s="20" t="str">
        <f t="shared" si="25"/>
        <v>Tens</v>
      </c>
      <c r="O53" s="19">
        <f t="shared" si="14"/>
        <v>7851.511249999996</v>
      </c>
      <c r="P53" s="17">
        <f t="shared" si="15"/>
        <v>9130.20034375</v>
      </c>
      <c r="Q53" s="21">
        <f t="shared" si="21"/>
        <v>1.162858977467555</v>
      </c>
      <c r="T53">
        <f t="shared" si="1"/>
        <v>3570.0000000000005</v>
      </c>
      <c r="U53">
        <f t="shared" si="2"/>
        <v>2295.0000000000005</v>
      </c>
      <c r="V53">
        <f t="shared" si="3"/>
        <v>4000</v>
      </c>
      <c r="W53">
        <f t="shared" si="4"/>
        <v>4000</v>
      </c>
      <c r="Y53">
        <f t="shared" si="5"/>
        <v>3570.0000000000005</v>
      </c>
      <c r="Z53">
        <f t="shared" si="6"/>
        <v>2295.0000000000005</v>
      </c>
      <c r="AA53">
        <f t="shared" si="7"/>
        <v>-4000</v>
      </c>
      <c r="AB53">
        <f t="shared" si="8"/>
        <v>-4000</v>
      </c>
    </row>
    <row r="54" spans="1:28" ht="21.75">
      <c r="A54" s="16">
        <f t="shared" si="16"/>
        <v>8.25</v>
      </c>
      <c r="B54" s="19">
        <f t="shared" si="9"/>
        <v>29803.125</v>
      </c>
      <c r="C54" s="17">
        <f t="shared" si="17"/>
        <v>0.0011818181818181819</v>
      </c>
      <c r="D54" s="17">
        <f t="shared" si="18"/>
        <v>0.00027272727272727274</v>
      </c>
      <c r="E54" s="17">
        <f t="shared" si="19"/>
        <v>-0.005181818181818182</v>
      </c>
      <c r="F54" s="17">
        <f t="shared" si="20"/>
        <v>-0.006090909090909091</v>
      </c>
      <c r="G54" s="17">
        <f t="shared" si="10"/>
        <v>23669.02465909091</v>
      </c>
      <c r="H54" s="20" t="str">
        <f t="shared" si="22"/>
        <v>Comp</v>
      </c>
      <c r="I54" s="17">
        <f t="shared" si="11"/>
        <v>0</v>
      </c>
      <c r="J54" s="20" t="str">
        <f t="shared" si="23"/>
        <v>Tens</v>
      </c>
      <c r="K54" s="17">
        <f t="shared" si="12"/>
        <v>0</v>
      </c>
      <c r="L54" s="20" t="str">
        <f t="shared" si="24"/>
        <v>Tens</v>
      </c>
      <c r="M54" s="17">
        <f t="shared" si="13"/>
        <v>-39269.875</v>
      </c>
      <c r="N54" s="20" t="str">
        <f t="shared" si="25"/>
        <v>Tens</v>
      </c>
      <c r="O54" s="19">
        <f t="shared" si="14"/>
        <v>14202.274659090908</v>
      </c>
      <c r="P54" s="17">
        <f t="shared" si="15"/>
        <v>9719.38664559659</v>
      </c>
      <c r="Q54" s="21">
        <f t="shared" si="21"/>
        <v>0.6843542234535782</v>
      </c>
      <c r="T54">
        <f t="shared" si="1"/>
        <v>3720</v>
      </c>
      <c r="U54">
        <f t="shared" si="2"/>
        <v>2520</v>
      </c>
      <c r="V54">
        <f t="shared" si="3"/>
        <v>4000</v>
      </c>
      <c r="W54">
        <f t="shared" si="4"/>
        <v>4000</v>
      </c>
      <c r="Y54">
        <f t="shared" si="5"/>
        <v>3720</v>
      </c>
      <c r="Z54">
        <f t="shared" si="6"/>
        <v>2520</v>
      </c>
      <c r="AA54">
        <f t="shared" si="7"/>
        <v>-4000</v>
      </c>
      <c r="AB54">
        <f t="shared" si="8"/>
        <v>-4000</v>
      </c>
    </row>
    <row r="55" spans="1:28" ht="21.75">
      <c r="A55" s="16">
        <f t="shared" si="16"/>
        <v>9</v>
      </c>
      <c r="B55" s="19">
        <f t="shared" si="9"/>
        <v>32512.5</v>
      </c>
      <c r="C55" s="17">
        <f t="shared" si="17"/>
        <v>0.0013333333333333333</v>
      </c>
      <c r="D55" s="17">
        <f t="shared" si="18"/>
        <v>0.0005</v>
      </c>
      <c r="E55" s="17">
        <f t="shared" si="19"/>
        <v>-0.0045000000000000005</v>
      </c>
      <c r="F55" s="17">
        <f t="shared" si="20"/>
        <v>-0.005333333333333333</v>
      </c>
      <c r="G55" s="17">
        <f t="shared" si="10"/>
        <v>26703.515</v>
      </c>
      <c r="H55" s="20" t="str">
        <f t="shared" si="22"/>
        <v>Comp</v>
      </c>
      <c r="I55" s="17">
        <f t="shared" si="11"/>
        <v>0</v>
      </c>
      <c r="J55" s="20" t="str">
        <f t="shared" si="23"/>
        <v>Tens</v>
      </c>
      <c r="K55" s="17">
        <f t="shared" si="12"/>
        <v>0</v>
      </c>
      <c r="L55" s="20" t="str">
        <f t="shared" si="24"/>
        <v>Tens</v>
      </c>
      <c r="M55" s="17">
        <f t="shared" si="13"/>
        <v>-39269.875</v>
      </c>
      <c r="N55" s="20" t="str">
        <f t="shared" si="25"/>
        <v>Tens</v>
      </c>
      <c r="O55" s="19">
        <f t="shared" si="14"/>
        <v>19946.14</v>
      </c>
      <c r="P55" s="17">
        <f t="shared" si="15"/>
        <v>10230.610875</v>
      </c>
      <c r="Q55" s="21">
        <f t="shared" si="21"/>
        <v>0.5129118152685181</v>
      </c>
      <c r="T55">
        <f t="shared" si="1"/>
        <v>3853.3333333333335</v>
      </c>
      <c r="U55">
        <f t="shared" si="2"/>
        <v>2720</v>
      </c>
      <c r="V55">
        <f t="shared" si="3"/>
        <v>4000</v>
      </c>
      <c r="W55">
        <f t="shared" si="4"/>
        <v>4000</v>
      </c>
      <c r="Y55">
        <f t="shared" si="5"/>
        <v>3853.3333333333335</v>
      </c>
      <c r="Z55">
        <f t="shared" si="6"/>
        <v>2720</v>
      </c>
      <c r="AA55">
        <f t="shared" si="7"/>
        <v>-4000</v>
      </c>
      <c r="AB55">
        <f t="shared" si="8"/>
        <v>-4000</v>
      </c>
    </row>
    <row r="56" spans="1:28" ht="21.75">
      <c r="A56" s="16">
        <f t="shared" si="16"/>
        <v>9.75</v>
      </c>
      <c r="B56" s="19">
        <f t="shared" si="9"/>
        <v>35221.875</v>
      </c>
      <c r="C56" s="17">
        <f t="shared" si="17"/>
        <v>0.0014615384615384616</v>
      </c>
      <c r="D56" s="17">
        <f t="shared" si="18"/>
        <v>0.0006923076923076924</v>
      </c>
      <c r="E56" s="17">
        <f t="shared" si="19"/>
        <v>-0.003923076923076923</v>
      </c>
      <c r="F56" s="17">
        <f t="shared" si="20"/>
        <v>-0.004692307692307693</v>
      </c>
      <c r="G56" s="17">
        <f t="shared" si="10"/>
        <v>29271.160673076927</v>
      </c>
      <c r="H56" s="20" t="str">
        <f t="shared" si="22"/>
        <v>Comp</v>
      </c>
      <c r="I56" s="17">
        <f t="shared" si="11"/>
        <v>0</v>
      </c>
      <c r="J56" s="20" t="str">
        <f t="shared" si="23"/>
        <v>Tens</v>
      </c>
      <c r="K56" s="17">
        <f t="shared" si="12"/>
        <v>0</v>
      </c>
      <c r="L56" s="20" t="str">
        <f t="shared" si="24"/>
        <v>Tens</v>
      </c>
      <c r="M56" s="17">
        <f t="shared" si="13"/>
        <v>-39269.875</v>
      </c>
      <c r="N56" s="20" t="str">
        <f t="shared" si="25"/>
        <v>Tens</v>
      </c>
      <c r="O56" s="19">
        <f t="shared" si="14"/>
        <v>25223.160673076927</v>
      </c>
      <c r="P56" s="17">
        <f t="shared" si="15"/>
        <v>10677.878371995193</v>
      </c>
      <c r="Q56" s="21">
        <f t="shared" si="21"/>
        <v>0.42333625473799985</v>
      </c>
      <c r="T56">
        <f t="shared" si="1"/>
        <v>3972.631578947369</v>
      </c>
      <c r="U56">
        <f t="shared" si="2"/>
        <v>2898.9473684210525</v>
      </c>
      <c r="V56">
        <f t="shared" si="3"/>
        <v>-3543.157894736842</v>
      </c>
      <c r="W56">
        <f t="shared" si="4"/>
        <v>4000</v>
      </c>
      <c r="Y56">
        <f t="shared" si="5"/>
        <v>3972.631578947369</v>
      </c>
      <c r="Z56">
        <f t="shared" si="6"/>
        <v>2898.9473684210525</v>
      </c>
      <c r="AA56">
        <f t="shared" si="7"/>
        <v>-3543.157894736842</v>
      </c>
      <c r="AB56">
        <f t="shared" si="8"/>
        <v>-4000</v>
      </c>
    </row>
    <row r="57" spans="1:28" ht="21.75">
      <c r="A57" s="16">
        <f t="shared" si="16"/>
        <v>10.5</v>
      </c>
      <c r="B57" s="19">
        <f t="shared" si="9"/>
        <v>37931.25</v>
      </c>
      <c r="C57" s="17">
        <f t="shared" si="17"/>
        <v>0.0015714285714285715</v>
      </c>
      <c r="D57" s="17">
        <f t="shared" si="18"/>
        <v>0.0008571428571428571</v>
      </c>
      <c r="E57" s="17">
        <f t="shared" si="19"/>
        <v>-0.0034285714285714284</v>
      </c>
      <c r="F57" s="17">
        <f t="shared" si="20"/>
        <v>-0.004142857142857143</v>
      </c>
      <c r="G57" s="17">
        <f t="shared" si="10"/>
        <v>31471.99982142857</v>
      </c>
      <c r="H57" s="20" t="str">
        <f t="shared" si="22"/>
        <v>Comp</v>
      </c>
      <c r="I57" s="17">
        <f t="shared" si="11"/>
        <v>0</v>
      </c>
      <c r="J57" s="20" t="str">
        <f t="shared" si="23"/>
        <v>Tens</v>
      </c>
      <c r="K57" s="17">
        <f t="shared" si="12"/>
        <v>0</v>
      </c>
      <c r="L57" s="20" t="str">
        <f t="shared" si="24"/>
        <v>Tens</v>
      </c>
      <c r="M57" s="17">
        <f t="shared" si="13"/>
        <v>-39269.875</v>
      </c>
      <c r="N57" s="20" t="str">
        <f t="shared" si="25"/>
        <v>Tens</v>
      </c>
      <c r="O57" s="19">
        <f t="shared" si="14"/>
        <v>30133.374821428573</v>
      </c>
      <c r="P57" s="17">
        <f t="shared" si="15"/>
        <v>11071.192950892859</v>
      </c>
      <c r="Q57" s="21">
        <f t="shared" si="21"/>
        <v>0.3674063398640588</v>
      </c>
      <c r="T57">
        <f t="shared" si="1"/>
        <v>4000</v>
      </c>
      <c r="U57">
        <f t="shared" si="2"/>
        <v>3060</v>
      </c>
      <c r="V57">
        <f t="shared" si="3"/>
        <v>-3060</v>
      </c>
      <c r="W57">
        <f t="shared" si="4"/>
        <v>4000</v>
      </c>
      <c r="Y57">
        <f t="shared" si="5"/>
        <v>4000</v>
      </c>
      <c r="Z57">
        <f t="shared" si="6"/>
        <v>3060</v>
      </c>
      <c r="AA57">
        <f t="shared" si="7"/>
        <v>-3060</v>
      </c>
      <c r="AB57">
        <f t="shared" si="8"/>
        <v>-4000</v>
      </c>
    </row>
    <row r="58" spans="1:28" ht="21.75">
      <c r="A58" s="16">
        <f t="shared" si="16"/>
        <v>11.25</v>
      </c>
      <c r="B58" s="19">
        <f t="shared" si="9"/>
        <v>40640.625</v>
      </c>
      <c r="C58" s="17">
        <f t="shared" si="17"/>
        <v>0.0016666666666666668</v>
      </c>
      <c r="D58" s="17">
        <f t="shared" si="18"/>
        <v>0.001</v>
      </c>
      <c r="E58" s="17">
        <f t="shared" si="19"/>
        <v>-0.003</v>
      </c>
      <c r="F58" s="17">
        <f t="shared" si="20"/>
        <v>-0.003666666666666667</v>
      </c>
      <c r="G58" s="17">
        <f t="shared" si="10"/>
        <v>33379.393749999996</v>
      </c>
      <c r="H58" s="20" t="str">
        <f t="shared" si="22"/>
        <v>Comp</v>
      </c>
      <c r="I58" s="17">
        <f t="shared" si="11"/>
        <v>0</v>
      </c>
      <c r="J58" s="20" t="str">
        <f t="shared" si="23"/>
        <v>Tens</v>
      </c>
      <c r="K58" s="17">
        <f t="shared" si="12"/>
        <v>0</v>
      </c>
      <c r="L58" s="20" t="str">
        <f t="shared" si="24"/>
        <v>Tens</v>
      </c>
      <c r="M58" s="17">
        <f t="shared" si="13"/>
        <v>-39269.875</v>
      </c>
      <c r="N58" s="20" t="str">
        <f t="shared" si="25"/>
        <v>Tens</v>
      </c>
      <c r="O58" s="19">
        <f t="shared" si="14"/>
        <v>34750.14374999999</v>
      </c>
      <c r="P58" s="17">
        <f t="shared" si="15"/>
        <v>11417.890742187501</v>
      </c>
      <c r="Q58" s="21">
        <f t="shared" si="21"/>
        <v>0.3285710362619005</v>
      </c>
      <c r="T58">
        <f t="shared" si="1"/>
        <v>4000</v>
      </c>
      <c r="U58">
        <f t="shared" si="2"/>
        <v>3205.714285714286</v>
      </c>
      <c r="V58">
        <f t="shared" si="3"/>
        <v>-2622.8571428571427</v>
      </c>
      <c r="W58">
        <f t="shared" si="4"/>
        <v>-3594.2857142857147</v>
      </c>
      <c r="Y58">
        <f t="shared" si="5"/>
        <v>4000</v>
      </c>
      <c r="Z58">
        <f t="shared" si="6"/>
        <v>3205.714285714286</v>
      </c>
      <c r="AA58">
        <f t="shared" si="7"/>
        <v>-2622.8571428571427</v>
      </c>
      <c r="AB58">
        <f t="shared" si="8"/>
        <v>-3594.2857142857147</v>
      </c>
    </row>
    <row r="59" spans="1:28" ht="21.75">
      <c r="A59" s="16">
        <f t="shared" si="16"/>
        <v>12</v>
      </c>
      <c r="B59" s="19">
        <f t="shared" si="9"/>
        <v>43350</v>
      </c>
      <c r="C59" s="17">
        <f t="shared" si="17"/>
        <v>0.0017500000000000003</v>
      </c>
      <c r="D59" s="17">
        <f t="shared" si="18"/>
        <v>0.0011250000000000001</v>
      </c>
      <c r="E59" s="17">
        <f t="shared" si="19"/>
        <v>-0.002625</v>
      </c>
      <c r="F59" s="17">
        <f t="shared" si="20"/>
        <v>-0.00325</v>
      </c>
      <c r="G59" s="17">
        <f t="shared" si="10"/>
        <v>35048.363437500004</v>
      </c>
      <c r="H59" s="20" t="str">
        <f t="shared" si="22"/>
        <v>Comp</v>
      </c>
      <c r="I59" s="17">
        <f t="shared" si="11"/>
        <v>0</v>
      </c>
      <c r="J59" s="20" t="str">
        <f t="shared" si="23"/>
        <v>Tens</v>
      </c>
      <c r="K59" s="17">
        <f t="shared" si="12"/>
        <v>0</v>
      </c>
      <c r="L59" s="20" t="str">
        <f t="shared" si="24"/>
        <v>Tens</v>
      </c>
      <c r="M59" s="17">
        <f t="shared" si="13"/>
        <v>-39269.875</v>
      </c>
      <c r="N59" s="20" t="str">
        <f t="shared" si="25"/>
        <v>Tens</v>
      </c>
      <c r="O59" s="19">
        <f t="shared" si="14"/>
        <v>39128.4884375</v>
      </c>
      <c r="P59" s="17">
        <f t="shared" si="15"/>
        <v>11723.47384375</v>
      </c>
      <c r="Q59" s="21">
        <f t="shared" si="21"/>
        <v>0.29961478993690044</v>
      </c>
      <c r="T59">
        <f t="shared" si="1"/>
        <v>4000</v>
      </c>
      <c r="U59">
        <f t="shared" si="2"/>
        <v>3338.181818181818</v>
      </c>
      <c r="V59">
        <f t="shared" si="3"/>
        <v>-2225.4545454545455</v>
      </c>
      <c r="W59">
        <f t="shared" si="4"/>
        <v>-3152.7272727272725</v>
      </c>
      <c r="Y59">
        <f t="shared" si="5"/>
        <v>4000</v>
      </c>
      <c r="Z59">
        <f t="shared" si="6"/>
        <v>3338.181818181818</v>
      </c>
      <c r="AA59">
        <f t="shared" si="7"/>
        <v>-2225.4545454545455</v>
      </c>
      <c r="AB59">
        <f t="shared" si="8"/>
        <v>-3152.7272727272725</v>
      </c>
    </row>
    <row r="60" spans="1:28" ht="21.75">
      <c r="A60" s="16">
        <f t="shared" si="16"/>
        <v>12.75</v>
      </c>
      <c r="B60" s="19">
        <f t="shared" si="9"/>
        <v>46059.375</v>
      </c>
      <c r="C60" s="17">
        <f t="shared" si="17"/>
        <v>0.0018235294117647058</v>
      </c>
      <c r="D60" s="17">
        <f t="shared" si="18"/>
        <v>0.0012352941176470588</v>
      </c>
      <c r="E60" s="17">
        <f t="shared" si="19"/>
        <v>-0.0022941176470588232</v>
      </c>
      <c r="F60" s="17">
        <f t="shared" si="20"/>
        <v>-0.002882352941176471</v>
      </c>
      <c r="G60" s="17">
        <f t="shared" si="10"/>
        <v>36520.98375</v>
      </c>
      <c r="H60" s="20" t="str">
        <f t="shared" si="22"/>
        <v>Comp</v>
      </c>
      <c r="I60" s="17">
        <f t="shared" si="11"/>
        <v>0</v>
      </c>
      <c r="J60" s="20" t="str">
        <f t="shared" si="23"/>
        <v>Tens</v>
      </c>
      <c r="K60" s="17">
        <f t="shared" si="12"/>
        <v>0</v>
      </c>
      <c r="L60" s="20" t="str">
        <f t="shared" si="24"/>
        <v>Tens</v>
      </c>
      <c r="M60" s="17">
        <f t="shared" si="13"/>
        <v>-39269.875</v>
      </c>
      <c r="N60" s="20" t="str">
        <f t="shared" si="25"/>
        <v>Tens</v>
      </c>
      <c r="O60" s="19">
        <f t="shared" si="14"/>
        <v>43310.48375</v>
      </c>
      <c r="P60" s="17">
        <f t="shared" si="15"/>
        <v>11992.149742187501</v>
      </c>
      <c r="Q60" s="21">
        <f t="shared" si="21"/>
        <v>0.27688791959492953</v>
      </c>
      <c r="T60">
        <f t="shared" si="1"/>
        <v>4000</v>
      </c>
      <c r="U60">
        <f t="shared" si="2"/>
        <v>3459.1304347826085</v>
      </c>
      <c r="V60">
        <f t="shared" si="3"/>
        <v>-1862.608695652174</v>
      </c>
      <c r="W60">
        <f t="shared" si="4"/>
        <v>-2749.5652173913045</v>
      </c>
      <c r="Y60">
        <f t="shared" si="5"/>
        <v>4000</v>
      </c>
      <c r="Z60">
        <f t="shared" si="6"/>
        <v>3459.1304347826085</v>
      </c>
      <c r="AA60">
        <f t="shared" si="7"/>
        <v>-1862.608695652174</v>
      </c>
      <c r="AB60">
        <f t="shared" si="8"/>
        <v>-2749.5652173913045</v>
      </c>
    </row>
    <row r="61" spans="1:28" ht="21.75">
      <c r="A61" s="16">
        <f t="shared" si="16"/>
        <v>13.5</v>
      </c>
      <c r="B61" s="19">
        <f t="shared" si="9"/>
        <v>48768.75</v>
      </c>
      <c r="C61" s="17">
        <f t="shared" si="17"/>
        <v>0.001888888888888889</v>
      </c>
      <c r="D61" s="17">
        <f t="shared" si="18"/>
        <v>0.0013333333333333333</v>
      </c>
      <c r="E61" s="17">
        <f t="shared" si="19"/>
        <v>-0.002</v>
      </c>
      <c r="F61" s="17">
        <f t="shared" si="20"/>
        <v>-0.0025555555555555557</v>
      </c>
      <c r="G61" s="17">
        <f t="shared" si="10"/>
        <v>37829.979583333334</v>
      </c>
      <c r="H61" s="20" t="str">
        <f t="shared" si="22"/>
        <v>Comp</v>
      </c>
      <c r="I61" s="17">
        <f t="shared" si="11"/>
        <v>0</v>
      </c>
      <c r="J61" s="20" t="str">
        <f t="shared" si="23"/>
        <v>Tens</v>
      </c>
      <c r="K61" s="17">
        <f t="shared" si="12"/>
        <v>0</v>
      </c>
      <c r="L61" s="20" t="str">
        <f t="shared" si="24"/>
        <v>Tens</v>
      </c>
      <c r="M61" s="17">
        <f t="shared" si="13"/>
        <v>-39269.875</v>
      </c>
      <c r="N61" s="20" t="str">
        <f t="shared" si="25"/>
        <v>Tens</v>
      </c>
      <c r="O61" s="19">
        <f t="shared" si="14"/>
        <v>47328.854583333334</v>
      </c>
      <c r="P61" s="17">
        <f t="shared" si="15"/>
        <v>12227.190927083333</v>
      </c>
      <c r="Q61" s="21">
        <f t="shared" si="21"/>
        <v>0.2583453801011506</v>
      </c>
      <c r="T61">
        <f t="shared" si="1"/>
        <v>4000</v>
      </c>
      <c r="U61">
        <f t="shared" si="2"/>
        <v>3570.0000000000005</v>
      </c>
      <c r="V61">
        <f t="shared" si="3"/>
        <v>-1530</v>
      </c>
      <c r="W61">
        <f t="shared" si="4"/>
        <v>-2380</v>
      </c>
      <c r="Y61">
        <f t="shared" si="5"/>
        <v>4000</v>
      </c>
      <c r="Z61">
        <f t="shared" si="6"/>
        <v>3570.0000000000005</v>
      </c>
      <c r="AA61">
        <f t="shared" si="7"/>
        <v>-1530</v>
      </c>
      <c r="AB61">
        <f t="shared" si="8"/>
        <v>-2380</v>
      </c>
    </row>
    <row r="62" spans="1:28" ht="21.75">
      <c r="A62" s="16">
        <f t="shared" si="16"/>
        <v>14.25</v>
      </c>
      <c r="B62" s="19">
        <f t="shared" si="9"/>
        <v>51478.125</v>
      </c>
      <c r="C62" s="17">
        <f t="shared" si="17"/>
        <v>0.0019473684210526317</v>
      </c>
      <c r="D62" s="17">
        <f t="shared" si="18"/>
        <v>0.0014210526315789472</v>
      </c>
      <c r="E62" s="17">
        <f t="shared" si="19"/>
        <v>-0.001736842105263158</v>
      </c>
      <c r="F62" s="17">
        <f t="shared" si="20"/>
        <v>-0.0022631578947368424</v>
      </c>
      <c r="G62" s="17">
        <f t="shared" si="10"/>
        <v>39001.18638157895</v>
      </c>
      <c r="H62" s="20" t="str">
        <f t="shared" si="22"/>
        <v>Comp</v>
      </c>
      <c r="I62" s="17">
        <f t="shared" si="11"/>
        <v>0</v>
      </c>
      <c r="J62" s="20" t="str">
        <f t="shared" si="23"/>
        <v>Tens</v>
      </c>
      <c r="K62" s="17">
        <f t="shared" si="12"/>
        <v>0</v>
      </c>
      <c r="L62" s="20" t="str">
        <f t="shared" si="24"/>
        <v>Tens</v>
      </c>
      <c r="M62" s="17">
        <f t="shared" si="13"/>
        <v>-39269.875</v>
      </c>
      <c r="N62" s="20" t="str">
        <f t="shared" si="25"/>
        <v>Tens</v>
      </c>
      <c r="O62" s="19">
        <f t="shared" si="14"/>
        <v>51209.43638157894</v>
      </c>
      <c r="P62" s="17">
        <f t="shared" si="15"/>
        <v>12431.180942845396</v>
      </c>
      <c r="Q62" s="21">
        <f t="shared" si="21"/>
        <v>0.24275176258954376</v>
      </c>
      <c r="T62">
        <f t="shared" si="1"/>
        <v>4000</v>
      </c>
      <c r="U62">
        <f t="shared" si="2"/>
        <v>3672</v>
      </c>
      <c r="V62">
        <f t="shared" si="3"/>
        <v>-1224.0000000000002</v>
      </c>
      <c r="W62">
        <f t="shared" si="4"/>
        <v>-2040</v>
      </c>
      <c r="Y62">
        <f t="shared" si="5"/>
        <v>4000</v>
      </c>
      <c r="Z62">
        <f t="shared" si="6"/>
        <v>3672</v>
      </c>
      <c r="AA62">
        <f t="shared" si="7"/>
        <v>-1224.0000000000002</v>
      </c>
      <c r="AB62">
        <f t="shared" si="8"/>
        <v>-2040</v>
      </c>
    </row>
    <row r="63" spans="1:28" ht="21.75">
      <c r="A63" s="16">
        <f t="shared" si="16"/>
        <v>15</v>
      </c>
      <c r="B63" s="19">
        <f t="shared" si="9"/>
        <v>54187.5</v>
      </c>
      <c r="C63" s="17">
        <f t="shared" si="17"/>
        <v>0.002</v>
      </c>
      <c r="D63" s="17">
        <f t="shared" si="18"/>
        <v>0.0015</v>
      </c>
      <c r="E63" s="17">
        <f t="shared" si="19"/>
        <v>-0.0015</v>
      </c>
      <c r="F63" s="17">
        <f t="shared" si="20"/>
        <v>-0.002</v>
      </c>
      <c r="G63" s="17">
        <f t="shared" si="10"/>
        <v>39269.875</v>
      </c>
      <c r="H63" s="20" t="str">
        <f t="shared" si="22"/>
        <v>Comp</v>
      </c>
      <c r="I63" s="17">
        <f t="shared" si="11"/>
        <v>0</v>
      </c>
      <c r="J63" s="20" t="str">
        <f t="shared" si="23"/>
        <v>Tens</v>
      </c>
      <c r="K63" s="17">
        <f t="shared" si="12"/>
        <v>0</v>
      </c>
      <c r="L63" s="20" t="str">
        <f t="shared" si="24"/>
        <v>Tens</v>
      </c>
      <c r="M63" s="17">
        <f t="shared" si="13"/>
        <v>-39269.875</v>
      </c>
      <c r="N63" s="20" t="str">
        <f t="shared" si="25"/>
        <v>Tens</v>
      </c>
      <c r="O63" s="19">
        <f t="shared" si="14"/>
        <v>54187.5</v>
      </c>
      <c r="P63" s="17">
        <f t="shared" si="15"/>
        <v>12527.646875</v>
      </c>
      <c r="Q63" s="21">
        <f t="shared" si="21"/>
        <v>0.23119071510957326</v>
      </c>
      <c r="T63">
        <f t="shared" si="1"/>
        <v>4000</v>
      </c>
      <c r="U63">
        <f t="shared" si="2"/>
        <v>3766.1538461538466</v>
      </c>
      <c r="V63">
        <f t="shared" si="3"/>
        <v>-941.5384615384617</v>
      </c>
      <c r="W63">
        <f t="shared" si="4"/>
        <v>-1726.1538461538462</v>
      </c>
      <c r="Y63">
        <f t="shared" si="5"/>
        <v>4000</v>
      </c>
      <c r="Z63">
        <f t="shared" si="6"/>
        <v>3766.1538461538466</v>
      </c>
      <c r="AA63">
        <f t="shared" si="7"/>
        <v>-941.5384615384617</v>
      </c>
      <c r="AB63">
        <f t="shared" si="8"/>
        <v>-1726.1538461538462</v>
      </c>
    </row>
    <row r="64" spans="1:28" ht="21.75">
      <c r="A64" s="16">
        <f t="shared" si="16"/>
        <v>15.75</v>
      </c>
      <c r="B64" s="19">
        <f t="shared" si="9"/>
        <v>56896.875</v>
      </c>
      <c r="C64" s="17">
        <f t="shared" si="17"/>
        <v>0.0020476190476190477</v>
      </c>
      <c r="D64" s="17">
        <f t="shared" si="18"/>
        <v>0.0015714285714285715</v>
      </c>
      <c r="E64" s="17">
        <f t="shared" si="19"/>
        <v>-0.0012857142857142856</v>
      </c>
      <c r="F64" s="17">
        <f t="shared" si="20"/>
        <v>-0.001761904761904762</v>
      </c>
      <c r="G64" s="17">
        <f t="shared" si="10"/>
        <v>39269.875</v>
      </c>
      <c r="H64" s="20" t="str">
        <f t="shared" si="22"/>
        <v>Comp</v>
      </c>
      <c r="I64" s="17">
        <f t="shared" si="11"/>
        <v>0</v>
      </c>
      <c r="J64" s="20" t="str">
        <f t="shared" si="23"/>
        <v>Tens</v>
      </c>
      <c r="K64" s="17">
        <f t="shared" si="12"/>
        <v>0</v>
      </c>
      <c r="L64" s="20" t="str">
        <f t="shared" si="24"/>
        <v>Tens</v>
      </c>
      <c r="M64" s="17">
        <f t="shared" si="13"/>
        <v>-35286.78767857143</v>
      </c>
      <c r="N64" s="20" t="str">
        <f t="shared" si="25"/>
        <v>Tens</v>
      </c>
      <c r="O64" s="19">
        <f t="shared" si="14"/>
        <v>60879.96232142857</v>
      </c>
      <c r="P64" s="17">
        <f t="shared" si="15"/>
        <v>12181.662947544643</v>
      </c>
      <c r="Q64" s="21">
        <f t="shared" si="21"/>
        <v>0.20009314202970413</v>
      </c>
      <c r="T64">
        <f t="shared" si="1"/>
        <v>4000</v>
      </c>
      <c r="U64">
        <f t="shared" si="2"/>
        <v>3853.3333333333335</v>
      </c>
      <c r="V64">
        <f t="shared" si="3"/>
        <v>-680</v>
      </c>
      <c r="W64">
        <f t="shared" si="4"/>
        <v>-1435.5555555555554</v>
      </c>
      <c r="Y64">
        <f t="shared" si="5"/>
        <v>4000</v>
      </c>
      <c r="Z64">
        <f t="shared" si="6"/>
        <v>3853.3333333333335</v>
      </c>
      <c r="AA64">
        <f t="shared" si="7"/>
        <v>-680</v>
      </c>
      <c r="AB64">
        <f t="shared" si="8"/>
        <v>-1435.5555555555554</v>
      </c>
    </row>
    <row r="65" spans="1:28" ht="21.75">
      <c r="A65" s="16">
        <f t="shared" si="16"/>
        <v>16.5</v>
      </c>
      <c r="B65" s="19">
        <f t="shared" si="9"/>
        <v>59606.25</v>
      </c>
      <c r="C65" s="17">
        <f t="shared" si="17"/>
        <v>0.002090909090909091</v>
      </c>
      <c r="D65" s="17">
        <f t="shared" si="18"/>
        <v>0.0016363636363636363</v>
      </c>
      <c r="E65" s="17">
        <f t="shared" si="19"/>
        <v>-0.001090909090909091</v>
      </c>
      <c r="F65" s="17">
        <f t="shared" si="20"/>
        <v>-0.0015454545454545454</v>
      </c>
      <c r="G65" s="17">
        <f t="shared" si="10"/>
        <v>39269.875</v>
      </c>
      <c r="H65" s="20" t="str">
        <f t="shared" si="22"/>
        <v>Comp</v>
      </c>
      <c r="I65" s="17">
        <f t="shared" si="11"/>
        <v>0</v>
      </c>
      <c r="J65" s="20" t="str">
        <f t="shared" si="23"/>
        <v>Tens</v>
      </c>
      <c r="K65" s="17">
        <f t="shared" si="12"/>
        <v>0</v>
      </c>
      <c r="L65" s="20" t="str">
        <f t="shared" si="24"/>
        <v>Tens</v>
      </c>
      <c r="M65" s="17">
        <f t="shared" si="13"/>
        <v>-30951.801477272726</v>
      </c>
      <c r="N65" s="20" t="str">
        <f t="shared" si="25"/>
        <v>Tens</v>
      </c>
      <c r="O65" s="19">
        <f t="shared" si="14"/>
        <v>67924.32352272727</v>
      </c>
      <c r="P65" s="17">
        <f t="shared" si="15"/>
        <v>11783.216866477273</v>
      </c>
      <c r="Q65" s="21">
        <f t="shared" si="21"/>
        <v>0.1734756601960805</v>
      </c>
      <c r="T65">
        <f t="shared" si="1"/>
        <v>4000</v>
      </c>
      <c r="U65">
        <f t="shared" si="2"/>
        <v>3934.2857142857147</v>
      </c>
      <c r="V65">
        <f t="shared" si="3"/>
        <v>-437.1428571428571</v>
      </c>
      <c r="W65">
        <f t="shared" si="4"/>
        <v>-1165.7142857142856</v>
      </c>
      <c r="Y65">
        <f t="shared" si="5"/>
        <v>4000</v>
      </c>
      <c r="Z65">
        <f t="shared" si="6"/>
        <v>3934.2857142857147</v>
      </c>
      <c r="AA65">
        <f t="shared" si="7"/>
        <v>-437.1428571428571</v>
      </c>
      <c r="AB65">
        <f t="shared" si="8"/>
        <v>-1165.7142857142856</v>
      </c>
    </row>
    <row r="66" spans="1:28" ht="21.75">
      <c r="A66" s="16">
        <f t="shared" si="16"/>
        <v>17.25</v>
      </c>
      <c r="B66" s="19">
        <f t="shared" si="9"/>
        <v>62315.625</v>
      </c>
      <c r="C66" s="17">
        <f t="shared" si="17"/>
        <v>0.002130434782608696</v>
      </c>
      <c r="D66" s="17">
        <f t="shared" si="18"/>
        <v>0.0016956521739130434</v>
      </c>
      <c r="E66" s="17">
        <f t="shared" si="19"/>
        <v>-0.0009130434782608696</v>
      </c>
      <c r="F66" s="17">
        <f t="shared" si="20"/>
        <v>-0.0013478260869565217</v>
      </c>
      <c r="G66" s="17">
        <f t="shared" si="10"/>
        <v>39269.875</v>
      </c>
      <c r="H66" s="20" t="str">
        <f t="shared" si="22"/>
        <v>Comp</v>
      </c>
      <c r="I66" s="17">
        <f t="shared" si="11"/>
        <v>0</v>
      </c>
      <c r="J66" s="20" t="str">
        <f t="shared" si="23"/>
        <v>Tens</v>
      </c>
      <c r="K66" s="17">
        <f t="shared" si="12"/>
        <v>0</v>
      </c>
      <c r="L66" s="20" t="str">
        <f t="shared" si="24"/>
        <v>Tens</v>
      </c>
      <c r="M66" s="17">
        <f t="shared" si="13"/>
        <v>-26993.77059782609</v>
      </c>
      <c r="N66" s="20" t="str">
        <f t="shared" si="25"/>
        <v>Tens</v>
      </c>
      <c r="O66" s="19">
        <f t="shared" si="14"/>
        <v>74591.7294021739</v>
      </c>
      <c r="P66" s="17">
        <f t="shared" si="15"/>
        <v>11405.19405197011</v>
      </c>
      <c r="Q66" s="21">
        <f t="shared" si="21"/>
        <v>0.1529015903422359</v>
      </c>
      <c r="T66">
        <f t="shared" si="1"/>
        <v>4000</v>
      </c>
      <c r="U66">
        <f t="shared" si="2"/>
        <v>4000</v>
      </c>
      <c r="V66">
        <f t="shared" si="3"/>
        <v>-211.0344827586207</v>
      </c>
      <c r="W66">
        <f t="shared" si="4"/>
        <v>-914.4827586206898</v>
      </c>
      <c r="Y66">
        <f t="shared" si="5"/>
        <v>4000</v>
      </c>
      <c r="Z66">
        <f t="shared" si="6"/>
        <v>4000</v>
      </c>
      <c r="AA66">
        <f t="shared" si="7"/>
        <v>-211.0344827586207</v>
      </c>
      <c r="AB66">
        <f t="shared" si="8"/>
        <v>-914.4827586206898</v>
      </c>
    </row>
    <row r="67" spans="1:28" ht="21.75">
      <c r="A67" s="16">
        <f t="shared" si="16"/>
        <v>18</v>
      </c>
      <c r="B67" s="19">
        <f t="shared" si="9"/>
        <v>65025</v>
      </c>
      <c r="C67" s="17">
        <f t="shared" si="17"/>
        <v>0.0021666666666666666</v>
      </c>
      <c r="D67" s="17">
        <f t="shared" si="18"/>
        <v>0.0017500000000000003</v>
      </c>
      <c r="E67" s="17">
        <f t="shared" si="19"/>
        <v>-0.00075</v>
      </c>
      <c r="F67" s="17">
        <f t="shared" si="20"/>
        <v>-0.0011666666666666668</v>
      </c>
      <c r="G67" s="17">
        <f t="shared" si="10"/>
        <v>39269.875</v>
      </c>
      <c r="H67" s="20" t="str">
        <f t="shared" si="22"/>
        <v>Comp</v>
      </c>
      <c r="I67" s="17">
        <f t="shared" si="11"/>
        <v>0</v>
      </c>
      <c r="J67" s="20" t="str">
        <f t="shared" si="23"/>
        <v>Tens</v>
      </c>
      <c r="K67" s="17">
        <f t="shared" si="12"/>
        <v>0</v>
      </c>
      <c r="L67" s="20" t="str">
        <f t="shared" si="24"/>
        <v>Tens</v>
      </c>
      <c r="M67" s="17">
        <f t="shared" si="13"/>
        <v>-23365.575624999998</v>
      </c>
      <c r="N67" s="20" t="str">
        <f t="shared" si="25"/>
        <v>Tens</v>
      </c>
      <c r="O67" s="19">
        <f t="shared" si="14"/>
        <v>80929.299375</v>
      </c>
      <c r="P67" s="17">
        <f t="shared" si="15"/>
        <v>11042.882562499999</v>
      </c>
      <c r="Q67" s="21">
        <f t="shared" si="21"/>
        <v>0.13645098435031397</v>
      </c>
      <c r="T67">
        <f t="shared" si="1"/>
        <v>4000</v>
      </c>
      <c r="U67">
        <f t="shared" si="2"/>
        <v>4000</v>
      </c>
      <c r="V67">
        <f t="shared" si="3"/>
        <v>0</v>
      </c>
      <c r="W67">
        <f t="shared" si="4"/>
        <v>-680</v>
      </c>
      <c r="Y67">
        <f t="shared" si="5"/>
        <v>4000</v>
      </c>
      <c r="Z67">
        <f t="shared" si="6"/>
        <v>4000</v>
      </c>
      <c r="AA67">
        <f t="shared" si="7"/>
        <v>0</v>
      </c>
      <c r="AB67">
        <f t="shared" si="8"/>
        <v>-680</v>
      </c>
    </row>
    <row r="68" spans="1:28" ht="21.75">
      <c r="A68" s="16">
        <f t="shared" si="16"/>
        <v>18.75</v>
      </c>
      <c r="B68" s="19">
        <f t="shared" si="9"/>
        <v>67734.375</v>
      </c>
      <c r="C68" s="17">
        <f t="shared" si="17"/>
        <v>0.0021999999999999997</v>
      </c>
      <c r="D68" s="17">
        <f t="shared" si="18"/>
        <v>0.0018</v>
      </c>
      <c r="E68" s="17">
        <f t="shared" si="19"/>
        <v>-0.0006000000000000001</v>
      </c>
      <c r="F68" s="17">
        <f t="shared" si="20"/>
        <v>-0.001</v>
      </c>
      <c r="G68" s="17">
        <f t="shared" si="10"/>
        <v>39269.875</v>
      </c>
      <c r="H68" s="20" t="str">
        <f t="shared" si="22"/>
        <v>Comp</v>
      </c>
      <c r="I68" s="17">
        <f t="shared" si="11"/>
        <v>0</v>
      </c>
      <c r="J68" s="20" t="str">
        <f t="shared" si="23"/>
        <v>Tens</v>
      </c>
      <c r="K68" s="17">
        <f t="shared" si="12"/>
        <v>0</v>
      </c>
      <c r="L68" s="20" t="str">
        <f t="shared" si="24"/>
        <v>Tens</v>
      </c>
      <c r="M68" s="17">
        <f t="shared" si="13"/>
        <v>-20027.63625</v>
      </c>
      <c r="N68" s="20" t="str">
        <f t="shared" si="25"/>
        <v>Tens</v>
      </c>
      <c r="O68" s="19">
        <f t="shared" si="14"/>
        <v>86976.61375</v>
      </c>
      <c r="P68" s="17">
        <f t="shared" si="15"/>
        <v>10692.3243671875</v>
      </c>
      <c r="Q68" s="21">
        <f t="shared" si="21"/>
        <v>0.12293332547897107</v>
      </c>
      <c r="T68">
        <f t="shared" si="1"/>
        <v>4000</v>
      </c>
      <c r="U68">
        <f t="shared" si="2"/>
        <v>4000</v>
      </c>
      <c r="V68">
        <f t="shared" si="3"/>
        <v>197.41935483870967</v>
      </c>
      <c r="W68">
        <f t="shared" si="4"/>
        <v>-460.6451612903226</v>
      </c>
      <c r="Y68">
        <f t="shared" si="5"/>
        <v>4000</v>
      </c>
      <c r="Z68">
        <f t="shared" si="6"/>
        <v>4000</v>
      </c>
      <c r="AA68">
        <f t="shared" si="7"/>
        <v>197.41935483870967</v>
      </c>
      <c r="AB68">
        <f t="shared" si="8"/>
        <v>-460.6451612903226</v>
      </c>
    </row>
    <row r="69" spans="1:28" ht="21.75">
      <c r="A69" s="16">
        <f t="shared" si="16"/>
        <v>19.5</v>
      </c>
      <c r="B69" s="19">
        <f t="shared" si="9"/>
        <v>70443.75</v>
      </c>
      <c r="C69" s="17">
        <f t="shared" si="17"/>
        <v>0.002230769230769231</v>
      </c>
      <c r="D69" s="17">
        <f t="shared" si="18"/>
        <v>0.0018461538461538463</v>
      </c>
      <c r="E69" s="17">
        <f t="shared" si="19"/>
        <v>-0.0004615384615384616</v>
      </c>
      <c r="F69" s="17">
        <f t="shared" si="20"/>
        <v>-0.0008461538461538462</v>
      </c>
      <c r="G69" s="17">
        <f t="shared" si="10"/>
        <v>39269.875</v>
      </c>
      <c r="H69" s="20" t="str">
        <f t="shared" si="22"/>
        <v>Comp</v>
      </c>
      <c r="I69" s="17">
        <f t="shared" si="11"/>
        <v>0</v>
      </c>
      <c r="J69" s="20" t="str">
        <f t="shared" si="23"/>
        <v>Tens</v>
      </c>
      <c r="K69" s="17">
        <f t="shared" si="12"/>
        <v>0</v>
      </c>
      <c r="L69" s="20" t="str">
        <f t="shared" si="24"/>
        <v>Tens</v>
      </c>
      <c r="M69" s="17">
        <f t="shared" si="13"/>
        <v>-16946.461442307693</v>
      </c>
      <c r="N69" s="20" t="str">
        <f t="shared" si="25"/>
        <v>Tens</v>
      </c>
      <c r="O69" s="19">
        <f t="shared" si="14"/>
        <v>92767.16355769231</v>
      </c>
      <c r="P69" s="17">
        <f t="shared" si="15"/>
        <v>10350.170362980767</v>
      </c>
      <c r="Q69" s="21">
        <f t="shared" si="21"/>
        <v>0.11157148678523462</v>
      </c>
      <c r="T69">
        <f t="shared" si="1"/>
        <v>4000</v>
      </c>
      <c r="U69">
        <f t="shared" si="2"/>
        <v>4000</v>
      </c>
      <c r="V69">
        <f t="shared" si="3"/>
        <v>382.5</v>
      </c>
      <c r="W69">
        <f t="shared" si="4"/>
        <v>-255</v>
      </c>
      <c r="Y69">
        <f t="shared" si="5"/>
        <v>4000</v>
      </c>
      <c r="Z69">
        <f t="shared" si="6"/>
        <v>4000</v>
      </c>
      <c r="AA69">
        <f t="shared" si="7"/>
        <v>382.5</v>
      </c>
      <c r="AB69">
        <f t="shared" si="8"/>
        <v>-255</v>
      </c>
    </row>
    <row r="70" spans="1:35" ht="21.75">
      <c r="A70" s="16">
        <f t="shared" si="16"/>
        <v>20.25</v>
      </c>
      <c r="B70" s="19">
        <f t="shared" si="9"/>
        <v>73153.125</v>
      </c>
      <c r="C70" s="17">
        <f t="shared" si="17"/>
        <v>0.0022592592592592595</v>
      </c>
      <c r="D70" s="17">
        <f t="shared" si="18"/>
        <v>0.001888888888888889</v>
      </c>
      <c r="E70" s="17">
        <f t="shared" si="19"/>
        <v>-0.0003333333333333333</v>
      </c>
      <c r="F70" s="17">
        <f t="shared" si="20"/>
        <v>-0.0007037037037037037</v>
      </c>
      <c r="G70" s="17">
        <f t="shared" si="10"/>
        <v>39269.875</v>
      </c>
      <c r="H70" s="20" t="str">
        <f t="shared" si="22"/>
        <v>Comp</v>
      </c>
      <c r="I70" s="17">
        <f t="shared" si="11"/>
        <v>0</v>
      </c>
      <c r="J70" s="20" t="str">
        <f t="shared" si="23"/>
        <v>Tens</v>
      </c>
      <c r="K70" s="17">
        <f t="shared" si="12"/>
        <v>0</v>
      </c>
      <c r="L70" s="20" t="str">
        <f t="shared" si="24"/>
        <v>Tens</v>
      </c>
      <c r="M70" s="17">
        <f t="shared" si="13"/>
        <v>-14093.521805555554</v>
      </c>
      <c r="N70" s="20" t="str">
        <f t="shared" si="25"/>
        <v>Tens</v>
      </c>
      <c r="O70" s="19">
        <f t="shared" si="14"/>
        <v>98329.47819444444</v>
      </c>
      <c r="P70" s="17">
        <f t="shared" si="15"/>
        <v>10013.567610243055</v>
      </c>
      <c r="Q70" s="21">
        <f t="shared" si="21"/>
        <v>0.10183688344650257</v>
      </c>
      <c r="T70">
        <f aca="true" t="shared" si="26" ref="T70:T101">IF(ABS(C76)&lt;F$19,C76*I$19,F$18)</f>
        <v>4000</v>
      </c>
      <c r="U70">
        <f aca="true" t="shared" si="27" ref="U70:U101">IF(ABS(D76)&lt;F$19,D76*I$19,F$18)</f>
        <v>4000</v>
      </c>
      <c r="V70">
        <f aca="true" t="shared" si="28" ref="V70:V101">IF(ABS(E76)&lt;F$19,E76*I$19,F$18)</f>
        <v>556.3636363636364</v>
      </c>
      <c r="W70">
        <f aca="true" t="shared" si="29" ref="W70:W101">IF(ABS(F76)&lt;F$19,F76*I$19,F$18)</f>
        <v>-61.81818181818182</v>
      </c>
      <c r="Y70">
        <f aca="true" t="shared" si="30" ref="Y70:Y101">IF(-F$19&gt;C76,T70*-1,T70)</f>
        <v>4000</v>
      </c>
      <c r="Z70">
        <f aca="true" t="shared" si="31" ref="Z70:Z101">IF(-F$19&gt;D76,U70*-1,U70)</f>
        <v>4000</v>
      </c>
      <c r="AA70">
        <f aca="true" t="shared" si="32" ref="AA70:AA101">IF(-F$19&gt;E76,V70*-1,V70)</f>
        <v>556.3636363636364</v>
      </c>
      <c r="AB70">
        <f aca="true" t="shared" si="33" ref="AB70:AB101">IF(-F$19&gt;F76,W70*-1,W70)</f>
        <v>-61.81818181818182</v>
      </c>
      <c r="AI70">
        <v>0.025</v>
      </c>
    </row>
    <row r="71" spans="1:35" ht="21.75">
      <c r="A71" s="16">
        <f t="shared" si="16"/>
        <v>21</v>
      </c>
      <c r="B71" s="19">
        <f t="shared" si="9"/>
        <v>75862.5</v>
      </c>
      <c r="C71" s="17">
        <f t="shared" si="17"/>
        <v>0.0022857142857142855</v>
      </c>
      <c r="D71" s="17">
        <f t="shared" si="18"/>
        <v>0.0019285714285714288</v>
      </c>
      <c r="E71" s="17">
        <f t="shared" si="19"/>
        <v>-0.00021428571428571427</v>
      </c>
      <c r="F71" s="17">
        <f t="shared" si="20"/>
        <v>-0.0005714285714285714</v>
      </c>
      <c r="G71" s="17">
        <f t="shared" si="10"/>
        <v>39269.875</v>
      </c>
      <c r="H71" s="20" t="str">
        <f t="shared" si="22"/>
        <v>Comp</v>
      </c>
      <c r="I71" s="17">
        <f t="shared" si="11"/>
        <v>0</v>
      </c>
      <c r="J71" s="20" t="str">
        <f t="shared" si="23"/>
        <v>Tens</v>
      </c>
      <c r="K71" s="17">
        <f t="shared" si="12"/>
        <v>0</v>
      </c>
      <c r="L71" s="20" t="str">
        <f t="shared" si="24"/>
        <v>Tens</v>
      </c>
      <c r="M71" s="17">
        <f t="shared" si="13"/>
        <v>-11444.36357142857</v>
      </c>
      <c r="N71" s="20" t="str">
        <f t="shared" si="25"/>
        <v>Tens</v>
      </c>
      <c r="O71" s="19">
        <f t="shared" si="14"/>
        <v>103688.01142857142</v>
      </c>
      <c r="P71" s="17">
        <f t="shared" si="15"/>
        <v>9680.070732142856</v>
      </c>
      <c r="Q71" s="21">
        <f t="shared" si="21"/>
        <v>0.09335766593239433</v>
      </c>
      <c r="T71">
        <f t="shared" si="26"/>
        <v>4000</v>
      </c>
      <c r="U71">
        <f t="shared" si="27"/>
        <v>4000</v>
      </c>
      <c r="V71">
        <f t="shared" si="28"/>
        <v>720</v>
      </c>
      <c r="W71">
        <f t="shared" si="29"/>
        <v>120</v>
      </c>
      <c r="Y71">
        <f t="shared" si="30"/>
        <v>4000</v>
      </c>
      <c r="Z71">
        <f t="shared" si="31"/>
        <v>4000</v>
      </c>
      <c r="AA71">
        <f t="shared" si="32"/>
        <v>720</v>
      </c>
      <c r="AB71">
        <f t="shared" si="33"/>
        <v>120</v>
      </c>
      <c r="AI71">
        <v>0.05</v>
      </c>
    </row>
    <row r="72" spans="1:35" ht="21.75">
      <c r="A72" s="16">
        <f t="shared" si="16"/>
        <v>21.75</v>
      </c>
      <c r="B72" s="19">
        <f t="shared" si="9"/>
        <v>78571.875</v>
      </c>
      <c r="C72" s="17">
        <f t="shared" si="17"/>
        <v>0.002310344827586207</v>
      </c>
      <c r="D72" s="17">
        <f t="shared" si="18"/>
        <v>0.00196551724137931</v>
      </c>
      <c r="E72" s="17">
        <f t="shared" si="19"/>
        <v>-0.00010344827586206896</v>
      </c>
      <c r="F72" s="17">
        <f t="shared" si="20"/>
        <v>-0.00044827586206896557</v>
      </c>
      <c r="G72" s="17">
        <f t="shared" si="10"/>
        <v>39269.875</v>
      </c>
      <c r="H72" s="20" t="str">
        <f t="shared" si="22"/>
        <v>Comp</v>
      </c>
      <c r="I72" s="17">
        <f t="shared" si="11"/>
        <v>0</v>
      </c>
      <c r="J72" s="20" t="str">
        <f t="shared" si="23"/>
        <v>Tens</v>
      </c>
      <c r="K72" s="17">
        <f t="shared" si="12"/>
        <v>0</v>
      </c>
      <c r="L72" s="20" t="str">
        <f t="shared" si="24"/>
        <v>Tens</v>
      </c>
      <c r="M72" s="17">
        <f t="shared" si="13"/>
        <v>-8977.905905172414</v>
      </c>
      <c r="N72" s="20" t="str">
        <f t="shared" si="25"/>
        <v>Tens</v>
      </c>
      <c r="O72" s="19">
        <f t="shared" si="14"/>
        <v>108863.84409482758</v>
      </c>
      <c r="P72" s="17">
        <f t="shared" si="15"/>
        <v>9347.571645204742</v>
      </c>
      <c r="Q72" s="21">
        <f t="shared" si="21"/>
        <v>0.08586479489978685</v>
      </c>
      <c r="T72">
        <f t="shared" si="26"/>
        <v>4000</v>
      </c>
      <c r="U72">
        <f t="shared" si="27"/>
        <v>4000</v>
      </c>
      <c r="V72">
        <f t="shared" si="28"/>
        <v>874.2857142857142</v>
      </c>
      <c r="W72">
        <f t="shared" si="29"/>
        <v>291.4285714285714</v>
      </c>
      <c r="Y72">
        <f t="shared" si="30"/>
        <v>4000</v>
      </c>
      <c r="Z72">
        <f t="shared" si="31"/>
        <v>4000</v>
      </c>
      <c r="AA72">
        <f t="shared" si="32"/>
        <v>874.2857142857142</v>
      </c>
      <c r="AB72">
        <f t="shared" si="33"/>
        <v>291.4285714285714</v>
      </c>
      <c r="AI72">
        <v>0.075</v>
      </c>
    </row>
    <row r="73" spans="1:35" ht="21.75">
      <c r="A73" s="16">
        <f t="shared" si="16"/>
        <v>22.5</v>
      </c>
      <c r="B73" s="19">
        <f t="shared" si="9"/>
        <v>81281.25</v>
      </c>
      <c r="C73" s="17">
        <f t="shared" si="17"/>
        <v>0.0023333333333333335</v>
      </c>
      <c r="D73" s="17">
        <f t="shared" si="18"/>
        <v>0.002</v>
      </c>
      <c r="E73" s="17">
        <f t="shared" si="19"/>
        <v>0</v>
      </c>
      <c r="F73" s="17">
        <f t="shared" si="20"/>
        <v>-0.0003333333333333333</v>
      </c>
      <c r="G73" s="17">
        <f t="shared" si="10"/>
        <v>39269.875</v>
      </c>
      <c r="H73" s="20" t="str">
        <f t="shared" si="22"/>
        <v>Comp</v>
      </c>
      <c r="I73" s="17">
        <f t="shared" si="11"/>
        <v>0</v>
      </c>
      <c r="J73" s="20" t="str">
        <f t="shared" si="23"/>
        <v>Tens</v>
      </c>
      <c r="K73" s="17">
        <f t="shared" si="12"/>
        <v>0</v>
      </c>
      <c r="L73" s="20" t="str">
        <f t="shared" si="24"/>
        <v>Tens</v>
      </c>
      <c r="M73" s="17">
        <f t="shared" si="13"/>
        <v>-6675.87875</v>
      </c>
      <c r="N73" s="20" t="str">
        <f t="shared" si="25"/>
        <v>Tens</v>
      </c>
      <c r="O73" s="19">
        <f t="shared" si="14"/>
        <v>113875.24625</v>
      </c>
      <c r="P73" s="17">
        <f t="shared" si="15"/>
        <v>9014.24334375</v>
      </c>
      <c r="Q73" s="21">
        <f t="shared" si="21"/>
        <v>0.07915893612172979</v>
      </c>
      <c r="T73">
        <f t="shared" si="26"/>
        <v>4000</v>
      </c>
      <c r="U73">
        <f t="shared" si="27"/>
        <v>4000</v>
      </c>
      <c r="V73">
        <f t="shared" si="28"/>
        <v>1020</v>
      </c>
      <c r="W73">
        <f t="shared" si="29"/>
        <v>453.3333333333333</v>
      </c>
      <c r="Y73">
        <f t="shared" si="30"/>
        <v>4000</v>
      </c>
      <c r="Z73">
        <f t="shared" si="31"/>
        <v>4000</v>
      </c>
      <c r="AA73">
        <f t="shared" si="32"/>
        <v>1020</v>
      </c>
      <c r="AB73">
        <f t="shared" si="33"/>
        <v>453.3333333333333</v>
      </c>
      <c r="AI73">
        <v>0.1</v>
      </c>
    </row>
    <row r="74" spans="1:35" ht="21.75">
      <c r="A74" s="16">
        <f t="shared" si="16"/>
        <v>23.25</v>
      </c>
      <c r="B74" s="19">
        <f t="shared" si="9"/>
        <v>83990.625</v>
      </c>
      <c r="C74" s="17">
        <f t="shared" si="17"/>
        <v>0.0023548387096774194</v>
      </c>
      <c r="D74" s="17">
        <f t="shared" si="18"/>
        <v>0.002032258064516129</v>
      </c>
      <c r="E74" s="17">
        <f t="shared" si="19"/>
        <v>9.67741935483871E-05</v>
      </c>
      <c r="F74" s="17">
        <f t="shared" si="20"/>
        <v>-0.00022580645161290324</v>
      </c>
      <c r="G74" s="17">
        <f t="shared" si="10"/>
        <v>39269.875</v>
      </c>
      <c r="H74" s="20" t="str">
        <f t="shared" si="22"/>
        <v>Comp</v>
      </c>
      <c r="I74" s="17">
        <f t="shared" si="11"/>
        <v>0</v>
      </c>
      <c r="J74" s="20" t="str">
        <f t="shared" si="23"/>
        <v>Tens</v>
      </c>
      <c r="K74" s="17">
        <f t="shared" si="12"/>
        <v>0</v>
      </c>
      <c r="L74" s="20" t="str">
        <f t="shared" si="24"/>
        <v>Tens</v>
      </c>
      <c r="M74" s="17">
        <f t="shared" si="13"/>
        <v>-4522.369475806452</v>
      </c>
      <c r="N74" s="20" t="str">
        <f t="shared" si="25"/>
        <v>Tens</v>
      </c>
      <c r="O74" s="19">
        <f t="shared" si="14"/>
        <v>118738.13052419355</v>
      </c>
      <c r="P74" s="17">
        <f t="shared" si="15"/>
        <v>8678.494564768145</v>
      </c>
      <c r="Q74" s="21">
        <f t="shared" si="21"/>
        <v>0.07308936502920478</v>
      </c>
      <c r="T74">
        <f t="shared" si="26"/>
        <v>4000</v>
      </c>
      <c r="U74">
        <f t="shared" si="27"/>
        <v>4000</v>
      </c>
      <c r="V74">
        <f t="shared" si="28"/>
        <v>1157.837837837838</v>
      </c>
      <c r="W74">
        <f t="shared" si="29"/>
        <v>606.4864864864866</v>
      </c>
      <c r="Y74">
        <f t="shared" si="30"/>
        <v>4000</v>
      </c>
      <c r="Z74">
        <f t="shared" si="31"/>
        <v>4000</v>
      </c>
      <c r="AA74">
        <f t="shared" si="32"/>
        <v>1157.837837837838</v>
      </c>
      <c r="AB74">
        <f t="shared" si="33"/>
        <v>606.4864864864866</v>
      </c>
      <c r="AI74">
        <v>0.125</v>
      </c>
    </row>
    <row r="75" spans="1:35" ht="21.75">
      <c r="A75" s="16">
        <f t="shared" si="16"/>
        <v>24</v>
      </c>
      <c r="B75" s="19">
        <f aca="true" t="shared" si="34" ref="B75:B106">0.85*F$17*B$17*A75*I$17</f>
        <v>86700</v>
      </c>
      <c r="C75" s="17">
        <f t="shared" si="17"/>
        <v>0.002375</v>
      </c>
      <c r="D75" s="17">
        <f t="shared" si="18"/>
        <v>0.0020625</v>
      </c>
      <c r="E75" s="17">
        <f t="shared" si="19"/>
        <v>0.0001875</v>
      </c>
      <c r="F75" s="17">
        <f t="shared" si="20"/>
        <v>-0.000125</v>
      </c>
      <c r="G75" s="17">
        <f aca="true" t="shared" si="35" ref="G75:G106">Y69*I$21</f>
        <v>39269.875</v>
      </c>
      <c r="H75" s="20" t="str">
        <f t="shared" si="22"/>
        <v>Comp</v>
      </c>
      <c r="I75" s="17">
        <f aca="true" t="shared" si="36" ref="I75:I106">Z69*I$22</f>
        <v>0</v>
      </c>
      <c r="J75" s="20" t="str">
        <f t="shared" si="23"/>
        <v>Tens</v>
      </c>
      <c r="K75" s="17">
        <f aca="true" t="shared" si="37" ref="K75:K106">AA69*I$23</f>
        <v>0</v>
      </c>
      <c r="L75" s="20" t="str">
        <f t="shared" si="24"/>
        <v>Tens</v>
      </c>
      <c r="M75" s="17">
        <f aca="true" t="shared" si="38" ref="M75:M106">AB69*I$24</f>
        <v>-2503.45453125</v>
      </c>
      <c r="N75" s="20" t="str">
        <f t="shared" si="25"/>
        <v>Tens</v>
      </c>
      <c r="O75" s="19">
        <f t="shared" si="14"/>
        <v>123466.42046875</v>
      </c>
      <c r="P75" s="17">
        <f aca="true" t="shared" si="39" ref="P75:P107">B75*(B$18/2-A75/2*I$17)/100+(G75*(B$18/2-B$20)+I75*(B$18/2-B$21)+K75*(B$18/2-B$22)+M75*(B$18/2-B$23))/100</f>
        <v>8338.932953125</v>
      </c>
      <c r="Q75" s="21">
        <f t="shared" si="21"/>
        <v>0.06754008840189571</v>
      </c>
      <c r="T75">
        <f t="shared" si="26"/>
        <v>4000</v>
      </c>
      <c r="U75">
        <f t="shared" si="27"/>
        <v>4000</v>
      </c>
      <c r="V75">
        <f t="shared" si="28"/>
        <v>1288.421052631579</v>
      </c>
      <c r="W75">
        <f t="shared" si="29"/>
        <v>751.578947368421</v>
      </c>
      <c r="Y75">
        <f t="shared" si="30"/>
        <v>4000</v>
      </c>
      <c r="Z75">
        <f t="shared" si="31"/>
        <v>4000</v>
      </c>
      <c r="AA75">
        <f t="shared" si="32"/>
        <v>1288.421052631579</v>
      </c>
      <c r="AB75">
        <f t="shared" si="33"/>
        <v>751.578947368421</v>
      </c>
      <c r="AI75">
        <v>0.15</v>
      </c>
    </row>
    <row r="76" spans="1:35" ht="21.75">
      <c r="A76" s="16">
        <f aca="true" t="shared" si="40" ref="A76:A107">AI102*B$18</f>
        <v>24.75</v>
      </c>
      <c r="B76" s="19">
        <f t="shared" si="34"/>
        <v>89409.375</v>
      </c>
      <c r="C76" s="17">
        <f aca="true" t="shared" si="41" ref="C76:C107">-1*(B$20-A76)/A76*F$20</f>
        <v>0.002393939393939394</v>
      </c>
      <c r="D76" s="17">
        <f aca="true" t="shared" si="42" ref="D76:D107">-1*(B$21-A76)/A76*F$20</f>
        <v>0.002090909090909091</v>
      </c>
      <c r="E76" s="17">
        <f aca="true" t="shared" si="43" ref="E76:E107">-1*(B$22-A76)/A76*F$20</f>
        <v>0.00027272727272727274</v>
      </c>
      <c r="F76" s="17">
        <f aca="true" t="shared" si="44" ref="F76:F107">-1*(B$23-A76)/A76*F$20</f>
        <v>-3.0303030303030306E-05</v>
      </c>
      <c r="G76" s="17">
        <f t="shared" si="35"/>
        <v>39269.875</v>
      </c>
      <c r="H76" s="20" t="str">
        <f t="shared" si="22"/>
        <v>Comp</v>
      </c>
      <c r="I76" s="17">
        <f t="shared" si="36"/>
        <v>0</v>
      </c>
      <c r="J76" s="20" t="str">
        <f t="shared" si="23"/>
        <v>Tens</v>
      </c>
      <c r="K76" s="17">
        <f t="shared" si="37"/>
        <v>0</v>
      </c>
      <c r="L76" s="20" t="str">
        <f t="shared" si="24"/>
        <v>Tens</v>
      </c>
      <c r="M76" s="17">
        <f t="shared" si="38"/>
        <v>-606.8980681818182</v>
      </c>
      <c r="N76" s="20" t="str">
        <f t="shared" si="25"/>
        <v>Tens</v>
      </c>
      <c r="O76" s="19">
        <f t="shared" si="14"/>
        <v>128072.35193181818</v>
      </c>
      <c r="P76" s="17">
        <f t="shared" si="39"/>
        <v>7994.334924005683</v>
      </c>
      <c r="Q76" s="21">
        <f t="shared" si="21"/>
        <v>0.06242045846289778</v>
      </c>
      <c r="T76">
        <f t="shared" si="26"/>
        <v>4000</v>
      </c>
      <c r="U76">
        <f t="shared" si="27"/>
        <v>4000</v>
      </c>
      <c r="V76">
        <f t="shared" si="28"/>
        <v>1412.3076923076924</v>
      </c>
      <c r="W76">
        <f t="shared" si="29"/>
        <v>889.2307692307694</v>
      </c>
      <c r="Y76">
        <f t="shared" si="30"/>
        <v>4000</v>
      </c>
      <c r="Z76">
        <f t="shared" si="31"/>
        <v>4000</v>
      </c>
      <c r="AA76">
        <f t="shared" si="32"/>
        <v>1412.3076923076924</v>
      </c>
      <c r="AB76">
        <f t="shared" si="33"/>
        <v>889.2307692307694</v>
      </c>
      <c r="AI76">
        <v>0.175</v>
      </c>
    </row>
    <row r="77" spans="1:35" ht="21.75">
      <c r="A77" s="16">
        <f t="shared" si="40"/>
        <v>25.5</v>
      </c>
      <c r="B77" s="19">
        <f t="shared" si="34"/>
        <v>92118.75</v>
      </c>
      <c r="C77" s="17">
        <f t="shared" si="41"/>
        <v>0.0024117647058823533</v>
      </c>
      <c r="D77" s="17">
        <f t="shared" si="42"/>
        <v>0.0021176470588235297</v>
      </c>
      <c r="E77" s="17">
        <f t="shared" si="43"/>
        <v>0.00035294117647058826</v>
      </c>
      <c r="F77" s="17">
        <f t="shared" si="44"/>
        <v>5.882352941176471E-05</v>
      </c>
      <c r="G77" s="17">
        <f t="shared" si="35"/>
        <v>39269.875</v>
      </c>
      <c r="H77" s="20" t="str">
        <f t="shared" si="22"/>
        <v>Comp</v>
      </c>
      <c r="I77" s="17">
        <f t="shared" si="36"/>
        <v>0</v>
      </c>
      <c r="J77" s="20" t="str">
        <f t="shared" si="23"/>
        <v>Tens</v>
      </c>
      <c r="K77" s="17">
        <f t="shared" si="37"/>
        <v>0</v>
      </c>
      <c r="L77" s="20" t="str">
        <f t="shared" si="24"/>
        <v>Tens</v>
      </c>
      <c r="M77" s="17">
        <f t="shared" si="38"/>
        <v>1178.09625</v>
      </c>
      <c r="N77" s="20" t="str">
        <f t="shared" si="25"/>
        <v>Comp</v>
      </c>
      <c r="O77" s="19">
        <f t="shared" si="14"/>
        <v>132566.72125</v>
      </c>
      <c r="P77" s="17">
        <f t="shared" si="39"/>
        <v>7643.620843749999</v>
      </c>
      <c r="Q77" s="21">
        <f t="shared" si="21"/>
        <v>0.057658670077049966</v>
      </c>
      <c r="T77">
        <f t="shared" si="26"/>
        <v>4000</v>
      </c>
      <c r="U77">
        <f t="shared" si="27"/>
        <v>4000</v>
      </c>
      <c r="V77">
        <f t="shared" si="28"/>
        <v>1530</v>
      </c>
      <c r="W77">
        <f t="shared" si="29"/>
        <v>1020</v>
      </c>
      <c r="Y77">
        <f t="shared" si="30"/>
        <v>4000</v>
      </c>
      <c r="Z77">
        <f t="shared" si="31"/>
        <v>4000</v>
      </c>
      <c r="AA77">
        <f t="shared" si="32"/>
        <v>1530</v>
      </c>
      <c r="AB77">
        <f t="shared" si="33"/>
        <v>1020</v>
      </c>
      <c r="AI77">
        <v>0.2</v>
      </c>
    </row>
    <row r="78" spans="1:35" ht="21.75">
      <c r="A78" s="16">
        <f t="shared" si="40"/>
        <v>26.25</v>
      </c>
      <c r="B78" s="19">
        <f t="shared" si="34"/>
        <v>94828.125</v>
      </c>
      <c r="C78" s="17">
        <f t="shared" si="41"/>
        <v>0.002428571428571429</v>
      </c>
      <c r="D78" s="17">
        <f t="shared" si="42"/>
        <v>0.002142857142857143</v>
      </c>
      <c r="E78" s="17">
        <f t="shared" si="43"/>
        <v>0.00042857142857142855</v>
      </c>
      <c r="F78" s="17">
        <f t="shared" si="44"/>
        <v>0.00014285714285714284</v>
      </c>
      <c r="G78" s="17">
        <f t="shared" si="35"/>
        <v>39269.875</v>
      </c>
      <c r="H78" s="20" t="str">
        <f t="shared" si="22"/>
        <v>Comp</v>
      </c>
      <c r="I78" s="17">
        <f t="shared" si="36"/>
        <v>0</v>
      </c>
      <c r="J78" s="20" t="str">
        <f t="shared" si="23"/>
        <v>Tens</v>
      </c>
      <c r="K78" s="17">
        <f t="shared" si="37"/>
        <v>0</v>
      </c>
      <c r="L78" s="20" t="str">
        <f t="shared" si="24"/>
        <v>Tens</v>
      </c>
      <c r="M78" s="17">
        <f t="shared" si="38"/>
        <v>2861.0908928571425</v>
      </c>
      <c r="N78" s="20" t="str">
        <f t="shared" si="25"/>
        <v>Comp</v>
      </c>
      <c r="O78" s="19">
        <f t="shared" si="14"/>
        <v>136959.09089285714</v>
      </c>
      <c r="P78" s="17">
        <f t="shared" si="39"/>
        <v>7285.834465401786</v>
      </c>
      <c r="Q78" s="21">
        <f t="shared" si="21"/>
        <v>0.05319715849385625</v>
      </c>
      <c r="T78">
        <f t="shared" si="26"/>
        <v>4000</v>
      </c>
      <c r="U78">
        <f t="shared" si="27"/>
        <v>4000</v>
      </c>
      <c r="V78">
        <f t="shared" si="28"/>
        <v>1641.9512195121945</v>
      </c>
      <c r="W78">
        <f t="shared" si="29"/>
        <v>1144.3902439024384</v>
      </c>
      <c r="Y78">
        <f t="shared" si="30"/>
        <v>4000</v>
      </c>
      <c r="Z78">
        <f t="shared" si="31"/>
        <v>4000</v>
      </c>
      <c r="AA78">
        <f t="shared" si="32"/>
        <v>1641.9512195121945</v>
      </c>
      <c r="AB78">
        <f t="shared" si="33"/>
        <v>1144.3902439024384</v>
      </c>
      <c r="AI78">
        <v>0.225</v>
      </c>
    </row>
    <row r="79" spans="1:35" ht="21.75">
      <c r="A79" s="16">
        <f t="shared" si="40"/>
        <v>27</v>
      </c>
      <c r="B79" s="19">
        <f t="shared" si="34"/>
        <v>97537.5</v>
      </c>
      <c r="C79" s="17">
        <f t="shared" si="41"/>
        <v>0.0024444444444444444</v>
      </c>
      <c r="D79" s="17">
        <f t="shared" si="42"/>
        <v>0.0021666666666666666</v>
      </c>
      <c r="E79" s="17">
        <f t="shared" si="43"/>
        <v>0.0005</v>
      </c>
      <c r="F79" s="17">
        <f t="shared" si="44"/>
        <v>0.0002222222222222222</v>
      </c>
      <c r="G79" s="17">
        <f t="shared" si="35"/>
        <v>39269.875</v>
      </c>
      <c r="H79" s="20" t="str">
        <f t="shared" si="22"/>
        <v>Comp</v>
      </c>
      <c r="I79" s="17">
        <f t="shared" si="36"/>
        <v>0</v>
      </c>
      <c r="J79" s="20" t="str">
        <f t="shared" si="23"/>
        <v>Tens</v>
      </c>
      <c r="K79" s="17">
        <f t="shared" si="37"/>
        <v>0</v>
      </c>
      <c r="L79" s="20" t="str">
        <f t="shared" si="24"/>
        <v>Tens</v>
      </c>
      <c r="M79" s="17">
        <f t="shared" si="38"/>
        <v>4450.585833333333</v>
      </c>
      <c r="N79" s="20" t="str">
        <f t="shared" si="25"/>
        <v>Comp</v>
      </c>
      <c r="O79" s="19">
        <f t="shared" si="14"/>
        <v>141257.96083333335</v>
      </c>
      <c r="P79" s="17">
        <f t="shared" si="39"/>
        <v>6920.125791666667</v>
      </c>
      <c r="Q79" s="21">
        <f>P79/O79</f>
        <v>0.048989279972911026</v>
      </c>
      <c r="T79">
        <f t="shared" si="26"/>
        <v>4000</v>
      </c>
      <c r="U79">
        <f t="shared" si="27"/>
        <v>4000</v>
      </c>
      <c r="V79">
        <f t="shared" si="28"/>
        <v>1748.5714285714284</v>
      </c>
      <c r="W79">
        <f t="shared" si="29"/>
        <v>1262.8571428571427</v>
      </c>
      <c r="Y79">
        <f t="shared" si="30"/>
        <v>4000</v>
      </c>
      <c r="Z79">
        <f t="shared" si="31"/>
        <v>4000</v>
      </c>
      <c r="AA79">
        <f t="shared" si="32"/>
        <v>1748.5714285714284</v>
      </c>
      <c r="AB79">
        <f t="shared" si="33"/>
        <v>1262.8571428571427</v>
      </c>
      <c r="AI79">
        <v>0.25</v>
      </c>
    </row>
    <row r="80" spans="1:35" ht="21.75">
      <c r="A80" s="16">
        <f t="shared" si="40"/>
        <v>27.75</v>
      </c>
      <c r="B80" s="19">
        <f t="shared" si="34"/>
        <v>100246.875</v>
      </c>
      <c r="C80" s="17">
        <f t="shared" si="41"/>
        <v>0.0024594594594594594</v>
      </c>
      <c r="D80" s="17">
        <f t="shared" si="42"/>
        <v>0.0021891891891891893</v>
      </c>
      <c r="E80" s="17">
        <f t="shared" si="43"/>
        <v>0.0005675675675675676</v>
      </c>
      <c r="F80" s="17">
        <f t="shared" si="44"/>
        <v>0.0002972972972972973</v>
      </c>
      <c r="G80" s="17">
        <f t="shared" si="35"/>
        <v>39269.875</v>
      </c>
      <c r="H80" s="20" t="str">
        <f t="shared" si="22"/>
        <v>Comp</v>
      </c>
      <c r="I80" s="17">
        <f t="shared" si="36"/>
        <v>0</v>
      </c>
      <c r="J80" s="20" t="str">
        <f t="shared" si="23"/>
        <v>Tens</v>
      </c>
      <c r="K80" s="17">
        <f t="shared" si="37"/>
        <v>0</v>
      </c>
      <c r="L80" s="20" t="str">
        <f t="shared" si="24"/>
        <v>Tens</v>
      </c>
      <c r="M80" s="17">
        <f t="shared" si="38"/>
        <v>5954.162128378379</v>
      </c>
      <c r="N80" s="20" t="str">
        <f t="shared" si="25"/>
        <v>Comp</v>
      </c>
      <c r="O80" s="19">
        <f t="shared" si="14"/>
        <v>145470.91212837838</v>
      </c>
      <c r="P80" s="17">
        <f t="shared" si="39"/>
        <v>6545.736716849662</v>
      </c>
      <c r="Q80" s="21">
        <f aca="true" t="shared" si="45" ref="Q80:Q107">P80/O80</f>
        <v>0.04499687684004508</v>
      </c>
      <c r="T80">
        <f t="shared" si="26"/>
        <v>4000</v>
      </c>
      <c r="U80">
        <f t="shared" si="27"/>
        <v>4000</v>
      </c>
      <c r="V80">
        <f t="shared" si="28"/>
        <v>1850.2325581395346</v>
      </c>
      <c r="W80">
        <f t="shared" si="29"/>
        <v>1375.8139534883724</v>
      </c>
      <c r="Y80">
        <f t="shared" si="30"/>
        <v>4000</v>
      </c>
      <c r="Z80">
        <f t="shared" si="31"/>
        <v>4000</v>
      </c>
      <c r="AA80">
        <f t="shared" si="32"/>
        <v>1850.2325581395346</v>
      </c>
      <c r="AB80">
        <f t="shared" si="33"/>
        <v>1375.8139534883724</v>
      </c>
      <c r="AI80">
        <v>0.275</v>
      </c>
    </row>
    <row r="81" spans="1:35" ht="21.75">
      <c r="A81" s="16">
        <f t="shared" si="40"/>
        <v>28.5</v>
      </c>
      <c r="B81" s="19">
        <f t="shared" si="34"/>
        <v>102956.25</v>
      </c>
      <c r="C81" s="17">
        <f t="shared" si="41"/>
        <v>0.002473684210526316</v>
      </c>
      <c r="D81" s="17">
        <f t="shared" si="42"/>
        <v>0.0022105263157894735</v>
      </c>
      <c r="E81" s="17">
        <f t="shared" si="43"/>
        <v>0.0006315789473684211</v>
      </c>
      <c r="F81" s="17">
        <f t="shared" si="44"/>
        <v>0.00036842105263157896</v>
      </c>
      <c r="G81" s="17">
        <f t="shared" si="35"/>
        <v>39269.875</v>
      </c>
      <c r="H81" s="20" t="str">
        <f t="shared" si="22"/>
        <v>Comp</v>
      </c>
      <c r="I81" s="17">
        <f t="shared" si="36"/>
        <v>0</v>
      </c>
      <c r="J81" s="20" t="str">
        <f t="shared" si="23"/>
        <v>Tens</v>
      </c>
      <c r="K81" s="17">
        <f t="shared" si="37"/>
        <v>0</v>
      </c>
      <c r="L81" s="20" t="str">
        <f t="shared" si="24"/>
        <v>Tens</v>
      </c>
      <c r="M81" s="17">
        <f t="shared" si="38"/>
        <v>7378.602828947368</v>
      </c>
      <c r="N81" s="20" t="str">
        <f t="shared" si="25"/>
        <v>Comp</v>
      </c>
      <c r="O81" s="19">
        <f t="shared" si="14"/>
        <v>149604.72782894736</v>
      </c>
      <c r="P81" s="17">
        <f t="shared" si="39"/>
        <v>6161.988935855265</v>
      </c>
      <c r="Q81" s="21">
        <f t="shared" si="45"/>
        <v>0.041188463929433164</v>
      </c>
      <c r="T81">
        <f t="shared" si="26"/>
        <v>4000</v>
      </c>
      <c r="U81">
        <f t="shared" si="27"/>
        <v>4000</v>
      </c>
      <c r="V81">
        <f t="shared" si="28"/>
        <v>1947.2727272727273</v>
      </c>
      <c r="W81">
        <f t="shared" si="29"/>
        <v>1483.6363636363637</v>
      </c>
      <c r="Y81">
        <f t="shared" si="30"/>
        <v>4000</v>
      </c>
      <c r="Z81">
        <f t="shared" si="31"/>
        <v>4000</v>
      </c>
      <c r="AA81">
        <f t="shared" si="32"/>
        <v>1947.2727272727273</v>
      </c>
      <c r="AB81">
        <f t="shared" si="33"/>
        <v>1483.6363636363637</v>
      </c>
      <c r="AI81">
        <v>0.3</v>
      </c>
    </row>
    <row r="82" spans="1:35" ht="21.75">
      <c r="A82" s="16">
        <f t="shared" si="40"/>
        <v>29.25</v>
      </c>
      <c r="B82" s="19">
        <f t="shared" si="34"/>
        <v>105665.625</v>
      </c>
      <c r="C82" s="17">
        <f t="shared" si="41"/>
        <v>0.0024871794871794872</v>
      </c>
      <c r="D82" s="17">
        <f t="shared" si="42"/>
        <v>0.002230769230769231</v>
      </c>
      <c r="E82" s="17">
        <f t="shared" si="43"/>
        <v>0.0006923076923076924</v>
      </c>
      <c r="F82" s="17">
        <f t="shared" si="44"/>
        <v>0.00043589743589743596</v>
      </c>
      <c r="G82" s="17">
        <f t="shared" si="35"/>
        <v>39269.875</v>
      </c>
      <c r="H82" s="20" t="str">
        <f t="shared" si="22"/>
        <v>Comp</v>
      </c>
      <c r="I82" s="17">
        <f t="shared" si="36"/>
        <v>0</v>
      </c>
      <c r="J82" s="20" t="str">
        <f t="shared" si="23"/>
        <v>Tens</v>
      </c>
      <c r="K82" s="17">
        <f t="shared" si="37"/>
        <v>0</v>
      </c>
      <c r="L82" s="20" t="str">
        <f t="shared" si="24"/>
        <v>Tens</v>
      </c>
      <c r="M82" s="17">
        <f t="shared" si="38"/>
        <v>8729.99528846154</v>
      </c>
      <c r="N82" s="20" t="str">
        <f t="shared" si="25"/>
        <v>Comp</v>
      </c>
      <c r="O82" s="19">
        <f t="shared" si="14"/>
        <v>153665.49528846153</v>
      </c>
      <c r="P82" s="17">
        <f t="shared" si="39"/>
        <v>5768.273713341346</v>
      </c>
      <c r="Q82" s="21">
        <f t="shared" si="45"/>
        <v>0.03753785911738427</v>
      </c>
      <c r="T82">
        <f t="shared" si="26"/>
        <v>4000</v>
      </c>
      <c r="U82">
        <f t="shared" si="27"/>
        <v>4000</v>
      </c>
      <c r="V82">
        <f t="shared" si="28"/>
        <v>2040</v>
      </c>
      <c r="W82">
        <f t="shared" si="29"/>
        <v>1586.6666666666665</v>
      </c>
      <c r="Y82">
        <f t="shared" si="30"/>
        <v>4000</v>
      </c>
      <c r="Z82">
        <f t="shared" si="31"/>
        <v>4000</v>
      </c>
      <c r="AA82">
        <f t="shared" si="32"/>
        <v>2040</v>
      </c>
      <c r="AB82">
        <f t="shared" si="33"/>
        <v>1586.6666666666665</v>
      </c>
      <c r="AI82">
        <v>0.325</v>
      </c>
    </row>
    <row r="83" spans="1:35" ht="21.75">
      <c r="A83" s="16">
        <f t="shared" si="40"/>
        <v>30</v>
      </c>
      <c r="B83" s="19">
        <f t="shared" si="34"/>
        <v>108375</v>
      </c>
      <c r="C83" s="17">
        <f t="shared" si="41"/>
        <v>0.0025</v>
      </c>
      <c r="D83" s="17">
        <f t="shared" si="42"/>
        <v>0.0022500000000000003</v>
      </c>
      <c r="E83" s="17">
        <f t="shared" si="43"/>
        <v>0.00075</v>
      </c>
      <c r="F83" s="17">
        <f t="shared" si="44"/>
        <v>0.0005</v>
      </c>
      <c r="G83" s="17">
        <f t="shared" si="35"/>
        <v>39269.875</v>
      </c>
      <c r="H83" s="20" t="str">
        <f t="shared" si="22"/>
        <v>Comp</v>
      </c>
      <c r="I83" s="17">
        <f t="shared" si="36"/>
        <v>0</v>
      </c>
      <c r="J83" s="20" t="str">
        <f t="shared" si="23"/>
        <v>Tens</v>
      </c>
      <c r="K83" s="17">
        <f t="shared" si="37"/>
        <v>0</v>
      </c>
      <c r="L83" s="20" t="str">
        <f t="shared" si="24"/>
        <v>Tens</v>
      </c>
      <c r="M83" s="17">
        <f t="shared" si="38"/>
        <v>10013.818125</v>
      </c>
      <c r="N83" s="20" t="str">
        <f t="shared" si="25"/>
        <v>Comp</v>
      </c>
      <c r="O83" s="19">
        <f t="shared" si="14"/>
        <v>157658.693125</v>
      </c>
      <c r="P83" s="17">
        <f t="shared" si="39"/>
        <v>5364.0431874999995</v>
      </c>
      <c r="Q83" s="21">
        <f t="shared" si="45"/>
        <v>0.03402313618854565</v>
      </c>
      <c r="T83">
        <f t="shared" si="26"/>
        <v>4000</v>
      </c>
      <c r="U83">
        <f t="shared" si="27"/>
        <v>4000</v>
      </c>
      <c r="V83">
        <f t="shared" si="28"/>
        <v>2128.695652173913</v>
      </c>
      <c r="W83">
        <f t="shared" si="29"/>
        <v>1685.217391304348</v>
      </c>
      <c r="Y83">
        <f t="shared" si="30"/>
        <v>4000</v>
      </c>
      <c r="Z83">
        <f t="shared" si="31"/>
        <v>4000</v>
      </c>
      <c r="AA83">
        <f t="shared" si="32"/>
        <v>2128.695652173913</v>
      </c>
      <c r="AB83">
        <f t="shared" si="33"/>
        <v>1685.217391304348</v>
      </c>
      <c r="AI83">
        <v>0.35</v>
      </c>
    </row>
    <row r="84" spans="1:35" ht="21.75">
      <c r="A84" s="16">
        <f t="shared" si="40"/>
        <v>30.749999999999996</v>
      </c>
      <c r="B84" s="19">
        <f t="shared" si="34"/>
        <v>111084.37499999999</v>
      </c>
      <c r="C84" s="17">
        <f t="shared" si="41"/>
        <v>0.0025121951219512196</v>
      </c>
      <c r="D84" s="17">
        <f t="shared" si="42"/>
        <v>0.0022682926829268295</v>
      </c>
      <c r="E84" s="17">
        <f t="shared" si="43"/>
        <v>0.0008048780487804875</v>
      </c>
      <c r="F84" s="17">
        <f t="shared" si="44"/>
        <v>0.0005609756097560973</v>
      </c>
      <c r="G84" s="17">
        <f t="shared" si="35"/>
        <v>39269.875</v>
      </c>
      <c r="H84" s="20" t="str">
        <f t="shared" si="22"/>
        <v>Comp</v>
      </c>
      <c r="I84" s="17">
        <f t="shared" si="36"/>
        <v>0</v>
      </c>
      <c r="J84" s="20" t="str">
        <f t="shared" si="23"/>
        <v>Tens</v>
      </c>
      <c r="K84" s="17">
        <f t="shared" si="37"/>
        <v>0</v>
      </c>
      <c r="L84" s="20" t="str">
        <f t="shared" si="24"/>
        <v>Tens</v>
      </c>
      <c r="M84" s="17">
        <f t="shared" si="38"/>
        <v>11235.015457317068</v>
      </c>
      <c r="N84" s="20" t="str">
        <f t="shared" si="25"/>
        <v>Comp</v>
      </c>
      <c r="O84" s="19">
        <f t="shared" si="14"/>
        <v>161589.26545731706</v>
      </c>
      <c r="P84" s="17">
        <f t="shared" si="39"/>
        <v>4948.802946455795</v>
      </c>
      <c r="Q84" s="21">
        <f t="shared" si="45"/>
        <v>0.03062581497879879</v>
      </c>
      <c r="T84">
        <f t="shared" si="26"/>
        <v>4000</v>
      </c>
      <c r="U84">
        <f t="shared" si="27"/>
        <v>4000</v>
      </c>
      <c r="V84">
        <f t="shared" si="28"/>
        <v>2213.617021276596</v>
      </c>
      <c r="W84">
        <f t="shared" si="29"/>
        <v>1779.5744680851062</v>
      </c>
      <c r="Y84">
        <f t="shared" si="30"/>
        <v>4000</v>
      </c>
      <c r="Z84">
        <f t="shared" si="31"/>
        <v>4000</v>
      </c>
      <c r="AA84">
        <f t="shared" si="32"/>
        <v>2213.617021276596</v>
      </c>
      <c r="AB84">
        <f t="shared" si="33"/>
        <v>1779.5744680851062</v>
      </c>
      <c r="AI84">
        <v>0.375</v>
      </c>
    </row>
    <row r="85" spans="1:35" ht="21.75">
      <c r="A85" s="16">
        <f t="shared" si="40"/>
        <v>31.5</v>
      </c>
      <c r="B85" s="19">
        <f t="shared" si="34"/>
        <v>113793.75</v>
      </c>
      <c r="C85" s="17">
        <f t="shared" si="41"/>
        <v>0.002523809523809524</v>
      </c>
      <c r="D85" s="17">
        <f t="shared" si="42"/>
        <v>0.0022857142857142855</v>
      </c>
      <c r="E85" s="17">
        <f t="shared" si="43"/>
        <v>0.0008571428571428571</v>
      </c>
      <c r="F85" s="17">
        <f t="shared" si="44"/>
        <v>0.000619047619047619</v>
      </c>
      <c r="G85" s="17">
        <f t="shared" si="35"/>
        <v>39269.875</v>
      </c>
      <c r="H85" s="20" t="str">
        <f t="shared" si="22"/>
        <v>Comp</v>
      </c>
      <c r="I85" s="17">
        <f t="shared" si="36"/>
        <v>0</v>
      </c>
      <c r="J85" s="20" t="str">
        <f t="shared" si="23"/>
        <v>Tens</v>
      </c>
      <c r="K85" s="17">
        <f t="shared" si="37"/>
        <v>0</v>
      </c>
      <c r="L85" s="20" t="str">
        <f t="shared" si="24"/>
        <v>Tens</v>
      </c>
      <c r="M85" s="17">
        <f t="shared" si="38"/>
        <v>12398.060535714283</v>
      </c>
      <c r="N85" s="20" t="str">
        <f t="shared" si="25"/>
        <v>Comp</v>
      </c>
      <c r="O85" s="19">
        <f aca="true" t="shared" si="46" ref="O85:O107">B85+G85+I85+K85+M85</f>
        <v>165461.6855357143</v>
      </c>
      <c r="P85" s="17">
        <f t="shared" si="39"/>
        <v>4522.105665178572</v>
      </c>
      <c r="Q85" s="21">
        <f t="shared" si="45"/>
        <v>0.027330228448582388</v>
      </c>
      <c r="T85">
        <f t="shared" si="26"/>
        <v>4000</v>
      </c>
      <c r="U85">
        <f t="shared" si="27"/>
        <v>4000</v>
      </c>
      <c r="V85">
        <f t="shared" si="28"/>
        <v>2295.0000000000005</v>
      </c>
      <c r="W85">
        <f t="shared" si="29"/>
        <v>1870.0000000000002</v>
      </c>
      <c r="Y85">
        <f t="shared" si="30"/>
        <v>4000</v>
      </c>
      <c r="Z85">
        <f t="shared" si="31"/>
        <v>4000</v>
      </c>
      <c r="AA85">
        <f t="shared" si="32"/>
        <v>2295.0000000000005</v>
      </c>
      <c r="AB85">
        <f t="shared" si="33"/>
        <v>1870.0000000000002</v>
      </c>
      <c r="AI85">
        <v>0.4</v>
      </c>
    </row>
    <row r="86" spans="1:35" ht="21.75">
      <c r="A86" s="16">
        <f t="shared" si="40"/>
        <v>32.25</v>
      </c>
      <c r="B86" s="19">
        <f t="shared" si="34"/>
        <v>116503.125</v>
      </c>
      <c r="C86" s="17">
        <f t="shared" si="41"/>
        <v>0.0025348837209302325</v>
      </c>
      <c r="D86" s="17">
        <f t="shared" si="42"/>
        <v>0.002302325581395349</v>
      </c>
      <c r="E86" s="17">
        <f t="shared" si="43"/>
        <v>0.0009069767441860464</v>
      </c>
      <c r="F86" s="17">
        <f t="shared" si="44"/>
        <v>0.0006744186046511629</v>
      </c>
      <c r="G86" s="17">
        <f t="shared" si="35"/>
        <v>39269.875</v>
      </c>
      <c r="H86" s="20" t="str">
        <f t="shared" si="22"/>
        <v>Comp</v>
      </c>
      <c r="I86" s="17">
        <f t="shared" si="36"/>
        <v>0</v>
      </c>
      <c r="J86" s="20" t="str">
        <f t="shared" si="23"/>
        <v>Tens</v>
      </c>
      <c r="K86" s="17">
        <f t="shared" si="37"/>
        <v>0</v>
      </c>
      <c r="L86" s="20" t="str">
        <f t="shared" si="24"/>
        <v>Tens</v>
      </c>
      <c r="M86" s="17">
        <f t="shared" si="38"/>
        <v>13507.010494186048</v>
      </c>
      <c r="N86" s="20" t="str">
        <f t="shared" si="25"/>
        <v>Comp</v>
      </c>
      <c r="O86" s="19">
        <f t="shared" si="46"/>
        <v>169280.01049418605</v>
      </c>
      <c r="P86" s="17">
        <f t="shared" si="39"/>
        <v>4083.5456302688963</v>
      </c>
      <c r="Q86" s="21">
        <f t="shared" si="45"/>
        <v>0.02412302325801868</v>
      </c>
      <c r="T86">
        <f t="shared" si="26"/>
        <v>4000</v>
      </c>
      <c r="U86">
        <f t="shared" si="27"/>
        <v>4000</v>
      </c>
      <c r="V86">
        <f t="shared" si="28"/>
        <v>2373.0612244897957</v>
      </c>
      <c r="W86">
        <f t="shared" si="29"/>
        <v>1956.7346938775513</v>
      </c>
      <c r="Y86">
        <f t="shared" si="30"/>
        <v>4000</v>
      </c>
      <c r="Z86">
        <f t="shared" si="31"/>
        <v>4000</v>
      </c>
      <c r="AA86">
        <f t="shared" si="32"/>
        <v>2373.0612244897957</v>
      </c>
      <c r="AB86">
        <f t="shared" si="33"/>
        <v>1956.7346938775513</v>
      </c>
      <c r="AI86">
        <v>0.425</v>
      </c>
    </row>
    <row r="87" spans="1:35" ht="21.75">
      <c r="A87" s="16">
        <f t="shared" si="40"/>
        <v>33</v>
      </c>
      <c r="B87" s="19">
        <f t="shared" si="34"/>
        <v>119212.5</v>
      </c>
      <c r="C87" s="17">
        <f t="shared" si="41"/>
        <v>0.0025454545454545456</v>
      </c>
      <c r="D87" s="17">
        <f t="shared" si="42"/>
        <v>0.002318181818181818</v>
      </c>
      <c r="E87" s="17">
        <f t="shared" si="43"/>
        <v>0.0009545454545454546</v>
      </c>
      <c r="F87" s="17">
        <f t="shared" si="44"/>
        <v>0.0007272727272727273</v>
      </c>
      <c r="G87" s="17">
        <f t="shared" si="35"/>
        <v>39269.875</v>
      </c>
      <c r="H87" s="20" t="str">
        <f t="shared" si="22"/>
        <v>Comp</v>
      </c>
      <c r="I87" s="17">
        <f t="shared" si="36"/>
        <v>0</v>
      </c>
      <c r="J87" s="20" t="str">
        <f t="shared" si="23"/>
        <v>Tens</v>
      </c>
      <c r="K87" s="17">
        <f t="shared" si="37"/>
        <v>0</v>
      </c>
      <c r="L87" s="20" t="str">
        <f t="shared" si="24"/>
        <v>Tens</v>
      </c>
      <c r="M87" s="17">
        <f t="shared" si="38"/>
        <v>14565.553636363637</v>
      </c>
      <c r="N87" s="20" t="str">
        <f t="shared" si="25"/>
        <v>Comp</v>
      </c>
      <c r="O87" s="19">
        <f t="shared" si="46"/>
        <v>173047.92863636365</v>
      </c>
      <c r="P87" s="17">
        <f t="shared" si="39"/>
        <v>3632.754011363636</v>
      </c>
      <c r="Q87" s="21">
        <f t="shared" si="45"/>
        <v>0.02099276217860641</v>
      </c>
      <c r="T87">
        <f t="shared" si="26"/>
        <v>4000</v>
      </c>
      <c r="U87">
        <f t="shared" si="27"/>
        <v>4000</v>
      </c>
      <c r="V87">
        <f t="shared" si="28"/>
        <v>2448.0000000000005</v>
      </c>
      <c r="W87">
        <f t="shared" si="29"/>
        <v>2040</v>
      </c>
      <c r="Y87">
        <f t="shared" si="30"/>
        <v>4000</v>
      </c>
      <c r="Z87">
        <f t="shared" si="31"/>
        <v>4000</v>
      </c>
      <c r="AA87">
        <f t="shared" si="32"/>
        <v>2448.0000000000005</v>
      </c>
      <c r="AB87">
        <f t="shared" si="33"/>
        <v>2040</v>
      </c>
      <c r="AI87">
        <v>0.45</v>
      </c>
    </row>
    <row r="88" spans="1:35" ht="21.75">
      <c r="A88" s="16">
        <f t="shared" si="40"/>
        <v>33.75</v>
      </c>
      <c r="B88" s="19">
        <f t="shared" si="34"/>
        <v>121921.875</v>
      </c>
      <c r="C88" s="17">
        <f t="shared" si="41"/>
        <v>0.0025555555555555557</v>
      </c>
      <c r="D88" s="17">
        <f t="shared" si="42"/>
        <v>0.0023333333333333335</v>
      </c>
      <c r="E88" s="17">
        <f t="shared" si="43"/>
        <v>0.001</v>
      </c>
      <c r="F88" s="17">
        <f t="shared" si="44"/>
        <v>0.0007777777777777777</v>
      </c>
      <c r="G88" s="17">
        <f t="shared" si="35"/>
        <v>39269.875</v>
      </c>
      <c r="H88" s="20" t="str">
        <f t="shared" si="22"/>
        <v>Comp</v>
      </c>
      <c r="I88" s="17">
        <f t="shared" si="36"/>
        <v>0</v>
      </c>
      <c r="J88" s="20" t="str">
        <f t="shared" si="23"/>
        <v>Tens</v>
      </c>
      <c r="K88" s="17">
        <f t="shared" si="37"/>
        <v>0</v>
      </c>
      <c r="L88" s="20" t="str">
        <f t="shared" si="24"/>
        <v>Tens</v>
      </c>
      <c r="M88" s="17">
        <f t="shared" si="38"/>
        <v>15577.050416666665</v>
      </c>
      <c r="N88" s="20" t="str">
        <f t="shared" si="25"/>
        <v>Comp</v>
      </c>
      <c r="O88" s="19">
        <f t="shared" si="46"/>
        <v>176768.80041666667</v>
      </c>
      <c r="P88" s="17">
        <f t="shared" si="39"/>
        <v>3169.3947630208336</v>
      </c>
      <c r="Q88" s="21">
        <f t="shared" si="45"/>
        <v>0.017929604972993906</v>
      </c>
      <c r="T88">
        <f t="shared" si="26"/>
        <v>4000</v>
      </c>
      <c r="U88">
        <f t="shared" si="27"/>
        <v>4000</v>
      </c>
      <c r="V88">
        <f t="shared" si="28"/>
        <v>2520</v>
      </c>
      <c r="W88">
        <f t="shared" si="29"/>
        <v>2120</v>
      </c>
      <c r="Y88">
        <f t="shared" si="30"/>
        <v>4000</v>
      </c>
      <c r="Z88">
        <f t="shared" si="31"/>
        <v>4000</v>
      </c>
      <c r="AA88">
        <f t="shared" si="32"/>
        <v>2520</v>
      </c>
      <c r="AB88">
        <f t="shared" si="33"/>
        <v>2120</v>
      </c>
      <c r="AI88">
        <v>0.475</v>
      </c>
    </row>
    <row r="89" spans="1:35" ht="21.75">
      <c r="A89" s="16">
        <f t="shared" si="40"/>
        <v>34.5</v>
      </c>
      <c r="B89" s="19">
        <f t="shared" si="34"/>
        <v>124631.25</v>
      </c>
      <c r="C89" s="17">
        <f t="shared" si="41"/>
        <v>0.002565217391304348</v>
      </c>
      <c r="D89" s="17">
        <f t="shared" si="42"/>
        <v>0.0023478260869565218</v>
      </c>
      <c r="E89" s="17">
        <f t="shared" si="43"/>
        <v>0.0010434782608695651</v>
      </c>
      <c r="F89" s="17">
        <f t="shared" si="44"/>
        <v>0.0008260869565217392</v>
      </c>
      <c r="G89" s="17">
        <f t="shared" si="35"/>
        <v>39269.875</v>
      </c>
      <c r="H89" s="20" t="str">
        <f t="shared" si="22"/>
        <v>Comp</v>
      </c>
      <c r="I89" s="17">
        <f t="shared" si="36"/>
        <v>0</v>
      </c>
      <c r="J89" s="20" t="str">
        <f t="shared" si="23"/>
        <v>Tens</v>
      </c>
      <c r="K89" s="17">
        <f t="shared" si="37"/>
        <v>0</v>
      </c>
      <c r="L89" s="20" t="str">
        <f t="shared" si="24"/>
        <v>Tens</v>
      </c>
      <c r="M89" s="17">
        <f t="shared" si="38"/>
        <v>16544.56907608696</v>
      </c>
      <c r="N89" s="20" t="str">
        <f t="shared" si="25"/>
        <v>Comp</v>
      </c>
      <c r="O89" s="19">
        <f t="shared" si="46"/>
        <v>180445.69407608695</v>
      </c>
      <c r="P89" s="17">
        <f t="shared" si="39"/>
        <v>2693.161061141305</v>
      </c>
      <c r="Q89" s="21">
        <f t="shared" si="45"/>
        <v>0.014925050303531784</v>
      </c>
      <c r="T89">
        <f t="shared" si="26"/>
        <v>4000</v>
      </c>
      <c r="U89">
        <f t="shared" si="27"/>
        <v>4000</v>
      </c>
      <c r="V89">
        <f t="shared" si="28"/>
        <v>2589.230769230769</v>
      </c>
      <c r="W89">
        <f t="shared" si="29"/>
        <v>2196.9230769230767</v>
      </c>
      <c r="Y89">
        <f t="shared" si="30"/>
        <v>4000</v>
      </c>
      <c r="Z89">
        <f t="shared" si="31"/>
        <v>4000</v>
      </c>
      <c r="AA89">
        <f t="shared" si="32"/>
        <v>2589.230769230769</v>
      </c>
      <c r="AB89">
        <f t="shared" si="33"/>
        <v>2196.9230769230767</v>
      </c>
      <c r="AI89">
        <v>0.5</v>
      </c>
    </row>
    <row r="90" spans="1:35" ht="21.75">
      <c r="A90" s="16">
        <f t="shared" si="40"/>
        <v>35.25</v>
      </c>
      <c r="B90" s="19">
        <f t="shared" si="34"/>
        <v>127340.625</v>
      </c>
      <c r="C90" s="17">
        <f t="shared" si="41"/>
        <v>0.002574468085106383</v>
      </c>
      <c r="D90" s="17">
        <f t="shared" si="42"/>
        <v>0.0023617021276595746</v>
      </c>
      <c r="E90" s="17">
        <f t="shared" si="43"/>
        <v>0.0010851063829787236</v>
      </c>
      <c r="F90" s="17">
        <f t="shared" si="44"/>
        <v>0.0008723404255319148</v>
      </c>
      <c r="G90" s="17">
        <f t="shared" si="35"/>
        <v>39269.875</v>
      </c>
      <c r="H90" s="20" t="str">
        <f t="shared" si="22"/>
        <v>Comp</v>
      </c>
      <c r="I90" s="17">
        <f t="shared" si="36"/>
        <v>0</v>
      </c>
      <c r="J90" s="20" t="str">
        <f t="shared" si="23"/>
        <v>Tens</v>
      </c>
      <c r="K90" s="17">
        <f t="shared" si="37"/>
        <v>0</v>
      </c>
      <c r="L90" s="20" t="str">
        <f t="shared" si="24"/>
        <v>Tens</v>
      </c>
      <c r="M90" s="17">
        <f t="shared" si="38"/>
        <v>17470.9167287234</v>
      </c>
      <c r="N90" s="20" t="str">
        <f t="shared" si="25"/>
        <v>Comp</v>
      </c>
      <c r="O90" s="19">
        <f t="shared" si="46"/>
        <v>184081.4167287234</v>
      </c>
      <c r="P90" s="17">
        <f t="shared" si="39"/>
        <v>2203.7721943151605</v>
      </c>
      <c r="Q90" s="21">
        <f t="shared" si="45"/>
        <v>0.01197172551949016</v>
      </c>
      <c r="T90">
        <f t="shared" si="26"/>
        <v>4000</v>
      </c>
      <c r="U90">
        <f t="shared" si="27"/>
        <v>4000</v>
      </c>
      <c r="V90">
        <f t="shared" si="28"/>
        <v>2655.849056603774</v>
      </c>
      <c r="W90">
        <f t="shared" si="29"/>
        <v>2270.943396226415</v>
      </c>
      <c r="Y90">
        <f t="shared" si="30"/>
        <v>4000</v>
      </c>
      <c r="Z90">
        <f t="shared" si="31"/>
        <v>4000</v>
      </c>
      <c r="AA90">
        <f t="shared" si="32"/>
        <v>2655.849056603774</v>
      </c>
      <c r="AB90">
        <f t="shared" si="33"/>
        <v>2270.943396226415</v>
      </c>
      <c r="AI90">
        <v>0.525</v>
      </c>
    </row>
    <row r="91" spans="1:35" ht="21.75">
      <c r="A91" s="16">
        <f t="shared" si="40"/>
        <v>36</v>
      </c>
      <c r="B91" s="19">
        <f t="shared" si="34"/>
        <v>130050</v>
      </c>
      <c r="C91" s="17">
        <f t="shared" si="41"/>
        <v>0.0025833333333333337</v>
      </c>
      <c r="D91" s="17">
        <f t="shared" si="42"/>
        <v>0.002375</v>
      </c>
      <c r="E91" s="17">
        <f t="shared" si="43"/>
        <v>0.0011250000000000001</v>
      </c>
      <c r="F91" s="17">
        <f t="shared" si="44"/>
        <v>0.0009166666666666668</v>
      </c>
      <c r="G91" s="17">
        <f t="shared" si="35"/>
        <v>39269.875</v>
      </c>
      <c r="H91" s="20" t="str">
        <f t="shared" si="22"/>
        <v>Comp</v>
      </c>
      <c r="I91" s="17">
        <f t="shared" si="36"/>
        <v>0</v>
      </c>
      <c r="J91" s="20" t="str">
        <f t="shared" si="23"/>
        <v>Tens</v>
      </c>
      <c r="K91" s="17">
        <f t="shared" si="37"/>
        <v>0</v>
      </c>
      <c r="L91" s="20" t="str">
        <f t="shared" si="24"/>
        <v>Tens</v>
      </c>
      <c r="M91" s="17">
        <f t="shared" si="38"/>
        <v>18358.666562500002</v>
      </c>
      <c r="N91" s="20" t="str">
        <f t="shared" si="25"/>
        <v>Comp</v>
      </c>
      <c r="O91" s="19">
        <f t="shared" si="46"/>
        <v>187678.5415625</v>
      </c>
      <c r="P91" s="17">
        <f t="shared" si="39"/>
        <v>1700.9708437500012</v>
      </c>
      <c r="Q91" s="21">
        <f t="shared" si="45"/>
        <v>0.009063214310963463</v>
      </c>
      <c r="T91">
        <f t="shared" si="26"/>
        <v>4000</v>
      </c>
      <c r="U91">
        <f t="shared" si="27"/>
        <v>4000</v>
      </c>
      <c r="V91">
        <f t="shared" si="28"/>
        <v>2720</v>
      </c>
      <c r="W91">
        <f t="shared" si="29"/>
        <v>2342.222222222222</v>
      </c>
      <c r="Y91">
        <f t="shared" si="30"/>
        <v>4000</v>
      </c>
      <c r="Z91">
        <f t="shared" si="31"/>
        <v>4000</v>
      </c>
      <c r="AA91">
        <f t="shared" si="32"/>
        <v>2720</v>
      </c>
      <c r="AB91">
        <f t="shared" si="33"/>
        <v>2342.222222222222</v>
      </c>
      <c r="AI91">
        <v>0.55</v>
      </c>
    </row>
    <row r="92" spans="1:35" ht="21.75">
      <c r="A92" s="16">
        <f t="shared" si="40"/>
        <v>36.75</v>
      </c>
      <c r="B92" s="19">
        <f t="shared" si="34"/>
        <v>132759.375</v>
      </c>
      <c r="C92" s="17">
        <f t="shared" si="41"/>
        <v>0.0025918367346938775</v>
      </c>
      <c r="D92" s="17">
        <f t="shared" si="42"/>
        <v>0.0023877551020408164</v>
      </c>
      <c r="E92" s="17">
        <f t="shared" si="43"/>
        <v>0.001163265306122449</v>
      </c>
      <c r="F92" s="17">
        <f t="shared" si="44"/>
        <v>0.0009591836734693879</v>
      </c>
      <c r="G92" s="17">
        <f t="shared" si="35"/>
        <v>39269.875</v>
      </c>
      <c r="H92" s="20" t="str">
        <f t="shared" si="22"/>
        <v>Comp</v>
      </c>
      <c r="I92" s="17">
        <f t="shared" si="36"/>
        <v>0</v>
      </c>
      <c r="J92" s="20" t="str">
        <f t="shared" si="23"/>
        <v>Tens</v>
      </c>
      <c r="K92" s="17">
        <f t="shared" si="37"/>
        <v>0</v>
      </c>
      <c r="L92" s="20" t="str">
        <f t="shared" si="24"/>
        <v>Tens</v>
      </c>
      <c r="M92" s="17">
        <f t="shared" si="38"/>
        <v>19210.181709183675</v>
      </c>
      <c r="N92" s="20" t="str">
        <f t="shared" si="25"/>
        <v>Comp</v>
      </c>
      <c r="O92" s="19">
        <f t="shared" si="46"/>
        <v>191239.43170918367</v>
      </c>
      <c r="P92" s="17">
        <f t="shared" si="39"/>
        <v>1184.5206962691323</v>
      </c>
      <c r="Q92" s="21">
        <f t="shared" si="45"/>
        <v>0.006193914537826193</v>
      </c>
      <c r="T92">
        <f t="shared" si="26"/>
        <v>4000</v>
      </c>
      <c r="U92">
        <f t="shared" si="27"/>
        <v>4000</v>
      </c>
      <c r="V92">
        <f t="shared" si="28"/>
        <v>2781.8181818181815</v>
      </c>
      <c r="W92">
        <f t="shared" si="29"/>
        <v>2410.909090909091</v>
      </c>
      <c r="Y92">
        <f t="shared" si="30"/>
        <v>4000</v>
      </c>
      <c r="Z92">
        <f t="shared" si="31"/>
        <v>4000</v>
      </c>
      <c r="AA92">
        <f t="shared" si="32"/>
        <v>2781.8181818181815</v>
      </c>
      <c r="AB92">
        <f t="shared" si="33"/>
        <v>2410.909090909091</v>
      </c>
      <c r="AI92">
        <v>0.575</v>
      </c>
    </row>
    <row r="93" spans="1:35" ht="21.75">
      <c r="A93" s="16">
        <f t="shared" si="40"/>
        <v>37.5</v>
      </c>
      <c r="B93" s="19">
        <f t="shared" si="34"/>
        <v>135468.75</v>
      </c>
      <c r="C93" s="17">
        <f t="shared" si="41"/>
        <v>0.0026000000000000003</v>
      </c>
      <c r="D93" s="17">
        <f t="shared" si="42"/>
        <v>0.0024000000000000002</v>
      </c>
      <c r="E93" s="17">
        <f t="shared" si="43"/>
        <v>0.0012000000000000001</v>
      </c>
      <c r="F93" s="17">
        <f t="shared" si="44"/>
        <v>0.001</v>
      </c>
      <c r="G93" s="17">
        <f t="shared" si="35"/>
        <v>39269.875</v>
      </c>
      <c r="H93" s="20" t="str">
        <f t="shared" si="22"/>
        <v>Comp</v>
      </c>
      <c r="I93" s="17">
        <f t="shared" si="36"/>
        <v>0</v>
      </c>
      <c r="J93" s="20" t="str">
        <f t="shared" si="23"/>
        <v>Tens</v>
      </c>
      <c r="K93" s="17">
        <f t="shared" si="37"/>
        <v>0</v>
      </c>
      <c r="L93" s="20" t="str">
        <f t="shared" si="24"/>
        <v>Tens</v>
      </c>
      <c r="M93" s="17">
        <f t="shared" si="38"/>
        <v>20027.63625</v>
      </c>
      <c r="N93" s="20" t="str">
        <f t="shared" si="25"/>
        <v>Comp</v>
      </c>
      <c r="O93" s="19">
        <f t="shared" si="46"/>
        <v>194766.26125</v>
      </c>
      <c r="P93" s="17">
        <f t="shared" si="39"/>
        <v>654.2043437500001</v>
      </c>
      <c r="Q93" s="21">
        <f t="shared" si="45"/>
        <v>0.003358920274750615</v>
      </c>
      <c r="T93">
        <f t="shared" si="26"/>
        <v>4000</v>
      </c>
      <c r="U93">
        <f t="shared" si="27"/>
        <v>4000</v>
      </c>
      <c r="V93">
        <f t="shared" si="28"/>
        <v>2841.4285714285716</v>
      </c>
      <c r="W93">
        <f t="shared" si="29"/>
        <v>2477.1428571428573</v>
      </c>
      <c r="Y93">
        <f t="shared" si="30"/>
        <v>4000</v>
      </c>
      <c r="Z93">
        <f t="shared" si="31"/>
        <v>4000</v>
      </c>
      <c r="AA93">
        <f t="shared" si="32"/>
        <v>2841.4285714285716</v>
      </c>
      <c r="AB93">
        <f t="shared" si="33"/>
        <v>2477.1428571428573</v>
      </c>
      <c r="AI93">
        <v>0.6</v>
      </c>
    </row>
    <row r="94" spans="1:35" ht="21.75">
      <c r="A94" s="16">
        <f t="shared" si="40"/>
        <v>38.25</v>
      </c>
      <c r="B94" s="19">
        <f t="shared" si="34"/>
        <v>138178.125</v>
      </c>
      <c r="C94" s="17">
        <f t="shared" si="41"/>
        <v>0.002607843137254902</v>
      </c>
      <c r="D94" s="17">
        <f t="shared" si="42"/>
        <v>0.0024117647058823533</v>
      </c>
      <c r="E94" s="17">
        <f t="shared" si="43"/>
        <v>0.0012352941176470588</v>
      </c>
      <c r="F94" s="17">
        <f t="shared" si="44"/>
        <v>0.00103921568627451</v>
      </c>
      <c r="G94" s="17">
        <f t="shared" si="35"/>
        <v>39269.875</v>
      </c>
      <c r="H94" s="20" t="str">
        <f t="shared" si="22"/>
        <v>Comp</v>
      </c>
      <c r="I94" s="17">
        <f t="shared" si="36"/>
        <v>0</v>
      </c>
      <c r="J94" s="20" t="str">
        <f t="shared" si="23"/>
        <v>Tens</v>
      </c>
      <c r="K94" s="17">
        <f t="shared" si="37"/>
        <v>0</v>
      </c>
      <c r="L94" s="20" t="str">
        <f t="shared" si="24"/>
        <v>Tens</v>
      </c>
      <c r="M94" s="17">
        <f t="shared" si="38"/>
        <v>20813.03375</v>
      </c>
      <c r="N94" s="20" t="str">
        <f t="shared" si="25"/>
        <v>Comp</v>
      </c>
      <c r="O94" s="19">
        <f t="shared" si="46"/>
        <v>198261.03375</v>
      </c>
      <c r="P94" s="17">
        <f t="shared" si="39"/>
        <v>109.82142968750281</v>
      </c>
      <c r="Q94" s="21">
        <f t="shared" si="45"/>
        <v>0.0005539234190919415</v>
      </c>
      <c r="T94">
        <f t="shared" si="26"/>
        <v>4000</v>
      </c>
      <c r="U94">
        <f t="shared" si="27"/>
        <v>4000</v>
      </c>
      <c r="V94">
        <f t="shared" si="28"/>
        <v>2898.9473684210525</v>
      </c>
      <c r="W94">
        <f t="shared" si="29"/>
        <v>2541.0526315789475</v>
      </c>
      <c r="Y94">
        <f t="shared" si="30"/>
        <v>4000</v>
      </c>
      <c r="Z94">
        <f t="shared" si="31"/>
        <v>4000</v>
      </c>
      <c r="AA94">
        <f t="shared" si="32"/>
        <v>2898.9473684210525</v>
      </c>
      <c r="AB94">
        <f t="shared" si="33"/>
        <v>2541.0526315789475</v>
      </c>
      <c r="AI94">
        <v>0.625</v>
      </c>
    </row>
    <row r="95" spans="1:35" ht="21.75">
      <c r="A95" s="16">
        <f t="shared" si="40"/>
        <v>39</v>
      </c>
      <c r="B95" s="19">
        <f t="shared" si="34"/>
        <v>140887.5</v>
      </c>
      <c r="C95" s="17">
        <f t="shared" si="41"/>
        <v>0.0026153846153846153</v>
      </c>
      <c r="D95" s="17">
        <f t="shared" si="42"/>
        <v>0.002423076923076923</v>
      </c>
      <c r="E95" s="17">
        <f t="shared" si="43"/>
        <v>0.0012692307692307692</v>
      </c>
      <c r="F95" s="17">
        <f t="shared" si="44"/>
        <v>0.0010769230769230769</v>
      </c>
      <c r="G95" s="17">
        <f t="shared" si="35"/>
        <v>39269.875</v>
      </c>
      <c r="H95" s="20" t="str">
        <f t="shared" si="22"/>
        <v>Comp</v>
      </c>
      <c r="I95" s="17">
        <f t="shared" si="36"/>
        <v>0</v>
      </c>
      <c r="J95" s="20" t="str">
        <f t="shared" si="23"/>
        <v>Tens</v>
      </c>
      <c r="K95" s="17">
        <f t="shared" si="37"/>
        <v>0</v>
      </c>
      <c r="L95" s="20" t="str">
        <f t="shared" si="24"/>
        <v>Tens</v>
      </c>
      <c r="M95" s="17">
        <f t="shared" si="38"/>
        <v>21568.22365384615</v>
      </c>
      <c r="N95" s="20" t="str">
        <f t="shared" si="25"/>
        <v>Comp</v>
      </c>
      <c r="O95" s="19">
        <f t="shared" si="46"/>
        <v>201725.59865384616</v>
      </c>
      <c r="P95" s="17">
        <f t="shared" si="39"/>
        <v>-448.8129903846145</v>
      </c>
      <c r="Q95" s="21">
        <f t="shared" si="45"/>
        <v>-0.0022248687989012313</v>
      </c>
      <c r="T95">
        <f t="shared" si="26"/>
        <v>4000</v>
      </c>
      <c r="U95">
        <f t="shared" si="27"/>
        <v>4000</v>
      </c>
      <c r="V95">
        <f t="shared" si="28"/>
        <v>2954.4827586206898</v>
      </c>
      <c r="W95">
        <f t="shared" si="29"/>
        <v>2602.758620689655</v>
      </c>
      <c r="Y95">
        <f t="shared" si="30"/>
        <v>4000</v>
      </c>
      <c r="Z95">
        <f t="shared" si="31"/>
        <v>4000</v>
      </c>
      <c r="AA95">
        <f t="shared" si="32"/>
        <v>2954.4827586206898</v>
      </c>
      <c r="AB95">
        <f t="shared" si="33"/>
        <v>2602.758620689655</v>
      </c>
      <c r="AI95">
        <v>0.65</v>
      </c>
    </row>
    <row r="96" spans="1:35" ht="21.75">
      <c r="A96" s="16">
        <f t="shared" si="40"/>
        <v>39.75</v>
      </c>
      <c r="B96" s="19">
        <f t="shared" si="34"/>
        <v>143596.875</v>
      </c>
      <c r="C96" s="17">
        <f t="shared" si="41"/>
        <v>0.0026226415094339622</v>
      </c>
      <c r="D96" s="17">
        <f t="shared" si="42"/>
        <v>0.0024339622641509438</v>
      </c>
      <c r="E96" s="17">
        <f t="shared" si="43"/>
        <v>0.0013018867924528303</v>
      </c>
      <c r="F96" s="17">
        <f t="shared" si="44"/>
        <v>0.0011132075471698114</v>
      </c>
      <c r="G96" s="17">
        <f t="shared" si="35"/>
        <v>39269.875</v>
      </c>
      <c r="H96" s="20" t="str">
        <f t="shared" si="22"/>
        <v>Comp</v>
      </c>
      <c r="I96" s="17">
        <f t="shared" si="36"/>
        <v>0</v>
      </c>
      <c r="J96" s="20" t="str">
        <f t="shared" si="23"/>
        <v>Tens</v>
      </c>
      <c r="K96" s="17">
        <f t="shared" si="37"/>
        <v>0</v>
      </c>
      <c r="L96" s="20" t="str">
        <f t="shared" si="24"/>
        <v>Tens</v>
      </c>
      <c r="M96" s="17">
        <f t="shared" si="38"/>
        <v>22294.915825471697</v>
      </c>
      <c r="N96" s="20" t="str">
        <f t="shared" si="25"/>
        <v>Comp</v>
      </c>
      <c r="O96" s="19">
        <f t="shared" si="46"/>
        <v>205161.6658254717</v>
      </c>
      <c r="P96" s="17">
        <f t="shared" si="39"/>
        <v>-1021.8699028596704</v>
      </c>
      <c r="Q96" s="21">
        <f t="shared" si="45"/>
        <v>-0.004980803303327444</v>
      </c>
      <c r="T96">
        <f t="shared" si="26"/>
        <v>4000</v>
      </c>
      <c r="U96">
        <f t="shared" si="27"/>
        <v>4000</v>
      </c>
      <c r="V96">
        <f t="shared" si="28"/>
        <v>3008.135593220339</v>
      </c>
      <c r="W96">
        <f t="shared" si="29"/>
        <v>2662.372881355932</v>
      </c>
      <c r="Y96">
        <f t="shared" si="30"/>
        <v>4000</v>
      </c>
      <c r="Z96">
        <f t="shared" si="31"/>
        <v>4000</v>
      </c>
      <c r="AA96">
        <f t="shared" si="32"/>
        <v>3008.135593220339</v>
      </c>
      <c r="AB96">
        <f t="shared" si="33"/>
        <v>2662.372881355932</v>
      </c>
      <c r="AI96">
        <v>0.675</v>
      </c>
    </row>
    <row r="97" spans="1:35" ht="21.75">
      <c r="A97" s="16">
        <f t="shared" si="40"/>
        <v>40.5</v>
      </c>
      <c r="B97" s="19">
        <f t="shared" si="34"/>
        <v>146306.25</v>
      </c>
      <c r="C97" s="17">
        <f t="shared" si="41"/>
        <v>0.0026296296296296298</v>
      </c>
      <c r="D97" s="17">
        <f t="shared" si="42"/>
        <v>0.0024444444444444444</v>
      </c>
      <c r="E97" s="17">
        <f t="shared" si="43"/>
        <v>0.0013333333333333333</v>
      </c>
      <c r="F97" s="17">
        <f t="shared" si="44"/>
        <v>0.0011481481481481481</v>
      </c>
      <c r="G97" s="17">
        <f t="shared" si="35"/>
        <v>39269.875</v>
      </c>
      <c r="H97" s="20" t="str">
        <f t="shared" si="22"/>
        <v>Comp</v>
      </c>
      <c r="I97" s="17">
        <f t="shared" si="36"/>
        <v>0</v>
      </c>
      <c r="J97" s="20" t="str">
        <f t="shared" si="23"/>
        <v>Tens</v>
      </c>
      <c r="K97" s="17">
        <f t="shared" si="37"/>
        <v>0</v>
      </c>
      <c r="L97" s="20" t="str">
        <f t="shared" si="24"/>
        <v>Tens</v>
      </c>
      <c r="M97" s="17">
        <f t="shared" si="38"/>
        <v>22994.69347222222</v>
      </c>
      <c r="N97" s="20" t="str">
        <f t="shared" si="25"/>
        <v>Comp</v>
      </c>
      <c r="O97" s="19">
        <f t="shared" si="46"/>
        <v>208570.81847222222</v>
      </c>
      <c r="P97" s="17">
        <f t="shared" si="39"/>
        <v>-1609.5076284722197</v>
      </c>
      <c r="Q97" s="21">
        <f t="shared" si="45"/>
        <v>-0.007716839969569264</v>
      </c>
      <c r="T97">
        <f t="shared" si="26"/>
        <v>4000</v>
      </c>
      <c r="U97">
        <f t="shared" si="27"/>
        <v>4000</v>
      </c>
      <c r="V97">
        <f t="shared" si="28"/>
        <v>3060</v>
      </c>
      <c r="W97">
        <f t="shared" si="29"/>
        <v>2720</v>
      </c>
      <c r="Y97">
        <f t="shared" si="30"/>
        <v>4000</v>
      </c>
      <c r="Z97">
        <f t="shared" si="31"/>
        <v>4000</v>
      </c>
      <c r="AA97">
        <f t="shared" si="32"/>
        <v>3060</v>
      </c>
      <c r="AB97">
        <f t="shared" si="33"/>
        <v>2720</v>
      </c>
      <c r="AI97">
        <v>0.7</v>
      </c>
    </row>
    <row r="98" spans="1:35" ht="21.75">
      <c r="A98" s="16">
        <f t="shared" si="40"/>
        <v>41.25</v>
      </c>
      <c r="B98" s="19">
        <f t="shared" si="34"/>
        <v>149015.625</v>
      </c>
      <c r="C98" s="17">
        <f t="shared" si="41"/>
        <v>0.0026363636363636363</v>
      </c>
      <c r="D98" s="17">
        <f t="shared" si="42"/>
        <v>0.002454545454545455</v>
      </c>
      <c r="E98" s="17">
        <f t="shared" si="43"/>
        <v>0.0013636363636363635</v>
      </c>
      <c r="F98" s="17">
        <f t="shared" si="44"/>
        <v>0.0011818181818181819</v>
      </c>
      <c r="G98" s="17">
        <f t="shared" si="35"/>
        <v>39269.875</v>
      </c>
      <c r="H98" s="20" t="str">
        <f t="shared" si="22"/>
        <v>Comp</v>
      </c>
      <c r="I98" s="17">
        <f t="shared" si="36"/>
        <v>0</v>
      </c>
      <c r="J98" s="20" t="str">
        <f t="shared" si="23"/>
        <v>Tens</v>
      </c>
      <c r="K98" s="17">
        <f t="shared" si="37"/>
        <v>0</v>
      </c>
      <c r="L98" s="20" t="str">
        <f t="shared" si="24"/>
        <v>Tens</v>
      </c>
      <c r="M98" s="17">
        <f t="shared" si="38"/>
        <v>23669.02465909091</v>
      </c>
      <c r="N98" s="20" t="str">
        <f t="shared" si="25"/>
        <v>Comp</v>
      </c>
      <c r="O98" s="19">
        <f t="shared" si="46"/>
        <v>211954.5246590909</v>
      </c>
      <c r="P98" s="17">
        <f t="shared" si="39"/>
        <v>-2211.872973721591</v>
      </c>
      <c r="Q98" s="21">
        <f t="shared" si="45"/>
        <v>-0.010435601586138264</v>
      </c>
      <c r="T98">
        <f t="shared" si="26"/>
        <v>4000</v>
      </c>
      <c r="U98">
        <f t="shared" si="27"/>
        <v>4000</v>
      </c>
      <c r="V98">
        <f t="shared" si="28"/>
        <v>3110.16393442623</v>
      </c>
      <c r="W98">
        <f t="shared" si="29"/>
        <v>2775.7377049180327</v>
      </c>
      <c r="Y98">
        <f t="shared" si="30"/>
        <v>4000</v>
      </c>
      <c r="Z98">
        <f t="shared" si="31"/>
        <v>4000</v>
      </c>
      <c r="AA98">
        <f t="shared" si="32"/>
        <v>3110.16393442623</v>
      </c>
      <c r="AB98">
        <f t="shared" si="33"/>
        <v>2775.7377049180327</v>
      </c>
      <c r="AI98">
        <v>0.725</v>
      </c>
    </row>
    <row r="99" spans="1:35" ht="21.75">
      <c r="A99" s="16">
        <f t="shared" si="40"/>
        <v>42</v>
      </c>
      <c r="B99" s="19">
        <f t="shared" si="34"/>
        <v>151725</v>
      </c>
      <c r="C99" s="17">
        <f t="shared" si="41"/>
        <v>0.002642857142857143</v>
      </c>
      <c r="D99" s="17">
        <f t="shared" si="42"/>
        <v>0.0024642857142857144</v>
      </c>
      <c r="E99" s="17">
        <f t="shared" si="43"/>
        <v>0.001392857142857143</v>
      </c>
      <c r="F99" s="17">
        <f t="shared" si="44"/>
        <v>0.0012142857142857144</v>
      </c>
      <c r="G99" s="17">
        <f t="shared" si="35"/>
        <v>39269.875</v>
      </c>
      <c r="H99" s="20" t="str">
        <f t="shared" si="22"/>
        <v>Comp</v>
      </c>
      <c r="I99" s="17">
        <f t="shared" si="36"/>
        <v>0</v>
      </c>
      <c r="J99" s="20" t="str">
        <f t="shared" si="23"/>
        <v>Tens</v>
      </c>
      <c r="K99" s="17">
        <f t="shared" si="37"/>
        <v>0</v>
      </c>
      <c r="L99" s="20" t="str">
        <f t="shared" si="24"/>
        <v>Tens</v>
      </c>
      <c r="M99" s="17">
        <f t="shared" si="38"/>
        <v>24319.272589285716</v>
      </c>
      <c r="N99" s="20" t="str">
        <f t="shared" si="25"/>
        <v>Comp</v>
      </c>
      <c r="O99" s="19">
        <f t="shared" si="46"/>
        <v>215314.1475892857</v>
      </c>
      <c r="P99" s="17">
        <f t="shared" si="39"/>
        <v>-2829.1022589285685</v>
      </c>
      <c r="Q99" s="21">
        <f t="shared" si="45"/>
        <v>-0.013139416478684506</v>
      </c>
      <c r="T99">
        <f t="shared" si="26"/>
        <v>4000</v>
      </c>
      <c r="U99">
        <f t="shared" si="27"/>
        <v>4000</v>
      </c>
      <c r="V99">
        <f t="shared" si="28"/>
        <v>3158.7096774193546</v>
      </c>
      <c r="W99">
        <f t="shared" si="29"/>
        <v>2829.677419354839</v>
      </c>
      <c r="Y99">
        <f t="shared" si="30"/>
        <v>4000</v>
      </c>
      <c r="Z99">
        <f t="shared" si="31"/>
        <v>4000</v>
      </c>
      <c r="AA99">
        <f t="shared" si="32"/>
        <v>3158.7096774193546</v>
      </c>
      <c r="AB99">
        <f t="shared" si="33"/>
        <v>2829.677419354839</v>
      </c>
      <c r="AI99">
        <v>0.75</v>
      </c>
    </row>
    <row r="100" spans="1:35" ht="21.75">
      <c r="A100" s="16">
        <f t="shared" si="40"/>
        <v>42.75</v>
      </c>
      <c r="B100" s="19">
        <f t="shared" si="34"/>
        <v>154434.375</v>
      </c>
      <c r="C100" s="17">
        <f t="shared" si="41"/>
        <v>0.002649122807017544</v>
      </c>
      <c r="D100" s="17">
        <f t="shared" si="42"/>
        <v>0.002473684210526316</v>
      </c>
      <c r="E100" s="17">
        <f t="shared" si="43"/>
        <v>0.0014210526315789472</v>
      </c>
      <c r="F100" s="17">
        <f t="shared" si="44"/>
        <v>0.0012456140350877193</v>
      </c>
      <c r="G100" s="17">
        <f t="shared" si="35"/>
        <v>39269.875</v>
      </c>
      <c r="H100" s="20" t="str">
        <f t="shared" si="22"/>
        <v>Comp</v>
      </c>
      <c r="I100" s="17">
        <f t="shared" si="36"/>
        <v>0</v>
      </c>
      <c r="J100" s="20" t="str">
        <f t="shared" si="23"/>
        <v>Tens</v>
      </c>
      <c r="K100" s="17">
        <f t="shared" si="37"/>
        <v>0</v>
      </c>
      <c r="L100" s="20" t="str">
        <f t="shared" si="24"/>
        <v>Tens</v>
      </c>
      <c r="M100" s="17">
        <f t="shared" si="38"/>
        <v>24946.70480263158</v>
      </c>
      <c r="N100" s="20" t="str">
        <f t="shared" si="25"/>
        <v>Comp</v>
      </c>
      <c r="O100" s="19">
        <f t="shared" si="46"/>
        <v>218650.95480263158</v>
      </c>
      <c r="P100" s="17">
        <f t="shared" si="39"/>
        <v>-3461.3222380756565</v>
      </c>
      <c r="Q100" s="21">
        <f t="shared" si="45"/>
        <v>-0.01583035501125558</v>
      </c>
      <c r="T100">
        <f t="shared" si="26"/>
        <v>4000</v>
      </c>
      <c r="U100">
        <f t="shared" si="27"/>
        <v>4000</v>
      </c>
      <c r="V100">
        <f t="shared" si="28"/>
        <v>3205.714285714286</v>
      </c>
      <c r="W100">
        <f t="shared" si="29"/>
        <v>2881.9047619047615</v>
      </c>
      <c r="Y100">
        <f t="shared" si="30"/>
        <v>4000</v>
      </c>
      <c r="Z100">
        <f t="shared" si="31"/>
        <v>4000</v>
      </c>
      <c r="AA100">
        <f t="shared" si="32"/>
        <v>3205.714285714286</v>
      </c>
      <c r="AB100">
        <f t="shared" si="33"/>
        <v>2881.9047619047615</v>
      </c>
      <c r="AI100">
        <v>0.775</v>
      </c>
    </row>
    <row r="101" spans="1:35" ht="21.75">
      <c r="A101" s="16">
        <f t="shared" si="40"/>
        <v>43.5</v>
      </c>
      <c r="B101" s="19">
        <f t="shared" si="34"/>
        <v>157143.75</v>
      </c>
      <c r="C101" s="17">
        <f t="shared" si="41"/>
        <v>0.0026551724137931034</v>
      </c>
      <c r="D101" s="17">
        <f t="shared" si="42"/>
        <v>0.0024827586206896553</v>
      </c>
      <c r="E101" s="17">
        <f t="shared" si="43"/>
        <v>0.0014482758620689656</v>
      </c>
      <c r="F101" s="17">
        <f t="shared" si="44"/>
        <v>0.0012758620689655171</v>
      </c>
      <c r="G101" s="17">
        <f t="shared" si="35"/>
        <v>39269.875</v>
      </c>
      <c r="H101" s="20" t="str">
        <f t="shared" si="22"/>
        <v>Comp</v>
      </c>
      <c r="I101" s="17">
        <f t="shared" si="36"/>
        <v>0</v>
      </c>
      <c r="J101" s="20" t="str">
        <f t="shared" si="23"/>
        <v>Tens</v>
      </c>
      <c r="K101" s="17">
        <f t="shared" si="37"/>
        <v>0</v>
      </c>
      <c r="L101" s="20" t="str">
        <f t="shared" si="24"/>
        <v>Tens</v>
      </c>
      <c r="M101" s="17">
        <f t="shared" si="38"/>
        <v>25552.50142241379</v>
      </c>
      <c r="N101" s="20" t="str">
        <f t="shared" si="25"/>
        <v>Comp</v>
      </c>
      <c r="O101" s="19">
        <f t="shared" si="46"/>
        <v>221966.1264224138</v>
      </c>
      <c r="P101" s="17">
        <f t="shared" si="39"/>
        <v>-4108.65092349138</v>
      </c>
      <c r="Q101" s="21">
        <f t="shared" si="45"/>
        <v>-0.018510260956090166</v>
      </c>
      <c r="T101">
        <f t="shared" si="26"/>
        <v>4000</v>
      </c>
      <c r="U101">
        <f t="shared" si="27"/>
        <v>4000</v>
      </c>
      <c r="V101">
        <f t="shared" si="28"/>
        <v>3251.2500000000005</v>
      </c>
      <c r="W101">
        <f t="shared" si="29"/>
        <v>2932.5000000000005</v>
      </c>
      <c r="Y101">
        <f t="shared" si="30"/>
        <v>4000</v>
      </c>
      <c r="Z101">
        <f t="shared" si="31"/>
        <v>4000</v>
      </c>
      <c r="AA101">
        <f t="shared" si="32"/>
        <v>3251.2500000000005</v>
      </c>
      <c r="AB101">
        <f t="shared" si="33"/>
        <v>2932.5000000000005</v>
      </c>
      <c r="AI101">
        <v>0.8</v>
      </c>
    </row>
    <row r="102" spans="1:35" ht="21.75">
      <c r="A102" s="16">
        <f t="shared" si="40"/>
        <v>44.25</v>
      </c>
      <c r="B102" s="19">
        <f t="shared" si="34"/>
        <v>159853.125</v>
      </c>
      <c r="C102" s="17">
        <f t="shared" si="41"/>
        <v>0.0026610169491525426</v>
      </c>
      <c r="D102" s="17">
        <f t="shared" si="42"/>
        <v>0.002491525423728814</v>
      </c>
      <c r="E102" s="17">
        <f t="shared" si="43"/>
        <v>0.0014745762711864407</v>
      </c>
      <c r="F102" s="17">
        <f t="shared" si="44"/>
        <v>0.0013050847457627118</v>
      </c>
      <c r="G102" s="17">
        <f t="shared" si="35"/>
        <v>39269.875</v>
      </c>
      <c r="H102" s="20" t="str">
        <f t="shared" si="22"/>
        <v>Comp</v>
      </c>
      <c r="I102" s="17">
        <f t="shared" si="36"/>
        <v>0</v>
      </c>
      <c r="J102" s="20" t="str">
        <f t="shared" si="23"/>
        <v>Tens</v>
      </c>
      <c r="K102" s="17">
        <f t="shared" si="37"/>
        <v>0</v>
      </c>
      <c r="L102" s="20" t="str">
        <f t="shared" si="24"/>
        <v>Tens</v>
      </c>
      <c r="M102" s="17">
        <f t="shared" si="38"/>
        <v>26137.762563559318</v>
      </c>
      <c r="N102" s="20" t="str">
        <f t="shared" si="25"/>
        <v>Comp</v>
      </c>
      <c r="O102" s="19">
        <f t="shared" si="46"/>
        <v>225260.7625635593</v>
      </c>
      <c r="P102" s="17">
        <f t="shared" si="39"/>
        <v>-4771.198326668429</v>
      </c>
      <c r="Q102" s="21">
        <f t="shared" si="45"/>
        <v>-0.021180778544697475</v>
      </c>
      <c r="T102" t="e">
        <f>IF(ABS(#REF!)&lt;F$19,#REF!*I$19,F$18)</f>
        <v>#REF!</v>
      </c>
      <c r="AI102">
        <v>0.825</v>
      </c>
    </row>
    <row r="103" spans="1:35" ht="21.75">
      <c r="A103" s="16">
        <f t="shared" si="40"/>
        <v>45</v>
      </c>
      <c r="B103" s="19">
        <f t="shared" si="34"/>
        <v>162562.5</v>
      </c>
      <c r="C103" s="17">
        <f t="shared" si="41"/>
        <v>0.0026666666666666666</v>
      </c>
      <c r="D103" s="17">
        <f t="shared" si="42"/>
        <v>0.0025</v>
      </c>
      <c r="E103" s="17">
        <f t="shared" si="43"/>
        <v>0.0015</v>
      </c>
      <c r="F103" s="17">
        <f t="shared" si="44"/>
        <v>0.0013333333333333333</v>
      </c>
      <c r="G103" s="17">
        <f t="shared" si="35"/>
        <v>39269.875</v>
      </c>
      <c r="H103" s="20" t="str">
        <f t="shared" si="22"/>
        <v>Comp</v>
      </c>
      <c r="I103" s="17">
        <f t="shared" si="36"/>
        <v>0</v>
      </c>
      <c r="J103" s="20" t="str">
        <f t="shared" si="23"/>
        <v>Tens</v>
      </c>
      <c r="K103" s="17">
        <f t="shared" si="37"/>
        <v>0</v>
      </c>
      <c r="L103" s="20" t="str">
        <f t="shared" si="24"/>
        <v>Tens</v>
      </c>
      <c r="M103" s="17">
        <f t="shared" si="38"/>
        <v>26703.515</v>
      </c>
      <c r="N103" s="20" t="str">
        <f t="shared" si="25"/>
        <v>Comp</v>
      </c>
      <c r="O103" s="19">
        <f t="shared" si="46"/>
        <v>228535.89</v>
      </c>
      <c r="P103" s="17">
        <f t="shared" si="39"/>
        <v>-5449.0671250000005</v>
      </c>
      <c r="Q103" s="21">
        <f t="shared" si="45"/>
        <v>-0.023843375869759452</v>
      </c>
      <c r="T103" t="e">
        <f>IF(ABS(#REF!)&lt;F$19,#REF!*I$19,F$18)</f>
        <v>#REF!</v>
      </c>
      <c r="AI103">
        <v>0.85</v>
      </c>
    </row>
    <row r="104" spans="1:35" ht="21.75">
      <c r="A104" s="16">
        <f t="shared" si="40"/>
        <v>45.75</v>
      </c>
      <c r="B104" s="19">
        <f t="shared" si="34"/>
        <v>165271.875</v>
      </c>
      <c r="C104" s="17">
        <f t="shared" si="41"/>
        <v>0.0026721311475409837</v>
      </c>
      <c r="D104" s="17">
        <f t="shared" si="42"/>
        <v>0.0025081967213114757</v>
      </c>
      <c r="E104" s="17">
        <f t="shared" si="43"/>
        <v>0.0015245901639344263</v>
      </c>
      <c r="F104" s="17">
        <f t="shared" si="44"/>
        <v>0.001360655737704918</v>
      </c>
      <c r="G104" s="17">
        <f t="shared" si="35"/>
        <v>39269.875</v>
      </c>
      <c r="H104" s="20" t="str">
        <f t="shared" si="22"/>
        <v>Comp</v>
      </c>
      <c r="I104" s="17">
        <f t="shared" si="36"/>
        <v>0</v>
      </c>
      <c r="J104" s="20" t="str">
        <f t="shared" si="23"/>
        <v>Tens</v>
      </c>
      <c r="K104" s="17">
        <f t="shared" si="37"/>
        <v>0</v>
      </c>
      <c r="L104" s="20" t="str">
        <f t="shared" si="24"/>
        <v>Tens</v>
      </c>
      <c r="M104" s="17">
        <f t="shared" si="38"/>
        <v>27250.718176229508</v>
      </c>
      <c r="N104" s="20" t="str">
        <f t="shared" si="25"/>
        <v>Comp</v>
      </c>
      <c r="O104" s="19">
        <f t="shared" si="46"/>
        <v>231792.4681762295</v>
      </c>
      <c r="P104" s="17">
        <f t="shared" si="39"/>
        <v>-6142.353262935448</v>
      </c>
      <c r="Q104" s="21">
        <f t="shared" si="45"/>
        <v>-0.02649936519190726</v>
      </c>
      <c r="T104" t="e">
        <f>IF(ABS(#REF!)&lt;F$19,#REF!*I$19,F$18)</f>
        <v>#REF!</v>
      </c>
      <c r="AI104">
        <v>0.875</v>
      </c>
    </row>
    <row r="105" spans="1:35" ht="21.75">
      <c r="A105" s="16">
        <f t="shared" si="40"/>
        <v>46.5</v>
      </c>
      <c r="B105" s="19">
        <f t="shared" si="34"/>
        <v>167981.25</v>
      </c>
      <c r="C105" s="17">
        <f t="shared" si="41"/>
        <v>0.0026774193548387095</v>
      </c>
      <c r="D105" s="17">
        <f t="shared" si="42"/>
        <v>0.0025161290322580645</v>
      </c>
      <c r="E105" s="17">
        <f t="shared" si="43"/>
        <v>0.0015483870967741935</v>
      </c>
      <c r="F105" s="17">
        <f t="shared" si="44"/>
        <v>0.0013870967741935485</v>
      </c>
      <c r="G105" s="17">
        <f t="shared" si="35"/>
        <v>39269.875</v>
      </c>
      <c r="H105" s="20" t="str">
        <f t="shared" si="22"/>
        <v>Comp</v>
      </c>
      <c r="I105" s="17">
        <f t="shared" si="36"/>
        <v>0</v>
      </c>
      <c r="J105" s="20" t="str">
        <f t="shared" si="23"/>
        <v>Tens</v>
      </c>
      <c r="K105" s="17">
        <f t="shared" si="37"/>
        <v>0</v>
      </c>
      <c r="L105" s="20" t="str">
        <f t="shared" si="24"/>
        <v>Tens</v>
      </c>
      <c r="M105" s="17">
        <f t="shared" si="38"/>
        <v>27780.269637096775</v>
      </c>
      <c r="N105" s="20" t="str">
        <f t="shared" si="25"/>
        <v>Comp</v>
      </c>
      <c r="O105" s="19">
        <f t="shared" si="46"/>
        <v>235031.3946370968</v>
      </c>
      <c r="P105" s="17">
        <f t="shared" si="39"/>
        <v>-6851.146494959677</v>
      </c>
      <c r="Q105" s="21">
        <f t="shared" si="45"/>
        <v>-0.02914992061183263</v>
      </c>
      <c r="T105" t="e">
        <f>IF(ABS(#REF!)&lt;F$19,#REF!*I$19,F$18)</f>
        <v>#REF!</v>
      </c>
      <c r="AI105">
        <v>0.9</v>
      </c>
    </row>
    <row r="106" spans="1:35" ht="21.75">
      <c r="A106" s="16">
        <f t="shared" si="40"/>
        <v>47.25</v>
      </c>
      <c r="B106" s="19">
        <f t="shared" si="34"/>
        <v>170690.625</v>
      </c>
      <c r="C106" s="17">
        <f t="shared" si="41"/>
        <v>0.0026825396825396826</v>
      </c>
      <c r="D106" s="17">
        <f t="shared" si="42"/>
        <v>0.002523809523809524</v>
      </c>
      <c r="E106" s="17">
        <f t="shared" si="43"/>
        <v>0.0015714285714285715</v>
      </c>
      <c r="F106" s="17">
        <f t="shared" si="44"/>
        <v>0.0014126984126984125</v>
      </c>
      <c r="G106" s="17">
        <f t="shared" si="35"/>
        <v>39269.875</v>
      </c>
      <c r="H106" s="20" t="str">
        <f t="shared" si="22"/>
        <v>Comp</v>
      </c>
      <c r="I106" s="17">
        <f t="shared" si="36"/>
        <v>0</v>
      </c>
      <c r="J106" s="20" t="str">
        <f t="shared" si="23"/>
        <v>Tens</v>
      </c>
      <c r="K106" s="17">
        <f t="shared" si="37"/>
        <v>0</v>
      </c>
      <c r="L106" s="20" t="str">
        <f t="shared" si="24"/>
        <v>Tens</v>
      </c>
      <c r="M106" s="17">
        <f t="shared" si="38"/>
        <v>28293.009940476186</v>
      </c>
      <c r="N106" s="20" t="str">
        <f t="shared" si="25"/>
        <v>Comp</v>
      </c>
      <c r="O106" s="19">
        <f t="shared" si="46"/>
        <v>238253.5099404762</v>
      </c>
      <c r="P106" s="17">
        <f t="shared" si="39"/>
        <v>-7575.53087686012</v>
      </c>
      <c r="Q106" s="21">
        <f t="shared" si="45"/>
        <v>-0.03179609349198148</v>
      </c>
      <c r="T106" t="e">
        <f>IF(ABS(#REF!)&lt;F$19,#REF!*I$19,F$18)</f>
        <v>#REF!</v>
      </c>
      <c r="AI106">
        <v>0.925</v>
      </c>
    </row>
    <row r="107" spans="1:35" ht="21.75">
      <c r="A107" s="16">
        <f t="shared" si="40"/>
        <v>48</v>
      </c>
      <c r="B107" s="19">
        <f>0.85*F$17*B$17*A107*I$17</f>
        <v>173400</v>
      </c>
      <c r="C107" s="17">
        <f t="shared" si="41"/>
        <v>0.0026875000000000002</v>
      </c>
      <c r="D107" s="17">
        <f t="shared" si="42"/>
        <v>0.00253125</v>
      </c>
      <c r="E107" s="17">
        <f t="shared" si="43"/>
        <v>0.0015937500000000001</v>
      </c>
      <c r="F107" s="17">
        <f t="shared" si="44"/>
        <v>0.0014375000000000002</v>
      </c>
      <c r="G107" s="17">
        <f>Y101*I$21</f>
        <v>39269.875</v>
      </c>
      <c r="H107" s="20" t="str">
        <f t="shared" si="22"/>
        <v>Comp</v>
      </c>
      <c r="I107" s="17">
        <f>Z101*I$22</f>
        <v>0</v>
      </c>
      <c r="J107" s="20" t="str">
        <f t="shared" si="23"/>
        <v>Tens</v>
      </c>
      <c r="K107" s="17">
        <f>AA101*I$23</f>
        <v>0</v>
      </c>
      <c r="L107" s="20" t="str">
        <f t="shared" si="24"/>
        <v>Tens</v>
      </c>
      <c r="M107" s="17">
        <f>AB101*I$24</f>
        <v>28789.727109375002</v>
      </c>
      <c r="N107" s="20" t="str">
        <f t="shared" si="25"/>
        <v>Comp</v>
      </c>
      <c r="O107" s="19">
        <f t="shared" si="46"/>
        <v>241459.602109375</v>
      </c>
      <c r="P107" s="17">
        <f t="shared" si="39"/>
        <v>-8315.5852109375</v>
      </c>
      <c r="Q107" s="21">
        <f t="shared" si="45"/>
        <v>-0.034438825949736934</v>
      </c>
      <c r="T107" t="e">
        <f>IF(ABS(#REF!)&lt;F$19,#REF!*I$19,F$18)</f>
        <v>#REF!</v>
      </c>
      <c r="AI107">
        <v>0.95</v>
      </c>
    </row>
    <row r="108" spans="4:35" ht="21.75">
      <c r="D108" s="7"/>
      <c r="T108">
        <f>IF(ABS(C108)&lt;F$19,C108*I$19,F$18)</f>
        <v>0</v>
      </c>
      <c r="AI108">
        <v>0.975</v>
      </c>
    </row>
    <row r="109" spans="20:35" ht="21.75">
      <c r="T109">
        <f>IF(ABS(C109)&lt;F$19,C109*I$19,F$18)</f>
        <v>0</v>
      </c>
      <c r="AI109">
        <v>1</v>
      </c>
    </row>
    <row r="110" spans="4:35" ht="21.75">
      <c r="D110" s="7"/>
      <c r="AI110">
        <v>1.025</v>
      </c>
    </row>
    <row r="111" ht="21.75">
      <c r="AI111">
        <v>1.05</v>
      </c>
    </row>
    <row r="112" spans="4:35" ht="21.75">
      <c r="D112" s="7"/>
      <c r="AI112">
        <v>1.075</v>
      </c>
    </row>
    <row r="113" ht="21.75">
      <c r="AI113">
        <v>1.1</v>
      </c>
    </row>
    <row r="114" spans="4:35" ht="21.75">
      <c r="D114" s="7"/>
      <c r="AI114">
        <v>1.125</v>
      </c>
    </row>
    <row r="115" ht="21.75">
      <c r="AI115">
        <v>1.15</v>
      </c>
    </row>
    <row r="116" spans="4:35" ht="21.75">
      <c r="D116" s="7"/>
      <c r="AI116">
        <v>1.175</v>
      </c>
    </row>
    <row r="117" ht="21.75">
      <c r="AI117">
        <v>1.2</v>
      </c>
    </row>
    <row r="118" spans="4:35" ht="21.75">
      <c r="D118" s="7"/>
      <c r="AI118">
        <v>1.225</v>
      </c>
    </row>
    <row r="119" ht="21.75">
      <c r="AI119">
        <v>1.25</v>
      </c>
    </row>
    <row r="120" spans="4:35" ht="21.75">
      <c r="D120" s="7"/>
      <c r="AI120">
        <v>1.275</v>
      </c>
    </row>
    <row r="121" ht="21.75">
      <c r="AI121">
        <v>1.3</v>
      </c>
    </row>
    <row r="122" spans="4:35" ht="21.75">
      <c r="D122" s="7"/>
      <c r="AI122">
        <v>1.325</v>
      </c>
    </row>
    <row r="123" ht="21.75">
      <c r="AI123">
        <v>1.35</v>
      </c>
    </row>
    <row r="124" spans="4:35" ht="21.75">
      <c r="D124" s="7"/>
      <c r="AI124">
        <v>1.375</v>
      </c>
    </row>
    <row r="125" ht="21.75">
      <c r="AI125">
        <v>1.4</v>
      </c>
    </row>
    <row r="126" spans="4:35" ht="21.75">
      <c r="D126" s="7"/>
      <c r="AI126">
        <v>1.425</v>
      </c>
    </row>
    <row r="127" ht="21.75">
      <c r="AI127">
        <v>1.45</v>
      </c>
    </row>
    <row r="128" spans="4:35" ht="21.75">
      <c r="D128" s="7"/>
      <c r="AI128">
        <v>1.475</v>
      </c>
    </row>
    <row r="129" ht="21.75">
      <c r="AI129">
        <v>1.5</v>
      </c>
    </row>
    <row r="130" spans="4:35" ht="21.75">
      <c r="D130" s="7"/>
      <c r="AI130">
        <v>1.525</v>
      </c>
    </row>
    <row r="131" ht="21.75">
      <c r="AI131">
        <v>1.55</v>
      </c>
    </row>
    <row r="132" spans="4:35" ht="21.75">
      <c r="D132" s="7"/>
      <c r="AI132">
        <v>1.575</v>
      </c>
    </row>
    <row r="133" ht="21.75">
      <c r="AI133">
        <v>1.6</v>
      </c>
    </row>
    <row r="134" spans="4:35" ht="21.75">
      <c r="D134" s="7"/>
      <c r="AI134">
        <v>1.625</v>
      </c>
    </row>
    <row r="136" ht="21.75">
      <c r="D136" s="7"/>
    </row>
    <row r="138" ht="21.75">
      <c r="D138" s="7"/>
    </row>
    <row r="140" ht="21.75">
      <c r="D140" s="7"/>
    </row>
    <row r="142" ht="21.75">
      <c r="D142" s="7"/>
    </row>
    <row r="144" ht="21.75">
      <c r="D144" s="7"/>
    </row>
    <row r="146" ht="21.75">
      <c r="D146" s="7"/>
    </row>
    <row r="148" ht="21.75">
      <c r="D148" s="7"/>
    </row>
    <row r="150" ht="21.75">
      <c r="D150" s="7"/>
    </row>
  </sheetData>
  <printOptions/>
  <pageMargins left="0.75" right="0.75" top="1" bottom="1" header="0.5" footer="0.5"/>
  <pageSetup horizontalDpi="300" verticalDpi="300" orientation="portrait" paperSize="9" scale="50" r:id="rId3"/>
  <rowBreaks count="2" manualBreakCount="2">
    <brk id="40" max="255" man="1"/>
    <brk id="108" max="255" man="1"/>
  </rowBreaks>
  <colBreaks count="1" manualBreakCount="1">
    <brk id="18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" sqref="C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katawut</dc:creator>
  <cp:keywords/>
  <dc:description/>
  <cp:lastModifiedBy>BOY</cp:lastModifiedBy>
  <cp:lastPrinted>2003-02-26T07:41:14Z</cp:lastPrinted>
  <dcterms:created xsi:type="dcterms:W3CDTF">2003-02-25T15:22:29Z</dcterms:created>
  <dcterms:modified xsi:type="dcterms:W3CDTF">2006-02-14T02:55:07Z</dcterms:modified>
  <cp:category/>
  <cp:version/>
  <cp:contentType/>
  <cp:contentStatus/>
</cp:coreProperties>
</file>