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axial IPE" sheetId="1" r:id="rId1"/>
  </sheets>
  <definedNames>
    <definedName name="_xlnm.Print_Area" localSheetId="0">'axial IPE'!$A$1:$I$94</definedName>
    <definedName name="_xlnm.Print_Titles" localSheetId="0">'axial IPE'!$1:$4</definedName>
    <definedName name="Z_B381FCE2_D8C1_4124_915B_856606DE7547_.wvu.PrintArea" localSheetId="0" hidden="1">'axial IPE'!$A$1:$I$72</definedName>
    <definedName name="Z_B381FCE2_D8C1_4124_915B_856606DE7547_.wvu.PrintTitles" localSheetId="0" hidden="1">'axial IPE'!$1:$4</definedName>
  </definedNames>
  <calcPr fullCalcOnLoad="1"/>
</workbook>
</file>

<file path=xl/sharedStrings.xml><?xml version="1.0" encoding="utf-8"?>
<sst xmlns="http://schemas.openxmlformats.org/spreadsheetml/2006/main" count="167" uniqueCount="99">
  <si>
    <t>m</t>
  </si>
  <si>
    <t>=</t>
  </si>
  <si>
    <t>t</t>
  </si>
  <si>
    <t>mm</t>
  </si>
  <si>
    <t>1)- APPLIED FORCES :-</t>
  </si>
  <si>
    <t>cm</t>
  </si>
  <si>
    <t>Y</t>
  </si>
  <si>
    <t>A</t>
  </si>
  <si>
    <t>&lt; 180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</si>
  <si>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</si>
  <si>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</si>
  <si>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</si>
  <si>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</si>
  <si>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</si>
  <si>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</si>
  <si>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</si>
  <si>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</si>
  <si>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</si>
  <si>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</si>
  <si>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</si>
  <si>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</si>
  <si>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</si>
  <si>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</si>
  <si>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</si>
  <si>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</si>
  <si>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</si>
  <si>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</si>
  <si>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</si>
  <si>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</si>
  <si>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</si>
  <si>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</si>
  <si>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DESIGN CASE :-</t>
  </si>
  <si>
    <t>(D.L+L.L)</t>
  </si>
  <si>
    <t>2)-DIM. OF SECTION :-</t>
  </si>
  <si>
    <t>Length subject to buckling in plan    =</t>
  </si>
  <si>
    <t>Length subject to buckling out plan  =</t>
  </si>
  <si>
    <t>4)- PROPERTIES OF SECTION :-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</si>
  <si>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</si>
  <si>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</si>
  <si>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</si>
  <si>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</si>
  <si>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</si>
  <si>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</si>
  <si>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</si>
  <si>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</si>
  <si>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</si>
  <si>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</si>
  <si>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</si>
  <si>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t>IPE</t>
  </si>
  <si>
    <t>AREA</t>
  </si>
  <si>
    <t>h</t>
  </si>
  <si>
    <t>s</t>
  </si>
  <si>
    <t>r1</t>
  </si>
  <si>
    <t>h-2c</t>
  </si>
  <si>
    <t>Ix</t>
  </si>
  <si>
    <t>Sx</t>
  </si>
  <si>
    <t>rx</t>
  </si>
  <si>
    <t>Iy</t>
  </si>
  <si>
    <t>ry</t>
  </si>
  <si>
    <t>IPE 140</t>
  </si>
  <si>
    <t>IPE 160</t>
  </si>
  <si>
    <t>IPE 180</t>
  </si>
  <si>
    <t>IPE 200</t>
  </si>
  <si>
    <t xml:space="preserve">N </t>
  </si>
  <si>
    <t>IPE 220</t>
  </si>
  <si>
    <t>IPE 240</t>
  </si>
  <si>
    <t>IPE 270</t>
  </si>
  <si>
    <t>IPE 300</t>
  </si>
  <si>
    <t>IPE 330</t>
  </si>
  <si>
    <t>The section is</t>
  </si>
  <si>
    <t>IPE 360</t>
  </si>
  <si>
    <t>IPE 400</t>
  </si>
  <si>
    <t>IPE 450</t>
  </si>
  <si>
    <t>IPE 500</t>
  </si>
  <si>
    <t>IPE 550</t>
  </si>
  <si>
    <t>IPE 600</t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</si>
  <si>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</si>
  <si>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t>( SC-2 )</t>
  </si>
  <si>
    <t>CHECKING AND PACKING HALL</t>
  </si>
  <si>
    <t>(D.L+L.L+W)</t>
  </si>
  <si>
    <t>St.37</t>
  </si>
  <si>
    <t>St.44</t>
  </si>
  <si>
    <t>Member ID :-</t>
  </si>
  <si>
    <t>St.52</t>
  </si>
  <si>
    <t>Steel Grade</t>
  </si>
  <si>
    <t>3)-MEMBER DATA :-</t>
  </si>
  <si>
    <t>Total length of member                  =</t>
  </si>
  <si>
    <t>5)- CHECK STRESSES AS COMP. MEMBER :-</t>
  </si>
  <si>
    <t>E.C.O.P (P.56-57)</t>
  </si>
  <si>
    <t>fc=</t>
  </si>
  <si>
    <t>I.E.</t>
  </si>
  <si>
    <t>6)- CHECK STRESSES AS TEN. MEMBER :-</t>
  </si>
  <si>
    <t>ft=</t>
  </si>
  <si>
    <t>&lt; 300</t>
  </si>
  <si>
    <r>
      <t>K</t>
    </r>
    <r>
      <rPr>
        <vertAlign val="subscript"/>
        <sz val="11"/>
        <rFont val="Times New Roman"/>
        <family val="1"/>
      </rPr>
      <t>bin</t>
    </r>
  </si>
  <si>
    <r>
      <t>K</t>
    </r>
    <r>
      <rPr>
        <vertAlign val="subscript"/>
        <sz val="11"/>
        <color indexed="8"/>
        <rFont val="Times New Roman"/>
        <family val="1"/>
      </rPr>
      <t>bout</t>
    </r>
  </si>
  <si>
    <r>
      <t>f</t>
    </r>
    <r>
      <rPr>
        <vertAlign val="subscript"/>
        <sz val="11"/>
        <rFont val="Times New Roman"/>
        <family val="1"/>
      </rPr>
      <t>ta</t>
    </r>
  </si>
  <si>
    <r>
      <t>f</t>
    </r>
    <r>
      <rPr>
        <vertAlign val="subscript"/>
        <sz val="11"/>
        <color indexed="8"/>
        <rFont val="Times New Roman"/>
        <family val="1"/>
      </rPr>
      <t>t</t>
    </r>
  </si>
  <si>
    <t>L/d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</si>
</sst>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6">
    <xf numFmtId="201" fontId="0" fillId="0" borderId="0" xfId="0" applyAlignment="1">
      <alignment/>
    </xf>
    <xf numFmtId="201" fontId="8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8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18" fillId="0" borderId="0" xfId="0" applyFont="1" applyBorder="1" applyAlignment="1" applyProtection="1">
      <alignment horizontal="center"/>
      <protection locked="0"/>
    </xf>
    <xf numFmtId="201" fontId="14" fillId="0" borderId="0" xfId="0" applyFont="1" applyBorder="1" applyAlignment="1" applyProtection="1">
      <alignment horizontal="center"/>
      <protection locked="0"/>
    </xf>
    <xf numFmtId="201" fontId="38" fillId="0" borderId="0" xfId="0" applyFont="1" applyBorder="1" applyAlignment="1" applyProtection="1">
      <alignment horizontal="center"/>
      <protection locked="0"/>
    </xf>
    <xf numFmtId="201" fontId="0" fillId="0" borderId="0" xfId="0" applyFont="1" applyFill="1" applyBorder="1" applyAlignment="1" applyProtection="1">
      <alignment horizontal="left" vertical="center"/>
      <protection locked="0"/>
    </xf>
    <xf numFmtId="201" fontId="0" fillId="0" borderId="0" xfId="0" applyBorder="1" applyAlignment="1" applyProtection="1">
      <alignment/>
      <protection locked="0"/>
    </xf>
    <xf numFmtId="201" fontId="5" fillId="0" borderId="16" xfId="0" applyFont="1" applyBorder="1" applyAlignment="1" applyProtection="1">
      <alignment horizontal="center"/>
      <protection locked="0"/>
    </xf>
    <xf numFmtId="201" fontId="35" fillId="0" borderId="17" xfId="0" applyFont="1" applyFill="1" applyBorder="1" applyAlignment="1" applyProtection="1">
      <alignment horizontal="left"/>
      <protection/>
    </xf>
    <xf numFmtId="201" fontId="0" fillId="0" borderId="16" xfId="0" applyBorder="1" applyAlignment="1" applyProtection="1">
      <alignment/>
      <protection/>
    </xf>
    <xf numFmtId="201" fontId="36" fillId="0" borderId="0" xfId="0" applyFont="1" applyBorder="1" applyAlignment="1" applyProtection="1">
      <alignment horizontal="center" vertical="center"/>
      <protection/>
    </xf>
    <xf numFmtId="201" fontId="5" fillId="0" borderId="0" xfId="0" applyFont="1" applyBorder="1" applyAlignment="1" applyProtection="1">
      <alignment horizontal="left"/>
      <protection/>
    </xf>
    <xf numFmtId="201" fontId="0" fillId="0" borderId="0" xfId="0" applyAlignment="1" applyProtection="1">
      <alignment/>
      <protection/>
    </xf>
    <xf numFmtId="201" fontId="36" fillId="0" borderId="18" xfId="0" applyFont="1" applyFill="1" applyBorder="1" applyAlignment="1" applyProtection="1">
      <alignment horizontal="left"/>
      <protection/>
    </xf>
    <xf numFmtId="201" fontId="0" fillId="0" borderId="0" xfId="0" applyBorder="1" applyAlignment="1" applyProtection="1">
      <alignment/>
      <protection/>
    </xf>
    <xf numFmtId="201" fontId="37" fillId="0" borderId="18" xfId="0" applyFont="1" applyFill="1" applyBorder="1" applyAlignment="1" applyProtection="1">
      <alignment horizontal="left"/>
      <protection/>
    </xf>
    <xf numFmtId="201" fontId="5" fillId="0" borderId="19" xfId="0" applyFont="1" applyBorder="1" applyAlignment="1" applyProtection="1">
      <alignment horizontal="center" vertical="center"/>
      <protection/>
    </xf>
    <xf numFmtId="201" fontId="5" fillId="0" borderId="20" xfId="0" applyFont="1" applyBorder="1" applyAlignment="1" applyProtection="1">
      <alignment horizontal="center" vertical="center"/>
      <protection/>
    </xf>
    <xf numFmtId="201" fontId="46" fillId="0" borderId="20" xfId="0" applyFont="1" applyBorder="1" applyAlignment="1" applyProtection="1">
      <alignment horizontal="center" vertical="center"/>
      <protection/>
    </xf>
    <xf numFmtId="201" fontId="5" fillId="0" borderId="21" xfId="0" applyFont="1" applyBorder="1" applyAlignment="1" applyProtection="1">
      <alignment horizontal="center" vertical="center"/>
      <protection/>
    </xf>
    <xf numFmtId="201" fontId="0" fillId="0" borderId="19" xfId="0" applyFont="1" applyFill="1" applyBorder="1" applyAlignment="1" applyProtection="1">
      <alignment horizontal="center" vertical="center"/>
      <protection/>
    </xf>
    <xf numFmtId="201" fontId="0" fillId="0" borderId="18" xfId="0" applyBorder="1" applyAlignment="1" applyProtection="1">
      <alignment/>
      <protection/>
    </xf>
    <xf numFmtId="201" fontId="37" fillId="0" borderId="22" xfId="0" applyFont="1" applyFill="1" applyBorder="1" applyAlignment="1" applyProtection="1">
      <alignment horizontal="left"/>
      <protection/>
    </xf>
    <xf numFmtId="201" fontId="0" fillId="0" borderId="23" xfId="0" applyBorder="1" applyAlignment="1" applyProtection="1">
      <alignment/>
      <protection/>
    </xf>
    <xf numFmtId="201" fontId="0" fillId="0" borderId="10" xfId="0" applyFont="1" applyFill="1" applyBorder="1" applyAlignment="1" applyProtection="1">
      <alignment horizontal="center" vertical="center"/>
      <protection/>
    </xf>
    <xf numFmtId="201" fontId="4" fillId="0" borderId="17" xfId="0" applyFont="1" applyBorder="1" applyAlignment="1" applyProtection="1">
      <alignment/>
      <protection/>
    </xf>
    <xf numFmtId="201" fontId="0" fillId="0" borderId="16" xfId="0" applyFont="1" applyBorder="1" applyAlignment="1" applyProtection="1">
      <alignment/>
      <protection/>
    </xf>
    <xf numFmtId="201" fontId="5" fillId="0" borderId="16" xfId="0" applyFont="1" applyBorder="1" applyAlignment="1" applyProtection="1">
      <alignment/>
      <protection/>
    </xf>
    <xf numFmtId="201" fontId="8" fillId="0" borderId="16" xfId="0" applyFont="1" applyBorder="1" applyAlignment="1" applyProtection="1">
      <alignment/>
      <protection/>
    </xf>
    <xf numFmtId="201" fontId="15" fillId="0" borderId="16" xfId="0" applyFont="1" applyBorder="1" applyAlignment="1" applyProtection="1">
      <alignment/>
      <protection/>
    </xf>
    <xf numFmtId="201" fontId="6" fillId="0" borderId="16" xfId="0" applyFont="1" applyBorder="1" applyAlignment="1" applyProtection="1">
      <alignment/>
      <protection/>
    </xf>
    <xf numFmtId="201" fontId="8" fillId="0" borderId="24" xfId="0" applyFont="1" applyBorder="1" applyAlignment="1" applyProtection="1">
      <alignment/>
      <protection/>
    </xf>
    <xf numFmtId="201" fontId="8" fillId="0" borderId="0" xfId="0" applyFont="1" applyBorder="1" applyAlignment="1" applyProtection="1">
      <alignment/>
      <protection/>
    </xf>
    <xf numFmtId="201" fontId="8" fillId="0" borderId="0" xfId="0" applyFont="1" applyAlignment="1" applyProtection="1">
      <alignment/>
      <protection/>
    </xf>
    <xf numFmtId="201" fontId="8" fillId="0" borderId="18" xfId="0" applyFont="1" applyBorder="1" applyAlignment="1" applyProtection="1">
      <alignment/>
      <protection/>
    </xf>
    <xf numFmtId="201" fontId="7" fillId="0" borderId="25" xfId="0" applyFont="1" applyBorder="1" applyAlignment="1" applyProtection="1">
      <alignment/>
      <protection/>
    </xf>
    <xf numFmtId="201" fontId="7" fillId="0" borderId="0" xfId="0" applyFont="1" applyBorder="1" applyAlignment="1" applyProtection="1">
      <alignment/>
      <protection/>
    </xf>
    <xf numFmtId="1" fontId="5" fillId="0" borderId="26" xfId="0" applyNumberFormat="1" applyFont="1" applyBorder="1" applyAlignment="1" applyProtection="1">
      <alignment horizontal="center"/>
      <protection/>
    </xf>
    <xf numFmtId="2" fontId="5" fillId="0" borderId="27" xfId="0" applyNumberFormat="1" applyFont="1" applyBorder="1" applyAlignment="1" applyProtection="1">
      <alignment horizontal="center"/>
      <protection/>
    </xf>
    <xf numFmtId="201" fontId="5" fillId="0" borderId="28" xfId="0" applyFont="1" applyBorder="1" applyAlignment="1" applyProtection="1">
      <alignment horizontal="center"/>
      <protection/>
    </xf>
    <xf numFmtId="201" fontId="5" fillId="0" borderId="29" xfId="0" applyFont="1" applyBorder="1" applyAlignment="1" applyProtection="1">
      <alignment horizontal="center"/>
      <protection/>
    </xf>
    <xf numFmtId="201" fontId="4" fillId="0" borderId="18" xfId="0" applyFont="1" applyBorder="1" applyAlignment="1" applyProtection="1">
      <alignment/>
      <protection/>
    </xf>
    <xf numFmtId="201" fontId="0" fillId="0" borderId="0" xfId="0" applyFont="1" applyBorder="1" applyAlignment="1" applyProtection="1">
      <alignment horizontal="center"/>
      <protection/>
    </xf>
    <xf numFmtId="201" fontId="0" fillId="0" borderId="0" xfId="0" applyFont="1" applyBorder="1" applyAlignment="1" applyProtection="1">
      <alignment/>
      <protection/>
    </xf>
    <xf numFmtId="201" fontId="0" fillId="0" borderId="0" xfId="0" applyFont="1" applyBorder="1" applyAlignment="1" applyProtection="1">
      <alignment/>
      <protection/>
    </xf>
    <xf numFmtId="201" fontId="0" fillId="0" borderId="25" xfId="0" applyBorder="1" applyAlignment="1" applyProtection="1">
      <alignment/>
      <protection/>
    </xf>
    <xf numFmtId="1" fontId="7" fillId="0" borderId="30" xfId="0" applyNumberFormat="1" applyFont="1" applyBorder="1" applyAlignment="1" applyProtection="1">
      <alignment horizontal="center"/>
      <protection/>
    </xf>
    <xf numFmtId="2" fontId="8" fillId="0" borderId="31" xfId="0" applyNumberFormat="1" applyFont="1" applyBorder="1" applyAlignment="1" applyProtection="1">
      <alignment horizont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/>
      <protection/>
    </xf>
    <xf numFmtId="204" fontId="8" fillId="0" borderId="3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201" fontId="0" fillId="0" borderId="18" xfId="0" applyFont="1" applyBorder="1" applyAlignment="1" applyProtection="1">
      <alignment/>
      <protection/>
    </xf>
    <xf numFmtId="1" fontId="7" fillId="0" borderId="34" xfId="0" applyNumberFormat="1" applyFont="1" applyBorder="1" applyAlignment="1" applyProtection="1">
      <alignment horizontal="center"/>
      <protection/>
    </xf>
    <xf numFmtId="2" fontId="8" fillId="0" borderId="35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/>
      <protection/>
    </xf>
    <xf numFmtId="204" fontId="8" fillId="0" borderId="36" xfId="0" applyNumberFormat="1" applyFont="1" applyBorder="1" applyAlignment="1" applyProtection="1">
      <alignment horizontal="center"/>
      <protection/>
    </xf>
    <xf numFmtId="2" fontId="8" fillId="0" borderId="36" xfId="0" applyNumberFormat="1" applyFont="1" applyBorder="1" applyAlignment="1" applyProtection="1">
      <alignment horizontal="center"/>
      <protection/>
    </xf>
    <xf numFmtId="2" fontId="8" fillId="0" borderId="37" xfId="0" applyNumberFormat="1" applyFont="1" applyBorder="1" applyAlignment="1" applyProtection="1">
      <alignment horizontal="center"/>
      <protection/>
    </xf>
    <xf numFmtId="201" fontId="11" fillId="0" borderId="0" xfId="0" applyFont="1" applyBorder="1" applyAlignment="1" applyProtection="1">
      <alignment/>
      <protection/>
    </xf>
    <xf numFmtId="201" fontId="8" fillId="0" borderId="0" xfId="0" applyFont="1" applyBorder="1" applyAlignment="1" applyProtection="1">
      <alignment/>
      <protection/>
    </xf>
    <xf numFmtId="201" fontId="8" fillId="0" borderId="18" xfId="0" applyFont="1" applyBorder="1" applyAlignment="1" applyProtection="1">
      <alignment horizontal="center"/>
      <protection/>
    </xf>
    <xf numFmtId="201" fontId="8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1" fontId="8" fillId="0" borderId="34" xfId="0" applyNumberFormat="1" applyFont="1" applyBorder="1" applyAlignment="1" applyProtection="1">
      <alignment horizontal="center"/>
      <protection/>
    </xf>
    <xf numFmtId="201" fontId="8" fillId="0" borderId="25" xfId="0" applyFont="1" applyBorder="1" applyAlignment="1" applyProtection="1">
      <alignment/>
      <protection/>
    </xf>
    <xf numFmtId="201" fontId="4" fillId="0" borderId="18" xfId="0" applyFont="1" applyBorder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center"/>
      <protection/>
    </xf>
    <xf numFmtId="204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2" fontId="8" fillId="0" borderId="39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/>
      <protection/>
    </xf>
    <xf numFmtId="204" fontId="8" fillId="0" borderId="40" xfId="0" applyNumberFormat="1" applyFont="1" applyBorder="1" applyAlignment="1" applyProtection="1">
      <alignment horizontal="center"/>
      <protection/>
    </xf>
    <xf numFmtId="2" fontId="8" fillId="0" borderId="40" xfId="0" applyNumberFormat="1" applyFont="1" applyBorder="1" applyAlignment="1" applyProtection="1">
      <alignment horizontal="center"/>
      <protection/>
    </xf>
    <xf numFmtId="2" fontId="8" fillId="0" borderId="41" xfId="0" applyNumberFormat="1" applyFont="1" applyBorder="1" applyAlignment="1" applyProtection="1">
      <alignment horizontal="center"/>
      <protection/>
    </xf>
    <xf numFmtId="201" fontId="8" fillId="0" borderId="18" xfId="0" applyFont="1" applyFill="1" applyBorder="1" applyAlignment="1" applyProtection="1">
      <alignment horizontal="center"/>
      <protection/>
    </xf>
    <xf numFmtId="201" fontId="38" fillId="0" borderId="0" xfId="0" applyFont="1" applyBorder="1" applyAlignment="1" applyProtection="1">
      <alignment/>
      <protection/>
    </xf>
    <xf numFmtId="201" fontId="0" fillId="0" borderId="0" xfId="0" applyAlignment="1" applyProtection="1">
      <alignment horizontal="right"/>
      <protection/>
    </xf>
    <xf numFmtId="201" fontId="0" fillId="0" borderId="0" xfId="0" applyAlignment="1" applyProtection="1">
      <alignment horizontal="center"/>
      <protection/>
    </xf>
    <xf numFmtId="201" fontId="8" fillId="0" borderId="0" xfId="0" applyFont="1" applyFill="1" applyBorder="1" applyAlignment="1" applyProtection="1">
      <alignment/>
      <protection/>
    </xf>
    <xf numFmtId="201" fontId="45" fillId="0" borderId="0" xfId="0" applyFont="1" applyBorder="1" applyAlignment="1" applyProtection="1">
      <alignment/>
      <protection/>
    </xf>
    <xf numFmtId="201" fontId="0" fillId="0" borderId="0" xfId="0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/>
      <protection/>
    </xf>
    <xf numFmtId="201" fontId="8" fillId="18" borderId="0" xfId="0" applyFont="1" applyFill="1" applyBorder="1" applyAlignment="1" applyProtection="1">
      <alignment/>
      <protection/>
    </xf>
    <xf numFmtId="201" fontId="7" fillId="0" borderId="18" xfId="0" applyFont="1" applyBorder="1" applyAlignment="1" applyProtection="1">
      <alignment horizontal="center"/>
      <protection/>
    </xf>
    <xf numFmtId="201" fontId="11" fillId="0" borderId="0" xfId="0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center"/>
      <protection/>
    </xf>
    <xf numFmtId="201" fontId="40" fillId="0" borderId="18" xfId="0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/>
      <protection/>
    </xf>
    <xf numFmtId="201" fontId="8" fillId="0" borderId="22" xfId="0" applyFont="1" applyBorder="1" applyAlignment="1" applyProtection="1">
      <alignment/>
      <protection/>
    </xf>
    <xf numFmtId="201" fontId="8" fillId="0" borderId="23" xfId="0" applyFont="1" applyBorder="1" applyAlignment="1" applyProtection="1">
      <alignment/>
      <protection/>
    </xf>
    <xf numFmtId="201" fontId="40" fillId="0" borderId="23" xfId="0" applyFont="1" applyBorder="1" applyAlignment="1" applyProtection="1">
      <alignment horizontal="center"/>
      <protection/>
    </xf>
    <xf numFmtId="201" fontId="7" fillId="0" borderId="23" xfId="0" applyFont="1" applyBorder="1" applyAlignment="1" applyProtection="1">
      <alignment horizontal="center"/>
      <protection/>
    </xf>
    <xf numFmtId="2" fontId="7" fillId="0" borderId="23" xfId="0" applyNumberFormat="1" applyFont="1" applyBorder="1" applyAlignment="1" applyProtection="1">
      <alignment horizontal="center"/>
      <protection/>
    </xf>
    <xf numFmtId="201" fontId="7" fillId="0" borderId="23" xfId="0" applyFont="1" applyBorder="1" applyAlignment="1" applyProtection="1">
      <alignment/>
      <protection/>
    </xf>
    <xf numFmtId="201" fontId="48" fillId="0" borderId="23" xfId="0" applyFont="1" applyBorder="1" applyAlignment="1" applyProtection="1">
      <alignment/>
      <protection/>
    </xf>
    <xf numFmtId="201" fontId="7" fillId="0" borderId="42" xfId="0" applyFont="1" applyBorder="1" applyAlignment="1" applyProtection="1">
      <alignment/>
      <protection/>
    </xf>
    <xf numFmtId="201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left"/>
      <protection/>
    </xf>
    <xf numFmtId="201" fontId="48" fillId="0" borderId="0" xfId="0" applyFont="1" applyBorder="1" applyAlignment="1" applyProtection="1">
      <alignment/>
      <protection/>
    </xf>
    <xf numFmtId="201" fontId="42" fillId="0" borderId="25" xfId="0" applyFont="1" applyBorder="1" applyAlignment="1" applyProtection="1">
      <alignment/>
      <protection/>
    </xf>
    <xf numFmtId="201" fontId="42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/>
      <protection/>
    </xf>
    <xf numFmtId="201" fontId="8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01" fontId="13" fillId="0" borderId="25" xfId="0" applyFont="1" applyBorder="1" applyAlignment="1" applyProtection="1">
      <alignment/>
      <protection/>
    </xf>
    <xf numFmtId="201" fontId="13" fillId="0" borderId="0" xfId="0" applyFont="1" applyBorder="1" applyAlignment="1" applyProtection="1">
      <alignment/>
      <protection/>
    </xf>
    <xf numFmtId="201" fontId="13" fillId="0" borderId="0" xfId="0" applyFont="1" applyAlignment="1" applyProtection="1">
      <alignment/>
      <protection/>
    </xf>
    <xf numFmtId="201" fontId="43" fillId="0" borderId="0" xfId="0" applyFont="1" applyAlignment="1" applyProtection="1">
      <alignment horizontal="center"/>
      <protection/>
    </xf>
    <xf numFmtId="201" fontId="43" fillId="0" borderId="0" xfId="0" applyFont="1" applyFill="1" applyAlignment="1" applyProtection="1">
      <alignment horizontal="center"/>
      <protection/>
    </xf>
    <xf numFmtId="201" fontId="40" fillId="0" borderId="0" xfId="0" applyFont="1" applyBorder="1" applyAlignment="1" applyProtection="1">
      <alignment horizontal="center"/>
      <protection/>
    </xf>
    <xf numFmtId="201" fontId="7" fillId="0" borderId="0" xfId="0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left"/>
      <protection/>
    </xf>
    <xf numFmtId="201" fontId="13" fillId="0" borderId="0" xfId="0" applyFont="1" applyBorder="1" applyAlignment="1" applyProtection="1">
      <alignment/>
      <protection/>
    </xf>
    <xf numFmtId="201" fontId="0" fillId="0" borderId="22" xfId="0" applyBorder="1" applyAlignment="1" applyProtection="1">
      <alignment/>
      <protection/>
    </xf>
    <xf numFmtId="201" fontId="0" fillId="0" borderId="42" xfId="0" applyBorder="1" applyAlignment="1" applyProtection="1">
      <alignment/>
      <protection/>
    </xf>
    <xf numFmtId="201" fontId="36" fillId="0" borderId="17" xfId="0" applyFont="1" applyBorder="1" applyAlignment="1" applyProtection="1">
      <alignment horizontal="center" vertical="center"/>
      <protection/>
    </xf>
    <xf numFmtId="201" fontId="36" fillId="0" borderId="24" xfId="0" applyFont="1" applyBorder="1" applyAlignment="1" applyProtection="1">
      <alignment horizontal="center" vertical="center"/>
      <protection/>
    </xf>
    <xf numFmtId="201" fontId="36" fillId="0" borderId="22" xfId="0" applyFont="1" applyBorder="1" applyAlignment="1" applyProtection="1">
      <alignment horizontal="center" vertical="center"/>
      <protection/>
    </xf>
    <xf numFmtId="201" fontId="36" fillId="0" borderId="42" xfId="0" applyFont="1" applyBorder="1" applyAlignment="1" applyProtection="1">
      <alignment horizontal="center" vertical="center"/>
      <protection/>
    </xf>
    <xf numFmtId="0" fontId="47" fillId="0" borderId="22" xfId="57" applyFont="1" applyBorder="1" applyAlignment="1" applyProtection="1">
      <alignment horizontal="center"/>
      <protection locked="0"/>
    </xf>
    <xf numFmtId="0" fontId="46" fillId="0" borderId="23" xfId="57" applyFont="1" applyBorder="1" applyAlignment="1" applyProtection="1">
      <alignment horizontal="center"/>
      <protection locked="0"/>
    </xf>
    <xf numFmtId="0" fontId="46" fillId="0" borderId="42" xfId="57" applyFont="1" applyBorder="1" applyAlignment="1" applyProtection="1">
      <alignment horizontal="center"/>
      <protection locked="0"/>
    </xf>
    <xf numFmtId="201" fontId="4" fillId="0" borderId="17" xfId="0" applyFont="1" applyBorder="1" applyAlignment="1" applyProtection="1">
      <alignment horizontal="center"/>
      <protection locked="0"/>
    </xf>
    <xf numFmtId="201" fontId="5" fillId="0" borderId="16" xfId="0" applyFont="1" applyBorder="1" applyAlignment="1" applyProtection="1">
      <alignment horizontal="center"/>
      <protection locked="0"/>
    </xf>
    <xf numFmtId="201" fontId="5" fillId="0" borderId="24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76725" y="575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400050</xdr:colOff>
      <xdr:row>19</xdr:row>
      <xdr:rowOff>38100</xdr:rowOff>
    </xdr:from>
    <xdr:to>
      <xdr:col>20</xdr:col>
      <xdr:colOff>485775</xdr:colOff>
      <xdr:row>19</xdr:row>
      <xdr:rowOff>38100</xdr:rowOff>
    </xdr:to>
    <xdr:sp>
      <xdr:nvSpPr>
        <xdr:cNvPr id="2" name="Line 2"/>
        <xdr:cNvSpPr>
          <a:spLocks/>
        </xdr:cNvSpPr>
      </xdr:nvSpPr>
      <xdr:spPr>
        <a:xfrm>
          <a:off x="13992225" y="3981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32</xdr:row>
      <xdr:rowOff>180975</xdr:rowOff>
    </xdr:from>
    <xdr:to>
      <xdr:col>8</xdr:col>
      <xdr:colOff>400050</xdr:colOff>
      <xdr:row>33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96025" y="6734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28</xdr:row>
      <xdr:rowOff>0</xdr:rowOff>
    </xdr:from>
    <xdr:to>
      <xdr:col>6</xdr:col>
      <xdr:colOff>323850</xdr:colOff>
      <xdr:row>28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33950" y="5753100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28</xdr:row>
      <xdr:rowOff>95250</xdr:rowOff>
    </xdr:from>
    <xdr:to>
      <xdr:col>5</xdr:col>
      <xdr:colOff>666750</xdr:colOff>
      <xdr:row>29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76800" y="58483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28</xdr:row>
      <xdr:rowOff>0</xdr:rowOff>
    </xdr:from>
    <xdr:to>
      <xdr:col>6</xdr:col>
      <xdr:colOff>228600</xdr:colOff>
      <xdr:row>28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105400" y="575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5</xdr:col>
      <xdr:colOff>666750</xdr:colOff>
      <xdr:row>15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38700" y="302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16</xdr:row>
      <xdr:rowOff>66675</xdr:rowOff>
    </xdr:from>
    <xdr:to>
      <xdr:col>6</xdr:col>
      <xdr:colOff>57150</xdr:colOff>
      <xdr:row>17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76800" y="3381375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76800" y="3733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33</xdr:row>
      <xdr:rowOff>161925</xdr:rowOff>
    </xdr:from>
    <xdr:to>
      <xdr:col>8</xdr:col>
      <xdr:colOff>9525</xdr:colOff>
      <xdr:row>33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600450" y="6915150"/>
          <a:ext cx="250507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57150</xdr:rowOff>
    </xdr:from>
    <xdr:to>
      <xdr:col>4</xdr:col>
      <xdr:colOff>209550</xdr:colOff>
      <xdr:row>34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505200" y="68103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28</xdr:row>
      <xdr:rowOff>0</xdr:rowOff>
    </xdr:from>
    <xdr:to>
      <xdr:col>6</xdr:col>
      <xdr:colOff>228600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>
          <a:off x="5105400" y="5753100"/>
          <a:ext cx="0" cy="20002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85725</xdr:rowOff>
    </xdr:from>
    <xdr:to>
      <xdr:col>6</xdr:col>
      <xdr:colOff>228600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5105400" y="5838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27</xdr:row>
      <xdr:rowOff>57150</xdr:rowOff>
    </xdr:from>
    <xdr:to>
      <xdr:col>6</xdr:col>
      <xdr:colOff>552450</xdr:colOff>
      <xdr:row>28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62550" y="56102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38</xdr:row>
      <xdr:rowOff>0</xdr:rowOff>
    </xdr:from>
    <xdr:to>
      <xdr:col>6</xdr:col>
      <xdr:colOff>333375</xdr:colOff>
      <xdr:row>39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43475" y="775335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990600"/>
          <a:ext cx="2143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31</xdr:row>
      <xdr:rowOff>19050</xdr:rowOff>
    </xdr:from>
    <xdr:to>
      <xdr:col>0</xdr:col>
      <xdr:colOff>638175</xdr:colOff>
      <xdr:row>31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523875" y="6372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19</xdr:row>
      <xdr:rowOff>38100</xdr:rowOff>
    </xdr:from>
    <xdr:to>
      <xdr:col>20</xdr:col>
      <xdr:colOff>485775</xdr:colOff>
      <xdr:row>19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13992225" y="3981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A94"/>
  <sheetViews>
    <sheetView showGridLines="0" tabSelected="1" view="pageBreakPreview" zoomScaleSheetLayoutView="100" workbookViewId="0" topLeftCell="A16">
      <selection activeCell="F16" sqref="F16"/>
    </sheetView>
  </sheetViews>
  <sheetFormatPr defaultColWidth="9.140625" defaultRowHeight="12.75"/>
  <cols>
    <col min="1" max="1" width="17.140625" style="18" customWidth="1"/>
    <col min="2" max="2" width="15.00390625" style="18" customWidth="1"/>
    <col min="3" max="3" width="11.140625" style="18" customWidth="1"/>
    <col min="4" max="4" width="9.140625" style="18" customWidth="1"/>
    <col min="5" max="5" width="10.7109375" style="18" customWidth="1"/>
    <col min="6" max="6" width="10.00390625" style="18" customWidth="1"/>
    <col min="7" max="18" width="9.140625" style="18" customWidth="1"/>
    <col min="19" max="19" width="11.8515625" style="18" bestFit="1" customWidth="1"/>
    <col min="20" max="21" width="9.140625" style="18" customWidth="1"/>
    <col min="22" max="23" width="9.28125" style="18" bestFit="1" customWidth="1"/>
    <col min="24" max="16384" width="9.140625" style="18" customWidth="1"/>
  </cols>
  <sheetData>
    <row r="1" spans="1:15" ht="19.5" customHeight="1">
      <c r="A1" s="14" t="s">
        <v>20</v>
      </c>
      <c r="B1" s="15"/>
      <c r="C1" s="15"/>
      <c r="D1" s="133" t="s">
        <v>26</v>
      </c>
      <c r="E1" s="134"/>
      <c r="F1" s="134"/>
      <c r="G1" s="135"/>
      <c r="H1" s="126" t="s">
        <v>27</v>
      </c>
      <c r="I1" s="127"/>
      <c r="J1" s="16"/>
      <c r="K1" s="16"/>
      <c r="L1" s="16"/>
      <c r="M1" s="16"/>
      <c r="N1" s="16"/>
      <c r="O1" s="17" t="s">
        <v>32</v>
      </c>
    </row>
    <row r="2" spans="1:15" ht="19.5" customHeight="1" thickBot="1">
      <c r="A2" s="19" t="s">
        <v>21</v>
      </c>
      <c r="B2" s="20"/>
      <c r="C2" s="20"/>
      <c r="D2" s="130" t="s">
        <v>78</v>
      </c>
      <c r="E2" s="131"/>
      <c r="F2" s="131"/>
      <c r="G2" s="132"/>
      <c r="H2" s="128"/>
      <c r="I2" s="129"/>
      <c r="J2" s="16"/>
      <c r="K2" s="16"/>
      <c r="L2" s="16"/>
      <c r="M2" s="16"/>
      <c r="N2" s="16"/>
      <c r="O2" s="17" t="s">
        <v>79</v>
      </c>
    </row>
    <row r="3" spans="1:15" ht="19.5" customHeight="1">
      <c r="A3" s="21" t="s">
        <v>22</v>
      </c>
      <c r="B3" s="20"/>
      <c r="C3" s="20"/>
      <c r="D3" s="22" t="s">
        <v>19</v>
      </c>
      <c r="E3" s="23" t="s">
        <v>24</v>
      </c>
      <c r="F3" s="24" t="s">
        <v>25</v>
      </c>
      <c r="G3" s="25" t="s">
        <v>24</v>
      </c>
      <c r="H3" s="26" t="s">
        <v>28</v>
      </c>
      <c r="I3" s="6"/>
      <c r="J3" s="11"/>
      <c r="K3" s="11"/>
      <c r="L3" s="11"/>
      <c r="M3" s="11"/>
      <c r="N3" s="11"/>
      <c r="O3" s="27" t="s">
        <v>80</v>
      </c>
    </row>
    <row r="4" spans="1:15" ht="19.5" customHeight="1" thickBot="1">
      <c r="A4" s="28" t="s">
        <v>23</v>
      </c>
      <c r="B4" s="29"/>
      <c r="C4" s="29"/>
      <c r="D4" s="1" t="s">
        <v>30</v>
      </c>
      <c r="E4" s="2"/>
      <c r="F4" s="3"/>
      <c r="G4" s="4"/>
      <c r="H4" s="30" t="s">
        <v>29</v>
      </c>
      <c r="I4" s="5"/>
      <c r="J4" s="12"/>
      <c r="K4" s="12"/>
      <c r="L4" s="12"/>
      <c r="M4" s="12"/>
      <c r="N4" s="12"/>
      <c r="O4" s="27" t="s">
        <v>81</v>
      </c>
    </row>
    <row r="5" spans="1:17" ht="15.75" thickBot="1">
      <c r="A5" s="31" t="s">
        <v>82</v>
      </c>
      <c r="B5" s="13" t="s">
        <v>77</v>
      </c>
      <c r="C5" s="32"/>
      <c r="D5" s="33"/>
      <c r="E5" s="34"/>
      <c r="F5" s="34"/>
      <c r="G5" s="35"/>
      <c r="H5" s="36"/>
      <c r="I5" s="37"/>
      <c r="J5" s="38"/>
      <c r="K5" s="38"/>
      <c r="L5" s="38"/>
      <c r="M5" s="38"/>
      <c r="N5" s="38"/>
      <c r="O5" s="39" t="s">
        <v>83</v>
      </c>
      <c r="P5" s="39"/>
      <c r="Q5" s="20"/>
    </row>
    <row r="6" spans="1:27" ht="16.5" thickBot="1" thickTop="1">
      <c r="A6" s="40"/>
      <c r="B6" s="38"/>
      <c r="C6" s="38"/>
      <c r="D6" s="38"/>
      <c r="E6" s="38"/>
      <c r="F6" s="38"/>
      <c r="G6" s="38"/>
      <c r="H6" s="38"/>
      <c r="I6" s="41"/>
      <c r="J6" s="42"/>
      <c r="K6" s="42"/>
      <c r="L6" s="42"/>
      <c r="M6" s="42"/>
      <c r="N6" s="42"/>
      <c r="O6" s="43" t="s">
        <v>48</v>
      </c>
      <c r="P6" s="44" t="s">
        <v>49</v>
      </c>
      <c r="Q6" s="45" t="s">
        <v>50</v>
      </c>
      <c r="R6" s="45" t="s">
        <v>9</v>
      </c>
      <c r="S6" s="45" t="s">
        <v>51</v>
      </c>
      <c r="T6" s="45" t="s">
        <v>2</v>
      </c>
      <c r="U6" s="45" t="s">
        <v>52</v>
      </c>
      <c r="V6" s="45" t="s">
        <v>53</v>
      </c>
      <c r="W6" s="45" t="s">
        <v>54</v>
      </c>
      <c r="X6" s="45" t="s">
        <v>55</v>
      </c>
      <c r="Y6" s="45" t="s">
        <v>56</v>
      </c>
      <c r="Z6" s="45" t="s">
        <v>57</v>
      </c>
      <c r="AA6" s="46" t="s">
        <v>58</v>
      </c>
    </row>
    <row r="7" spans="1:27" ht="15.75" thickTop="1">
      <c r="A7" s="47" t="s">
        <v>31</v>
      </c>
      <c r="B7" s="8" t="s">
        <v>32</v>
      </c>
      <c r="C7" s="48" t="str">
        <f>IF(B7="(D.L+L.L)","a","b")</f>
        <v>a</v>
      </c>
      <c r="D7" s="49"/>
      <c r="E7" s="50" t="s">
        <v>84</v>
      </c>
      <c r="F7" s="10" t="s">
        <v>81</v>
      </c>
      <c r="G7" s="49"/>
      <c r="H7" s="49"/>
      <c r="I7" s="51"/>
      <c r="J7" s="20"/>
      <c r="K7" s="20"/>
      <c r="L7" s="20"/>
      <c r="M7" s="20"/>
      <c r="N7" s="20"/>
      <c r="O7" s="52" t="s">
        <v>59</v>
      </c>
      <c r="P7" s="53">
        <v>16.4</v>
      </c>
      <c r="Q7" s="54">
        <v>140</v>
      </c>
      <c r="R7" s="55">
        <v>73</v>
      </c>
      <c r="S7" s="56">
        <v>4.7</v>
      </c>
      <c r="T7" s="56">
        <v>6.9</v>
      </c>
      <c r="U7" s="55">
        <v>7</v>
      </c>
      <c r="V7" s="56">
        <v>112.2</v>
      </c>
      <c r="W7" s="55">
        <v>541</v>
      </c>
      <c r="X7" s="56">
        <v>77.3</v>
      </c>
      <c r="Y7" s="57">
        <v>5.74</v>
      </c>
      <c r="Z7" s="56">
        <v>44.9</v>
      </c>
      <c r="AA7" s="58">
        <v>1.65</v>
      </c>
    </row>
    <row r="8" spans="1:27" ht="15">
      <c r="A8" s="59"/>
      <c r="B8" s="49"/>
      <c r="C8" s="49"/>
      <c r="D8" s="49"/>
      <c r="E8" s="49"/>
      <c r="F8" s="49"/>
      <c r="G8" s="49"/>
      <c r="H8" s="49"/>
      <c r="I8" s="51"/>
      <c r="J8" s="20"/>
      <c r="K8" s="20"/>
      <c r="L8" s="20"/>
      <c r="M8" s="20"/>
      <c r="N8" s="20"/>
      <c r="O8" s="60" t="s">
        <v>60</v>
      </c>
      <c r="P8" s="61">
        <v>20.1</v>
      </c>
      <c r="Q8" s="62">
        <v>160</v>
      </c>
      <c r="R8" s="63">
        <v>82</v>
      </c>
      <c r="S8" s="64">
        <v>5</v>
      </c>
      <c r="T8" s="64">
        <v>7.4</v>
      </c>
      <c r="U8" s="63">
        <v>9</v>
      </c>
      <c r="V8" s="64">
        <v>127.2</v>
      </c>
      <c r="W8" s="63">
        <v>869</v>
      </c>
      <c r="X8" s="64">
        <v>109</v>
      </c>
      <c r="Y8" s="65">
        <v>6.58</v>
      </c>
      <c r="Z8" s="64">
        <v>68.3</v>
      </c>
      <c r="AA8" s="66">
        <v>1.84</v>
      </c>
    </row>
    <row r="9" spans="1:27" ht="15">
      <c r="A9" s="47" t="s">
        <v>4</v>
      </c>
      <c r="B9" s="67"/>
      <c r="C9" s="38"/>
      <c r="D9" s="38"/>
      <c r="E9" s="68"/>
      <c r="F9" s="68"/>
      <c r="G9" s="68"/>
      <c r="H9" s="68"/>
      <c r="I9" s="41"/>
      <c r="J9" s="42"/>
      <c r="K9" s="42"/>
      <c r="L9" s="42"/>
      <c r="M9" s="42"/>
      <c r="N9" s="42"/>
      <c r="O9" s="60" t="s">
        <v>61</v>
      </c>
      <c r="P9" s="61">
        <v>23.9</v>
      </c>
      <c r="Q9" s="62">
        <v>180</v>
      </c>
      <c r="R9" s="63">
        <v>91</v>
      </c>
      <c r="S9" s="64">
        <v>5.3</v>
      </c>
      <c r="T9" s="64">
        <v>8</v>
      </c>
      <c r="U9" s="63">
        <v>9</v>
      </c>
      <c r="V9" s="64">
        <v>146</v>
      </c>
      <c r="W9" s="63">
        <v>1320</v>
      </c>
      <c r="X9" s="64">
        <v>146</v>
      </c>
      <c r="Y9" s="65">
        <v>7.42</v>
      </c>
      <c r="Z9" s="64">
        <v>101</v>
      </c>
      <c r="AA9" s="66">
        <v>2.05</v>
      </c>
    </row>
    <row r="10" spans="1:27" ht="15">
      <c r="A10" s="69"/>
      <c r="B10" s="70"/>
      <c r="C10" s="71"/>
      <c r="D10" s="38"/>
      <c r="E10" s="68"/>
      <c r="F10" s="68"/>
      <c r="G10" s="68"/>
      <c r="H10" s="68"/>
      <c r="I10" s="41"/>
      <c r="J10" s="42"/>
      <c r="K10" s="42"/>
      <c r="L10" s="42"/>
      <c r="M10" s="42"/>
      <c r="N10" s="42"/>
      <c r="O10" s="60" t="s">
        <v>62</v>
      </c>
      <c r="P10" s="61">
        <v>28.5</v>
      </c>
      <c r="Q10" s="62">
        <v>200</v>
      </c>
      <c r="R10" s="63">
        <v>100</v>
      </c>
      <c r="S10" s="64">
        <v>5.6</v>
      </c>
      <c r="T10" s="64">
        <v>8.5</v>
      </c>
      <c r="U10" s="63">
        <v>12</v>
      </c>
      <c r="V10" s="64">
        <v>159</v>
      </c>
      <c r="W10" s="63">
        <v>1940</v>
      </c>
      <c r="X10" s="64">
        <v>194</v>
      </c>
      <c r="Y10" s="65">
        <v>8.26</v>
      </c>
      <c r="Z10" s="64">
        <v>142</v>
      </c>
      <c r="AA10" s="66">
        <v>2.24</v>
      </c>
    </row>
    <row r="11" spans="1:27" ht="15">
      <c r="A11" s="69" t="s">
        <v>63</v>
      </c>
      <c r="B11" s="70" t="s">
        <v>1</v>
      </c>
      <c r="C11" s="7">
        <v>6</v>
      </c>
      <c r="D11" s="38" t="s">
        <v>2</v>
      </c>
      <c r="E11" s="68"/>
      <c r="F11" s="68"/>
      <c r="G11" s="68"/>
      <c r="H11" s="68"/>
      <c r="I11" s="41"/>
      <c r="J11" s="42"/>
      <c r="K11" s="42"/>
      <c r="L11" s="42"/>
      <c r="M11" s="42"/>
      <c r="N11" s="42"/>
      <c r="O11" s="60" t="s">
        <v>64</v>
      </c>
      <c r="P11" s="61">
        <v>33.4</v>
      </c>
      <c r="Q11" s="62">
        <v>220</v>
      </c>
      <c r="R11" s="63">
        <v>110</v>
      </c>
      <c r="S11" s="64">
        <v>5.9</v>
      </c>
      <c r="T11" s="64">
        <v>9.2</v>
      </c>
      <c r="U11" s="63">
        <v>12</v>
      </c>
      <c r="V11" s="64">
        <v>177.6</v>
      </c>
      <c r="W11" s="63">
        <v>2770</v>
      </c>
      <c r="X11" s="64">
        <v>252</v>
      </c>
      <c r="Y11" s="65">
        <v>9.11</v>
      </c>
      <c r="Z11" s="64">
        <v>205</v>
      </c>
      <c r="AA11" s="66">
        <v>2.48</v>
      </c>
    </row>
    <row r="12" spans="1:27" ht="15">
      <c r="A12" s="69"/>
      <c r="B12" s="70"/>
      <c r="C12" s="71"/>
      <c r="D12" s="38"/>
      <c r="E12" s="68"/>
      <c r="F12" s="68"/>
      <c r="G12" s="68"/>
      <c r="H12" s="68"/>
      <c r="I12" s="41"/>
      <c r="J12" s="42"/>
      <c r="K12" s="42"/>
      <c r="L12" s="42"/>
      <c r="M12" s="42"/>
      <c r="N12" s="42"/>
      <c r="O12" s="72" t="s">
        <v>65</v>
      </c>
      <c r="P12" s="61">
        <v>39.1</v>
      </c>
      <c r="Q12" s="63">
        <v>240</v>
      </c>
      <c r="R12" s="63">
        <v>120</v>
      </c>
      <c r="S12" s="64">
        <v>6.2</v>
      </c>
      <c r="T12" s="64">
        <v>9.8</v>
      </c>
      <c r="U12" s="63">
        <v>15</v>
      </c>
      <c r="V12" s="64">
        <v>190.4</v>
      </c>
      <c r="W12" s="63">
        <v>3890</v>
      </c>
      <c r="X12" s="64">
        <v>324</v>
      </c>
      <c r="Y12" s="65">
        <v>9.97</v>
      </c>
      <c r="Z12" s="64">
        <v>284</v>
      </c>
      <c r="AA12" s="66">
        <v>2.69</v>
      </c>
    </row>
    <row r="13" spans="1:27" ht="15">
      <c r="A13" s="69"/>
      <c r="B13" s="70"/>
      <c r="C13" s="71"/>
      <c r="D13" s="38"/>
      <c r="E13" s="38"/>
      <c r="F13" s="38"/>
      <c r="G13" s="38"/>
      <c r="H13" s="38"/>
      <c r="I13" s="73"/>
      <c r="J13" s="38"/>
      <c r="K13" s="38"/>
      <c r="L13" s="38"/>
      <c r="M13" s="38"/>
      <c r="N13" s="38"/>
      <c r="O13" s="60" t="s">
        <v>66</v>
      </c>
      <c r="P13" s="61">
        <v>45.9</v>
      </c>
      <c r="Q13" s="62">
        <v>270</v>
      </c>
      <c r="R13" s="63">
        <v>135</v>
      </c>
      <c r="S13" s="64">
        <v>6.6</v>
      </c>
      <c r="T13" s="64">
        <v>10.2</v>
      </c>
      <c r="U13" s="63">
        <v>15</v>
      </c>
      <c r="V13" s="64">
        <v>219.6</v>
      </c>
      <c r="W13" s="63">
        <v>5790</v>
      </c>
      <c r="X13" s="64">
        <v>429</v>
      </c>
      <c r="Y13" s="65">
        <v>11.2</v>
      </c>
      <c r="Z13" s="64">
        <v>420</v>
      </c>
      <c r="AA13" s="66">
        <v>3.02</v>
      </c>
    </row>
    <row r="14" spans="1:27" ht="15">
      <c r="A14" s="69"/>
      <c r="B14" s="38"/>
      <c r="C14" s="38"/>
      <c r="D14" s="38"/>
      <c r="E14" s="38"/>
      <c r="F14" s="38"/>
      <c r="G14" s="38"/>
      <c r="H14" s="38"/>
      <c r="I14" s="73"/>
      <c r="J14" s="38"/>
      <c r="K14" s="38"/>
      <c r="L14" s="38"/>
      <c r="M14" s="38"/>
      <c r="N14" s="38"/>
      <c r="O14" s="72" t="s">
        <v>67</v>
      </c>
      <c r="P14" s="61">
        <v>53.8</v>
      </c>
      <c r="Q14" s="63">
        <v>300</v>
      </c>
      <c r="R14" s="63">
        <v>150</v>
      </c>
      <c r="S14" s="64">
        <v>7.1</v>
      </c>
      <c r="T14" s="64">
        <v>10.7</v>
      </c>
      <c r="U14" s="63">
        <v>15</v>
      </c>
      <c r="V14" s="64">
        <v>248.6</v>
      </c>
      <c r="W14" s="63">
        <v>8360</v>
      </c>
      <c r="X14" s="64">
        <v>557</v>
      </c>
      <c r="Y14" s="65">
        <v>12.5</v>
      </c>
      <c r="Z14" s="64">
        <v>604</v>
      </c>
      <c r="AA14" s="66">
        <v>3.35</v>
      </c>
    </row>
    <row r="15" spans="1:27" ht="15">
      <c r="A15" s="74" t="s">
        <v>33</v>
      </c>
      <c r="B15" s="75"/>
      <c r="C15" s="38"/>
      <c r="D15" s="38"/>
      <c r="E15" s="38"/>
      <c r="F15" s="38"/>
      <c r="G15" s="38"/>
      <c r="H15" s="68"/>
      <c r="I15" s="41"/>
      <c r="J15" s="42"/>
      <c r="K15" s="42"/>
      <c r="L15" s="42"/>
      <c r="M15" s="42"/>
      <c r="N15" s="42"/>
      <c r="O15" s="72" t="s">
        <v>68</v>
      </c>
      <c r="P15" s="61">
        <v>62.6</v>
      </c>
      <c r="Q15" s="63">
        <v>330</v>
      </c>
      <c r="R15" s="63">
        <v>160</v>
      </c>
      <c r="S15" s="64">
        <v>7.5</v>
      </c>
      <c r="T15" s="64">
        <v>11.5</v>
      </c>
      <c r="U15" s="63">
        <v>18</v>
      </c>
      <c r="V15" s="64">
        <v>271</v>
      </c>
      <c r="W15" s="63">
        <v>11770</v>
      </c>
      <c r="X15" s="64">
        <v>713</v>
      </c>
      <c r="Y15" s="65">
        <v>13.7</v>
      </c>
      <c r="Z15" s="64">
        <v>788</v>
      </c>
      <c r="AA15" s="66">
        <v>3.55</v>
      </c>
    </row>
    <row r="16" spans="1:27" ht="15">
      <c r="A16" s="69" t="s">
        <v>69</v>
      </c>
      <c r="B16" s="9" t="s">
        <v>62</v>
      </c>
      <c r="C16" s="38"/>
      <c r="D16" s="38"/>
      <c r="E16" s="38"/>
      <c r="F16" s="38"/>
      <c r="G16" s="38"/>
      <c r="H16" s="38"/>
      <c r="I16" s="73"/>
      <c r="J16" s="38"/>
      <c r="K16" s="38"/>
      <c r="L16" s="38"/>
      <c r="M16" s="38"/>
      <c r="N16" s="38"/>
      <c r="O16" s="72" t="s">
        <v>70</v>
      </c>
      <c r="P16" s="61">
        <v>72.7</v>
      </c>
      <c r="Q16" s="63">
        <v>360</v>
      </c>
      <c r="R16" s="63">
        <v>170</v>
      </c>
      <c r="S16" s="64">
        <v>8</v>
      </c>
      <c r="T16" s="64">
        <v>12.7</v>
      </c>
      <c r="U16" s="63">
        <v>18</v>
      </c>
      <c r="V16" s="64">
        <v>298.6</v>
      </c>
      <c r="W16" s="63">
        <v>16270</v>
      </c>
      <c r="X16" s="64">
        <v>904</v>
      </c>
      <c r="Y16" s="65">
        <v>15</v>
      </c>
      <c r="Z16" s="64">
        <v>1040</v>
      </c>
      <c r="AA16" s="66">
        <v>3.79</v>
      </c>
    </row>
    <row r="17" spans="1:27" ht="16.5">
      <c r="A17" s="69" t="s">
        <v>37</v>
      </c>
      <c r="B17" s="70" t="s">
        <v>1</v>
      </c>
      <c r="C17" s="76">
        <f>VLOOKUP(B16,O7:AA21,4,FALSE)</f>
        <v>100</v>
      </c>
      <c r="D17" s="38" t="s">
        <v>3</v>
      </c>
      <c r="E17" s="70"/>
      <c r="F17" s="38"/>
      <c r="G17" s="38"/>
      <c r="H17" s="38"/>
      <c r="I17" s="73"/>
      <c r="J17" s="38"/>
      <c r="K17" s="38"/>
      <c r="L17" s="38"/>
      <c r="M17" s="38"/>
      <c r="N17" s="38"/>
      <c r="O17" s="72" t="s">
        <v>71</v>
      </c>
      <c r="P17" s="61">
        <v>84.5</v>
      </c>
      <c r="Q17" s="63">
        <v>400</v>
      </c>
      <c r="R17" s="63">
        <v>180</v>
      </c>
      <c r="S17" s="64">
        <v>8.6</v>
      </c>
      <c r="T17" s="64">
        <v>13.5</v>
      </c>
      <c r="U17" s="63">
        <v>21</v>
      </c>
      <c r="V17" s="64">
        <v>331</v>
      </c>
      <c r="W17" s="63">
        <v>23130</v>
      </c>
      <c r="X17" s="64">
        <v>1160</v>
      </c>
      <c r="Y17" s="65">
        <v>16.5</v>
      </c>
      <c r="Z17" s="64">
        <v>1320</v>
      </c>
      <c r="AA17" s="66">
        <v>3.95</v>
      </c>
    </row>
    <row r="18" spans="1:27" ht="16.5">
      <c r="A18" s="69" t="s">
        <v>38</v>
      </c>
      <c r="B18" s="70" t="s">
        <v>1</v>
      </c>
      <c r="C18" s="76">
        <f>VLOOKUP(B16,O7:AA21,6,FALSE)</f>
        <v>8.5</v>
      </c>
      <c r="D18" s="38" t="s">
        <v>3</v>
      </c>
      <c r="E18" s="70"/>
      <c r="F18" s="70"/>
      <c r="G18" s="77"/>
      <c r="H18" s="38"/>
      <c r="I18" s="73"/>
      <c r="J18" s="38"/>
      <c r="K18" s="38"/>
      <c r="L18" s="38"/>
      <c r="M18" s="38"/>
      <c r="N18" s="38"/>
      <c r="O18" s="72" t="s">
        <v>72</v>
      </c>
      <c r="P18" s="61">
        <v>98.8</v>
      </c>
      <c r="Q18" s="63">
        <v>450</v>
      </c>
      <c r="R18" s="63">
        <v>190</v>
      </c>
      <c r="S18" s="64">
        <v>9.4</v>
      </c>
      <c r="T18" s="64">
        <v>14.6</v>
      </c>
      <c r="U18" s="63">
        <v>21</v>
      </c>
      <c r="V18" s="64">
        <v>378.8</v>
      </c>
      <c r="W18" s="63">
        <v>33740</v>
      </c>
      <c r="X18" s="64">
        <v>1500</v>
      </c>
      <c r="Y18" s="65">
        <v>18.5</v>
      </c>
      <c r="Z18" s="64">
        <v>1680</v>
      </c>
      <c r="AA18" s="66">
        <v>4.12</v>
      </c>
    </row>
    <row r="19" spans="1:27" ht="16.5">
      <c r="A19" s="69" t="s">
        <v>39</v>
      </c>
      <c r="B19" s="70" t="s">
        <v>1</v>
      </c>
      <c r="C19" s="76">
        <f>VLOOKUP(B16,O7:AA21,3,FALSE)</f>
        <v>200</v>
      </c>
      <c r="D19" s="38" t="s">
        <v>3</v>
      </c>
      <c r="E19" s="70"/>
      <c r="F19" s="70"/>
      <c r="G19" s="70"/>
      <c r="H19" s="38"/>
      <c r="I19" s="73"/>
      <c r="J19" s="38"/>
      <c r="K19" s="38"/>
      <c r="L19" s="38"/>
      <c r="M19" s="38"/>
      <c r="N19" s="38"/>
      <c r="O19" s="60" t="s">
        <v>73</v>
      </c>
      <c r="P19" s="61">
        <v>116</v>
      </c>
      <c r="Q19" s="62">
        <v>500</v>
      </c>
      <c r="R19" s="63">
        <v>200</v>
      </c>
      <c r="S19" s="64">
        <v>10.2</v>
      </c>
      <c r="T19" s="64">
        <v>16</v>
      </c>
      <c r="U19" s="63">
        <v>21</v>
      </c>
      <c r="V19" s="64">
        <v>426</v>
      </c>
      <c r="W19" s="63">
        <v>48200</v>
      </c>
      <c r="X19" s="64">
        <v>1930</v>
      </c>
      <c r="Y19" s="65">
        <v>20.4</v>
      </c>
      <c r="Z19" s="64">
        <v>2140</v>
      </c>
      <c r="AA19" s="66">
        <v>4.31</v>
      </c>
    </row>
    <row r="20" spans="1:27" ht="16.5">
      <c r="A20" s="69" t="s">
        <v>40</v>
      </c>
      <c r="B20" s="70" t="s">
        <v>1</v>
      </c>
      <c r="C20" s="76">
        <f>VLOOKUP(B16,O7:AA21,5,FALSE)</f>
        <v>5.6</v>
      </c>
      <c r="D20" s="38" t="s">
        <v>3</v>
      </c>
      <c r="E20" s="38"/>
      <c r="F20" s="70"/>
      <c r="G20" s="70"/>
      <c r="H20" s="38"/>
      <c r="I20" s="41"/>
      <c r="J20" s="42"/>
      <c r="K20" s="42"/>
      <c r="L20" s="42"/>
      <c r="M20" s="42"/>
      <c r="N20" s="42"/>
      <c r="O20" s="60" t="s">
        <v>74</v>
      </c>
      <c r="P20" s="61">
        <v>134</v>
      </c>
      <c r="Q20" s="62">
        <v>550</v>
      </c>
      <c r="R20" s="63">
        <v>210</v>
      </c>
      <c r="S20" s="64">
        <v>11.1</v>
      </c>
      <c r="T20" s="64">
        <v>17.2</v>
      </c>
      <c r="U20" s="63">
        <v>24</v>
      </c>
      <c r="V20" s="64">
        <v>467.6</v>
      </c>
      <c r="W20" s="63">
        <v>67120</v>
      </c>
      <c r="X20" s="64">
        <v>2440</v>
      </c>
      <c r="Y20" s="65">
        <v>22.3</v>
      </c>
      <c r="Z20" s="64">
        <v>2670</v>
      </c>
      <c r="AA20" s="66">
        <v>4.45</v>
      </c>
    </row>
    <row r="21" spans="1:27" ht="15.75" customHeight="1" thickBot="1">
      <c r="A21" s="69" t="s">
        <v>41</v>
      </c>
      <c r="B21" s="70" t="s">
        <v>1</v>
      </c>
      <c r="C21" s="76">
        <f>VLOOKUP(B16,O7:AA21,4,FALSE)</f>
        <v>100</v>
      </c>
      <c r="D21" s="38" t="s">
        <v>3</v>
      </c>
      <c r="E21" s="38"/>
      <c r="F21" s="38"/>
      <c r="G21" s="38"/>
      <c r="H21" s="38"/>
      <c r="I21" s="41"/>
      <c r="J21" s="42"/>
      <c r="K21" s="42"/>
      <c r="L21" s="42"/>
      <c r="M21" s="42"/>
      <c r="N21" s="42"/>
      <c r="O21" s="78" t="s">
        <v>75</v>
      </c>
      <c r="P21" s="79">
        <v>156</v>
      </c>
      <c r="Q21" s="80">
        <v>600</v>
      </c>
      <c r="R21" s="81">
        <v>220</v>
      </c>
      <c r="S21" s="82">
        <v>12</v>
      </c>
      <c r="T21" s="82">
        <v>19</v>
      </c>
      <c r="U21" s="81">
        <v>24</v>
      </c>
      <c r="V21" s="82">
        <v>514</v>
      </c>
      <c r="W21" s="81">
        <v>92080</v>
      </c>
      <c r="X21" s="82">
        <v>3070</v>
      </c>
      <c r="Y21" s="83">
        <v>24.3</v>
      </c>
      <c r="Z21" s="82">
        <v>3390</v>
      </c>
      <c r="AA21" s="84">
        <v>4.66</v>
      </c>
    </row>
    <row r="22" spans="1:18" ht="15.75" customHeight="1" thickTop="1">
      <c r="A22" s="69" t="s">
        <v>42</v>
      </c>
      <c r="B22" s="70" t="s">
        <v>1</v>
      </c>
      <c r="C22" s="76">
        <f>VLOOKUP(B16,O7:AA21,6,FALSE)</f>
        <v>8.5</v>
      </c>
      <c r="D22" s="38" t="s">
        <v>3</v>
      </c>
      <c r="E22" s="38"/>
      <c r="F22" s="38"/>
      <c r="G22" s="38"/>
      <c r="H22" s="38"/>
      <c r="I22" s="41"/>
      <c r="J22" s="42"/>
      <c r="K22" s="42"/>
      <c r="L22" s="42"/>
      <c r="M22" s="42"/>
      <c r="N22" s="42"/>
      <c r="O22" s="42"/>
      <c r="P22" s="42"/>
      <c r="Q22" s="20"/>
      <c r="R22" s="20"/>
    </row>
    <row r="23" spans="1:22" ht="15.75" customHeight="1">
      <c r="A23" s="85"/>
      <c r="B23" s="49"/>
      <c r="C23" s="86"/>
      <c r="D23" s="49"/>
      <c r="E23" s="38"/>
      <c r="F23" s="38"/>
      <c r="G23" s="38"/>
      <c r="H23" s="38"/>
      <c r="I23" s="73"/>
      <c r="J23" s="38"/>
      <c r="K23" s="38"/>
      <c r="L23" s="38"/>
      <c r="M23" s="38"/>
      <c r="N23" s="38"/>
      <c r="O23" s="39"/>
      <c r="P23" s="39"/>
      <c r="Q23" s="20"/>
      <c r="R23" s="20"/>
      <c r="U23" s="87"/>
      <c r="V23" s="88"/>
    </row>
    <row r="24" spans="1:22" ht="15.75" customHeight="1">
      <c r="A24" s="74" t="s">
        <v>85</v>
      </c>
      <c r="B24" s="75"/>
      <c r="C24" s="86"/>
      <c r="D24" s="49"/>
      <c r="E24" s="38"/>
      <c r="F24" s="38"/>
      <c r="G24" s="38"/>
      <c r="H24" s="38"/>
      <c r="I24" s="73"/>
      <c r="J24" s="38"/>
      <c r="K24" s="38"/>
      <c r="L24" s="38"/>
      <c r="M24" s="38"/>
      <c r="N24" s="38"/>
      <c r="O24" s="39"/>
      <c r="P24" s="39"/>
      <c r="Q24" s="20"/>
      <c r="R24" s="20"/>
      <c r="U24" s="87"/>
      <c r="V24" s="88"/>
    </row>
    <row r="25" spans="1:22" ht="15.75" customHeight="1">
      <c r="A25" s="40" t="s">
        <v>86</v>
      </c>
      <c r="B25" s="38"/>
      <c r="C25" s="7">
        <v>4</v>
      </c>
      <c r="D25" s="68" t="s">
        <v>0</v>
      </c>
      <c r="E25" s="38"/>
      <c r="F25" s="38"/>
      <c r="G25" s="38"/>
      <c r="H25" s="38"/>
      <c r="I25" s="73"/>
      <c r="J25" s="38"/>
      <c r="K25" s="38"/>
      <c r="L25" s="38"/>
      <c r="M25" s="38"/>
      <c r="N25" s="38"/>
      <c r="O25" s="39"/>
      <c r="P25" s="39"/>
      <c r="Q25" s="20"/>
      <c r="R25" s="20"/>
      <c r="U25" s="87"/>
      <c r="V25" s="88"/>
    </row>
    <row r="26" spans="1:18" ht="15.75" customHeight="1">
      <c r="A26" s="40" t="s">
        <v>34</v>
      </c>
      <c r="B26" s="89"/>
      <c r="C26" s="7">
        <v>4</v>
      </c>
      <c r="D26" s="68" t="s">
        <v>0</v>
      </c>
      <c r="E26" s="38"/>
      <c r="F26" s="38"/>
      <c r="G26" s="38"/>
      <c r="H26" s="38"/>
      <c r="I26" s="73"/>
      <c r="J26" s="38"/>
      <c r="K26" s="38"/>
      <c r="L26" s="38"/>
      <c r="M26" s="38"/>
      <c r="N26" s="38"/>
      <c r="O26" s="39"/>
      <c r="P26" s="39"/>
      <c r="Q26" s="20"/>
      <c r="R26" s="20"/>
    </row>
    <row r="27" spans="1:18" ht="15.75" customHeight="1">
      <c r="A27" s="40" t="s">
        <v>35</v>
      </c>
      <c r="B27" s="89"/>
      <c r="C27" s="7">
        <v>4</v>
      </c>
      <c r="D27" s="68" t="s">
        <v>0</v>
      </c>
      <c r="E27" s="38"/>
      <c r="F27" s="38"/>
      <c r="G27" s="38"/>
      <c r="H27" s="38"/>
      <c r="I27" s="73"/>
      <c r="J27" s="38"/>
      <c r="K27" s="38"/>
      <c r="L27" s="38"/>
      <c r="M27" s="38"/>
      <c r="N27" s="38"/>
      <c r="O27" s="39"/>
      <c r="P27" s="39"/>
      <c r="Q27" s="20"/>
      <c r="R27" s="20"/>
    </row>
    <row r="28" spans="1:18" ht="15.75" customHeight="1">
      <c r="A28" s="69"/>
      <c r="B28" s="75"/>
      <c r="C28" s="38"/>
      <c r="D28" s="38"/>
      <c r="E28" s="38"/>
      <c r="F28" s="38"/>
      <c r="G28" s="38"/>
      <c r="H28" s="38"/>
      <c r="I28" s="73"/>
      <c r="J28" s="38"/>
      <c r="K28" s="38"/>
      <c r="L28" s="38"/>
      <c r="M28" s="38"/>
      <c r="N28" s="38"/>
      <c r="O28" s="39"/>
      <c r="P28" s="39"/>
      <c r="Q28" s="20"/>
      <c r="R28" s="20"/>
    </row>
    <row r="29" spans="1:18" ht="15.75" customHeight="1">
      <c r="A29" s="27"/>
      <c r="B29" s="20"/>
      <c r="C29" s="20"/>
      <c r="D29" s="20"/>
      <c r="E29" s="38"/>
      <c r="F29" s="38"/>
      <c r="G29" s="38"/>
      <c r="H29" s="38"/>
      <c r="I29" s="73"/>
      <c r="J29" s="38"/>
      <c r="K29" s="38"/>
      <c r="L29" s="38"/>
      <c r="M29" s="38"/>
      <c r="N29" s="38"/>
      <c r="O29" s="39"/>
      <c r="P29" s="39"/>
      <c r="Q29" s="20"/>
      <c r="R29" s="20"/>
    </row>
    <row r="30" spans="1:18" ht="15.75" customHeight="1">
      <c r="A30" s="74" t="s">
        <v>36</v>
      </c>
      <c r="B30" s="75"/>
      <c r="C30" s="38"/>
      <c r="D30" s="38"/>
      <c r="E30" s="38"/>
      <c r="F30" s="38"/>
      <c r="G30" s="38"/>
      <c r="H30" s="38"/>
      <c r="I30" s="73"/>
      <c r="J30" s="38"/>
      <c r="K30" s="38"/>
      <c r="L30" s="38"/>
      <c r="M30" s="38"/>
      <c r="N30" s="38"/>
      <c r="O30" s="39"/>
      <c r="P30" s="39"/>
      <c r="Q30" s="20"/>
      <c r="R30" s="20"/>
    </row>
    <row r="31" spans="1:18" ht="15.75" customHeight="1">
      <c r="A31" s="69"/>
      <c r="B31" s="70"/>
      <c r="C31" s="75"/>
      <c r="D31" s="38"/>
      <c r="E31" s="38"/>
      <c r="F31" s="38"/>
      <c r="G31" s="38"/>
      <c r="H31" s="38"/>
      <c r="I31" s="73"/>
      <c r="J31" s="38"/>
      <c r="K31" s="38"/>
      <c r="L31" s="38"/>
      <c r="M31" s="38"/>
      <c r="N31" s="38"/>
      <c r="O31" s="39"/>
      <c r="P31" s="39"/>
      <c r="Q31" s="20"/>
      <c r="R31" s="20"/>
    </row>
    <row r="32" spans="1:18" ht="15.75" customHeight="1">
      <c r="A32" s="69" t="s">
        <v>6</v>
      </c>
      <c r="B32" s="70" t="s">
        <v>1</v>
      </c>
      <c r="C32" s="75">
        <f>VLOOKUP(B16,O7:AA21,3,FALSE)/2</f>
        <v>100</v>
      </c>
      <c r="D32" s="38" t="s">
        <v>5</v>
      </c>
      <c r="E32" s="38"/>
      <c r="F32" s="38"/>
      <c r="G32" s="38"/>
      <c r="H32" s="38"/>
      <c r="I32" s="41"/>
      <c r="J32" s="42"/>
      <c r="K32" s="42"/>
      <c r="L32" s="42"/>
      <c r="M32" s="42"/>
      <c r="N32" s="42"/>
      <c r="O32" s="42"/>
      <c r="P32" s="42"/>
      <c r="Q32" s="20"/>
      <c r="R32" s="20"/>
    </row>
    <row r="33" spans="1:18" ht="15.75" customHeight="1">
      <c r="A33" s="69" t="s">
        <v>7</v>
      </c>
      <c r="B33" s="70" t="s">
        <v>1</v>
      </c>
      <c r="C33" s="75">
        <f>VLOOKUP(B16,O7:AA21,2,FALSE)</f>
        <v>28.5</v>
      </c>
      <c r="D33" s="38" t="s">
        <v>10</v>
      </c>
      <c r="E33" s="38"/>
      <c r="F33" s="38"/>
      <c r="G33" s="38"/>
      <c r="H33" s="38"/>
      <c r="I33" s="41"/>
      <c r="J33" s="42"/>
      <c r="K33" s="42"/>
      <c r="L33" s="42"/>
      <c r="M33" s="42"/>
      <c r="N33" s="42"/>
      <c r="O33" s="42"/>
      <c r="P33" s="42"/>
      <c r="Q33" s="20"/>
      <c r="R33" s="20"/>
    </row>
    <row r="34" spans="1:18" ht="15.75" customHeight="1">
      <c r="A34" s="69" t="s">
        <v>54</v>
      </c>
      <c r="B34" s="70" t="s">
        <v>1</v>
      </c>
      <c r="C34" s="75">
        <f>VLOOKUP(B16,O7:AA21,9,FALSE)</f>
        <v>1940</v>
      </c>
      <c r="D34" s="38" t="s">
        <v>13</v>
      </c>
      <c r="E34" s="49"/>
      <c r="F34" s="49"/>
      <c r="G34" s="49"/>
      <c r="H34" s="49"/>
      <c r="I34" s="41"/>
      <c r="J34" s="42"/>
      <c r="K34" s="42"/>
      <c r="L34" s="42"/>
      <c r="M34" s="42"/>
      <c r="N34" s="42"/>
      <c r="O34" s="42"/>
      <c r="P34" s="42"/>
      <c r="Q34" s="20"/>
      <c r="R34" s="20"/>
    </row>
    <row r="35" spans="1:18" ht="15.75" customHeight="1">
      <c r="A35" s="69" t="s">
        <v>57</v>
      </c>
      <c r="B35" s="70" t="s">
        <v>1</v>
      </c>
      <c r="C35" s="75">
        <f>VLOOKUP(B16,O7:AA21,12,FALSE)</f>
        <v>142</v>
      </c>
      <c r="D35" s="38" t="s">
        <v>13</v>
      </c>
      <c r="E35" s="49"/>
      <c r="F35" s="49"/>
      <c r="G35" s="49"/>
      <c r="H35" s="49"/>
      <c r="I35" s="41"/>
      <c r="J35" s="42"/>
      <c r="K35" s="42"/>
      <c r="L35" s="42"/>
      <c r="M35" s="42"/>
      <c r="N35" s="42"/>
      <c r="O35" s="42"/>
      <c r="P35" s="42"/>
      <c r="Q35" s="20"/>
      <c r="R35" s="20"/>
    </row>
    <row r="36" spans="1:18" ht="15.75" customHeight="1">
      <c r="A36" s="69" t="s">
        <v>16</v>
      </c>
      <c r="B36" s="70" t="s">
        <v>1</v>
      </c>
      <c r="C36" s="75">
        <f>VLOOKUP(B16,O7:AA21,10,FALSE)</f>
        <v>194</v>
      </c>
      <c r="D36" s="38" t="s">
        <v>11</v>
      </c>
      <c r="E36" s="49"/>
      <c r="F36" s="49"/>
      <c r="G36" s="49"/>
      <c r="H36" s="49"/>
      <c r="I36" s="41"/>
      <c r="J36" s="42"/>
      <c r="K36" s="42"/>
      <c r="L36" s="42"/>
      <c r="M36" s="42"/>
      <c r="N36" s="42"/>
      <c r="O36" s="42"/>
      <c r="P36" s="42"/>
      <c r="Q36" s="20"/>
      <c r="R36" s="90"/>
    </row>
    <row r="37" spans="1:20" ht="15.75" customHeight="1">
      <c r="A37" s="69" t="s">
        <v>17</v>
      </c>
      <c r="B37" s="70" t="s">
        <v>1</v>
      </c>
      <c r="C37" s="75">
        <f>VLOOKUP(B16,O7:AA21,11,FALSE)</f>
        <v>8.26</v>
      </c>
      <c r="D37" s="38" t="s">
        <v>5</v>
      </c>
      <c r="E37" s="49"/>
      <c r="F37" s="49"/>
      <c r="G37" s="49"/>
      <c r="H37" s="49"/>
      <c r="I37" s="41"/>
      <c r="J37" s="42"/>
      <c r="K37" s="42"/>
      <c r="L37" s="42"/>
      <c r="M37" s="42"/>
      <c r="N37" s="42"/>
      <c r="O37" s="42"/>
      <c r="P37" s="42"/>
      <c r="S37" s="91"/>
      <c r="T37" s="91"/>
    </row>
    <row r="38" spans="1:20" ht="15.75" customHeight="1">
      <c r="A38" s="69" t="s">
        <v>18</v>
      </c>
      <c r="B38" s="70" t="s">
        <v>1</v>
      </c>
      <c r="C38" s="75">
        <f>VLOOKUP(B16,O7:AA21,13,FALSE)</f>
        <v>2.24</v>
      </c>
      <c r="D38" s="38" t="s">
        <v>5</v>
      </c>
      <c r="E38" s="49"/>
      <c r="F38" s="49"/>
      <c r="G38" s="49"/>
      <c r="H38" s="49"/>
      <c r="I38" s="41"/>
      <c r="J38" s="42"/>
      <c r="K38" s="42"/>
      <c r="L38" s="42"/>
      <c r="M38" s="42"/>
      <c r="N38" s="42"/>
      <c r="O38" s="42"/>
      <c r="P38" s="42"/>
      <c r="S38" s="91"/>
      <c r="T38" s="91"/>
    </row>
    <row r="39" spans="1:20" ht="15.75" customHeight="1">
      <c r="A39" s="69"/>
      <c r="B39" s="70"/>
      <c r="C39" s="75"/>
      <c r="D39" s="38"/>
      <c r="E39" s="49"/>
      <c r="F39" s="49"/>
      <c r="G39" s="49"/>
      <c r="H39" s="49"/>
      <c r="I39" s="41"/>
      <c r="J39" s="42"/>
      <c r="K39" s="42"/>
      <c r="L39" s="42"/>
      <c r="M39" s="42"/>
      <c r="N39" s="42"/>
      <c r="O39" s="42"/>
      <c r="P39" s="42"/>
      <c r="S39" s="91"/>
      <c r="T39" s="20"/>
    </row>
    <row r="40" spans="1:22" ht="15.75" customHeight="1">
      <c r="A40" s="27"/>
      <c r="B40" s="92"/>
      <c r="C40" s="92"/>
      <c r="D40" s="38"/>
      <c r="E40" s="20"/>
      <c r="F40" s="20"/>
      <c r="G40" s="20"/>
      <c r="H40" s="20"/>
      <c r="I40" s="41"/>
      <c r="J40" s="42"/>
      <c r="K40" s="42"/>
      <c r="L40" s="42"/>
      <c r="M40" s="42"/>
      <c r="N40" s="42"/>
      <c r="O40" s="42"/>
      <c r="P40" s="42"/>
      <c r="Q40" s="20"/>
      <c r="R40" s="20"/>
      <c r="T40" s="88"/>
      <c r="U40" s="88"/>
      <c r="V40" s="88"/>
    </row>
    <row r="41" spans="1:22" ht="15.75" customHeight="1">
      <c r="A41" s="74" t="s">
        <v>87</v>
      </c>
      <c r="B41" s="75"/>
      <c r="C41" s="38"/>
      <c r="D41" s="38"/>
      <c r="E41" s="49"/>
      <c r="F41" s="49"/>
      <c r="G41" s="49"/>
      <c r="H41" s="49"/>
      <c r="I41" s="41"/>
      <c r="J41" s="42"/>
      <c r="K41" s="42"/>
      <c r="L41" s="42"/>
      <c r="M41" s="42"/>
      <c r="N41" s="42"/>
      <c r="O41" s="42"/>
      <c r="P41" s="42"/>
      <c r="Q41" s="20"/>
      <c r="R41" s="20"/>
      <c r="T41" s="88"/>
      <c r="U41" s="88"/>
      <c r="V41" s="88"/>
    </row>
    <row r="42" spans="1:18" ht="15.75" customHeight="1">
      <c r="A42" s="69" t="s">
        <v>14</v>
      </c>
      <c r="B42" s="75" t="s">
        <v>1</v>
      </c>
      <c r="C42" s="75">
        <f>C11/C33</f>
        <v>0.21052631578947367</v>
      </c>
      <c r="D42" s="38" t="s">
        <v>12</v>
      </c>
      <c r="E42" s="38"/>
      <c r="F42" s="38"/>
      <c r="G42" s="93"/>
      <c r="H42" s="38"/>
      <c r="I42" s="41"/>
      <c r="J42" s="42"/>
      <c r="K42" s="42"/>
      <c r="L42" s="42"/>
      <c r="M42" s="42"/>
      <c r="N42" s="42"/>
      <c r="O42" s="42"/>
      <c r="P42" s="42"/>
      <c r="Q42" s="20"/>
      <c r="R42" s="20"/>
    </row>
    <row r="43" spans="1:18" ht="15.75" customHeight="1">
      <c r="A43" s="69" t="s">
        <v>94</v>
      </c>
      <c r="B43" s="70" t="s">
        <v>1</v>
      </c>
      <c r="C43" s="7">
        <v>1</v>
      </c>
      <c r="D43" s="38" t="s">
        <v>88</v>
      </c>
      <c r="E43" s="38"/>
      <c r="F43" s="38"/>
      <c r="G43" s="38"/>
      <c r="H43" s="38"/>
      <c r="I43" s="41"/>
      <c r="J43" s="42"/>
      <c r="K43" s="42"/>
      <c r="L43" s="42"/>
      <c r="M43" s="42"/>
      <c r="N43" s="42"/>
      <c r="O43" s="42"/>
      <c r="P43" s="42"/>
      <c r="Q43" s="20"/>
      <c r="R43" s="20"/>
    </row>
    <row r="44" spans="1:18" ht="15.75" customHeight="1">
      <c r="A44" s="94" t="s">
        <v>95</v>
      </c>
      <c r="B44" s="70" t="s">
        <v>1</v>
      </c>
      <c r="C44" s="7">
        <v>1</v>
      </c>
      <c r="D44" s="38" t="s">
        <v>88</v>
      </c>
      <c r="E44" s="38"/>
      <c r="F44" s="38"/>
      <c r="G44" s="38"/>
      <c r="H44" s="38"/>
      <c r="I44" s="41"/>
      <c r="J44" s="42"/>
      <c r="K44" s="42"/>
      <c r="L44" s="42"/>
      <c r="M44" s="42"/>
      <c r="N44" s="42"/>
      <c r="O44" s="42"/>
      <c r="P44" s="42"/>
      <c r="Q44" s="20"/>
      <c r="R44" s="20"/>
    </row>
    <row r="45" spans="1:18" ht="15.75" customHeight="1">
      <c r="A45" s="69" t="s">
        <v>15</v>
      </c>
      <c r="B45" s="75" t="s">
        <v>1</v>
      </c>
      <c r="C45" s="75">
        <f>C43*C26</f>
        <v>4</v>
      </c>
      <c r="D45" s="38" t="s">
        <v>0</v>
      </c>
      <c r="E45" s="38"/>
      <c r="F45" s="38"/>
      <c r="G45" s="95"/>
      <c r="H45" s="38"/>
      <c r="I45" s="41"/>
      <c r="J45" s="42"/>
      <c r="K45" s="42"/>
      <c r="L45" s="42"/>
      <c r="M45" s="42"/>
      <c r="N45" s="42"/>
      <c r="O45" s="42"/>
      <c r="P45" s="42"/>
      <c r="Q45" s="20"/>
      <c r="R45" s="20"/>
    </row>
    <row r="46" spans="1:18" ht="15.75" customHeight="1">
      <c r="A46" s="94" t="s">
        <v>43</v>
      </c>
      <c r="B46" s="75" t="s">
        <v>1</v>
      </c>
      <c r="C46" s="96">
        <f>C44*C27</f>
        <v>4</v>
      </c>
      <c r="D46" s="42" t="s">
        <v>0</v>
      </c>
      <c r="E46" s="42"/>
      <c r="F46" s="42"/>
      <c r="G46" s="42"/>
      <c r="H46" s="42"/>
      <c r="I46" s="41"/>
      <c r="J46" s="42"/>
      <c r="K46" s="42"/>
      <c r="L46" s="42"/>
      <c r="M46" s="42"/>
      <c r="N46" s="42"/>
      <c r="O46" s="42"/>
      <c r="P46" s="42"/>
      <c r="Q46" s="20"/>
      <c r="R46" s="20"/>
    </row>
    <row r="47" spans="1:18" ht="15.75" customHeight="1">
      <c r="A47" s="97" t="s">
        <v>44</v>
      </c>
      <c r="B47" s="75" t="s">
        <v>1</v>
      </c>
      <c r="C47" s="96">
        <f>C45*100/C37</f>
        <v>48.426150121065376</v>
      </c>
      <c r="D47" s="42"/>
      <c r="E47" s="42"/>
      <c r="F47" s="42"/>
      <c r="G47" s="42"/>
      <c r="H47" s="42"/>
      <c r="I47" s="41"/>
      <c r="J47" s="42"/>
      <c r="K47" s="42"/>
      <c r="L47" s="42"/>
      <c r="M47" s="42"/>
      <c r="N47" s="42"/>
      <c r="O47" s="42"/>
      <c r="P47" s="42" t="s">
        <v>89</v>
      </c>
      <c r="Q47" s="20">
        <f>IF(AND(F49&lt;100),(1.4-0.000065*(F49)^2),(7500/(F49)^2))</f>
        <v>0.23520000000000005</v>
      </c>
      <c r="R47" s="20"/>
    </row>
    <row r="48" spans="1:18" ht="15.75" customHeight="1">
      <c r="A48" s="97" t="s">
        <v>45</v>
      </c>
      <c r="B48" s="75" t="s">
        <v>1</v>
      </c>
      <c r="C48" s="96">
        <f>C46*100/C38</f>
        <v>178.57142857142856</v>
      </c>
      <c r="D48" s="42"/>
      <c r="E48" s="42"/>
      <c r="F48" s="42"/>
      <c r="G48" s="42"/>
      <c r="H48" s="98"/>
      <c r="I48" s="41"/>
      <c r="J48" s="42"/>
      <c r="K48" s="42"/>
      <c r="L48" s="42"/>
      <c r="M48" s="42"/>
      <c r="N48" s="42"/>
      <c r="O48" s="42"/>
      <c r="P48" s="42"/>
      <c r="Q48" s="20">
        <f>IF(AND(F49&lt;100),(1.6-0.000085*(F49)^2),(7500/(F49)^2))</f>
        <v>0.23520000000000005</v>
      </c>
      <c r="R48" s="20"/>
    </row>
    <row r="49" spans="1:18" ht="15.75" customHeight="1" thickBot="1">
      <c r="A49" s="99"/>
      <c r="B49" s="100"/>
      <c r="C49" s="100"/>
      <c r="D49" s="101" t="s">
        <v>46</v>
      </c>
      <c r="E49" s="102" t="s">
        <v>1</v>
      </c>
      <c r="F49" s="103">
        <f>MAX(C47,C48)</f>
        <v>178.57142857142856</v>
      </c>
      <c r="G49" s="104" t="s">
        <v>8</v>
      </c>
      <c r="H49" s="105" t="str">
        <f>IF(AND(F49&lt;180),"SAFE","Unsafe")</f>
        <v>SAFE</v>
      </c>
      <c r="I49" s="106"/>
      <c r="J49" s="42"/>
      <c r="K49" s="42"/>
      <c r="L49" s="42"/>
      <c r="M49" s="42"/>
      <c r="N49" s="42"/>
      <c r="O49" s="42"/>
      <c r="P49" s="42"/>
      <c r="Q49" s="20">
        <f>IF(AND(F49&lt;100),(2.1-0.000135*(F49)^2),(7500/(F49)^2))</f>
        <v>0.23520000000000005</v>
      </c>
      <c r="R49" s="20"/>
    </row>
    <row r="50" spans="1:18" ht="15.75" customHeight="1">
      <c r="A50" s="94" t="s">
        <v>76</v>
      </c>
      <c r="B50" s="75" t="s">
        <v>1</v>
      </c>
      <c r="C50" s="75">
        <f>IF(F7="St.37",Q47,IF(F7="St.44",Q48,Q49))</f>
        <v>0.23520000000000005</v>
      </c>
      <c r="D50" s="42" t="s">
        <v>47</v>
      </c>
      <c r="E50" s="42"/>
      <c r="F50" s="42"/>
      <c r="G50" s="42"/>
      <c r="H50" s="42"/>
      <c r="I50" s="41"/>
      <c r="J50" s="42"/>
      <c r="K50" s="42"/>
      <c r="L50" s="42"/>
      <c r="M50" s="42"/>
      <c r="N50" s="42"/>
      <c r="O50" s="42"/>
      <c r="P50" s="42"/>
      <c r="Q50" s="20"/>
      <c r="R50" s="20"/>
    </row>
    <row r="51" spans="1:18" ht="15.75" customHeight="1">
      <c r="A51" s="69" t="s">
        <v>90</v>
      </c>
      <c r="B51" s="75" t="s">
        <v>1</v>
      </c>
      <c r="C51" s="96">
        <f>C42/C50</f>
        <v>0.8950948800572859</v>
      </c>
      <c r="D51" s="107" t="str">
        <f>IF(C51&lt;E51,"&lt;","&gt;")</f>
        <v>&lt;</v>
      </c>
      <c r="E51" s="108">
        <f>IF(C7="a",1,1.2)</f>
        <v>1</v>
      </c>
      <c r="F51" s="109" t="str">
        <f>IF(AND(C51&lt;E51),"SAFE","Unsafe")</f>
        <v>SAFE</v>
      </c>
      <c r="G51" s="38"/>
      <c r="H51" s="42"/>
      <c r="I51" s="110"/>
      <c r="J51" s="111"/>
      <c r="K51" s="111"/>
      <c r="L51" s="111"/>
      <c r="M51" s="111"/>
      <c r="N51" s="111"/>
      <c r="O51" s="111"/>
      <c r="P51" s="111"/>
      <c r="Q51" s="20"/>
      <c r="R51" s="20"/>
    </row>
    <row r="52" spans="1:18" ht="15.75" customHeight="1">
      <c r="A52" s="94"/>
      <c r="B52" s="71"/>
      <c r="C52" s="42"/>
      <c r="D52" s="42"/>
      <c r="E52" s="70"/>
      <c r="F52" s="75"/>
      <c r="G52" s="38"/>
      <c r="H52" s="42"/>
      <c r="I52" s="110"/>
      <c r="J52" s="111"/>
      <c r="K52" s="111"/>
      <c r="L52" s="111"/>
      <c r="M52" s="111"/>
      <c r="N52" s="111"/>
      <c r="O52" s="111"/>
      <c r="P52" s="111"/>
      <c r="Q52" s="20"/>
      <c r="R52" s="20"/>
    </row>
    <row r="53" spans="1:18" ht="15.75" customHeight="1">
      <c r="A53" s="74" t="s">
        <v>91</v>
      </c>
      <c r="B53" s="38"/>
      <c r="C53" s="38"/>
      <c r="D53" s="38"/>
      <c r="E53" s="70"/>
      <c r="F53" s="75"/>
      <c r="G53" s="38"/>
      <c r="H53" s="42"/>
      <c r="I53" s="110"/>
      <c r="J53" s="111"/>
      <c r="K53" s="111"/>
      <c r="L53" s="111"/>
      <c r="M53" s="111"/>
      <c r="N53" s="111"/>
      <c r="O53" s="111"/>
      <c r="P53" s="111"/>
      <c r="Q53" s="20"/>
      <c r="R53" s="20"/>
    </row>
    <row r="54" spans="1:14" ht="15.75" customHeight="1">
      <c r="A54" s="69" t="s">
        <v>96</v>
      </c>
      <c r="B54" s="75" t="s">
        <v>1</v>
      </c>
      <c r="C54" s="75">
        <f>C11/C33</f>
        <v>0.21052631578947367</v>
      </c>
      <c r="D54" s="38" t="s">
        <v>12</v>
      </c>
      <c r="E54" s="70"/>
      <c r="F54" s="75"/>
      <c r="G54" s="38"/>
      <c r="H54" s="42"/>
      <c r="I54" s="51"/>
      <c r="J54" s="20"/>
      <c r="K54" s="20"/>
      <c r="L54" s="20"/>
      <c r="M54" s="20"/>
      <c r="N54" s="20"/>
    </row>
    <row r="55" spans="1:18" ht="15.75" customHeight="1">
      <c r="A55" s="69" t="s">
        <v>94</v>
      </c>
      <c r="B55" s="70" t="s">
        <v>1</v>
      </c>
      <c r="C55" s="112">
        <f aca="true" t="shared" si="0" ref="C55:C60">C43</f>
        <v>1</v>
      </c>
      <c r="D55" s="38" t="s">
        <v>88</v>
      </c>
      <c r="E55" s="38"/>
      <c r="F55" s="113"/>
      <c r="G55" s="75"/>
      <c r="H55" s="114"/>
      <c r="I55" s="115"/>
      <c r="J55" s="116"/>
      <c r="K55" s="116"/>
      <c r="L55" s="116"/>
      <c r="M55" s="116"/>
      <c r="N55" s="116"/>
      <c r="O55" s="117"/>
      <c r="P55" s="117"/>
      <c r="Q55" s="118"/>
      <c r="R55" s="119"/>
    </row>
    <row r="56" spans="1:14" ht="15.75" customHeight="1">
      <c r="A56" s="94" t="s">
        <v>95</v>
      </c>
      <c r="B56" s="70" t="s">
        <v>1</v>
      </c>
      <c r="C56" s="112">
        <f t="shared" si="0"/>
        <v>1</v>
      </c>
      <c r="D56" s="38" t="s">
        <v>88</v>
      </c>
      <c r="E56" s="38"/>
      <c r="F56" s="20"/>
      <c r="G56" s="20"/>
      <c r="H56" s="20"/>
      <c r="I56" s="51"/>
      <c r="J56" s="20"/>
      <c r="K56" s="20"/>
      <c r="L56" s="20"/>
      <c r="M56" s="20"/>
      <c r="N56" s="20"/>
    </row>
    <row r="57" spans="1:14" ht="15.75" customHeight="1">
      <c r="A57" s="69" t="s">
        <v>15</v>
      </c>
      <c r="B57" s="75" t="s">
        <v>1</v>
      </c>
      <c r="C57" s="75">
        <f t="shared" si="0"/>
        <v>4</v>
      </c>
      <c r="D57" s="38" t="s">
        <v>0</v>
      </c>
      <c r="E57" s="20"/>
      <c r="F57" s="20"/>
      <c r="G57" s="20"/>
      <c r="H57" s="20"/>
      <c r="I57" s="51"/>
      <c r="J57" s="20"/>
      <c r="K57" s="20"/>
      <c r="L57" s="20"/>
      <c r="M57" s="20"/>
      <c r="N57" s="20"/>
    </row>
    <row r="58" spans="1:14" ht="15.75" customHeight="1">
      <c r="A58" s="94" t="s">
        <v>43</v>
      </c>
      <c r="B58" s="75" t="s">
        <v>1</v>
      </c>
      <c r="C58" s="96">
        <f t="shared" si="0"/>
        <v>4</v>
      </c>
      <c r="D58" s="42" t="s">
        <v>0</v>
      </c>
      <c r="E58" s="20"/>
      <c r="F58" s="20"/>
      <c r="G58" s="20"/>
      <c r="H58" s="20"/>
      <c r="I58" s="51"/>
      <c r="J58" s="20"/>
      <c r="K58" s="20"/>
      <c r="L58" s="20"/>
      <c r="M58" s="20"/>
      <c r="N58" s="20"/>
    </row>
    <row r="59" spans="1:17" ht="15.75" customHeight="1">
      <c r="A59" s="97" t="s">
        <v>44</v>
      </c>
      <c r="B59" s="75" t="s">
        <v>1</v>
      </c>
      <c r="C59" s="96">
        <f t="shared" si="0"/>
        <v>48.426150121065376</v>
      </c>
      <c r="D59" s="42"/>
      <c r="E59" s="42"/>
      <c r="F59" s="42"/>
      <c r="G59" s="42"/>
      <c r="H59" s="42"/>
      <c r="I59" s="51"/>
      <c r="J59" s="20"/>
      <c r="K59" s="20"/>
      <c r="L59" s="20"/>
      <c r="M59" s="20"/>
      <c r="N59" s="20"/>
      <c r="P59" s="18" t="s">
        <v>92</v>
      </c>
      <c r="Q59" s="18">
        <v>1.4</v>
      </c>
    </row>
    <row r="60" spans="1:17" ht="15.75" customHeight="1">
      <c r="A60" s="97" t="s">
        <v>45</v>
      </c>
      <c r="B60" s="75" t="s">
        <v>1</v>
      </c>
      <c r="C60" s="96">
        <f t="shared" si="0"/>
        <v>178.57142857142856</v>
      </c>
      <c r="D60" s="42"/>
      <c r="E60" s="42"/>
      <c r="F60" s="42"/>
      <c r="G60" s="42"/>
      <c r="H60" s="98"/>
      <c r="I60" s="51"/>
      <c r="J60" s="20"/>
      <c r="K60" s="20"/>
      <c r="L60" s="20"/>
      <c r="M60" s="20"/>
      <c r="N60" s="20"/>
      <c r="Q60" s="18">
        <v>1.6</v>
      </c>
    </row>
    <row r="61" spans="1:17" ht="15.75" customHeight="1">
      <c r="A61" s="40"/>
      <c r="B61" s="38"/>
      <c r="C61" s="38"/>
      <c r="D61" s="120" t="s">
        <v>46</v>
      </c>
      <c r="E61" s="121" t="s">
        <v>1</v>
      </c>
      <c r="F61" s="96">
        <f>MAX(C59,C60)</f>
        <v>178.57142857142856</v>
      </c>
      <c r="G61" s="42" t="s">
        <v>93</v>
      </c>
      <c r="H61" s="109" t="str">
        <f>IF(AND(F61&lt;300),"SAFE","Unsafe")</f>
        <v>SAFE</v>
      </c>
      <c r="I61" s="51"/>
      <c r="J61" s="20"/>
      <c r="K61" s="20"/>
      <c r="L61" s="20"/>
      <c r="M61" s="20"/>
      <c r="N61" s="20"/>
      <c r="Q61" s="18">
        <v>2.1</v>
      </c>
    </row>
    <row r="62" spans="1:14" ht="15.75" customHeight="1">
      <c r="A62" s="69" t="s">
        <v>98</v>
      </c>
      <c r="B62" s="75" t="s">
        <v>1</v>
      </c>
      <c r="C62" s="75">
        <f>(C26/C19)*1000</f>
        <v>20</v>
      </c>
      <c r="D62" s="107" t="str">
        <f>IF(C62&lt;E62,"&lt;","&gt;")</f>
        <v>&lt;</v>
      </c>
      <c r="E62" s="122">
        <v>60</v>
      </c>
      <c r="F62" s="109" t="str">
        <f>IF(AND(C62&lt;E62),"SAFE","Unsafe")</f>
        <v>SAFE</v>
      </c>
      <c r="G62" s="42"/>
      <c r="H62" s="123"/>
      <c r="I62" s="51"/>
      <c r="J62" s="20"/>
      <c r="K62" s="20"/>
      <c r="L62" s="20"/>
      <c r="M62" s="20"/>
      <c r="N62" s="20"/>
    </row>
    <row r="63" spans="1:14" ht="15.75" customHeight="1">
      <c r="A63" s="94" t="s">
        <v>97</v>
      </c>
      <c r="B63" s="75" t="s">
        <v>1</v>
      </c>
      <c r="C63" s="75">
        <f>IF(F19="St.37",Q59,IF(F19="St.44",Q60,Q61))</f>
        <v>2.1</v>
      </c>
      <c r="D63" s="42" t="s">
        <v>47</v>
      </c>
      <c r="E63" s="20"/>
      <c r="F63" s="20"/>
      <c r="G63" s="20"/>
      <c r="H63" s="20"/>
      <c r="I63" s="51"/>
      <c r="J63" s="20"/>
      <c r="K63" s="20"/>
      <c r="L63" s="20"/>
      <c r="M63" s="20"/>
      <c r="N63" s="20"/>
    </row>
    <row r="64" spans="1:14" ht="15.75" customHeight="1">
      <c r="A64" s="69" t="s">
        <v>90</v>
      </c>
      <c r="B64" s="75" t="s">
        <v>1</v>
      </c>
      <c r="C64" s="96">
        <f>C54/C63</f>
        <v>0.10025062656641603</v>
      </c>
      <c r="D64" s="107" t="str">
        <f>IF(C64&lt;E64,"&lt;","&gt;")</f>
        <v>&lt;</v>
      </c>
      <c r="E64" s="108">
        <f>IF(C7="a",1,1.2)</f>
        <v>1</v>
      </c>
      <c r="F64" s="109" t="str">
        <f>IF(AND(C64&lt;E64),"SAFE","Unsafe")</f>
        <v>SAFE</v>
      </c>
      <c r="G64" s="20"/>
      <c r="H64" s="20"/>
      <c r="I64" s="51"/>
      <c r="J64" s="20"/>
      <c r="K64" s="20"/>
      <c r="L64" s="20"/>
      <c r="M64" s="20"/>
      <c r="N64" s="20"/>
    </row>
    <row r="65" spans="1:14" ht="15.75" customHeight="1">
      <c r="A65" s="27"/>
      <c r="B65" s="20"/>
      <c r="C65" s="20"/>
      <c r="D65" s="20"/>
      <c r="E65" s="20"/>
      <c r="F65" s="20"/>
      <c r="G65" s="20"/>
      <c r="H65" s="20"/>
      <c r="I65" s="51"/>
      <c r="J65" s="20"/>
      <c r="K65" s="20"/>
      <c r="L65" s="20"/>
      <c r="M65" s="20"/>
      <c r="N65" s="20"/>
    </row>
    <row r="66" spans="1:14" ht="15.75" customHeight="1">
      <c r="A66" s="27"/>
      <c r="B66" s="20"/>
      <c r="C66" s="20"/>
      <c r="D66" s="20"/>
      <c r="E66" s="20"/>
      <c r="F66" s="20"/>
      <c r="G66" s="20"/>
      <c r="H66" s="20"/>
      <c r="I66" s="51"/>
      <c r="J66" s="20"/>
      <c r="K66" s="20"/>
      <c r="L66" s="20"/>
      <c r="M66" s="20"/>
      <c r="N66" s="20"/>
    </row>
    <row r="67" spans="1:14" ht="15.75" customHeight="1">
      <c r="A67" s="27"/>
      <c r="B67" s="20"/>
      <c r="C67" s="20"/>
      <c r="D67" s="20"/>
      <c r="E67" s="20"/>
      <c r="F67" s="20"/>
      <c r="G67" s="20"/>
      <c r="H67" s="20"/>
      <c r="I67" s="51"/>
      <c r="J67" s="20"/>
      <c r="K67" s="20"/>
      <c r="L67" s="20"/>
      <c r="M67" s="20"/>
      <c r="N67" s="20"/>
    </row>
    <row r="68" spans="1:14" ht="15.75" customHeight="1">
      <c r="A68" s="27"/>
      <c r="B68" s="20"/>
      <c r="C68" s="20"/>
      <c r="D68" s="20"/>
      <c r="E68" s="20"/>
      <c r="F68" s="20"/>
      <c r="G68" s="20"/>
      <c r="H68" s="20"/>
      <c r="I68" s="51"/>
      <c r="J68" s="20"/>
      <c r="K68" s="20"/>
      <c r="L68" s="20"/>
      <c r="M68" s="20"/>
      <c r="N68" s="20"/>
    </row>
    <row r="69" spans="1:14" ht="15.75" customHeight="1">
      <c r="A69" s="27"/>
      <c r="B69" s="20"/>
      <c r="C69" s="20"/>
      <c r="D69" s="20"/>
      <c r="E69" s="20"/>
      <c r="F69" s="20"/>
      <c r="G69" s="20"/>
      <c r="H69" s="20"/>
      <c r="I69" s="51"/>
      <c r="J69" s="20"/>
      <c r="K69" s="20"/>
      <c r="L69" s="20"/>
      <c r="M69" s="20"/>
      <c r="N69" s="20"/>
    </row>
    <row r="70" spans="1:14" ht="15.75" customHeight="1">
      <c r="A70" s="27"/>
      <c r="B70" s="20"/>
      <c r="C70" s="20"/>
      <c r="D70" s="20"/>
      <c r="E70" s="20"/>
      <c r="F70" s="20"/>
      <c r="G70" s="20"/>
      <c r="H70" s="20"/>
      <c r="I70" s="51"/>
      <c r="J70" s="20"/>
      <c r="K70" s="20"/>
      <c r="L70" s="20"/>
      <c r="M70" s="20"/>
      <c r="N70" s="20"/>
    </row>
    <row r="71" spans="1:14" ht="15.75" customHeight="1">
      <c r="A71" s="27"/>
      <c r="B71" s="20"/>
      <c r="C71" s="20"/>
      <c r="D71" s="20"/>
      <c r="E71" s="20"/>
      <c r="F71" s="20"/>
      <c r="G71" s="20"/>
      <c r="H71" s="20"/>
      <c r="I71" s="51"/>
      <c r="J71" s="20"/>
      <c r="K71" s="20"/>
      <c r="L71" s="20"/>
      <c r="M71" s="20"/>
      <c r="N71" s="20"/>
    </row>
    <row r="72" spans="1:14" ht="15.75" customHeight="1">
      <c r="A72" s="27"/>
      <c r="B72" s="20"/>
      <c r="C72" s="20"/>
      <c r="D72" s="20"/>
      <c r="E72" s="20"/>
      <c r="F72" s="20"/>
      <c r="G72" s="20"/>
      <c r="H72" s="20"/>
      <c r="I72" s="51"/>
      <c r="J72" s="20"/>
      <c r="K72" s="20"/>
      <c r="L72" s="20"/>
      <c r="M72" s="20"/>
      <c r="N72" s="20"/>
    </row>
    <row r="73" spans="1:9" ht="15.75" customHeight="1">
      <c r="A73" s="27"/>
      <c r="I73" s="51"/>
    </row>
    <row r="74" spans="1:9" ht="15.75" customHeight="1">
      <c r="A74" s="27"/>
      <c r="I74" s="51"/>
    </row>
    <row r="75" spans="1:9" ht="15.75" customHeight="1">
      <c r="A75" s="27"/>
      <c r="I75" s="51"/>
    </row>
    <row r="76" spans="1:9" ht="15.75" customHeight="1">
      <c r="A76" s="27"/>
      <c r="I76" s="51"/>
    </row>
    <row r="77" spans="1:9" ht="15.75" customHeight="1">
      <c r="A77" s="27"/>
      <c r="I77" s="51"/>
    </row>
    <row r="78" spans="1:9" ht="15.75" customHeight="1">
      <c r="A78" s="27"/>
      <c r="I78" s="51"/>
    </row>
    <row r="79" spans="1:9" ht="15.75" customHeight="1">
      <c r="A79" s="27"/>
      <c r="I79" s="51"/>
    </row>
    <row r="80" spans="1:9" ht="15.75" customHeight="1">
      <c r="A80" s="27"/>
      <c r="I80" s="51"/>
    </row>
    <row r="81" spans="1:9" ht="15.75" customHeight="1">
      <c r="A81" s="27"/>
      <c r="I81" s="51"/>
    </row>
    <row r="82" spans="1:9" ht="15.75" customHeight="1">
      <c r="A82" s="27"/>
      <c r="I82" s="51"/>
    </row>
    <row r="83" spans="1:9" ht="15.75" customHeight="1">
      <c r="A83" s="27"/>
      <c r="I83" s="51"/>
    </row>
    <row r="84" spans="1:9" ht="15.75" customHeight="1">
      <c r="A84" s="27"/>
      <c r="I84" s="51"/>
    </row>
    <row r="85" spans="1:9" ht="15.75" customHeight="1">
      <c r="A85" s="27"/>
      <c r="I85" s="51"/>
    </row>
    <row r="86" spans="1:9" ht="15.75" customHeight="1">
      <c r="A86" s="27"/>
      <c r="I86" s="51"/>
    </row>
    <row r="87" spans="1:9" ht="15.75" customHeight="1">
      <c r="A87" s="27"/>
      <c r="I87" s="51"/>
    </row>
    <row r="88" spans="1:9" ht="15.75" customHeight="1">
      <c r="A88" s="27"/>
      <c r="I88" s="51"/>
    </row>
    <row r="89" spans="1:9" ht="15.75" customHeight="1">
      <c r="A89" s="27"/>
      <c r="I89" s="51"/>
    </row>
    <row r="90" spans="1:9" ht="15.75" customHeight="1">
      <c r="A90" s="27"/>
      <c r="I90" s="51"/>
    </row>
    <row r="91" spans="1:9" ht="15.75" customHeight="1">
      <c r="A91" s="27"/>
      <c r="I91" s="51"/>
    </row>
    <row r="92" spans="1:9" ht="15.75" customHeight="1">
      <c r="A92" s="27"/>
      <c r="I92" s="51"/>
    </row>
    <row r="93" spans="1:9" ht="15.75" customHeight="1">
      <c r="A93" s="27"/>
      <c r="I93" s="51"/>
    </row>
    <row r="94" spans="1:9" ht="15.75" customHeight="1" thickBot="1">
      <c r="A94" s="124"/>
      <c r="B94" s="29"/>
      <c r="C94" s="29"/>
      <c r="D94" s="29"/>
      <c r="E94" s="29"/>
      <c r="F94" s="29"/>
      <c r="G94" s="29"/>
      <c r="H94" s="29"/>
      <c r="I94" s="125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 password="D98F" sheet="1" objects="1" scenarios="1"/>
  <mergeCells count="3">
    <mergeCell ref="H1:I2"/>
    <mergeCell ref="D2:G2"/>
    <mergeCell ref="D1:G1"/>
  </mergeCells>
  <conditionalFormatting sqref="F64 F62 H61 F51 H49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3">
    <dataValidation type="list" allowBlank="1" showInputMessage="1" showErrorMessage="1" sqref="B16">
      <formula1>$O$7:$O$21</formula1>
    </dataValidation>
    <dataValidation type="list" allowBlank="1" showInputMessage="1" showErrorMessage="1" sqref="B7">
      <formula1>$O$1:$O$2</formula1>
    </dataValidation>
    <dataValidation type="list" allowBlank="1" showInputMessage="1" showErrorMessage="1" sqref="F7">
      <formula1>$O$3:$O$5</formula1>
    </dataValidation>
  </dataValidations>
  <printOptions horizontalCentered="1" verticalCentered="1"/>
  <pageMargins left="0" right="0" top="1" bottom="1" header="0.5" footer="0.5"/>
  <pageSetup horizontalDpi="600" verticalDpi="600" orientation="portrait" paperSize="9" scale="90" r:id="rId4"/>
  <drawing r:id="rId3"/>
  <legacyDrawing r:id="rId2"/>
  <oleObjects>
    <oleObject progId="AutoCAD.Drawing.17" shapeId="347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2009-02-11T11:59:09Z</cp:lastPrinted>
  <dcterms:created xsi:type="dcterms:W3CDTF">1997-10-17T07:03:38Z</dcterms:created>
  <dcterms:modified xsi:type="dcterms:W3CDTF">2009-07-16T11:00:44Z</dcterms:modified>
  <cp:category/>
  <cp:version/>
  <cp:contentType/>
  <cp:contentStatus/>
</cp:coreProperties>
</file>