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Excel Functions\Workbooks\Statistical\"/>
    </mc:Choice>
  </mc:AlternateContent>
  <xr:revisionPtr revIDLastSave="0" documentId="13_ncr:1_{962717A1-46C8-4DFB-93EF-55246CE663E7}" xr6:coauthVersionLast="47" xr6:coauthVersionMax="47" xr10:uidLastSave="{00000000-0000-0000-0000-000000000000}"/>
  <bookViews>
    <workbookView xWindow="-110" yWindow="-110" windowWidth="19420" windowHeight="11020" tabRatio="832" xr2:uid="{B72D8CDB-2F02-4B2B-9713-CFAC97686927}"/>
  </bookViews>
  <sheets>
    <sheet name="Index" sheetId="8" r:id="rId1"/>
    <sheet name="FV" sheetId="1" r:id="rId2"/>
    <sheet name="PV" sheetId="2" r:id="rId3"/>
    <sheet name="PMT" sheetId="3" r:id="rId4"/>
    <sheet name="Duration" sheetId="7" r:id="rId5"/>
    <sheet name="Monthly Loan Payment" sheetId="4" r:id="rId6"/>
    <sheet name="Loan Payment Schedule" sheetId="5" r:id="rId7"/>
    <sheet name="Loan Payment Schedule -Easy Way" sheetId="6" r:id="rId8"/>
  </sheets>
  <definedNames>
    <definedName name="EMI" localSheetId="7">'Loan Payment Schedule -Easy Way'!$B$10</definedName>
    <definedName name="EMI">'Loan Payment Schedule'!$B$10</definedName>
    <definedName name="NPER" localSheetId="7">'Loan Payment Schedule -Easy Way'!$B$7</definedName>
    <definedName name="NPER">'Loan Payment Schedule'!$B$7</definedName>
    <definedName name="PV">'Loan Payment Schedule -Easy Way'!$B$3</definedName>
    <definedName name="Rate" localSheetId="7">'Loan Payment Schedule -Easy Way'!$B$8</definedName>
    <definedName name="Rate">'Loan Payment Schedule'!$B$8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G31" i="6"/>
  <c r="H26" i="6"/>
  <c r="G23" i="6"/>
  <c r="H18" i="6"/>
  <c r="G15" i="6"/>
  <c r="B13" i="6"/>
  <c r="B12" i="6" s="1"/>
  <c r="G12" i="6"/>
  <c r="H9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B8" i="6"/>
  <c r="H63" i="6" s="1"/>
  <c r="B7" i="6"/>
  <c r="I6" i="6"/>
  <c r="B10" i="5"/>
  <c r="B12" i="5" s="1"/>
  <c r="E9" i="5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8" i="5"/>
  <c r="B8" i="5"/>
  <c r="B7" i="5"/>
  <c r="J6" i="5"/>
  <c r="B7" i="4"/>
  <c r="B8" i="4" s="1"/>
  <c r="B6" i="4"/>
  <c r="B8" i="3"/>
  <c r="B8" i="2"/>
  <c r="B8" i="1"/>
  <c r="G14" i="6" l="1"/>
  <c r="H17" i="6"/>
  <c r="G22" i="6"/>
  <c r="H25" i="6"/>
  <c r="G30" i="6"/>
  <c r="F30" i="6" s="1"/>
  <c r="H33" i="6"/>
  <c r="G38" i="6"/>
  <c r="H41" i="6"/>
  <c r="G46" i="6"/>
  <c r="H49" i="6"/>
  <c r="G54" i="6"/>
  <c r="H57" i="6"/>
  <c r="G62" i="6"/>
  <c r="H65" i="6"/>
  <c r="H62" i="6"/>
  <c r="G8" i="6"/>
  <c r="G11" i="6"/>
  <c r="G17" i="6"/>
  <c r="H20" i="6"/>
  <c r="G25" i="6"/>
  <c r="G49" i="6"/>
  <c r="H52" i="6"/>
  <c r="H8" i="6"/>
  <c r="H11" i="6"/>
  <c r="G7" i="6"/>
  <c r="H22" i="6"/>
  <c r="G27" i="6"/>
  <c r="H30" i="6"/>
  <c r="H38" i="6"/>
  <c r="G43" i="6"/>
  <c r="H46" i="6"/>
  <c r="G51" i="6"/>
  <c r="H54" i="6"/>
  <c r="G59" i="6"/>
  <c r="H7" i="6"/>
  <c r="I7" i="6" s="1"/>
  <c r="G10" i="6"/>
  <c r="G16" i="6"/>
  <c r="H19" i="6"/>
  <c r="G24" i="6"/>
  <c r="H27" i="6"/>
  <c r="G32" i="6"/>
  <c r="H35" i="6"/>
  <c r="G40" i="6"/>
  <c r="H43" i="6"/>
  <c r="G48" i="6"/>
  <c r="H51" i="6"/>
  <c r="G56" i="6"/>
  <c r="H59" i="6"/>
  <c r="G64" i="6"/>
  <c r="B10" i="6"/>
  <c r="H28" i="6"/>
  <c r="G33" i="6"/>
  <c r="F33" i="6" s="1"/>
  <c r="H36" i="6"/>
  <c r="G41" i="6"/>
  <c r="H44" i="6"/>
  <c r="G57" i="6"/>
  <c r="H60" i="6"/>
  <c r="G65" i="6"/>
  <c r="H14" i="6"/>
  <c r="G19" i="6"/>
  <c r="G35" i="6"/>
  <c r="H10" i="6"/>
  <c r="G13" i="6"/>
  <c r="H16" i="6"/>
  <c r="G21" i="6"/>
  <c r="H24" i="6"/>
  <c r="G29" i="6"/>
  <c r="H32" i="6"/>
  <c r="G37" i="6"/>
  <c r="H40" i="6"/>
  <c r="G45" i="6"/>
  <c r="H48" i="6"/>
  <c r="G53" i="6"/>
  <c r="H56" i="6"/>
  <c r="G61" i="6"/>
  <c r="H64" i="6"/>
  <c r="G9" i="6"/>
  <c r="F9" i="6" s="1"/>
  <c r="H13" i="6"/>
  <c r="G18" i="6"/>
  <c r="F18" i="6" s="1"/>
  <c r="H21" i="6"/>
  <c r="G26" i="6"/>
  <c r="F26" i="6" s="1"/>
  <c r="H29" i="6"/>
  <c r="G34" i="6"/>
  <c r="H37" i="6"/>
  <c r="G42" i="6"/>
  <c r="H45" i="6"/>
  <c r="G50" i="6"/>
  <c r="H53" i="6"/>
  <c r="G58" i="6"/>
  <c r="H61" i="6"/>
  <c r="G66" i="6"/>
  <c r="H66" i="6"/>
  <c r="H34" i="6"/>
  <c r="G39" i="6"/>
  <c r="H42" i="6"/>
  <c r="G47" i="6"/>
  <c r="H50" i="6"/>
  <c r="G55" i="6"/>
  <c r="H58" i="6"/>
  <c r="G63" i="6"/>
  <c r="F63" i="6" s="1"/>
  <c r="H12" i="6"/>
  <c r="F12" i="6" s="1"/>
  <c r="H15" i="6"/>
  <c r="F15" i="6" s="1"/>
  <c r="G20" i="6"/>
  <c r="H23" i="6"/>
  <c r="F23" i="6" s="1"/>
  <c r="G28" i="6"/>
  <c r="H31" i="6"/>
  <c r="F31" i="6" s="1"/>
  <c r="G36" i="6"/>
  <c r="H39" i="6"/>
  <c r="G44" i="6"/>
  <c r="H47" i="6"/>
  <c r="G52" i="6"/>
  <c r="F52" i="6" s="1"/>
  <c r="H55" i="6"/>
  <c r="G60" i="6"/>
  <c r="F60" i="6" s="1"/>
  <c r="G7" i="5"/>
  <c r="F19" i="6" l="1"/>
  <c r="F45" i="6"/>
  <c r="F65" i="6"/>
  <c r="F37" i="6"/>
  <c r="F48" i="6"/>
  <c r="F49" i="6"/>
  <c r="F57" i="6"/>
  <c r="F25" i="6"/>
  <c r="F66" i="6"/>
  <c r="F29" i="6"/>
  <c r="F17" i="6"/>
  <c r="F61" i="6"/>
  <c r="F27" i="6"/>
  <c r="F35" i="6"/>
  <c r="F16" i="6"/>
  <c r="F40" i="6"/>
  <c r="I8" i="6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F54" i="6"/>
  <c r="F22" i="6"/>
  <c r="F44" i="6"/>
  <c r="F55" i="6"/>
  <c r="F59" i="6"/>
  <c r="F62" i="6"/>
  <c r="F53" i="6"/>
  <c r="F21" i="6"/>
  <c r="F64" i="6"/>
  <c r="F32" i="6"/>
  <c r="F11" i="6"/>
  <c r="F46" i="6"/>
  <c r="F42" i="6"/>
  <c r="F47" i="6"/>
  <c r="F51" i="6"/>
  <c r="F8" i="6"/>
  <c r="F34" i="6"/>
  <c r="F14" i="6"/>
  <c r="F50" i="6"/>
  <c r="F13" i="6"/>
  <c r="F56" i="6"/>
  <c r="F24" i="6"/>
  <c r="F38" i="6"/>
  <c r="F36" i="6"/>
  <c r="F28" i="6"/>
  <c r="F58" i="6"/>
  <c r="F7" i="6"/>
  <c r="F20" i="6"/>
  <c r="F39" i="6"/>
  <c r="F41" i="6"/>
  <c r="F43" i="6"/>
  <c r="F10" i="6"/>
  <c r="F7" i="5"/>
  <c r="I7" i="5" s="1"/>
  <c r="J7" i="5" s="1"/>
  <c r="G8" i="5" l="1"/>
  <c r="F8" i="5" l="1"/>
  <c r="I8" i="5" s="1"/>
  <c r="J8" i="5" s="1"/>
  <c r="G9" i="5" l="1"/>
  <c r="F9" i="5" l="1"/>
  <c r="I9" i="5" s="1"/>
  <c r="J9" i="5" s="1"/>
  <c r="G10" i="5" l="1"/>
  <c r="F10" i="5" l="1"/>
  <c r="I10" i="5" s="1"/>
  <c r="J10" i="5" s="1"/>
  <c r="G11" i="5" l="1"/>
  <c r="F11" i="5" l="1"/>
  <c r="I11" i="5" s="1"/>
  <c r="J11" i="5" s="1"/>
  <c r="G12" i="5" l="1"/>
  <c r="F12" i="5" s="1"/>
  <c r="I12" i="5" s="1"/>
  <c r="J12" i="5" s="1"/>
  <c r="G13" i="5" l="1"/>
  <c r="F13" i="5" s="1"/>
  <c r="I13" i="5" s="1"/>
  <c r="J13" i="5" s="1"/>
  <c r="G14" i="5" l="1"/>
  <c r="F14" i="5" s="1"/>
  <c r="I14" i="5" s="1"/>
  <c r="J14" i="5" s="1"/>
  <c r="G15" i="5" l="1"/>
  <c r="F15" i="5" s="1"/>
  <c r="I15" i="5" s="1"/>
  <c r="J15" i="5" s="1"/>
  <c r="G16" i="5" l="1"/>
  <c r="F16" i="5" s="1"/>
  <c r="I16" i="5" s="1"/>
  <c r="J16" i="5" s="1"/>
  <c r="G17" i="5" l="1"/>
  <c r="F17" i="5" s="1"/>
  <c r="I17" i="5" s="1"/>
  <c r="J17" i="5" s="1"/>
  <c r="G18" i="5" l="1"/>
  <c r="F18" i="5" s="1"/>
  <c r="I18" i="5" s="1"/>
  <c r="J18" i="5" s="1"/>
  <c r="G19" i="5" l="1"/>
  <c r="F19" i="5" s="1"/>
  <c r="I19" i="5" s="1"/>
  <c r="J19" i="5" s="1"/>
  <c r="G20" i="5" l="1"/>
  <c r="F20" i="5" s="1"/>
  <c r="I20" i="5" s="1"/>
  <c r="J20" i="5" s="1"/>
  <c r="G21" i="5" l="1"/>
  <c r="F21" i="5" s="1"/>
  <c r="I21" i="5" s="1"/>
  <c r="J21" i="5" s="1"/>
  <c r="G22" i="5" l="1"/>
  <c r="F22" i="5" s="1"/>
  <c r="I22" i="5" s="1"/>
  <c r="J22" i="5" s="1"/>
  <c r="G23" i="5" l="1"/>
  <c r="F23" i="5" s="1"/>
  <c r="I23" i="5" s="1"/>
  <c r="J23" i="5" s="1"/>
  <c r="G24" i="5" l="1"/>
  <c r="F24" i="5" s="1"/>
  <c r="I24" i="5" s="1"/>
  <c r="J24" i="5" s="1"/>
  <c r="G25" i="5" l="1"/>
  <c r="F25" i="5" s="1"/>
  <c r="I25" i="5" s="1"/>
  <c r="J25" i="5" s="1"/>
  <c r="G26" i="5" l="1"/>
  <c r="F26" i="5" s="1"/>
  <c r="I26" i="5" s="1"/>
  <c r="J26" i="5" s="1"/>
  <c r="G27" i="5" l="1"/>
  <c r="F27" i="5" s="1"/>
  <c r="I27" i="5" s="1"/>
  <c r="J27" i="5" s="1"/>
  <c r="G28" i="5" l="1"/>
  <c r="F28" i="5" s="1"/>
  <c r="I28" i="5" s="1"/>
  <c r="J28" i="5" s="1"/>
  <c r="G29" i="5" l="1"/>
  <c r="F29" i="5" s="1"/>
  <c r="I29" i="5" s="1"/>
  <c r="J29" i="5" s="1"/>
  <c r="G30" i="5" l="1"/>
  <c r="F30" i="5" s="1"/>
  <c r="I30" i="5" s="1"/>
  <c r="J30" i="5" s="1"/>
  <c r="G31" i="5" l="1"/>
  <c r="F31" i="5" s="1"/>
  <c r="I31" i="5" s="1"/>
  <c r="J31" i="5" s="1"/>
  <c r="G32" i="5" l="1"/>
  <c r="F32" i="5" s="1"/>
  <c r="I32" i="5" s="1"/>
  <c r="J32" i="5" s="1"/>
  <c r="G33" i="5" l="1"/>
  <c r="F33" i="5" s="1"/>
  <c r="I33" i="5" s="1"/>
  <c r="J33" i="5" s="1"/>
  <c r="G34" i="5" l="1"/>
  <c r="F34" i="5" s="1"/>
  <c r="I34" i="5" s="1"/>
  <c r="J34" i="5" s="1"/>
  <c r="G35" i="5" l="1"/>
  <c r="F35" i="5" s="1"/>
  <c r="I35" i="5" s="1"/>
  <c r="J35" i="5" s="1"/>
  <c r="G36" i="5" l="1"/>
  <c r="F36" i="5" s="1"/>
  <c r="I36" i="5" s="1"/>
  <c r="J36" i="5" s="1"/>
  <c r="G37" i="5" l="1"/>
  <c r="F37" i="5" s="1"/>
  <c r="I37" i="5" s="1"/>
  <c r="J37" i="5" s="1"/>
  <c r="G38" i="5" l="1"/>
  <c r="F38" i="5" s="1"/>
  <c r="I38" i="5" s="1"/>
  <c r="J38" i="5" s="1"/>
  <c r="G39" i="5" l="1"/>
  <c r="F39" i="5" s="1"/>
  <c r="I39" i="5" s="1"/>
  <c r="J39" i="5" s="1"/>
  <c r="G40" i="5" l="1"/>
  <c r="F40" i="5" s="1"/>
  <c r="I40" i="5" s="1"/>
  <c r="J40" i="5" s="1"/>
  <c r="G41" i="5" l="1"/>
  <c r="F41" i="5" s="1"/>
  <c r="I41" i="5" s="1"/>
  <c r="J41" i="5" s="1"/>
  <c r="G42" i="5" l="1"/>
  <c r="F42" i="5" s="1"/>
  <c r="I42" i="5" s="1"/>
  <c r="J42" i="5" s="1"/>
  <c r="G43" i="5" l="1"/>
  <c r="F43" i="5" s="1"/>
  <c r="I43" i="5" s="1"/>
  <c r="J43" i="5" s="1"/>
  <c r="G44" i="5" l="1"/>
  <c r="F44" i="5" s="1"/>
  <c r="I44" i="5" s="1"/>
  <c r="J44" i="5" s="1"/>
  <c r="G45" i="5" l="1"/>
  <c r="F45" i="5" s="1"/>
  <c r="I45" i="5" s="1"/>
  <c r="J45" i="5" s="1"/>
  <c r="G46" i="5" l="1"/>
  <c r="F46" i="5" s="1"/>
  <c r="I46" i="5" s="1"/>
  <c r="J46" i="5" s="1"/>
  <c r="G47" i="5" l="1"/>
  <c r="F47" i="5" s="1"/>
  <c r="I47" i="5" s="1"/>
  <c r="J47" i="5" s="1"/>
  <c r="G48" i="5" l="1"/>
  <c r="F48" i="5" s="1"/>
  <c r="I48" i="5" s="1"/>
  <c r="J48" i="5" s="1"/>
  <c r="G49" i="5" l="1"/>
  <c r="F49" i="5" s="1"/>
  <c r="I49" i="5" s="1"/>
  <c r="J49" i="5" s="1"/>
  <c r="G50" i="5" l="1"/>
  <c r="F50" i="5" s="1"/>
  <c r="I50" i="5" s="1"/>
  <c r="J50" i="5" s="1"/>
  <c r="G51" i="5" l="1"/>
  <c r="F51" i="5" s="1"/>
  <c r="I51" i="5" s="1"/>
  <c r="J51" i="5" s="1"/>
  <c r="G52" i="5" l="1"/>
  <c r="F52" i="5" s="1"/>
  <c r="I52" i="5" s="1"/>
  <c r="J52" i="5" s="1"/>
  <c r="G53" i="5" l="1"/>
  <c r="F53" i="5" s="1"/>
  <c r="I53" i="5" s="1"/>
  <c r="J53" i="5" s="1"/>
  <c r="G54" i="5" l="1"/>
  <c r="F54" i="5" s="1"/>
  <c r="I54" i="5" s="1"/>
  <c r="J54" i="5" s="1"/>
  <c r="G55" i="5" l="1"/>
  <c r="F55" i="5" s="1"/>
  <c r="I55" i="5" s="1"/>
  <c r="J55" i="5" s="1"/>
  <c r="G56" i="5" l="1"/>
  <c r="F56" i="5" s="1"/>
  <c r="I56" i="5" s="1"/>
  <c r="J56" i="5" s="1"/>
  <c r="G57" i="5" l="1"/>
  <c r="F57" i="5" s="1"/>
  <c r="I57" i="5" s="1"/>
  <c r="J57" i="5" s="1"/>
  <c r="G58" i="5" l="1"/>
  <c r="F58" i="5" s="1"/>
  <c r="I58" i="5" s="1"/>
  <c r="J58" i="5" s="1"/>
  <c r="G59" i="5" l="1"/>
  <c r="F59" i="5" s="1"/>
  <c r="I59" i="5" s="1"/>
  <c r="J59" i="5" s="1"/>
  <c r="G60" i="5" l="1"/>
  <c r="F60" i="5" s="1"/>
  <c r="I60" i="5" s="1"/>
  <c r="J60" i="5" s="1"/>
  <c r="G61" i="5" l="1"/>
  <c r="F61" i="5" s="1"/>
  <c r="I61" i="5" s="1"/>
  <c r="J61" i="5" s="1"/>
  <c r="G62" i="5" l="1"/>
  <c r="F62" i="5" s="1"/>
  <c r="I62" i="5" s="1"/>
  <c r="J62" i="5" s="1"/>
  <c r="G63" i="5" l="1"/>
  <c r="F63" i="5" s="1"/>
  <c r="I63" i="5" s="1"/>
  <c r="J63" i="5" s="1"/>
  <c r="G64" i="5" l="1"/>
  <c r="F64" i="5" s="1"/>
  <c r="I64" i="5" s="1"/>
  <c r="J64" i="5" s="1"/>
  <c r="G65" i="5" l="1"/>
  <c r="F65" i="5" s="1"/>
  <c r="I65" i="5" s="1"/>
  <c r="J65" i="5" s="1"/>
  <c r="G66" i="5" l="1"/>
  <c r="F66" i="5" l="1"/>
  <c r="I66" i="5" s="1"/>
  <c r="J66" i="5" s="1"/>
  <c r="B14" i="5"/>
  <c r="B13" i="5" s="1"/>
  <c r="B15" i="5" s="1"/>
  <c r="G67" i="5" l="1"/>
  <c r="F67" i="5" s="1"/>
  <c r="I67" i="5" s="1"/>
  <c r="J67" i="5" s="1"/>
</calcChain>
</file>

<file path=xl/sharedStrings.xml><?xml version="1.0" encoding="utf-8"?>
<sst xmlns="http://schemas.openxmlformats.org/spreadsheetml/2006/main" count="95" uniqueCount="48">
  <si>
    <t>Arnold Shawarma</t>
  </si>
  <si>
    <t>Michael Bot</t>
  </si>
  <si>
    <t>Taylor Unhurried</t>
  </si>
  <si>
    <t>Initial Investment (PV)</t>
  </si>
  <si>
    <t>No. of Years (NPER)</t>
  </si>
  <si>
    <t>Final Amount (FV)</t>
  </si>
  <si>
    <t>Interest Rate (Rate)</t>
  </si>
  <si>
    <t>Annual Investment (PMT)</t>
  </si>
  <si>
    <t>Pam Ceasely</t>
  </si>
  <si>
    <t>Loan Amount</t>
  </si>
  <si>
    <t>No. of Periods (NPER)</t>
  </si>
  <si>
    <t>Effective Interest Rate (Rate)</t>
  </si>
  <si>
    <t>Mothly Payment</t>
  </si>
  <si>
    <t>Loan Payment Schedule</t>
  </si>
  <si>
    <t>No. of Years</t>
  </si>
  <si>
    <t>Interest Rate Per Annum</t>
  </si>
  <si>
    <t>Installement No.</t>
  </si>
  <si>
    <t>Due Date</t>
  </si>
  <si>
    <t>EMI Due</t>
  </si>
  <si>
    <t>Interest Due</t>
  </si>
  <si>
    <t>Additional Payment</t>
  </si>
  <si>
    <t>Principal</t>
  </si>
  <si>
    <t>Balance</t>
  </si>
  <si>
    <t>Frequency</t>
  </si>
  <si>
    <t>Monthly</t>
  </si>
  <si>
    <t>Interest Rate Per Period (Rate)</t>
  </si>
  <si>
    <t>EMI</t>
  </si>
  <si>
    <t>Total Amount - Projected</t>
  </si>
  <si>
    <t>Total Amount - Actual</t>
  </si>
  <si>
    <t>Total Interest Paid</t>
  </si>
  <si>
    <t>Total Savings</t>
  </si>
  <si>
    <t>Principal Due</t>
  </si>
  <si>
    <t>Total Amount Paid</t>
  </si>
  <si>
    <t>SNo</t>
  </si>
  <si>
    <t>Video</t>
  </si>
  <si>
    <t>Functions</t>
  </si>
  <si>
    <t>Sheet</t>
  </si>
  <si>
    <t>PV, FV and PMT Functions</t>
  </si>
  <si>
    <t>FV</t>
  </si>
  <si>
    <t>PV</t>
  </si>
  <si>
    <t>PMT</t>
  </si>
  <si>
    <t>NPER Function</t>
  </si>
  <si>
    <t>NPER</t>
  </si>
  <si>
    <t>Duration</t>
  </si>
  <si>
    <t>Monthly Loan Payment</t>
  </si>
  <si>
    <t>Loan Payment Schedule -Easy Way</t>
  </si>
  <si>
    <t>Loan Payment Schedule - the easy way</t>
  </si>
  <si>
    <t>IPMT, PPMT, CUMIPMT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</si>
</sst>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[$$-409]* #,##0.00_ ;_-[$$-409]* \-#,##0.00\ ;_-[$$-409]* &quot;-&quot;??_ ;_-@_ "/>
    <numFmt numFmtId="167" formatCode="&quot;$&quot;#,##0.0"/>
    <numFmt numFmtId="168" formatCode="&quot;$&quot;#,##0.00"/>
    <numFmt numFmtId="169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8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14" fontId="0" fillId="0" borderId="0" xfId="0" applyNumberFormat="1"/>
    <xf numFmtId="166" fontId="4" fillId="2" borderId="1" xfId="0" applyNumberFormat="1" applyFont="1" applyFill="1" applyBorder="1" applyAlignment="1">
      <alignment horizontal="center" vertical="center"/>
    </xf>
    <xf numFmtId="166" fontId="4" fillId="2" borderId="1" xfId="1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/>
    </xf>
    <xf numFmtId="9" fontId="4" fillId="2" borderId="1" xfId="2" applyFont="1" applyFill="1" applyBorder="1" applyAlignment="1">
      <alignment horizontal="right" vertical="center"/>
    </xf>
    <xf numFmtId="166" fontId="4" fillId="3" borderId="2" xfId="1" applyNumberFormat="1" applyFont="1" applyFill="1" applyBorder="1" applyAlignment="1">
      <alignment horizontal="center" vertical="center"/>
    </xf>
    <xf numFmtId="15" fontId="4" fillId="4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Continuous" vertical="distributed"/>
    </xf>
    <xf numFmtId="0" fontId="3" fillId="3" borderId="0" xfId="0" applyFont="1" applyFill="1" applyAlignment="1">
      <alignment horizontal="centerContinuous" vertical="distributed"/>
    </xf>
    <xf numFmtId="166" fontId="4" fillId="2" borderId="2" xfId="1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right" vertical="center"/>
    </xf>
    <xf numFmtId="10" fontId="4" fillId="3" borderId="1" xfId="2" applyNumberFormat="1" applyFont="1" applyFill="1" applyBorder="1" applyAlignment="1">
      <alignment horizontal="right" vertical="center"/>
    </xf>
    <xf numFmtId="164" fontId="0" fillId="0" borderId="0" xfId="0" applyNumberFormat="1"/>
    <xf numFmtId="0" fontId="0" fillId="3" borderId="0" xfId="0" applyFill="1" applyAlignment="1">
      <alignment horizontal="centerContinuous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7" fontId="0" fillId="3" borderId="4" xfId="0" applyNumberFormat="1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 vertical="center"/>
    </xf>
    <xf numFmtId="168" fontId="5" fillId="2" borderId="6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69" fontId="0" fillId="3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5" fillId="2" borderId="8" xfId="0" applyNumberFormat="1" applyFont="1" applyFill="1" applyBorder="1" applyAlignment="1">
      <alignment horizontal="center" vertical="center"/>
    </xf>
    <xf numFmtId="10" fontId="4" fillId="2" borderId="1" xfId="2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169" fontId="0" fillId="3" borderId="10" xfId="0" applyNumberForma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right" vertical="center"/>
    </xf>
    <xf numFmtId="167" fontId="0" fillId="0" borderId="0" xfId="0" applyNumberFormat="1"/>
    <xf numFmtId="165" fontId="4" fillId="3" borderId="2" xfId="1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left" vertical="center"/>
    </xf>
    <xf numFmtId="0" fontId="0" fillId="3" borderId="14" xfId="0" applyFill="1" applyBorder="1" applyAlignment="1">
      <alignment vertical="center"/>
    </xf>
    <xf numFmtId="0" fontId="6" fillId="3" borderId="15" xfId="3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0" fillId="3" borderId="17" xfId="0" applyFill="1" applyBorder="1" applyAlignment="1">
      <alignment vertical="center"/>
    </xf>
    <xf numFmtId="0" fontId="6" fillId="3" borderId="18" xfId="3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6" fillId="3" borderId="20" xfId="3" applyFill="1" applyBorder="1" applyAlignment="1">
      <alignment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8E5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952B-836B-4AF2-AC1D-70B63EC4ED05}">
  <sheetPr>
    <tabColor theme="9" tint="0.59999389629810485"/>
  </sheetPr>
  <dimension ref="B1:E9"/>
  <sheetViews>
    <sheetView showGridLines="0" tabSelected="1" workbookViewId="0">
      <selection activeCell="E9" sqref="E9"/>
    </sheetView>
  </sheetViews>
  <sheetFormatPr defaultRowHeight="20" customHeight="1" x14ac:dyDescent="0.35"/>
  <cols>
    <col min="2" max="2" width="9" customWidth="1"/>
    <col min="3" max="3" width="33.26953125" customWidth="1"/>
    <col min="4" max="4" width="23.36328125" customWidth="1"/>
    <col min="5" max="5" width="36.81640625" customWidth="1"/>
    <col min="6" max="6" width="21.81640625" customWidth="1"/>
  </cols>
  <sheetData>
    <row r="1" spans="2:5" ht="20" customHeight="1" thickBot="1" x14ac:dyDescent="0.4"/>
    <row r="2" spans="2:5" ht="20" customHeight="1" thickBot="1" x14ac:dyDescent="0.4">
      <c r="B2" s="37" t="s">
        <v>33</v>
      </c>
      <c r="C2" s="37" t="s">
        <v>34</v>
      </c>
      <c r="D2" s="37" t="s">
        <v>35</v>
      </c>
      <c r="E2" s="38" t="s">
        <v>36</v>
      </c>
    </row>
    <row r="3" spans="2:5" ht="20" customHeight="1" x14ac:dyDescent="0.35">
      <c r="B3" s="39">
        <v>1</v>
      </c>
      <c r="C3" s="40" t="s">
        <v>37</v>
      </c>
      <c r="D3" s="41" t="s">
        <v>38</v>
      </c>
      <c r="E3" s="42" t="s">
        <v>38</v>
      </c>
    </row>
    <row r="4" spans="2:5" ht="20" customHeight="1" x14ac:dyDescent="0.35">
      <c r="B4" s="47">
        <v>2</v>
      </c>
      <c r="C4" s="48" t="s">
        <v>37</v>
      </c>
      <c r="D4" s="49" t="s">
        <v>39</v>
      </c>
      <c r="E4" s="50" t="s">
        <v>39</v>
      </c>
    </row>
    <row r="5" spans="2:5" ht="20" customHeight="1" x14ac:dyDescent="0.35">
      <c r="B5" s="47">
        <v>3</v>
      </c>
      <c r="C5" s="48" t="s">
        <v>37</v>
      </c>
      <c r="D5" s="49" t="s">
        <v>40</v>
      </c>
      <c r="E5" s="50" t="s">
        <v>40</v>
      </c>
    </row>
    <row r="6" spans="2:5" ht="20" customHeight="1" x14ac:dyDescent="0.35">
      <c r="B6" s="47">
        <v>4</v>
      </c>
      <c r="C6" s="48" t="s">
        <v>41</v>
      </c>
      <c r="D6" s="49" t="s">
        <v>42</v>
      </c>
      <c r="E6" s="50" t="s">
        <v>43</v>
      </c>
    </row>
    <row r="7" spans="2:5" ht="20" customHeight="1" x14ac:dyDescent="0.35">
      <c r="B7" s="47">
        <v>5</v>
      </c>
      <c r="C7" s="48" t="s">
        <v>44</v>
      </c>
      <c r="D7" s="49" t="s">
        <v>40</v>
      </c>
      <c r="E7" s="50" t="s">
        <v>44</v>
      </c>
    </row>
    <row r="8" spans="2:5" ht="20" customHeight="1" x14ac:dyDescent="0.35">
      <c r="B8" s="47">
        <v>6</v>
      </c>
      <c r="C8" s="48" t="s">
        <v>13</v>
      </c>
      <c r="D8" s="49" t="s">
        <v>40</v>
      </c>
      <c r="E8" s="50" t="s">
        <v>13</v>
      </c>
    </row>
    <row r="9" spans="2:5" ht="21" customHeight="1" thickBot="1" x14ac:dyDescent="0.4">
      <c r="B9" s="43">
        <v>7</v>
      </c>
      <c r="C9" s="44" t="s">
        <v>46</v>
      </c>
      <c r="D9" s="45" t="s">
        <v>47</v>
      </c>
      <c r="E9" s="46" t="s">
        <v>45</v>
      </c>
    </row>
  </sheetData>
  <hyperlinks>
    <hyperlink ref="E3" location="FV!A1" display="FV" xr:uid="{529C0118-0E15-4E78-9E19-29ADF3784EE7}"/>
    <hyperlink ref="E4" location="PV!A1" display="PV" xr:uid="{25DDB429-97C4-406F-B3F1-78E2E154EDFB}"/>
    <hyperlink ref="E5" location="PMT!A1" display="PMT" xr:uid="{599065E8-4653-4365-8674-08D5CB679EA2}"/>
    <hyperlink ref="E6" location="Duration!A1" display="Duration" xr:uid="{7C3494A9-EE9A-4C87-8C97-9AEA5B35EF80}"/>
    <hyperlink ref="E7" location="'Monthly Loan Payment'!A1" display="Monthly Loan Payment" xr:uid="{A2FF35FD-EDE0-4AC8-BD6B-AC9D57AABA11}"/>
    <hyperlink ref="E8" location="'Loan Payment Schedule'!A1" display="Loan Payment Schedule" xr:uid="{923D51AA-98A4-4EEE-87F6-EA9FD6BF1DE1}"/>
    <hyperlink ref="E9" location="'Loan Payment Schedule -Easy Way'!A1" display="Loan Payment Schedule -Easy Way" xr:uid="{DC0F6C90-441F-40AB-A5AF-8240619627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D857B-A578-462D-BB88-0BD36D226C79}">
  <sheetPr>
    <tabColor theme="9" tint="0.59999389629810485"/>
  </sheetPr>
  <dimension ref="A1:C9"/>
  <sheetViews>
    <sheetView workbookViewId="0"/>
  </sheetViews>
  <sheetFormatPr defaultRowHeight="14.5" x14ac:dyDescent="0.35"/>
  <cols>
    <col min="1" max="1" width="28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0</v>
      </c>
      <c r="B1" s="9"/>
    </row>
    <row r="3" spans="1:3" ht="22.25" customHeight="1" x14ac:dyDescent="0.35">
      <c r="A3" s="7" t="s">
        <v>3</v>
      </c>
      <c r="B3" s="3">
        <v>-200000</v>
      </c>
    </row>
    <row r="4" spans="1:3" ht="24" customHeight="1" x14ac:dyDescent="0.35">
      <c r="A4" s="7" t="s">
        <v>7</v>
      </c>
      <c r="B4" s="2">
        <v>-15000</v>
      </c>
      <c r="C4" s="1"/>
    </row>
    <row r="5" spans="1:3" ht="20.399999999999999" customHeight="1" x14ac:dyDescent="0.35">
      <c r="A5" s="7" t="s">
        <v>4</v>
      </c>
      <c r="B5" s="4">
        <v>10</v>
      </c>
    </row>
    <row r="6" spans="1:3" ht="22.75" customHeight="1" x14ac:dyDescent="0.35">
      <c r="A6" s="7" t="s">
        <v>6</v>
      </c>
      <c r="B6" s="5">
        <v>0.1</v>
      </c>
    </row>
    <row r="8" spans="1:3" ht="22.75" customHeight="1" thickBot="1" x14ac:dyDescent="0.4">
      <c r="A8" s="7" t="s">
        <v>5</v>
      </c>
      <c r="B8" s="6">
        <f>FV(B6,B5,B4,B3)</f>
        <v>757809.86103500065</v>
      </c>
    </row>
    <row r="9" spans="1:3" ht="15" thickTop="1" x14ac:dyDescent="0.3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ACA54-7E49-44B5-AAE5-81B2E2EEEDB7}">
  <sheetPr>
    <tabColor theme="9" tint="0.59999389629810485"/>
  </sheetPr>
  <dimension ref="A1:C9"/>
  <sheetViews>
    <sheetView workbookViewId="0"/>
  </sheetViews>
  <sheetFormatPr defaultRowHeight="14.5" x14ac:dyDescent="0.35"/>
  <cols>
    <col min="1" max="1" width="28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1</v>
      </c>
      <c r="B1" s="9"/>
    </row>
    <row r="3" spans="1:3" ht="24" customHeight="1" x14ac:dyDescent="0.35">
      <c r="A3" s="7" t="s">
        <v>7</v>
      </c>
      <c r="B3" s="2">
        <v>-10000</v>
      </c>
      <c r="C3" s="1"/>
    </row>
    <row r="4" spans="1:3" ht="20.399999999999999" customHeight="1" x14ac:dyDescent="0.35">
      <c r="A4" s="7" t="s">
        <v>4</v>
      </c>
      <c r="B4" s="4">
        <v>10</v>
      </c>
    </row>
    <row r="5" spans="1:3" ht="22.75" customHeight="1" x14ac:dyDescent="0.35">
      <c r="A5" s="7" t="s">
        <v>6</v>
      </c>
      <c r="B5" s="5">
        <v>0.1</v>
      </c>
    </row>
    <row r="6" spans="1:3" ht="22.75" customHeight="1" x14ac:dyDescent="0.35">
      <c r="A6" s="7" t="s">
        <v>5</v>
      </c>
      <c r="B6" s="3">
        <v>550000</v>
      </c>
    </row>
    <row r="8" spans="1:3" ht="22.25" customHeight="1" thickBot="1" x14ac:dyDescent="0.4">
      <c r="A8" s="7" t="s">
        <v>3</v>
      </c>
      <c r="B8" s="6">
        <f>PV(B5,B4,B3,B6)</f>
        <v>-150603.13812919546</v>
      </c>
    </row>
    <row r="9" spans="1:3" ht="15" thickTop="1" x14ac:dyDescent="0.3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2B45-DAE4-48F3-8365-487ABB09AA96}">
  <sheetPr>
    <tabColor theme="9" tint="0.59999389629810485"/>
  </sheetPr>
  <dimension ref="A1:C9"/>
  <sheetViews>
    <sheetView workbookViewId="0"/>
  </sheetViews>
  <sheetFormatPr defaultRowHeight="14.5" x14ac:dyDescent="0.35"/>
  <cols>
    <col min="1" max="1" width="28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2</v>
      </c>
      <c r="B1" s="9"/>
    </row>
    <row r="3" spans="1:3" ht="22.25" customHeight="1" x14ac:dyDescent="0.35">
      <c r="A3" s="7" t="s">
        <v>3</v>
      </c>
      <c r="B3" s="3">
        <v>-250000</v>
      </c>
    </row>
    <row r="4" spans="1:3" ht="20.399999999999999" customHeight="1" x14ac:dyDescent="0.35">
      <c r="A4" s="7" t="s">
        <v>4</v>
      </c>
      <c r="B4" s="4">
        <v>20</v>
      </c>
    </row>
    <row r="5" spans="1:3" ht="22.75" customHeight="1" x14ac:dyDescent="0.35">
      <c r="A5" s="7" t="s">
        <v>6</v>
      </c>
      <c r="B5" s="5">
        <v>0.06</v>
      </c>
    </row>
    <row r="6" spans="1:3" ht="22.75" customHeight="1" thickBot="1" x14ac:dyDescent="0.4">
      <c r="A6" s="7" t="s">
        <v>5</v>
      </c>
      <c r="B6" s="10">
        <v>1000000</v>
      </c>
    </row>
    <row r="7" spans="1:3" ht="15" thickTop="1" x14ac:dyDescent="0.35"/>
    <row r="8" spans="1:3" ht="24" customHeight="1" thickBot="1" x14ac:dyDescent="0.4">
      <c r="A8" s="7" t="s">
        <v>7</v>
      </c>
      <c r="B8" s="11">
        <f>PMT(B5,B4,B3,B6,0)</f>
        <v>-5388.4177326385861</v>
      </c>
      <c r="C8" s="1"/>
    </row>
    <row r="9" spans="1:3" ht="15" thickTop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F733-F664-4F5D-9642-BE04ADEFB57A}">
  <sheetPr>
    <tabColor theme="9" tint="0.59999389629810485"/>
  </sheetPr>
  <dimension ref="A1:C9"/>
  <sheetViews>
    <sheetView workbookViewId="0"/>
  </sheetViews>
  <sheetFormatPr defaultRowHeight="14.5" x14ac:dyDescent="0.35"/>
  <cols>
    <col min="1" max="1" width="28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2</v>
      </c>
      <c r="B1" s="9"/>
    </row>
    <row r="3" spans="1:3" ht="22.25" customHeight="1" x14ac:dyDescent="0.35">
      <c r="A3" s="7" t="s">
        <v>3</v>
      </c>
      <c r="B3" s="3">
        <v>-200000</v>
      </c>
    </row>
    <row r="4" spans="1:3" ht="20.399999999999999" customHeight="1" x14ac:dyDescent="0.35">
      <c r="A4" s="7" t="s">
        <v>7</v>
      </c>
      <c r="B4" s="3">
        <v>-10000</v>
      </c>
    </row>
    <row r="5" spans="1:3" ht="22.75" customHeight="1" x14ac:dyDescent="0.35">
      <c r="A5" s="7" t="s">
        <v>6</v>
      </c>
      <c r="B5" s="5">
        <v>0.08</v>
      </c>
    </row>
    <row r="6" spans="1:3" ht="22.75" customHeight="1" thickBot="1" x14ac:dyDescent="0.4">
      <c r="A6" s="7" t="s">
        <v>5</v>
      </c>
      <c r="B6" s="10">
        <v>1000000</v>
      </c>
    </row>
    <row r="7" spans="1:3" ht="15" thickTop="1" x14ac:dyDescent="0.35"/>
    <row r="8" spans="1:3" ht="24" customHeight="1" thickBot="1" x14ac:dyDescent="0.4">
      <c r="A8" s="7" t="s">
        <v>4</v>
      </c>
      <c r="B8" s="36">
        <f>NPER(B5,B4,B3,B6)</f>
        <v>16.134307878091796</v>
      </c>
      <c r="C8" s="1"/>
    </row>
    <row r="9" spans="1:3" ht="15" thickTop="1" x14ac:dyDescent="0.3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D357-447C-40A1-ADFF-58977D05930F}">
  <sheetPr>
    <tabColor theme="9" tint="0.59999389629810485"/>
  </sheetPr>
  <dimension ref="A1:C10"/>
  <sheetViews>
    <sheetView workbookViewId="0"/>
  </sheetViews>
  <sheetFormatPr defaultRowHeight="14.5" x14ac:dyDescent="0.35"/>
  <cols>
    <col min="1" max="1" width="31.90625" customWidth="1"/>
    <col min="2" max="2" width="28.36328125" customWidth="1"/>
    <col min="3" max="3" width="17.36328125" bestFit="1" customWidth="1"/>
    <col min="4" max="4" width="15.453125" bestFit="1" customWidth="1"/>
  </cols>
  <sheetData>
    <row r="1" spans="1:3" ht="27.65" customHeight="1" x14ac:dyDescent="0.35">
      <c r="A1" s="8" t="s">
        <v>8</v>
      </c>
      <c r="B1" s="9"/>
    </row>
    <row r="3" spans="1:3" ht="22.25" customHeight="1" x14ac:dyDescent="0.35">
      <c r="A3" s="7" t="s">
        <v>9</v>
      </c>
      <c r="B3" s="3">
        <v>150000</v>
      </c>
    </row>
    <row r="4" spans="1:3" ht="20.399999999999999" customHeight="1" x14ac:dyDescent="0.35">
      <c r="A4" s="7" t="s">
        <v>4</v>
      </c>
      <c r="B4" s="4">
        <v>10</v>
      </c>
    </row>
    <row r="5" spans="1:3" ht="22.75" customHeight="1" x14ac:dyDescent="0.35">
      <c r="A5" s="7" t="s">
        <v>6</v>
      </c>
      <c r="B5" s="5">
        <v>0.08</v>
      </c>
    </row>
    <row r="6" spans="1:3" ht="22.75" customHeight="1" x14ac:dyDescent="0.35">
      <c r="A6" s="7" t="s">
        <v>10</v>
      </c>
      <c r="B6" s="12">
        <f>B4*12</f>
        <v>120</v>
      </c>
    </row>
    <row r="7" spans="1:3" ht="22.75" customHeight="1" x14ac:dyDescent="0.35">
      <c r="A7" s="7" t="s">
        <v>11</v>
      </c>
      <c r="B7" s="13">
        <f>B5/12</f>
        <v>6.6666666666666671E-3</v>
      </c>
    </row>
    <row r="8" spans="1:3" ht="24" customHeight="1" thickBot="1" x14ac:dyDescent="0.4">
      <c r="A8" s="7" t="s">
        <v>12</v>
      </c>
      <c r="B8" s="11">
        <f>PMT(B7,B6,B3)</f>
        <v>-1819.9139153303538</v>
      </c>
      <c r="C8" s="1"/>
    </row>
    <row r="9" spans="1:3" ht="15" thickTop="1" x14ac:dyDescent="0.35">
      <c r="B9" s="14"/>
    </row>
    <row r="10" spans="1:3" ht="22.25" customHeight="1" x14ac:dyDescent="0.35">
      <c r="B10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9181-8175-4F9F-86D4-FEB1CB425430}">
  <sheetPr>
    <tabColor theme="9" tint="0.59999389629810485"/>
  </sheetPr>
  <dimension ref="A1:J67"/>
  <sheetViews>
    <sheetView workbookViewId="0"/>
  </sheetViews>
  <sheetFormatPr defaultRowHeight="14.5" x14ac:dyDescent="0.35"/>
  <cols>
    <col min="1" max="1" width="34.08984375" customWidth="1"/>
    <col min="2" max="2" width="28.36328125" customWidth="1"/>
    <col min="3" max="3" width="13.6328125" customWidth="1"/>
    <col min="4" max="4" width="13.453125" customWidth="1"/>
    <col min="5" max="5" width="19.36328125" customWidth="1"/>
    <col min="6" max="6" width="18.1796875" customWidth="1"/>
    <col min="7" max="7" width="16.90625" customWidth="1"/>
    <col min="8" max="9" width="15.6328125" customWidth="1"/>
    <col min="10" max="10" width="14.90625" customWidth="1"/>
  </cols>
  <sheetData>
    <row r="1" spans="1:10" ht="27.65" customHeight="1" x14ac:dyDescent="0.35">
      <c r="A1" s="8" t="s">
        <v>8</v>
      </c>
      <c r="B1" s="9"/>
    </row>
    <row r="3" spans="1:10" ht="22.75" customHeight="1" x14ac:dyDescent="0.35">
      <c r="A3" s="7" t="s">
        <v>9</v>
      </c>
      <c r="B3" s="3">
        <v>100000</v>
      </c>
      <c r="D3" s="8" t="s">
        <v>13</v>
      </c>
      <c r="E3" s="15"/>
      <c r="F3" s="15"/>
      <c r="G3" s="15"/>
      <c r="H3" s="15"/>
      <c r="I3" s="15"/>
      <c r="J3" s="15"/>
    </row>
    <row r="4" spans="1:10" ht="24.65" customHeight="1" thickBot="1" x14ac:dyDescent="0.4">
      <c r="A4" s="7" t="s">
        <v>14</v>
      </c>
      <c r="B4" s="4">
        <v>5</v>
      </c>
    </row>
    <row r="5" spans="1:10" ht="31.25" customHeight="1" thickBot="1" x14ac:dyDescent="0.4">
      <c r="A5" s="7" t="s">
        <v>15</v>
      </c>
      <c r="B5" s="5">
        <v>0.08</v>
      </c>
      <c r="D5" s="16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8" t="s">
        <v>21</v>
      </c>
      <c r="J5" s="19" t="s">
        <v>22</v>
      </c>
    </row>
    <row r="6" spans="1:10" ht="23.4" customHeight="1" x14ac:dyDescent="0.35">
      <c r="A6" s="7" t="s">
        <v>23</v>
      </c>
      <c r="B6" s="4" t="s">
        <v>24</v>
      </c>
      <c r="D6" s="20"/>
      <c r="E6" s="21"/>
      <c r="F6" s="21"/>
      <c r="G6" s="22"/>
      <c r="H6" s="21"/>
      <c r="I6" s="23"/>
      <c r="J6" s="24">
        <f>B3</f>
        <v>100000</v>
      </c>
    </row>
    <row r="7" spans="1:10" ht="28.75" customHeight="1" x14ac:dyDescent="0.35">
      <c r="A7" s="7" t="s">
        <v>10</v>
      </c>
      <c r="B7" s="4">
        <f>IF(B6="Annual",B4,B4*12)</f>
        <v>60</v>
      </c>
      <c r="D7" s="25">
        <v>1</v>
      </c>
      <c r="E7" s="26">
        <v>44957</v>
      </c>
      <c r="F7" s="27">
        <f t="shared" ref="F7:F38" si="0">IF(SUM(G7,J6)&lt;EMI,SUM(G7,J6),EMI)</f>
        <v>2027.6394288413683</v>
      </c>
      <c r="G7" s="27">
        <f t="shared" ref="G7:G38" si="1">J6*Rate</f>
        <v>666.66666666666674</v>
      </c>
      <c r="H7" s="27">
        <v>10000</v>
      </c>
      <c r="I7" s="27">
        <f>F7-G7+H7</f>
        <v>11360.972762174701</v>
      </c>
      <c r="J7" s="28">
        <f>J6-I7</f>
        <v>88639.027237825299</v>
      </c>
    </row>
    <row r="8" spans="1:10" ht="28.75" customHeight="1" x14ac:dyDescent="0.35">
      <c r="A8" s="7" t="s">
        <v>25</v>
      </c>
      <c r="B8" s="29">
        <f>IF(B6="Annual",B5,B5/12)</f>
        <v>6.6666666666666671E-3</v>
      </c>
      <c r="D8" s="30">
        <v>2</v>
      </c>
      <c r="E8" s="31">
        <f>EOMONTH(E7,1)</f>
        <v>44985</v>
      </c>
      <c r="F8" s="27">
        <f t="shared" si="0"/>
        <v>2027.6394288413683</v>
      </c>
      <c r="G8" s="27">
        <f t="shared" si="1"/>
        <v>590.92684825216872</v>
      </c>
      <c r="H8" s="27">
        <v>100</v>
      </c>
      <c r="I8" s="27">
        <f>F8-G8+H8</f>
        <v>1536.7125805891997</v>
      </c>
      <c r="J8" s="28">
        <f>J7-I8</f>
        <v>87102.3146572361</v>
      </c>
    </row>
    <row r="9" spans="1:10" ht="28.75" customHeight="1" x14ac:dyDescent="0.35">
      <c r="D9" s="25">
        <v>3</v>
      </c>
      <c r="E9" s="31">
        <f t="shared" ref="E9:E67" si="2">EOMONTH(E8,1)</f>
        <v>45016</v>
      </c>
      <c r="F9" s="27">
        <f t="shared" si="0"/>
        <v>2027.6394288413683</v>
      </c>
      <c r="G9" s="27">
        <f t="shared" si="1"/>
        <v>580.6820977149074</v>
      </c>
      <c r="H9" s="27">
        <v>100</v>
      </c>
      <c r="I9" s="27">
        <f t="shared" ref="I9:I67" si="3">F9-G9+H9</f>
        <v>1546.9573311264608</v>
      </c>
      <c r="J9" s="28">
        <f t="shared" ref="J9:J67" si="4">J8-I9</f>
        <v>85555.357326109646</v>
      </c>
    </row>
    <row r="10" spans="1:10" ht="25.75" customHeight="1" thickBot="1" x14ac:dyDescent="0.4">
      <c r="A10" s="7" t="s">
        <v>26</v>
      </c>
      <c r="B10" s="32">
        <f>-PMT(Rate,NPER,B3)</f>
        <v>2027.6394288413683</v>
      </c>
      <c r="D10" s="25">
        <v>4</v>
      </c>
      <c r="E10" s="31">
        <f t="shared" si="2"/>
        <v>45046</v>
      </c>
      <c r="F10" s="27">
        <f t="shared" si="0"/>
        <v>2027.6394288413683</v>
      </c>
      <c r="G10" s="27">
        <f t="shared" si="1"/>
        <v>570.36904884073101</v>
      </c>
      <c r="H10" s="27">
        <v>100</v>
      </c>
      <c r="I10" s="27">
        <f t="shared" si="3"/>
        <v>1557.2703800006373</v>
      </c>
      <c r="J10" s="28">
        <f t="shared" si="4"/>
        <v>83998.086946109004</v>
      </c>
    </row>
    <row r="11" spans="1:10" ht="20.399999999999999" customHeight="1" thickTop="1" x14ac:dyDescent="0.35">
      <c r="D11" s="25">
        <v>5</v>
      </c>
      <c r="E11" s="31">
        <f t="shared" si="2"/>
        <v>45077</v>
      </c>
      <c r="F11" s="27">
        <f t="shared" si="0"/>
        <v>2027.6394288413683</v>
      </c>
      <c r="G11" s="27">
        <f t="shared" si="1"/>
        <v>559.98724630739343</v>
      </c>
      <c r="H11" s="27">
        <v>100</v>
      </c>
      <c r="I11" s="27">
        <f t="shared" si="3"/>
        <v>1567.6521825339748</v>
      </c>
      <c r="J11" s="28">
        <f t="shared" si="4"/>
        <v>82430.434763575031</v>
      </c>
    </row>
    <row r="12" spans="1:10" ht="27" customHeight="1" x14ac:dyDescent="0.35">
      <c r="A12" s="7" t="s">
        <v>27</v>
      </c>
      <c r="B12" s="33">
        <f>EMI*NPER</f>
        <v>121658.3657304821</v>
      </c>
      <c r="C12" s="34"/>
      <c r="D12" s="25">
        <v>6</v>
      </c>
      <c r="E12" s="31">
        <f t="shared" si="2"/>
        <v>45107</v>
      </c>
      <c r="F12" s="27">
        <f t="shared" si="0"/>
        <v>2027.6394288413683</v>
      </c>
      <c r="G12" s="27">
        <f t="shared" si="1"/>
        <v>549.53623175716689</v>
      </c>
      <c r="H12" s="27">
        <v>100</v>
      </c>
      <c r="I12" s="27">
        <f t="shared" si="3"/>
        <v>1578.1031970842014</v>
      </c>
      <c r="J12" s="28">
        <f t="shared" si="4"/>
        <v>80852.33156649083</v>
      </c>
    </row>
    <row r="13" spans="1:10" ht="27" customHeight="1" x14ac:dyDescent="0.35">
      <c r="A13" s="7" t="s">
        <v>28</v>
      </c>
      <c r="B13" s="33">
        <f>SUM(B3,B14)</f>
        <v>116569.19286956746</v>
      </c>
      <c r="D13" s="25">
        <v>7</v>
      </c>
      <c r="E13" s="31">
        <f t="shared" si="2"/>
        <v>45138</v>
      </c>
      <c r="F13" s="27">
        <f t="shared" si="0"/>
        <v>2027.6394288413683</v>
      </c>
      <c r="G13" s="27">
        <f t="shared" si="1"/>
        <v>539.01554377660557</v>
      </c>
      <c r="H13" s="27">
        <v>200</v>
      </c>
      <c r="I13" s="27">
        <f t="shared" si="3"/>
        <v>1688.6238850647628</v>
      </c>
      <c r="J13" s="28">
        <f t="shared" si="4"/>
        <v>79163.707681426065</v>
      </c>
    </row>
    <row r="14" spans="1:10" ht="27" customHeight="1" x14ac:dyDescent="0.35">
      <c r="A14" s="7" t="s">
        <v>29</v>
      </c>
      <c r="B14" s="33">
        <f>SUM(G7:G66)</f>
        <v>16569.192869567454</v>
      </c>
      <c r="D14" s="25">
        <v>8</v>
      </c>
      <c r="E14" s="31">
        <f t="shared" si="2"/>
        <v>45169</v>
      </c>
      <c r="F14" s="27">
        <f t="shared" si="0"/>
        <v>2027.6394288413683</v>
      </c>
      <c r="G14" s="27">
        <f t="shared" si="1"/>
        <v>527.75805120950713</v>
      </c>
      <c r="H14" s="27">
        <v>200</v>
      </c>
      <c r="I14" s="27">
        <f t="shared" si="3"/>
        <v>1699.8813776318611</v>
      </c>
      <c r="J14" s="28">
        <f t="shared" si="4"/>
        <v>77463.826303794209</v>
      </c>
    </row>
    <row r="15" spans="1:10" ht="27" customHeight="1" thickBot="1" x14ac:dyDescent="0.4">
      <c r="A15" s="7" t="s">
        <v>30</v>
      </c>
      <c r="B15" s="35">
        <f>B12-B13</f>
        <v>5089.1728609146376</v>
      </c>
      <c r="D15" s="30">
        <v>9</v>
      </c>
      <c r="E15" s="31">
        <f t="shared" si="2"/>
        <v>45199</v>
      </c>
      <c r="F15" s="27">
        <f t="shared" si="0"/>
        <v>2027.6394288413683</v>
      </c>
      <c r="G15" s="27">
        <f t="shared" si="1"/>
        <v>516.42550869196145</v>
      </c>
      <c r="H15" s="27">
        <v>200</v>
      </c>
      <c r="I15" s="27">
        <f t="shared" si="3"/>
        <v>1711.2139201494069</v>
      </c>
      <c r="J15" s="28">
        <f t="shared" si="4"/>
        <v>75752.612383644795</v>
      </c>
    </row>
    <row r="16" spans="1:10" ht="22.25" customHeight="1" thickTop="1" x14ac:dyDescent="0.35">
      <c r="D16" s="25">
        <v>10</v>
      </c>
      <c r="E16" s="31">
        <f t="shared" si="2"/>
        <v>45230</v>
      </c>
      <c r="F16" s="27">
        <f t="shared" si="0"/>
        <v>2027.6394288413683</v>
      </c>
      <c r="G16" s="27">
        <f t="shared" si="1"/>
        <v>505.01741589096531</v>
      </c>
      <c r="H16" s="27">
        <v>200</v>
      </c>
      <c r="I16" s="27">
        <f t="shared" si="3"/>
        <v>1722.6220129504029</v>
      </c>
      <c r="J16" s="28">
        <f t="shared" si="4"/>
        <v>74029.990370694388</v>
      </c>
    </row>
    <row r="17" spans="4:10" ht="22.75" customHeight="1" x14ac:dyDescent="0.35">
      <c r="D17" s="25">
        <v>11</v>
      </c>
      <c r="E17" s="31">
        <f t="shared" si="2"/>
        <v>45260</v>
      </c>
      <c r="F17" s="27">
        <f t="shared" si="0"/>
        <v>2027.6394288413683</v>
      </c>
      <c r="G17" s="27">
        <f t="shared" si="1"/>
        <v>493.53326913796263</v>
      </c>
      <c r="H17" s="27">
        <v>200</v>
      </c>
      <c r="I17" s="27">
        <f t="shared" si="3"/>
        <v>1734.1061597034056</v>
      </c>
      <c r="J17" s="28">
        <f t="shared" si="4"/>
        <v>72295.884210990989</v>
      </c>
    </row>
    <row r="18" spans="4:10" ht="22.75" customHeight="1" x14ac:dyDescent="0.35">
      <c r="D18" s="25">
        <v>12</v>
      </c>
      <c r="E18" s="31">
        <f t="shared" si="2"/>
        <v>45291</v>
      </c>
      <c r="F18" s="27">
        <f t="shared" si="0"/>
        <v>2027.6394288413683</v>
      </c>
      <c r="G18" s="27">
        <f t="shared" si="1"/>
        <v>481.97256140660664</v>
      </c>
      <c r="H18" s="27">
        <v>200</v>
      </c>
      <c r="I18" s="27">
        <f t="shared" si="3"/>
        <v>1745.6668674347616</v>
      </c>
      <c r="J18" s="28">
        <f t="shared" si="4"/>
        <v>70550.217343556229</v>
      </c>
    </row>
    <row r="19" spans="4:10" ht="18" customHeight="1" x14ac:dyDescent="0.35">
      <c r="D19" s="25">
        <v>13</v>
      </c>
      <c r="E19" s="31">
        <f t="shared" si="2"/>
        <v>45322</v>
      </c>
      <c r="F19" s="27">
        <f t="shared" si="0"/>
        <v>2027.6394288413683</v>
      </c>
      <c r="G19" s="27">
        <f t="shared" si="1"/>
        <v>470.3347822903749</v>
      </c>
      <c r="H19" s="27"/>
      <c r="I19" s="27">
        <f t="shared" si="3"/>
        <v>1557.3046465509933</v>
      </c>
      <c r="J19" s="28">
        <f t="shared" si="4"/>
        <v>68992.912697005231</v>
      </c>
    </row>
    <row r="20" spans="4:10" ht="18" customHeight="1" x14ac:dyDescent="0.35">
      <c r="D20" s="25">
        <v>14</v>
      </c>
      <c r="E20" s="31">
        <f t="shared" si="2"/>
        <v>45351</v>
      </c>
      <c r="F20" s="27">
        <f t="shared" si="0"/>
        <v>2027.6394288413683</v>
      </c>
      <c r="G20" s="27">
        <f t="shared" si="1"/>
        <v>459.95275131336825</v>
      </c>
      <c r="H20" s="27"/>
      <c r="I20" s="27">
        <f t="shared" si="3"/>
        <v>1567.686677528</v>
      </c>
      <c r="J20" s="28">
        <f t="shared" si="4"/>
        <v>67425.226019477224</v>
      </c>
    </row>
    <row r="21" spans="4:10" ht="18" customHeight="1" x14ac:dyDescent="0.35">
      <c r="D21" s="25">
        <v>15</v>
      </c>
      <c r="E21" s="31">
        <f t="shared" si="2"/>
        <v>45382</v>
      </c>
      <c r="F21" s="27">
        <f t="shared" si="0"/>
        <v>2027.6394288413683</v>
      </c>
      <c r="G21" s="27">
        <f t="shared" si="1"/>
        <v>449.50150679651483</v>
      </c>
      <c r="H21" s="27"/>
      <c r="I21" s="27">
        <f t="shared" si="3"/>
        <v>1578.1379220448534</v>
      </c>
      <c r="J21" s="28">
        <f t="shared" si="4"/>
        <v>65847.088097432366</v>
      </c>
    </row>
    <row r="22" spans="4:10" ht="18" customHeight="1" x14ac:dyDescent="0.35">
      <c r="D22" s="30">
        <v>16</v>
      </c>
      <c r="E22" s="31">
        <f t="shared" si="2"/>
        <v>45412</v>
      </c>
      <c r="F22" s="27">
        <f t="shared" si="0"/>
        <v>2027.6394288413683</v>
      </c>
      <c r="G22" s="27">
        <f t="shared" si="1"/>
        <v>438.9805873162158</v>
      </c>
      <c r="H22" s="27"/>
      <c r="I22" s="27">
        <f t="shared" si="3"/>
        <v>1588.6588415251524</v>
      </c>
      <c r="J22" s="28">
        <f t="shared" si="4"/>
        <v>64258.429255907213</v>
      </c>
    </row>
    <row r="23" spans="4:10" ht="18" customHeight="1" x14ac:dyDescent="0.35">
      <c r="D23" s="25">
        <v>17</v>
      </c>
      <c r="E23" s="31">
        <f t="shared" si="2"/>
        <v>45443</v>
      </c>
      <c r="F23" s="27">
        <f t="shared" si="0"/>
        <v>2027.6394288413683</v>
      </c>
      <c r="G23" s="27">
        <f t="shared" si="1"/>
        <v>428.38952837271478</v>
      </c>
      <c r="H23" s="27"/>
      <c r="I23" s="27">
        <f t="shared" si="3"/>
        <v>1599.2499004686535</v>
      </c>
      <c r="J23" s="28">
        <f t="shared" si="4"/>
        <v>62659.179355438559</v>
      </c>
    </row>
    <row r="24" spans="4:10" ht="18" customHeight="1" x14ac:dyDescent="0.35">
      <c r="D24" s="25">
        <v>18</v>
      </c>
      <c r="E24" s="31">
        <f t="shared" si="2"/>
        <v>45473</v>
      </c>
      <c r="F24" s="27">
        <f t="shared" si="0"/>
        <v>2027.6394288413683</v>
      </c>
      <c r="G24" s="27">
        <f t="shared" si="1"/>
        <v>417.72786236959041</v>
      </c>
      <c r="H24" s="27"/>
      <c r="I24" s="27">
        <f t="shared" si="3"/>
        <v>1609.9115664717779</v>
      </c>
      <c r="J24" s="28">
        <f t="shared" si="4"/>
        <v>61049.267788966783</v>
      </c>
    </row>
    <row r="25" spans="4:10" ht="18" customHeight="1" x14ac:dyDescent="0.35">
      <c r="D25" s="25">
        <v>19</v>
      </c>
      <c r="E25" s="31">
        <f t="shared" si="2"/>
        <v>45504</v>
      </c>
      <c r="F25" s="27">
        <f t="shared" si="0"/>
        <v>2027.6394288413683</v>
      </c>
      <c r="G25" s="27">
        <f t="shared" si="1"/>
        <v>406.9951185931119</v>
      </c>
      <c r="H25" s="27"/>
      <c r="I25" s="27">
        <f t="shared" si="3"/>
        <v>1620.6443102482563</v>
      </c>
      <c r="J25" s="28">
        <f t="shared" si="4"/>
        <v>59428.623478718524</v>
      </c>
    </row>
    <row r="26" spans="4:10" ht="18" customHeight="1" x14ac:dyDescent="0.35">
      <c r="D26" s="25">
        <v>20</v>
      </c>
      <c r="E26" s="31">
        <f t="shared" si="2"/>
        <v>45535</v>
      </c>
      <c r="F26" s="27">
        <f t="shared" si="0"/>
        <v>2027.6394288413683</v>
      </c>
      <c r="G26" s="27">
        <f t="shared" si="1"/>
        <v>396.19082319145684</v>
      </c>
      <c r="H26" s="27"/>
      <c r="I26" s="27">
        <f t="shared" si="3"/>
        <v>1631.4486056499113</v>
      </c>
      <c r="J26" s="28">
        <f t="shared" si="4"/>
        <v>57797.174873068616</v>
      </c>
    </row>
    <row r="27" spans="4:10" ht="18" customHeight="1" x14ac:dyDescent="0.35">
      <c r="D27" s="25">
        <v>21</v>
      </c>
      <c r="E27" s="31">
        <f t="shared" si="2"/>
        <v>45565</v>
      </c>
      <c r="F27" s="27">
        <f t="shared" si="0"/>
        <v>2027.6394288413683</v>
      </c>
      <c r="G27" s="27">
        <f t="shared" si="1"/>
        <v>385.31449915379079</v>
      </c>
      <c r="H27" s="27"/>
      <c r="I27" s="27">
        <f t="shared" si="3"/>
        <v>1642.3249296875774</v>
      </c>
      <c r="J27" s="28">
        <f t="shared" si="4"/>
        <v>56154.849943381036</v>
      </c>
    </row>
    <row r="28" spans="4:10" ht="18" customHeight="1" x14ac:dyDescent="0.35">
      <c r="D28" s="25">
        <v>22</v>
      </c>
      <c r="E28" s="31">
        <f t="shared" si="2"/>
        <v>45596</v>
      </c>
      <c r="F28" s="27">
        <f t="shared" si="0"/>
        <v>2027.6394288413683</v>
      </c>
      <c r="G28" s="27">
        <f t="shared" si="1"/>
        <v>374.36566628920696</v>
      </c>
      <c r="H28" s="27"/>
      <c r="I28" s="27">
        <f t="shared" si="3"/>
        <v>1653.2737625521613</v>
      </c>
      <c r="J28" s="28">
        <f t="shared" si="4"/>
        <v>54501.576180828873</v>
      </c>
    </row>
    <row r="29" spans="4:10" ht="18" customHeight="1" x14ac:dyDescent="0.35">
      <c r="D29" s="30">
        <v>23</v>
      </c>
      <c r="E29" s="31">
        <f t="shared" si="2"/>
        <v>45626</v>
      </c>
      <c r="F29" s="27">
        <f t="shared" si="0"/>
        <v>2027.6394288413683</v>
      </c>
      <c r="G29" s="27">
        <f t="shared" si="1"/>
        <v>363.34384120552585</v>
      </c>
      <c r="H29" s="27"/>
      <c r="I29" s="27">
        <f t="shared" si="3"/>
        <v>1664.2955876358424</v>
      </c>
      <c r="J29" s="28">
        <f t="shared" si="4"/>
        <v>52837.280593193034</v>
      </c>
    </row>
    <row r="30" spans="4:10" ht="18" customHeight="1" x14ac:dyDescent="0.35">
      <c r="D30" s="25">
        <v>24</v>
      </c>
      <c r="E30" s="31">
        <f t="shared" si="2"/>
        <v>45657</v>
      </c>
      <c r="F30" s="27">
        <f t="shared" si="0"/>
        <v>2027.6394288413683</v>
      </c>
      <c r="G30" s="27">
        <f t="shared" si="1"/>
        <v>352.24853728795358</v>
      </c>
      <c r="H30" s="27"/>
      <c r="I30" s="27">
        <f t="shared" si="3"/>
        <v>1675.3908915534148</v>
      </c>
      <c r="J30" s="28">
        <f t="shared" si="4"/>
        <v>51161.889701639622</v>
      </c>
    </row>
    <row r="31" spans="4:10" ht="18" customHeight="1" x14ac:dyDescent="0.35">
      <c r="D31" s="25">
        <v>25</v>
      </c>
      <c r="E31" s="31">
        <f t="shared" si="2"/>
        <v>45688</v>
      </c>
      <c r="F31" s="27">
        <f t="shared" si="0"/>
        <v>2027.6394288413683</v>
      </c>
      <c r="G31" s="27">
        <f t="shared" si="1"/>
        <v>341.07926467759751</v>
      </c>
      <c r="H31" s="27"/>
      <c r="I31" s="27">
        <f t="shared" si="3"/>
        <v>1686.5601641637709</v>
      </c>
      <c r="J31" s="28">
        <f t="shared" si="4"/>
        <v>49475.329537475853</v>
      </c>
    </row>
    <row r="32" spans="4:10" ht="18" customHeight="1" x14ac:dyDescent="0.35">
      <c r="D32" s="25">
        <v>26</v>
      </c>
      <c r="E32" s="31">
        <f t="shared" si="2"/>
        <v>45716</v>
      </c>
      <c r="F32" s="27">
        <f t="shared" si="0"/>
        <v>2027.6394288413683</v>
      </c>
      <c r="G32" s="27">
        <f t="shared" si="1"/>
        <v>329.83553024983905</v>
      </c>
      <c r="H32" s="27"/>
      <c r="I32" s="27">
        <f t="shared" si="3"/>
        <v>1697.8038985915291</v>
      </c>
      <c r="J32" s="28">
        <f t="shared" si="4"/>
        <v>47777.525638884326</v>
      </c>
    </row>
    <row r="33" spans="4:10" ht="18" customHeight="1" x14ac:dyDescent="0.35">
      <c r="D33" s="25">
        <v>27</v>
      </c>
      <c r="E33" s="31">
        <f t="shared" si="2"/>
        <v>45747</v>
      </c>
      <c r="F33" s="27">
        <f t="shared" si="0"/>
        <v>2027.6394288413683</v>
      </c>
      <c r="G33" s="27">
        <f t="shared" si="1"/>
        <v>318.51683759256218</v>
      </c>
      <c r="H33" s="27"/>
      <c r="I33" s="27">
        <f t="shared" si="3"/>
        <v>1709.1225912488062</v>
      </c>
      <c r="J33" s="28">
        <f t="shared" si="4"/>
        <v>46068.403047635518</v>
      </c>
    </row>
    <row r="34" spans="4:10" ht="18" customHeight="1" x14ac:dyDescent="0.35">
      <c r="D34" s="25">
        <v>28</v>
      </c>
      <c r="E34" s="31">
        <f t="shared" si="2"/>
        <v>45777</v>
      </c>
      <c r="F34" s="27">
        <f t="shared" si="0"/>
        <v>2027.6394288413683</v>
      </c>
      <c r="G34" s="27">
        <f t="shared" si="1"/>
        <v>307.12268698423679</v>
      </c>
      <c r="H34" s="27"/>
      <c r="I34" s="27">
        <f t="shared" si="3"/>
        <v>1720.5167418571314</v>
      </c>
      <c r="J34" s="28">
        <f t="shared" si="4"/>
        <v>44347.886305778389</v>
      </c>
    </row>
    <row r="35" spans="4:10" ht="18" customHeight="1" x14ac:dyDescent="0.35">
      <c r="D35" s="25">
        <v>29</v>
      </c>
      <c r="E35" s="31">
        <f t="shared" si="2"/>
        <v>45808</v>
      </c>
      <c r="F35" s="27">
        <f t="shared" si="0"/>
        <v>2027.6394288413683</v>
      </c>
      <c r="G35" s="27">
        <f t="shared" si="1"/>
        <v>295.65257537185596</v>
      </c>
      <c r="H35" s="27"/>
      <c r="I35" s="27">
        <f t="shared" si="3"/>
        <v>1731.9868534695124</v>
      </c>
      <c r="J35" s="28">
        <f t="shared" si="4"/>
        <v>42615.899452308877</v>
      </c>
    </row>
    <row r="36" spans="4:10" ht="18" customHeight="1" x14ac:dyDescent="0.35">
      <c r="D36" s="30">
        <v>30</v>
      </c>
      <c r="E36" s="31">
        <f t="shared" si="2"/>
        <v>45838</v>
      </c>
      <c r="F36" s="27">
        <f t="shared" si="0"/>
        <v>2027.6394288413683</v>
      </c>
      <c r="G36" s="27">
        <f t="shared" si="1"/>
        <v>284.10599634872585</v>
      </c>
      <c r="H36" s="27"/>
      <c r="I36" s="27">
        <f t="shared" si="3"/>
        <v>1743.5334324926425</v>
      </c>
      <c r="J36" s="28">
        <f t="shared" si="4"/>
        <v>40872.366019816232</v>
      </c>
    </row>
    <row r="37" spans="4:10" ht="18" customHeight="1" x14ac:dyDescent="0.35">
      <c r="D37" s="25">
        <v>31</v>
      </c>
      <c r="E37" s="31">
        <f t="shared" si="2"/>
        <v>45869</v>
      </c>
      <c r="F37" s="27">
        <f t="shared" si="0"/>
        <v>2027.6394288413683</v>
      </c>
      <c r="G37" s="27">
        <f t="shared" si="1"/>
        <v>272.48244013210825</v>
      </c>
      <c r="H37" s="27"/>
      <c r="I37" s="27">
        <f t="shared" si="3"/>
        <v>1755.1569887092601</v>
      </c>
      <c r="J37" s="28">
        <f t="shared" si="4"/>
        <v>39117.20903110697</v>
      </c>
    </row>
    <row r="38" spans="4:10" ht="18" customHeight="1" x14ac:dyDescent="0.35">
      <c r="D38" s="25">
        <v>32</v>
      </c>
      <c r="E38" s="31">
        <f t="shared" si="2"/>
        <v>45900</v>
      </c>
      <c r="F38" s="27">
        <f t="shared" si="0"/>
        <v>2027.6394288413683</v>
      </c>
      <c r="G38" s="27">
        <f t="shared" si="1"/>
        <v>260.78139354071317</v>
      </c>
      <c r="H38" s="27"/>
      <c r="I38" s="27">
        <f t="shared" si="3"/>
        <v>1766.858035300655</v>
      </c>
      <c r="J38" s="28">
        <f t="shared" si="4"/>
        <v>37350.350995806315</v>
      </c>
    </row>
    <row r="39" spans="4:10" ht="18" customHeight="1" x14ac:dyDescent="0.35">
      <c r="D39" s="25">
        <v>33</v>
      </c>
      <c r="E39" s="31">
        <f t="shared" si="2"/>
        <v>45930</v>
      </c>
      <c r="F39" s="27">
        <f t="shared" ref="F39:F67" si="5">IF(SUM(G39,J38)&lt;EMI,SUM(G39,J38),EMI)</f>
        <v>2027.6394288413683</v>
      </c>
      <c r="G39" s="27">
        <f t="shared" ref="G39:G67" si="6">J38*Rate</f>
        <v>249.00233997204211</v>
      </c>
      <c r="H39" s="27"/>
      <c r="I39" s="27">
        <f t="shared" si="3"/>
        <v>1778.6370888693261</v>
      </c>
      <c r="J39" s="28">
        <f t="shared" si="4"/>
        <v>35571.713906936988</v>
      </c>
    </row>
    <row r="40" spans="4:10" ht="18" customHeight="1" x14ac:dyDescent="0.35">
      <c r="D40" s="25">
        <v>34</v>
      </c>
      <c r="E40" s="31">
        <f t="shared" si="2"/>
        <v>45961</v>
      </c>
      <c r="F40" s="27">
        <f t="shared" si="5"/>
        <v>2027.6394288413683</v>
      </c>
      <c r="G40" s="27">
        <f t="shared" si="6"/>
        <v>237.14475937957994</v>
      </c>
      <c r="H40" s="27"/>
      <c r="I40" s="27">
        <f t="shared" si="3"/>
        <v>1790.4946694617884</v>
      </c>
      <c r="J40" s="28">
        <f t="shared" si="4"/>
        <v>33781.219237475198</v>
      </c>
    </row>
    <row r="41" spans="4:10" ht="18" customHeight="1" x14ac:dyDescent="0.35">
      <c r="D41" s="25">
        <v>35</v>
      </c>
      <c r="E41" s="31">
        <f t="shared" si="2"/>
        <v>45991</v>
      </c>
      <c r="F41" s="27">
        <f t="shared" si="5"/>
        <v>2027.6394288413683</v>
      </c>
      <c r="G41" s="27">
        <f t="shared" si="6"/>
        <v>225.20812824983466</v>
      </c>
      <c r="H41" s="27"/>
      <c r="I41" s="27">
        <f t="shared" si="3"/>
        <v>1802.4313005915337</v>
      </c>
      <c r="J41" s="28">
        <f t="shared" si="4"/>
        <v>31978.787936883666</v>
      </c>
    </row>
    <row r="42" spans="4:10" ht="18" customHeight="1" x14ac:dyDescent="0.35">
      <c r="D42" s="25">
        <v>36</v>
      </c>
      <c r="E42" s="31">
        <f t="shared" si="2"/>
        <v>46022</v>
      </c>
      <c r="F42" s="27">
        <f t="shared" si="5"/>
        <v>2027.6394288413683</v>
      </c>
      <c r="G42" s="27">
        <f t="shared" si="6"/>
        <v>213.19191957922445</v>
      </c>
      <c r="H42" s="27"/>
      <c r="I42" s="27">
        <f t="shared" si="3"/>
        <v>1814.4475092621437</v>
      </c>
      <c r="J42" s="28">
        <f t="shared" si="4"/>
        <v>30164.340427621522</v>
      </c>
    </row>
    <row r="43" spans="4:10" ht="18" customHeight="1" x14ac:dyDescent="0.35">
      <c r="D43" s="30">
        <v>37</v>
      </c>
      <c r="E43" s="31">
        <f t="shared" si="2"/>
        <v>46053</v>
      </c>
      <c r="F43" s="27">
        <f t="shared" si="5"/>
        <v>2027.6394288413683</v>
      </c>
      <c r="G43" s="27">
        <f t="shared" si="6"/>
        <v>201.09560285081017</v>
      </c>
      <c r="H43" s="27"/>
      <c r="I43" s="27">
        <f t="shared" si="3"/>
        <v>1826.5438259905582</v>
      </c>
      <c r="J43" s="28">
        <f t="shared" si="4"/>
        <v>28337.796601630966</v>
      </c>
    </row>
    <row r="44" spans="4:10" ht="18" customHeight="1" x14ac:dyDescent="0.35">
      <c r="D44" s="25">
        <v>38</v>
      </c>
      <c r="E44" s="31">
        <f t="shared" si="2"/>
        <v>46081</v>
      </c>
      <c r="F44" s="27">
        <f t="shared" si="5"/>
        <v>2027.6394288413683</v>
      </c>
      <c r="G44" s="27">
        <f t="shared" si="6"/>
        <v>188.91864401087312</v>
      </c>
      <c r="H44" s="27"/>
      <c r="I44" s="27">
        <f t="shared" si="3"/>
        <v>1838.7207848304952</v>
      </c>
      <c r="J44" s="28">
        <f t="shared" si="4"/>
        <v>26499.075816800469</v>
      </c>
    </row>
    <row r="45" spans="4:10" ht="18" customHeight="1" x14ac:dyDescent="0.35">
      <c r="D45" s="25">
        <v>39</v>
      </c>
      <c r="E45" s="31">
        <f t="shared" si="2"/>
        <v>46112</v>
      </c>
      <c r="F45" s="27">
        <f t="shared" si="5"/>
        <v>2027.6394288413683</v>
      </c>
      <c r="G45" s="27">
        <f t="shared" si="6"/>
        <v>176.66050544533647</v>
      </c>
      <c r="H45" s="27"/>
      <c r="I45" s="27">
        <f t="shared" si="3"/>
        <v>1850.9789233960319</v>
      </c>
      <c r="J45" s="28">
        <f t="shared" si="4"/>
        <v>24648.096893404436</v>
      </c>
    </row>
    <row r="46" spans="4:10" ht="18" customHeight="1" x14ac:dyDescent="0.35">
      <c r="D46" s="25">
        <v>40</v>
      </c>
      <c r="E46" s="31">
        <f t="shared" si="2"/>
        <v>46142</v>
      </c>
      <c r="F46" s="27">
        <f t="shared" si="5"/>
        <v>2027.6394288413683</v>
      </c>
      <c r="G46" s="27">
        <f t="shared" si="6"/>
        <v>164.32064595602958</v>
      </c>
      <c r="H46" s="27"/>
      <c r="I46" s="27">
        <f t="shared" si="3"/>
        <v>1863.3187828853388</v>
      </c>
      <c r="J46" s="28">
        <f t="shared" si="4"/>
        <v>22784.778110519095</v>
      </c>
    </row>
    <row r="47" spans="4:10" ht="18" customHeight="1" x14ac:dyDescent="0.35">
      <c r="D47" s="25">
        <v>41</v>
      </c>
      <c r="E47" s="31">
        <f t="shared" si="2"/>
        <v>46173</v>
      </c>
      <c r="F47" s="27">
        <f t="shared" si="5"/>
        <v>2027.6394288413683</v>
      </c>
      <c r="G47" s="27">
        <f t="shared" si="6"/>
        <v>151.89852073679398</v>
      </c>
      <c r="H47" s="27"/>
      <c r="I47" s="27">
        <f t="shared" si="3"/>
        <v>1875.7409081045744</v>
      </c>
      <c r="J47" s="28">
        <f t="shared" si="4"/>
        <v>20909.037202414522</v>
      </c>
    </row>
    <row r="48" spans="4:10" ht="18" customHeight="1" x14ac:dyDescent="0.35">
      <c r="D48" s="25">
        <v>42</v>
      </c>
      <c r="E48" s="31">
        <f t="shared" si="2"/>
        <v>46203</v>
      </c>
      <c r="F48" s="27">
        <f t="shared" si="5"/>
        <v>2027.6394288413683</v>
      </c>
      <c r="G48" s="27">
        <f t="shared" si="6"/>
        <v>139.39358134943015</v>
      </c>
      <c r="H48" s="27"/>
      <c r="I48" s="27">
        <f t="shared" si="3"/>
        <v>1888.2458474919381</v>
      </c>
      <c r="J48" s="28">
        <f t="shared" si="4"/>
        <v>19020.791354922585</v>
      </c>
    </row>
    <row r="49" spans="4:10" ht="18" customHeight="1" x14ac:dyDescent="0.35">
      <c r="D49" s="25">
        <v>43</v>
      </c>
      <c r="E49" s="31">
        <f t="shared" si="2"/>
        <v>46234</v>
      </c>
      <c r="F49" s="27">
        <f t="shared" si="5"/>
        <v>2027.6394288413683</v>
      </c>
      <c r="G49" s="27">
        <f t="shared" si="6"/>
        <v>126.80527569948391</v>
      </c>
      <c r="H49" s="27"/>
      <c r="I49" s="27">
        <f t="shared" si="3"/>
        <v>1900.8341531418844</v>
      </c>
      <c r="J49" s="28">
        <f t="shared" si="4"/>
        <v>17119.9572017807</v>
      </c>
    </row>
    <row r="50" spans="4:10" ht="18" customHeight="1" x14ac:dyDescent="0.35">
      <c r="D50" s="30">
        <v>44</v>
      </c>
      <c r="E50" s="31">
        <f t="shared" si="2"/>
        <v>46265</v>
      </c>
      <c r="F50" s="27">
        <f t="shared" si="5"/>
        <v>2027.6394288413683</v>
      </c>
      <c r="G50" s="27">
        <f t="shared" si="6"/>
        <v>114.13304801187134</v>
      </c>
      <c r="H50" s="27"/>
      <c r="I50" s="27">
        <f t="shared" si="3"/>
        <v>1913.5063808294969</v>
      </c>
      <c r="J50" s="28">
        <f t="shared" si="4"/>
        <v>15206.450820951204</v>
      </c>
    </row>
    <row r="51" spans="4:10" ht="18" customHeight="1" x14ac:dyDescent="0.35">
      <c r="D51" s="25">
        <v>45</v>
      </c>
      <c r="E51" s="31">
        <f t="shared" si="2"/>
        <v>46295</v>
      </c>
      <c r="F51" s="27">
        <f t="shared" si="5"/>
        <v>2027.6394288413683</v>
      </c>
      <c r="G51" s="27">
        <f t="shared" si="6"/>
        <v>101.37633880634137</v>
      </c>
      <c r="H51" s="27"/>
      <c r="I51" s="27">
        <f t="shared" si="3"/>
        <v>1926.2630900350268</v>
      </c>
      <c r="J51" s="28">
        <f t="shared" si="4"/>
        <v>13280.187730916177</v>
      </c>
    </row>
    <row r="52" spans="4:10" ht="18" customHeight="1" x14ac:dyDescent="0.35">
      <c r="D52" s="25">
        <v>46</v>
      </c>
      <c r="E52" s="31">
        <f t="shared" si="2"/>
        <v>46326</v>
      </c>
      <c r="F52" s="27">
        <f t="shared" si="5"/>
        <v>2027.6394288413683</v>
      </c>
      <c r="G52" s="27">
        <f t="shared" si="6"/>
        <v>88.534584872774516</v>
      </c>
      <c r="H52" s="27"/>
      <c r="I52" s="27">
        <f t="shared" si="3"/>
        <v>1939.1048439685937</v>
      </c>
      <c r="J52" s="28">
        <f t="shared" si="4"/>
        <v>11341.082886947584</v>
      </c>
    </row>
    <row r="53" spans="4:10" ht="18" customHeight="1" x14ac:dyDescent="0.35">
      <c r="D53" s="25">
        <v>47</v>
      </c>
      <c r="E53" s="31">
        <f t="shared" si="2"/>
        <v>46356</v>
      </c>
      <c r="F53" s="27">
        <f t="shared" si="5"/>
        <v>2027.6394288413683</v>
      </c>
      <c r="G53" s="27">
        <f t="shared" si="6"/>
        <v>75.607219246317229</v>
      </c>
      <c r="H53" s="27"/>
      <c r="I53" s="27">
        <f t="shared" si="3"/>
        <v>1952.032209595051</v>
      </c>
      <c r="J53" s="28">
        <f t="shared" si="4"/>
        <v>9389.050677352534</v>
      </c>
    </row>
    <row r="54" spans="4:10" x14ac:dyDescent="0.35">
      <c r="D54" s="25">
        <v>48</v>
      </c>
      <c r="E54" s="31">
        <f t="shared" si="2"/>
        <v>46387</v>
      </c>
      <c r="F54" s="27">
        <f t="shared" si="5"/>
        <v>2027.6394288413683</v>
      </c>
      <c r="G54" s="27">
        <f t="shared" si="6"/>
        <v>62.593671182350228</v>
      </c>
      <c r="H54" s="27"/>
      <c r="I54" s="27">
        <f t="shared" si="3"/>
        <v>1965.0457576590181</v>
      </c>
      <c r="J54" s="28">
        <f t="shared" si="4"/>
        <v>7424.0049196935161</v>
      </c>
    </row>
    <row r="55" spans="4:10" x14ac:dyDescent="0.35">
      <c r="D55" s="25">
        <v>49</v>
      </c>
      <c r="E55" s="31">
        <f t="shared" si="2"/>
        <v>46418</v>
      </c>
      <c r="F55" s="27">
        <f t="shared" si="5"/>
        <v>2027.6394288413683</v>
      </c>
      <c r="G55" s="27">
        <f t="shared" si="6"/>
        <v>49.493366131290109</v>
      </c>
      <c r="H55" s="27"/>
      <c r="I55" s="27">
        <f t="shared" si="3"/>
        <v>1978.1460627100782</v>
      </c>
      <c r="J55" s="28">
        <f t="shared" si="4"/>
        <v>5445.8588569834374</v>
      </c>
    </row>
    <row r="56" spans="4:10" x14ac:dyDescent="0.35">
      <c r="D56" s="25">
        <v>50</v>
      </c>
      <c r="E56" s="31">
        <f t="shared" si="2"/>
        <v>46446</v>
      </c>
      <c r="F56" s="27">
        <f t="shared" si="5"/>
        <v>2027.6394288413683</v>
      </c>
      <c r="G56" s="27">
        <f t="shared" si="6"/>
        <v>36.30572571322292</v>
      </c>
      <c r="H56" s="27"/>
      <c r="I56" s="27">
        <f t="shared" si="3"/>
        <v>1991.3337031281453</v>
      </c>
      <c r="J56" s="28">
        <f t="shared" si="4"/>
        <v>3454.525153855292</v>
      </c>
    </row>
    <row r="57" spans="4:10" x14ac:dyDescent="0.35">
      <c r="D57" s="30">
        <v>51</v>
      </c>
      <c r="E57" s="31">
        <f t="shared" si="2"/>
        <v>46477</v>
      </c>
      <c r="F57" s="27">
        <f t="shared" si="5"/>
        <v>2027.6394288413683</v>
      </c>
      <c r="G57" s="27">
        <f t="shared" si="6"/>
        <v>23.030167692368614</v>
      </c>
      <c r="H57" s="27"/>
      <c r="I57" s="27">
        <f t="shared" si="3"/>
        <v>2004.6092611489996</v>
      </c>
      <c r="J57" s="28">
        <f t="shared" si="4"/>
        <v>1449.9158927062924</v>
      </c>
    </row>
    <row r="58" spans="4:10" x14ac:dyDescent="0.35">
      <c r="D58" s="25">
        <v>52</v>
      </c>
      <c r="E58" s="31">
        <f t="shared" si="2"/>
        <v>46507</v>
      </c>
      <c r="F58" s="27">
        <f t="shared" si="5"/>
        <v>1459.5819986576678</v>
      </c>
      <c r="G58" s="27">
        <f t="shared" si="6"/>
        <v>9.6661059513752843</v>
      </c>
      <c r="H58" s="27"/>
      <c r="I58" s="27">
        <f t="shared" si="3"/>
        <v>1449.9158927062924</v>
      </c>
      <c r="J58" s="28">
        <f t="shared" si="4"/>
        <v>0</v>
      </c>
    </row>
    <row r="59" spans="4:10" x14ac:dyDescent="0.35">
      <c r="D59" s="25">
        <v>53</v>
      </c>
      <c r="E59" s="31">
        <f t="shared" si="2"/>
        <v>46538</v>
      </c>
      <c r="F59" s="27">
        <f t="shared" si="5"/>
        <v>0</v>
      </c>
      <c r="G59" s="27">
        <f t="shared" si="6"/>
        <v>0</v>
      </c>
      <c r="H59" s="27"/>
      <c r="I59" s="27">
        <f t="shared" si="3"/>
        <v>0</v>
      </c>
      <c r="J59" s="28">
        <f t="shared" si="4"/>
        <v>0</v>
      </c>
    </row>
    <row r="60" spans="4:10" x14ac:dyDescent="0.35">
      <c r="D60" s="25">
        <v>54</v>
      </c>
      <c r="E60" s="31">
        <f t="shared" si="2"/>
        <v>46568</v>
      </c>
      <c r="F60" s="27">
        <f t="shared" si="5"/>
        <v>0</v>
      </c>
      <c r="G60" s="27">
        <f t="shared" si="6"/>
        <v>0</v>
      </c>
      <c r="H60" s="27"/>
      <c r="I60" s="27">
        <f t="shared" si="3"/>
        <v>0</v>
      </c>
      <c r="J60" s="28">
        <f t="shared" si="4"/>
        <v>0</v>
      </c>
    </row>
    <row r="61" spans="4:10" x14ac:dyDescent="0.35">
      <c r="D61" s="25">
        <v>55</v>
      </c>
      <c r="E61" s="31">
        <f t="shared" si="2"/>
        <v>46599</v>
      </c>
      <c r="F61" s="27">
        <f t="shared" si="5"/>
        <v>0</v>
      </c>
      <c r="G61" s="27">
        <f t="shared" si="6"/>
        <v>0</v>
      </c>
      <c r="H61" s="27"/>
      <c r="I61" s="27">
        <f t="shared" si="3"/>
        <v>0</v>
      </c>
      <c r="J61" s="28">
        <f t="shared" si="4"/>
        <v>0</v>
      </c>
    </row>
    <row r="62" spans="4:10" x14ac:dyDescent="0.35">
      <c r="D62" s="25">
        <v>56</v>
      </c>
      <c r="E62" s="31">
        <f t="shared" si="2"/>
        <v>46630</v>
      </c>
      <c r="F62" s="27">
        <f t="shared" si="5"/>
        <v>0</v>
      </c>
      <c r="G62" s="27">
        <f t="shared" si="6"/>
        <v>0</v>
      </c>
      <c r="H62" s="27"/>
      <c r="I62" s="27">
        <f t="shared" si="3"/>
        <v>0</v>
      </c>
      <c r="J62" s="28">
        <f t="shared" si="4"/>
        <v>0</v>
      </c>
    </row>
    <row r="63" spans="4:10" x14ac:dyDescent="0.35">
      <c r="D63" s="25">
        <v>57</v>
      </c>
      <c r="E63" s="31">
        <f t="shared" si="2"/>
        <v>46660</v>
      </c>
      <c r="F63" s="27">
        <f t="shared" si="5"/>
        <v>0</v>
      </c>
      <c r="G63" s="27">
        <f t="shared" si="6"/>
        <v>0</v>
      </c>
      <c r="H63" s="27"/>
      <c r="I63" s="27">
        <f t="shared" si="3"/>
        <v>0</v>
      </c>
      <c r="J63" s="28">
        <f t="shared" si="4"/>
        <v>0</v>
      </c>
    </row>
    <row r="64" spans="4:10" x14ac:dyDescent="0.35">
      <c r="D64" s="30">
        <v>58</v>
      </c>
      <c r="E64" s="31">
        <f t="shared" si="2"/>
        <v>46691</v>
      </c>
      <c r="F64" s="27">
        <f t="shared" si="5"/>
        <v>0</v>
      </c>
      <c r="G64" s="27">
        <f t="shared" si="6"/>
        <v>0</v>
      </c>
      <c r="H64" s="27"/>
      <c r="I64" s="27">
        <f t="shared" si="3"/>
        <v>0</v>
      </c>
      <c r="J64" s="28">
        <f t="shared" si="4"/>
        <v>0</v>
      </c>
    </row>
    <row r="65" spans="4:10" x14ac:dyDescent="0.35">
      <c r="D65" s="25">
        <v>59</v>
      </c>
      <c r="E65" s="31">
        <f t="shared" si="2"/>
        <v>46721</v>
      </c>
      <c r="F65" s="27">
        <f t="shared" si="5"/>
        <v>0</v>
      </c>
      <c r="G65" s="27">
        <f t="shared" si="6"/>
        <v>0</v>
      </c>
      <c r="H65" s="27"/>
      <c r="I65" s="27">
        <f t="shared" si="3"/>
        <v>0</v>
      </c>
      <c r="J65" s="28">
        <f t="shared" si="4"/>
        <v>0</v>
      </c>
    </row>
    <row r="66" spans="4:10" x14ac:dyDescent="0.35">
      <c r="D66" s="25">
        <v>60</v>
      </c>
      <c r="E66" s="31">
        <f t="shared" si="2"/>
        <v>46752</v>
      </c>
      <c r="F66" s="27">
        <f t="shared" si="5"/>
        <v>0</v>
      </c>
      <c r="G66" s="27">
        <f t="shared" si="6"/>
        <v>0</v>
      </c>
      <c r="H66" s="27"/>
      <c r="I66" s="27">
        <f t="shared" si="3"/>
        <v>0</v>
      </c>
      <c r="J66" s="28">
        <f t="shared" si="4"/>
        <v>0</v>
      </c>
    </row>
    <row r="67" spans="4:10" x14ac:dyDescent="0.35">
      <c r="D67" s="25">
        <v>61</v>
      </c>
      <c r="E67" s="31">
        <f t="shared" si="2"/>
        <v>46783</v>
      </c>
      <c r="F67" s="27">
        <f t="shared" si="5"/>
        <v>0</v>
      </c>
      <c r="G67" s="27">
        <f t="shared" si="6"/>
        <v>0</v>
      </c>
      <c r="H67" s="27"/>
      <c r="I67" s="27">
        <f t="shared" si="3"/>
        <v>0</v>
      </c>
      <c r="J67" s="28">
        <f t="shared" si="4"/>
        <v>0</v>
      </c>
    </row>
  </sheetData>
  <dataValidations count="1">
    <dataValidation type="list" allowBlank="1" showInputMessage="1" showErrorMessage="1" sqref="B6" xr:uid="{00B301E6-77BB-45E5-8A36-799CF1447646}">
      <formula1>"Annual, Monthly"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3D14D-BE05-481F-8877-9702BDF0810C}">
  <sheetPr>
    <tabColor theme="9" tint="0.59999389629810485"/>
  </sheetPr>
  <dimension ref="A1:I67"/>
  <sheetViews>
    <sheetView workbookViewId="0"/>
  </sheetViews>
  <sheetFormatPr defaultRowHeight="14.5" x14ac:dyDescent="0.35"/>
  <cols>
    <col min="1" max="1" width="34.08984375" customWidth="1"/>
    <col min="2" max="2" width="28.36328125" customWidth="1"/>
    <col min="3" max="3" width="13.6328125" customWidth="1"/>
    <col min="4" max="4" width="13.453125" customWidth="1"/>
    <col min="5" max="5" width="19.36328125" customWidth="1"/>
    <col min="6" max="6" width="18.1796875" customWidth="1"/>
    <col min="7" max="7" width="16.90625" customWidth="1"/>
    <col min="8" max="8" width="15.6328125" customWidth="1"/>
    <col min="9" max="9" width="14.90625" customWidth="1"/>
  </cols>
  <sheetData>
    <row r="1" spans="1:9" ht="27.65" customHeight="1" x14ac:dyDescent="0.35">
      <c r="A1" s="8" t="s">
        <v>8</v>
      </c>
      <c r="B1" s="9"/>
    </row>
    <row r="3" spans="1:9" ht="22.75" customHeight="1" x14ac:dyDescent="0.35">
      <c r="A3" s="7" t="s">
        <v>9</v>
      </c>
      <c r="B3" s="3">
        <v>100000</v>
      </c>
      <c r="D3" s="8" t="s">
        <v>13</v>
      </c>
      <c r="E3" s="15"/>
      <c r="F3" s="15"/>
      <c r="G3" s="15"/>
      <c r="H3" s="15"/>
      <c r="I3" s="15"/>
    </row>
    <row r="4" spans="1:9" ht="24.65" customHeight="1" thickBot="1" x14ac:dyDescent="0.4">
      <c r="A4" s="7" t="s">
        <v>14</v>
      </c>
      <c r="B4" s="4">
        <v>5</v>
      </c>
    </row>
    <row r="5" spans="1:9" ht="31.25" customHeight="1" thickBot="1" x14ac:dyDescent="0.4">
      <c r="A5" s="7" t="s">
        <v>15</v>
      </c>
      <c r="B5" s="5">
        <v>0.08</v>
      </c>
      <c r="D5" s="16" t="s">
        <v>16</v>
      </c>
      <c r="E5" s="17" t="s">
        <v>17</v>
      </c>
      <c r="F5" s="17" t="s">
        <v>18</v>
      </c>
      <c r="G5" s="17" t="s">
        <v>19</v>
      </c>
      <c r="H5" s="18" t="s">
        <v>31</v>
      </c>
      <c r="I5" s="19" t="s">
        <v>22</v>
      </c>
    </row>
    <row r="6" spans="1:9" ht="23.4" customHeight="1" x14ac:dyDescent="0.35">
      <c r="A6" s="7" t="s">
        <v>23</v>
      </c>
      <c r="B6" s="4" t="s">
        <v>24</v>
      </c>
      <c r="D6" s="20"/>
      <c r="E6" s="21"/>
      <c r="F6" s="21"/>
      <c r="G6" s="22"/>
      <c r="H6" s="23"/>
      <c r="I6" s="24">
        <f>B3</f>
        <v>100000</v>
      </c>
    </row>
    <row r="7" spans="1:9" ht="28.75" customHeight="1" x14ac:dyDescent="0.35">
      <c r="A7" s="7" t="s">
        <v>10</v>
      </c>
      <c r="B7" s="4">
        <f>IF(B6="Annual",B4,B4*12)</f>
        <v>60</v>
      </c>
      <c r="D7" s="25">
        <v>1</v>
      </c>
      <c r="E7" s="26">
        <v>44957</v>
      </c>
      <c r="F7" s="27">
        <f>SUM(G7:H7)</f>
        <v>2027.6394288413685</v>
      </c>
      <c r="G7" s="27">
        <f t="shared" ref="G7:G38" si="0">-IPMT(Rate,D7,NPER,PV)</f>
        <v>666.66666666666686</v>
      </c>
      <c r="H7" s="27">
        <f t="shared" ref="H7:H38" si="1">-PPMT(Rate,D7,NPER,PV)</f>
        <v>1360.9727621747015</v>
      </c>
      <c r="I7" s="28">
        <f>I6-H7</f>
        <v>98639.027237825299</v>
      </c>
    </row>
    <row r="8" spans="1:9" ht="28.75" customHeight="1" x14ac:dyDescent="0.35">
      <c r="A8" s="7" t="s">
        <v>25</v>
      </c>
      <c r="B8" s="29">
        <f>IF(B6="Annual",B5,B5/12)</f>
        <v>6.6666666666666671E-3</v>
      </c>
      <c r="D8" s="30">
        <v>2</v>
      </c>
      <c r="E8" s="31">
        <f>EOMONTH(E7,1)</f>
        <v>44985</v>
      </c>
      <c r="F8" s="27">
        <f t="shared" ref="F8:F66" si="2">SUM(G8:H8)</f>
        <v>2027.6394288413683</v>
      </c>
      <c r="G8" s="27">
        <f t="shared" si="0"/>
        <v>657.59351491883535</v>
      </c>
      <c r="H8" s="27">
        <f t="shared" si="1"/>
        <v>1370.0459139225329</v>
      </c>
      <c r="I8" s="28">
        <f t="shared" ref="I8:I66" si="3">I7-H8</f>
        <v>97268.981323902772</v>
      </c>
    </row>
    <row r="9" spans="1:9" ht="28.75" customHeight="1" x14ac:dyDescent="0.35">
      <c r="D9" s="25">
        <v>3</v>
      </c>
      <c r="E9" s="31">
        <f t="shared" ref="E9:E67" si="4">EOMONTH(E8,1)</f>
        <v>45016</v>
      </c>
      <c r="F9" s="27">
        <f t="shared" si="2"/>
        <v>2027.6394288413685</v>
      </c>
      <c r="G9" s="27">
        <f t="shared" si="0"/>
        <v>648.45987549268523</v>
      </c>
      <c r="H9" s="27">
        <f t="shared" si="1"/>
        <v>1379.1795533486832</v>
      </c>
      <c r="I9" s="28">
        <f t="shared" si="3"/>
        <v>95889.801770554084</v>
      </c>
    </row>
    <row r="10" spans="1:9" ht="25.75" customHeight="1" thickBot="1" x14ac:dyDescent="0.4">
      <c r="A10" s="7" t="s">
        <v>26</v>
      </c>
      <c r="B10" s="32">
        <f>-PMT(Rate,NPER,B3)</f>
        <v>2027.6394288413683</v>
      </c>
      <c r="D10" s="25">
        <v>4</v>
      </c>
      <c r="E10" s="31">
        <f t="shared" si="4"/>
        <v>45046</v>
      </c>
      <c r="F10" s="27">
        <f t="shared" si="2"/>
        <v>2027.639428841368</v>
      </c>
      <c r="G10" s="27">
        <f t="shared" si="0"/>
        <v>639.26534513702723</v>
      </c>
      <c r="H10" s="27">
        <f t="shared" si="1"/>
        <v>1388.3740837043408</v>
      </c>
      <c r="I10" s="28">
        <f t="shared" si="3"/>
        <v>94501.42768684974</v>
      </c>
    </row>
    <row r="11" spans="1:9" ht="20.399999999999999" customHeight="1" thickTop="1" x14ac:dyDescent="0.35">
      <c r="D11" s="25">
        <v>5</v>
      </c>
      <c r="E11" s="31">
        <f t="shared" si="4"/>
        <v>45077</v>
      </c>
      <c r="F11" s="27">
        <f t="shared" si="2"/>
        <v>2027.6394288413683</v>
      </c>
      <c r="G11" s="27">
        <f t="shared" si="0"/>
        <v>630.0095179123316</v>
      </c>
      <c r="H11" s="27">
        <f t="shared" si="1"/>
        <v>1397.6299109290367</v>
      </c>
      <c r="I11" s="28">
        <f t="shared" si="3"/>
        <v>93103.797775920699</v>
      </c>
    </row>
    <row r="12" spans="1:9" ht="27" customHeight="1" x14ac:dyDescent="0.35">
      <c r="A12" s="7" t="s">
        <v>32</v>
      </c>
      <c r="B12" s="33">
        <f>SUM(B13,PV)</f>
        <v>121658.3657304821</v>
      </c>
      <c r="C12" s="34"/>
      <c r="D12" s="25">
        <v>6</v>
      </c>
      <c r="E12" s="31">
        <f t="shared" si="4"/>
        <v>45107</v>
      </c>
      <c r="F12" s="27">
        <f t="shared" si="2"/>
        <v>2027.6394288413685</v>
      </c>
      <c r="G12" s="27">
        <f t="shared" si="0"/>
        <v>620.69198517280472</v>
      </c>
      <c r="H12" s="27">
        <f t="shared" si="1"/>
        <v>1406.9474436685637</v>
      </c>
      <c r="I12" s="28">
        <f t="shared" si="3"/>
        <v>91696.850332252128</v>
      </c>
    </row>
    <row r="13" spans="1:9" ht="27" customHeight="1" x14ac:dyDescent="0.35">
      <c r="A13" s="7" t="s">
        <v>29</v>
      </c>
      <c r="B13" s="33">
        <f>-CUMIPMT(Rate,NPER,PV,1,60,0)</f>
        <v>21658.365730482095</v>
      </c>
      <c r="D13" s="25">
        <v>7</v>
      </c>
      <c r="E13" s="31">
        <f t="shared" si="4"/>
        <v>45138</v>
      </c>
      <c r="F13" s="27">
        <f t="shared" si="2"/>
        <v>2027.6394288413683</v>
      </c>
      <c r="G13" s="27">
        <f t="shared" si="0"/>
        <v>611.31233554834762</v>
      </c>
      <c r="H13" s="27">
        <f t="shared" si="1"/>
        <v>1416.3270932930207</v>
      </c>
      <c r="I13" s="28">
        <f t="shared" si="3"/>
        <v>90280.523238959111</v>
      </c>
    </row>
    <row r="14" spans="1:9" ht="27" customHeight="1" x14ac:dyDescent="0.35">
      <c r="D14" s="25">
        <v>8</v>
      </c>
      <c r="E14" s="31">
        <f t="shared" si="4"/>
        <v>45169</v>
      </c>
      <c r="F14" s="27">
        <f t="shared" si="2"/>
        <v>2027.639428841368</v>
      </c>
      <c r="G14" s="27">
        <f t="shared" si="0"/>
        <v>601.87015492639409</v>
      </c>
      <c r="H14" s="27">
        <f t="shared" si="1"/>
        <v>1425.7692739149741</v>
      </c>
      <c r="I14" s="28">
        <f t="shared" si="3"/>
        <v>88854.753965044132</v>
      </c>
    </row>
    <row r="15" spans="1:9" ht="27" customHeight="1" x14ac:dyDescent="0.35">
      <c r="D15" s="30">
        <v>9</v>
      </c>
      <c r="E15" s="31">
        <f t="shared" si="4"/>
        <v>45199</v>
      </c>
      <c r="F15" s="27">
        <f t="shared" si="2"/>
        <v>2027.639428841368</v>
      </c>
      <c r="G15" s="27">
        <f t="shared" si="0"/>
        <v>592.36502643362758</v>
      </c>
      <c r="H15" s="27">
        <f t="shared" si="1"/>
        <v>1435.2744024077404</v>
      </c>
      <c r="I15" s="28">
        <f t="shared" si="3"/>
        <v>87419.479562636392</v>
      </c>
    </row>
    <row r="16" spans="1:9" ht="22.25" customHeight="1" x14ac:dyDescent="0.35">
      <c r="D16" s="25">
        <v>10</v>
      </c>
      <c r="E16" s="31">
        <f t="shared" si="4"/>
        <v>45230</v>
      </c>
      <c r="F16" s="27">
        <f t="shared" si="2"/>
        <v>2027.639428841368</v>
      </c>
      <c r="G16" s="27">
        <f t="shared" si="0"/>
        <v>582.79653041757604</v>
      </c>
      <c r="H16" s="27">
        <f t="shared" si="1"/>
        <v>1444.8428984237921</v>
      </c>
      <c r="I16" s="28">
        <f t="shared" si="3"/>
        <v>85974.636664212594</v>
      </c>
    </row>
    <row r="17" spans="4:9" ht="22.75" customHeight="1" x14ac:dyDescent="0.35">
      <c r="D17" s="25">
        <v>11</v>
      </c>
      <c r="E17" s="31">
        <f t="shared" si="4"/>
        <v>45260</v>
      </c>
      <c r="F17" s="27">
        <f t="shared" si="2"/>
        <v>2027.639428841368</v>
      </c>
      <c r="G17" s="27">
        <f t="shared" si="0"/>
        <v>573.16424442808409</v>
      </c>
      <c r="H17" s="27">
        <f t="shared" si="1"/>
        <v>1454.4751844132841</v>
      </c>
      <c r="I17" s="28">
        <f t="shared" si="3"/>
        <v>84520.16147979931</v>
      </c>
    </row>
    <row r="18" spans="4:9" ht="22.75" customHeight="1" x14ac:dyDescent="0.35">
      <c r="D18" s="25">
        <v>12</v>
      </c>
      <c r="E18" s="31">
        <f t="shared" si="4"/>
        <v>45291</v>
      </c>
      <c r="F18" s="27">
        <f t="shared" si="2"/>
        <v>2027.639428841368</v>
      </c>
      <c r="G18" s="27">
        <f t="shared" si="0"/>
        <v>563.46774319866233</v>
      </c>
      <c r="H18" s="27">
        <f t="shared" si="1"/>
        <v>1464.1716856427058</v>
      </c>
      <c r="I18" s="28">
        <f t="shared" si="3"/>
        <v>83055.989794156601</v>
      </c>
    </row>
    <row r="19" spans="4:9" ht="18" customHeight="1" x14ac:dyDescent="0.35">
      <c r="D19" s="25">
        <v>13</v>
      </c>
      <c r="E19" s="31">
        <f t="shared" si="4"/>
        <v>45322</v>
      </c>
      <c r="F19" s="27">
        <f t="shared" si="2"/>
        <v>2027.639428841368</v>
      </c>
      <c r="G19" s="27">
        <f t="shared" si="0"/>
        <v>553.70659862771083</v>
      </c>
      <c r="H19" s="27">
        <f t="shared" si="1"/>
        <v>1473.9328302136573</v>
      </c>
      <c r="I19" s="28">
        <f t="shared" si="3"/>
        <v>81582.056963942945</v>
      </c>
    </row>
    <row r="20" spans="4:9" ht="18" customHeight="1" x14ac:dyDescent="0.35">
      <c r="D20" s="25">
        <v>14</v>
      </c>
      <c r="E20" s="31">
        <f t="shared" si="4"/>
        <v>45351</v>
      </c>
      <c r="F20" s="27">
        <f t="shared" si="2"/>
        <v>2027.639428841368</v>
      </c>
      <c r="G20" s="27">
        <f t="shared" si="0"/>
        <v>543.88037975961981</v>
      </c>
      <c r="H20" s="27">
        <f t="shared" si="1"/>
        <v>1483.7590490817483</v>
      </c>
      <c r="I20" s="28">
        <f t="shared" si="3"/>
        <v>80098.297914861192</v>
      </c>
    </row>
    <row r="21" spans="4:9" ht="18" customHeight="1" x14ac:dyDescent="0.35">
      <c r="D21" s="25">
        <v>15</v>
      </c>
      <c r="E21" s="31">
        <f t="shared" si="4"/>
        <v>45382</v>
      </c>
      <c r="F21" s="27">
        <f t="shared" si="2"/>
        <v>2027.639428841368</v>
      </c>
      <c r="G21" s="27">
        <f t="shared" si="0"/>
        <v>533.98865276574156</v>
      </c>
      <c r="H21" s="27">
        <f t="shared" si="1"/>
        <v>1493.6507760756265</v>
      </c>
      <c r="I21" s="28">
        <f t="shared" si="3"/>
        <v>78604.647138785571</v>
      </c>
    </row>
    <row r="22" spans="4:9" ht="18" customHeight="1" x14ac:dyDescent="0.35">
      <c r="D22" s="30">
        <v>16</v>
      </c>
      <c r="E22" s="31">
        <f t="shared" si="4"/>
        <v>45412</v>
      </c>
      <c r="F22" s="27">
        <f t="shared" si="2"/>
        <v>2027.639428841368</v>
      </c>
      <c r="G22" s="27">
        <f t="shared" si="0"/>
        <v>524.03098092523726</v>
      </c>
      <c r="H22" s="27">
        <f t="shared" si="1"/>
        <v>1503.6084479161309</v>
      </c>
      <c r="I22" s="28">
        <f t="shared" si="3"/>
        <v>77101.038690869435</v>
      </c>
    </row>
    <row r="23" spans="4:9" ht="18" customHeight="1" x14ac:dyDescent="0.35">
      <c r="D23" s="25">
        <v>17</v>
      </c>
      <c r="E23" s="31">
        <f t="shared" si="4"/>
        <v>45443</v>
      </c>
      <c r="F23" s="27">
        <f t="shared" si="2"/>
        <v>2027.6394288413683</v>
      </c>
      <c r="G23" s="27">
        <f t="shared" si="0"/>
        <v>514.00692460579648</v>
      </c>
      <c r="H23" s="27">
        <f t="shared" si="1"/>
        <v>1513.6325042355718</v>
      </c>
      <c r="I23" s="28">
        <f t="shared" si="3"/>
        <v>75587.40618663386</v>
      </c>
    </row>
    <row r="24" spans="4:9" ht="18" customHeight="1" x14ac:dyDescent="0.35">
      <c r="D24" s="25">
        <v>18</v>
      </c>
      <c r="E24" s="31">
        <f t="shared" si="4"/>
        <v>45473</v>
      </c>
      <c r="F24" s="27">
        <f t="shared" si="2"/>
        <v>2027.6394288413683</v>
      </c>
      <c r="G24" s="27">
        <f t="shared" si="0"/>
        <v>503.91604124422605</v>
      </c>
      <c r="H24" s="27">
        <f t="shared" si="1"/>
        <v>1523.7233875971422</v>
      </c>
      <c r="I24" s="28">
        <f t="shared" si="3"/>
        <v>74063.682799036716</v>
      </c>
    </row>
    <row r="25" spans="4:9" ht="18" customHeight="1" x14ac:dyDescent="0.35">
      <c r="D25" s="25">
        <v>19</v>
      </c>
      <c r="E25" s="31">
        <f t="shared" si="4"/>
        <v>45504</v>
      </c>
      <c r="F25" s="27">
        <f t="shared" si="2"/>
        <v>2027.6394288413683</v>
      </c>
      <c r="G25" s="27">
        <f t="shared" si="0"/>
        <v>493.75788532691166</v>
      </c>
      <c r="H25" s="27">
        <f t="shared" si="1"/>
        <v>1533.8815435144566</v>
      </c>
      <c r="I25" s="28">
        <f t="shared" si="3"/>
        <v>72529.801255522267</v>
      </c>
    </row>
    <row r="26" spans="4:9" ht="18" customHeight="1" x14ac:dyDescent="0.35">
      <c r="D26" s="25">
        <v>20</v>
      </c>
      <c r="E26" s="31">
        <f t="shared" si="4"/>
        <v>45535</v>
      </c>
      <c r="F26" s="27">
        <f t="shared" si="2"/>
        <v>2027.6394288413683</v>
      </c>
      <c r="G26" s="27">
        <f t="shared" si="0"/>
        <v>483.53200837014879</v>
      </c>
      <c r="H26" s="27">
        <f t="shared" si="1"/>
        <v>1544.1074204712195</v>
      </c>
      <c r="I26" s="28">
        <f t="shared" si="3"/>
        <v>70985.693835051046</v>
      </c>
    </row>
    <row r="27" spans="4:9" ht="18" customHeight="1" x14ac:dyDescent="0.35">
      <c r="D27" s="25">
        <v>21</v>
      </c>
      <c r="E27" s="31">
        <f t="shared" si="4"/>
        <v>45565</v>
      </c>
      <c r="F27" s="27">
        <f t="shared" si="2"/>
        <v>2027.6394288413683</v>
      </c>
      <c r="G27" s="27">
        <f t="shared" si="0"/>
        <v>473.23795890034052</v>
      </c>
      <c r="H27" s="27">
        <f t="shared" si="1"/>
        <v>1554.4014699410277</v>
      </c>
      <c r="I27" s="28">
        <f t="shared" si="3"/>
        <v>69431.292365110014</v>
      </c>
    </row>
    <row r="28" spans="4:9" ht="18" customHeight="1" x14ac:dyDescent="0.35">
      <c r="D28" s="25">
        <v>22</v>
      </c>
      <c r="E28" s="31">
        <f t="shared" si="4"/>
        <v>45596</v>
      </c>
      <c r="F28" s="27">
        <f t="shared" si="2"/>
        <v>2027.639428841368</v>
      </c>
      <c r="G28" s="27">
        <f t="shared" si="0"/>
        <v>462.87528243406689</v>
      </c>
      <c r="H28" s="27">
        <f t="shared" si="1"/>
        <v>1564.7641464073013</v>
      </c>
      <c r="I28" s="28">
        <f t="shared" si="3"/>
        <v>67866.528218702719</v>
      </c>
    </row>
    <row r="29" spans="4:9" ht="18" customHeight="1" x14ac:dyDescent="0.35">
      <c r="D29" s="30">
        <v>23</v>
      </c>
      <c r="E29" s="31">
        <f t="shared" si="4"/>
        <v>45626</v>
      </c>
      <c r="F29" s="27">
        <f t="shared" si="2"/>
        <v>2027.6394288413683</v>
      </c>
      <c r="G29" s="27">
        <f t="shared" si="0"/>
        <v>452.44352145801832</v>
      </c>
      <c r="H29" s="27">
        <f t="shared" si="1"/>
        <v>1575.19590738335</v>
      </c>
      <c r="I29" s="28">
        <f t="shared" si="3"/>
        <v>66291.332311319362</v>
      </c>
    </row>
    <row r="30" spans="4:9" ht="18" customHeight="1" x14ac:dyDescent="0.35">
      <c r="D30" s="25">
        <v>24</v>
      </c>
      <c r="E30" s="31">
        <f t="shared" si="4"/>
        <v>45657</v>
      </c>
      <c r="F30" s="27">
        <f t="shared" si="2"/>
        <v>2027.639428841368</v>
      </c>
      <c r="G30" s="27">
        <f t="shared" si="0"/>
        <v>441.94221540879596</v>
      </c>
      <c r="H30" s="27">
        <f t="shared" si="1"/>
        <v>1585.6972134325722</v>
      </c>
      <c r="I30" s="28">
        <f t="shared" si="3"/>
        <v>64705.635097886792</v>
      </c>
    </row>
    <row r="31" spans="4:9" ht="18" customHeight="1" x14ac:dyDescent="0.35">
      <c r="D31" s="25">
        <v>25</v>
      </c>
      <c r="E31" s="31">
        <f t="shared" si="4"/>
        <v>45688</v>
      </c>
      <c r="F31" s="27">
        <f t="shared" si="2"/>
        <v>2027.639428841368</v>
      </c>
      <c r="G31" s="27">
        <f t="shared" si="0"/>
        <v>431.37090065257877</v>
      </c>
      <c r="H31" s="27">
        <f t="shared" si="1"/>
        <v>1596.2685281887893</v>
      </c>
      <c r="I31" s="28">
        <f t="shared" si="3"/>
        <v>63109.366569698002</v>
      </c>
    </row>
    <row r="32" spans="4:9" ht="18" customHeight="1" x14ac:dyDescent="0.35">
      <c r="D32" s="25">
        <v>26</v>
      </c>
      <c r="E32" s="31">
        <f t="shared" si="4"/>
        <v>45716</v>
      </c>
      <c r="F32" s="27">
        <f t="shared" si="2"/>
        <v>2027.6394288413683</v>
      </c>
      <c r="G32" s="27">
        <f t="shared" si="0"/>
        <v>420.72911046465356</v>
      </c>
      <c r="H32" s="27">
        <f t="shared" si="1"/>
        <v>1606.9103183767147</v>
      </c>
      <c r="I32" s="28">
        <f t="shared" si="3"/>
        <v>61502.456251321288</v>
      </c>
    </row>
    <row r="33" spans="4:9" ht="18" customHeight="1" x14ac:dyDescent="0.35">
      <c r="D33" s="25">
        <v>27</v>
      </c>
      <c r="E33" s="31">
        <f t="shared" si="4"/>
        <v>45747</v>
      </c>
      <c r="F33" s="27">
        <f t="shared" si="2"/>
        <v>2027.6394288413683</v>
      </c>
      <c r="G33" s="27">
        <f t="shared" si="0"/>
        <v>410.01637500880878</v>
      </c>
      <c r="H33" s="27">
        <f t="shared" si="1"/>
        <v>1617.6230538325594</v>
      </c>
      <c r="I33" s="28">
        <f t="shared" si="3"/>
        <v>59884.833197488726</v>
      </c>
    </row>
    <row r="34" spans="4:9" ht="18" customHeight="1" x14ac:dyDescent="0.35">
      <c r="D34" s="25">
        <v>28</v>
      </c>
      <c r="E34" s="31">
        <f t="shared" si="4"/>
        <v>45777</v>
      </c>
      <c r="F34" s="27">
        <f t="shared" si="2"/>
        <v>2027.639428841368</v>
      </c>
      <c r="G34" s="27">
        <f t="shared" si="0"/>
        <v>399.23222131659168</v>
      </c>
      <c r="H34" s="27">
        <f t="shared" si="1"/>
        <v>1628.4072075247764</v>
      </c>
      <c r="I34" s="28">
        <f t="shared" si="3"/>
        <v>58256.425989963951</v>
      </c>
    </row>
    <row r="35" spans="4:9" ht="18" customHeight="1" x14ac:dyDescent="0.35">
      <c r="D35" s="25">
        <v>29</v>
      </c>
      <c r="E35" s="31">
        <f t="shared" si="4"/>
        <v>45808</v>
      </c>
      <c r="F35" s="27">
        <f t="shared" si="2"/>
        <v>2027.6394288413683</v>
      </c>
      <c r="G35" s="27">
        <f t="shared" si="0"/>
        <v>388.37617326642652</v>
      </c>
      <c r="H35" s="27">
        <f t="shared" si="1"/>
        <v>1639.2632555749417</v>
      </c>
      <c r="I35" s="28">
        <f t="shared" si="3"/>
        <v>56617.162734389007</v>
      </c>
    </row>
    <row r="36" spans="4:9" ht="18" customHeight="1" x14ac:dyDescent="0.35">
      <c r="D36" s="30">
        <v>30</v>
      </c>
      <c r="E36" s="31">
        <f t="shared" si="4"/>
        <v>45838</v>
      </c>
      <c r="F36" s="27">
        <f t="shared" si="2"/>
        <v>2027.639428841368</v>
      </c>
      <c r="G36" s="27">
        <f t="shared" si="0"/>
        <v>377.44775156259362</v>
      </c>
      <c r="H36" s="27">
        <f t="shared" si="1"/>
        <v>1650.1916772787745</v>
      </c>
      <c r="I36" s="28">
        <f t="shared" si="3"/>
        <v>54966.971057110233</v>
      </c>
    </row>
    <row r="37" spans="4:9" ht="18" customHeight="1" x14ac:dyDescent="0.35">
      <c r="D37" s="25">
        <v>31</v>
      </c>
      <c r="E37" s="31">
        <f t="shared" si="4"/>
        <v>45869</v>
      </c>
      <c r="F37" s="27">
        <f t="shared" si="2"/>
        <v>2027.639428841368</v>
      </c>
      <c r="G37" s="27">
        <f t="shared" si="0"/>
        <v>366.44647371406842</v>
      </c>
      <c r="H37" s="27">
        <f t="shared" si="1"/>
        <v>1661.1929551272997</v>
      </c>
      <c r="I37" s="28">
        <f t="shared" si="3"/>
        <v>53305.778101982934</v>
      </c>
    </row>
    <row r="38" spans="4:9" ht="18" customHeight="1" x14ac:dyDescent="0.35">
      <c r="D38" s="25">
        <v>32</v>
      </c>
      <c r="E38" s="31">
        <f t="shared" si="4"/>
        <v>45900</v>
      </c>
      <c r="F38" s="27">
        <f t="shared" si="2"/>
        <v>2027.6394288413683</v>
      </c>
      <c r="G38" s="27">
        <f t="shared" si="0"/>
        <v>355.37185401321972</v>
      </c>
      <c r="H38" s="27">
        <f t="shared" si="1"/>
        <v>1672.2675748281486</v>
      </c>
      <c r="I38" s="28">
        <f t="shared" si="3"/>
        <v>51633.510527154787</v>
      </c>
    </row>
    <row r="39" spans="4:9" ht="18" customHeight="1" x14ac:dyDescent="0.35">
      <c r="D39" s="25">
        <v>33</v>
      </c>
      <c r="E39" s="31">
        <f t="shared" si="4"/>
        <v>45930</v>
      </c>
      <c r="F39" s="27">
        <f t="shared" si="2"/>
        <v>2027.639428841368</v>
      </c>
      <c r="G39" s="27">
        <f t="shared" ref="G39:G66" si="5">-IPMT(Rate,D39,NPER,PV)</f>
        <v>344.22340351436549</v>
      </c>
      <c r="H39" s="27">
        <f t="shared" ref="H39:H66" si="6">-PPMT(Rate,D39,NPER,PV)</f>
        <v>1683.4160253270027</v>
      </c>
      <c r="I39" s="28">
        <f t="shared" si="3"/>
        <v>49950.094501827785</v>
      </c>
    </row>
    <row r="40" spans="4:9" ht="18" customHeight="1" x14ac:dyDescent="0.35">
      <c r="D40" s="25">
        <v>34</v>
      </c>
      <c r="E40" s="31">
        <f t="shared" si="4"/>
        <v>45961</v>
      </c>
      <c r="F40" s="27">
        <f t="shared" si="2"/>
        <v>2027.639428841368</v>
      </c>
      <c r="G40" s="27">
        <f t="shared" si="5"/>
        <v>333.00063001218541</v>
      </c>
      <c r="H40" s="27">
        <f t="shared" si="6"/>
        <v>1694.6387988291826</v>
      </c>
      <c r="I40" s="28">
        <f t="shared" si="3"/>
        <v>48255.455702998603</v>
      </c>
    </row>
    <row r="41" spans="4:9" ht="18" customHeight="1" x14ac:dyDescent="0.35">
      <c r="D41" s="25">
        <v>35</v>
      </c>
      <c r="E41" s="31">
        <f t="shared" si="4"/>
        <v>45991</v>
      </c>
      <c r="F41" s="27">
        <f t="shared" si="2"/>
        <v>2027.6394288413683</v>
      </c>
      <c r="G41" s="27">
        <f t="shared" si="5"/>
        <v>321.70303801999086</v>
      </c>
      <c r="H41" s="27">
        <f t="shared" si="6"/>
        <v>1705.9363908213775</v>
      </c>
      <c r="I41" s="28">
        <f t="shared" si="3"/>
        <v>46549.519312177224</v>
      </c>
    </row>
    <row r="42" spans="4:9" ht="18" customHeight="1" x14ac:dyDescent="0.35">
      <c r="D42" s="25">
        <v>36</v>
      </c>
      <c r="E42" s="31">
        <f t="shared" si="4"/>
        <v>46022</v>
      </c>
      <c r="F42" s="27">
        <f t="shared" si="2"/>
        <v>2027.6394288413683</v>
      </c>
      <c r="G42" s="27">
        <f t="shared" si="5"/>
        <v>310.33012874784839</v>
      </c>
      <c r="H42" s="27">
        <f t="shared" si="6"/>
        <v>1717.3093000935198</v>
      </c>
      <c r="I42" s="28">
        <f t="shared" si="3"/>
        <v>44832.210012083706</v>
      </c>
    </row>
    <row r="43" spans="4:9" ht="18" customHeight="1" x14ac:dyDescent="0.35">
      <c r="D43" s="30">
        <v>37</v>
      </c>
      <c r="E43" s="31">
        <f t="shared" si="4"/>
        <v>46053</v>
      </c>
      <c r="F43" s="27">
        <f t="shared" si="2"/>
        <v>2027.6394288413683</v>
      </c>
      <c r="G43" s="27">
        <f t="shared" si="5"/>
        <v>298.88140008055825</v>
      </c>
      <c r="H43" s="27">
        <f t="shared" si="6"/>
        <v>1728.75802876081</v>
      </c>
      <c r="I43" s="28">
        <f t="shared" si="3"/>
        <v>43103.451983322899</v>
      </c>
    </row>
    <row r="44" spans="4:9" ht="18" customHeight="1" x14ac:dyDescent="0.35">
      <c r="D44" s="25">
        <v>38</v>
      </c>
      <c r="E44" s="31">
        <f t="shared" si="4"/>
        <v>46081</v>
      </c>
      <c r="F44" s="27">
        <f t="shared" si="2"/>
        <v>2027.6394288413683</v>
      </c>
      <c r="G44" s="27">
        <f t="shared" si="5"/>
        <v>287.35634655548614</v>
      </c>
      <c r="H44" s="27">
        <f t="shared" si="6"/>
        <v>1740.2830822858821</v>
      </c>
      <c r="I44" s="28">
        <f t="shared" si="3"/>
        <v>41363.168901037017</v>
      </c>
    </row>
    <row r="45" spans="4:9" ht="18" customHeight="1" x14ac:dyDescent="0.35">
      <c r="D45" s="25">
        <v>39</v>
      </c>
      <c r="E45" s="31">
        <f t="shared" si="4"/>
        <v>46112</v>
      </c>
      <c r="F45" s="27">
        <f t="shared" si="2"/>
        <v>2027.6394288413683</v>
      </c>
      <c r="G45" s="27">
        <f t="shared" si="5"/>
        <v>275.75445934024697</v>
      </c>
      <c r="H45" s="27">
        <f t="shared" si="6"/>
        <v>1751.8849695011213</v>
      </c>
      <c r="I45" s="28">
        <f t="shared" si="3"/>
        <v>39611.283931535894</v>
      </c>
    </row>
    <row r="46" spans="4:9" ht="18" customHeight="1" x14ac:dyDescent="0.35">
      <c r="D46" s="25">
        <v>40</v>
      </c>
      <c r="E46" s="31">
        <f t="shared" si="4"/>
        <v>46142</v>
      </c>
      <c r="F46" s="27">
        <f t="shared" si="2"/>
        <v>2027.6394288413683</v>
      </c>
      <c r="G46" s="27">
        <f t="shared" si="5"/>
        <v>264.07522621023946</v>
      </c>
      <c r="H46" s="27">
        <f t="shared" si="6"/>
        <v>1763.5642026311289</v>
      </c>
      <c r="I46" s="28">
        <f t="shared" si="3"/>
        <v>37847.719728904762</v>
      </c>
    </row>
    <row r="47" spans="4:9" ht="18" customHeight="1" x14ac:dyDescent="0.35">
      <c r="D47" s="25">
        <v>41</v>
      </c>
      <c r="E47" s="31">
        <f t="shared" si="4"/>
        <v>46173</v>
      </c>
      <c r="F47" s="27">
        <f t="shared" si="2"/>
        <v>2027.6394288413683</v>
      </c>
      <c r="G47" s="27">
        <f t="shared" si="5"/>
        <v>252.31813152603195</v>
      </c>
      <c r="H47" s="27">
        <f t="shared" si="6"/>
        <v>1775.3212973153363</v>
      </c>
      <c r="I47" s="28">
        <f t="shared" si="3"/>
        <v>36072.398431589427</v>
      </c>
    </row>
    <row r="48" spans="4:9" ht="18" customHeight="1" x14ac:dyDescent="0.35">
      <c r="D48" s="25">
        <v>42</v>
      </c>
      <c r="E48" s="31">
        <f t="shared" si="4"/>
        <v>46203</v>
      </c>
      <c r="F48" s="27">
        <f t="shared" si="2"/>
        <v>2027.639428841368</v>
      </c>
      <c r="G48" s="27">
        <f t="shared" si="5"/>
        <v>240.48265621059639</v>
      </c>
      <c r="H48" s="27">
        <f t="shared" si="6"/>
        <v>1787.1567726307717</v>
      </c>
      <c r="I48" s="28">
        <f t="shared" si="3"/>
        <v>34285.241658958657</v>
      </c>
    </row>
    <row r="49" spans="4:9" ht="18" customHeight="1" x14ac:dyDescent="0.35">
      <c r="D49" s="25">
        <v>43</v>
      </c>
      <c r="E49" s="31">
        <f t="shared" si="4"/>
        <v>46234</v>
      </c>
      <c r="F49" s="27">
        <f t="shared" si="2"/>
        <v>2027.6394288413683</v>
      </c>
      <c r="G49" s="27">
        <f t="shared" si="5"/>
        <v>228.56827772639122</v>
      </c>
      <c r="H49" s="27">
        <f t="shared" si="6"/>
        <v>1799.0711511149771</v>
      </c>
      <c r="I49" s="28">
        <f t="shared" si="3"/>
        <v>32486.170507843679</v>
      </c>
    </row>
    <row r="50" spans="4:9" ht="18" customHeight="1" x14ac:dyDescent="0.35">
      <c r="D50" s="30">
        <v>44</v>
      </c>
      <c r="E50" s="31">
        <f t="shared" si="4"/>
        <v>46265</v>
      </c>
      <c r="F50" s="27">
        <f t="shared" si="2"/>
        <v>2027.6394288413685</v>
      </c>
      <c r="G50" s="27">
        <f t="shared" si="5"/>
        <v>216.57447005229136</v>
      </c>
      <c r="H50" s="27">
        <f t="shared" si="6"/>
        <v>1811.0649587890771</v>
      </c>
      <c r="I50" s="28">
        <f t="shared" si="3"/>
        <v>30675.105549054602</v>
      </c>
    </row>
    <row r="51" spans="4:9" ht="18" customHeight="1" x14ac:dyDescent="0.35">
      <c r="D51" s="25">
        <v>45</v>
      </c>
      <c r="E51" s="31">
        <f t="shared" si="4"/>
        <v>46295</v>
      </c>
      <c r="F51" s="27">
        <f t="shared" si="2"/>
        <v>2027.6394288413683</v>
      </c>
      <c r="G51" s="27">
        <f t="shared" si="5"/>
        <v>204.5007036603642</v>
      </c>
      <c r="H51" s="27">
        <f t="shared" si="6"/>
        <v>1823.138725181004</v>
      </c>
      <c r="I51" s="28">
        <f t="shared" si="3"/>
        <v>28851.966823873598</v>
      </c>
    </row>
    <row r="52" spans="4:9" ht="18" customHeight="1" x14ac:dyDescent="0.35">
      <c r="D52" s="25">
        <v>46</v>
      </c>
      <c r="E52" s="31">
        <f t="shared" si="4"/>
        <v>46326</v>
      </c>
      <c r="F52" s="27">
        <f t="shared" si="2"/>
        <v>2027.639428841368</v>
      </c>
      <c r="G52" s="27">
        <f t="shared" si="5"/>
        <v>192.34644549249083</v>
      </c>
      <c r="H52" s="27">
        <f t="shared" si="6"/>
        <v>1835.2929833488772</v>
      </c>
      <c r="I52" s="28">
        <f t="shared" si="3"/>
        <v>27016.67384052472</v>
      </c>
    </row>
    <row r="53" spans="4:9" ht="18" customHeight="1" x14ac:dyDescent="0.35">
      <c r="D53" s="25">
        <v>47</v>
      </c>
      <c r="E53" s="31">
        <f t="shared" si="4"/>
        <v>46356</v>
      </c>
      <c r="F53" s="27">
        <f t="shared" si="2"/>
        <v>2027.639428841368</v>
      </c>
      <c r="G53" s="27">
        <f t="shared" si="5"/>
        <v>180.11115893683166</v>
      </c>
      <c r="H53" s="27">
        <f t="shared" si="6"/>
        <v>1847.5282699045365</v>
      </c>
      <c r="I53" s="28">
        <f t="shared" si="3"/>
        <v>25169.145570620181</v>
      </c>
    </row>
    <row r="54" spans="4:9" x14ac:dyDescent="0.35">
      <c r="D54" s="25">
        <v>48</v>
      </c>
      <c r="E54" s="31">
        <f t="shared" si="4"/>
        <v>46387</v>
      </c>
      <c r="F54" s="27">
        <f t="shared" si="2"/>
        <v>2027.6394288413683</v>
      </c>
      <c r="G54" s="27">
        <f t="shared" si="5"/>
        <v>167.79430380413473</v>
      </c>
      <c r="H54" s="27">
        <f t="shared" si="6"/>
        <v>1859.8451250372336</v>
      </c>
      <c r="I54" s="28">
        <f t="shared" si="3"/>
        <v>23309.300445582947</v>
      </c>
    </row>
    <row r="55" spans="4:9" x14ac:dyDescent="0.35">
      <c r="D55" s="25">
        <v>49</v>
      </c>
      <c r="E55" s="31">
        <f t="shared" si="4"/>
        <v>46418</v>
      </c>
      <c r="F55" s="27">
        <f t="shared" si="2"/>
        <v>2027.6394288413685</v>
      </c>
      <c r="G55" s="27">
        <f t="shared" si="5"/>
        <v>155.39533630388652</v>
      </c>
      <c r="H55" s="27">
        <f t="shared" si="6"/>
        <v>1872.2440925374819</v>
      </c>
      <c r="I55" s="28">
        <f t="shared" si="3"/>
        <v>21437.056353045464</v>
      </c>
    </row>
    <row r="56" spans="4:9" x14ac:dyDescent="0.35">
      <c r="D56" s="25">
        <v>50</v>
      </c>
      <c r="E56" s="31">
        <f t="shared" si="4"/>
        <v>46446</v>
      </c>
      <c r="F56" s="27">
        <f t="shared" si="2"/>
        <v>2027.639428841368</v>
      </c>
      <c r="G56" s="27">
        <f t="shared" si="5"/>
        <v>142.91370902030329</v>
      </c>
      <c r="H56" s="27">
        <f t="shared" si="6"/>
        <v>1884.7257198210648</v>
      </c>
      <c r="I56" s="28">
        <f t="shared" si="3"/>
        <v>19552.330633224399</v>
      </c>
    </row>
    <row r="57" spans="4:9" x14ac:dyDescent="0.35">
      <c r="D57" s="30">
        <v>51</v>
      </c>
      <c r="E57" s="31">
        <f t="shared" si="4"/>
        <v>46477</v>
      </c>
      <c r="F57" s="27">
        <f t="shared" si="2"/>
        <v>2027.6394288413678</v>
      </c>
      <c r="G57" s="27">
        <f t="shared" si="5"/>
        <v>130.34887088816285</v>
      </c>
      <c r="H57" s="27">
        <f t="shared" si="6"/>
        <v>1897.2905579532051</v>
      </c>
      <c r="I57" s="28">
        <f t="shared" si="3"/>
        <v>17655.040075271194</v>
      </c>
    </row>
    <row r="58" spans="4:9" x14ac:dyDescent="0.35">
      <c r="D58" s="25">
        <v>52</v>
      </c>
      <c r="E58" s="31">
        <f t="shared" si="4"/>
        <v>46507</v>
      </c>
      <c r="F58" s="27">
        <f t="shared" si="2"/>
        <v>2027.639428841368</v>
      </c>
      <c r="G58" s="27">
        <f t="shared" si="5"/>
        <v>117.70026716847482</v>
      </c>
      <c r="H58" s="27">
        <f t="shared" si="6"/>
        <v>1909.9391616728933</v>
      </c>
      <c r="I58" s="28">
        <f t="shared" si="3"/>
        <v>15745.1009135983</v>
      </c>
    </row>
    <row r="59" spans="4:9" x14ac:dyDescent="0.35">
      <c r="D59" s="25">
        <v>53</v>
      </c>
      <c r="E59" s="31">
        <f t="shared" si="4"/>
        <v>46538</v>
      </c>
      <c r="F59" s="27">
        <f t="shared" si="2"/>
        <v>2027.6394288413683</v>
      </c>
      <c r="G59" s="27">
        <f t="shared" si="5"/>
        <v>104.96733942398886</v>
      </c>
      <c r="H59" s="27">
        <f t="shared" si="6"/>
        <v>1922.6720894173793</v>
      </c>
      <c r="I59" s="28">
        <f t="shared" si="3"/>
        <v>13822.428824180921</v>
      </c>
    </row>
    <row r="60" spans="4:9" x14ac:dyDescent="0.35">
      <c r="D60" s="25">
        <v>54</v>
      </c>
      <c r="E60" s="31">
        <f t="shared" si="4"/>
        <v>46568</v>
      </c>
      <c r="F60" s="27">
        <f t="shared" si="2"/>
        <v>2027.6394288413683</v>
      </c>
      <c r="G60" s="27">
        <f t="shared" si="5"/>
        <v>92.14952549453966</v>
      </c>
      <c r="H60" s="27">
        <f t="shared" si="6"/>
        <v>1935.4899033468287</v>
      </c>
      <c r="I60" s="28">
        <f t="shared" si="3"/>
        <v>11886.938920834093</v>
      </c>
    </row>
    <row r="61" spans="4:9" x14ac:dyDescent="0.35">
      <c r="D61" s="25">
        <v>55</v>
      </c>
      <c r="E61" s="31">
        <f t="shared" si="4"/>
        <v>46599</v>
      </c>
      <c r="F61" s="27">
        <f t="shared" si="2"/>
        <v>2027.6394288413683</v>
      </c>
      <c r="G61" s="27">
        <f t="shared" si="5"/>
        <v>79.246259472227479</v>
      </c>
      <c r="H61" s="27">
        <f t="shared" si="6"/>
        <v>1948.3931693691409</v>
      </c>
      <c r="I61" s="28">
        <f t="shared" si="3"/>
        <v>9938.5457514649515</v>
      </c>
    </row>
    <row r="62" spans="4:9" x14ac:dyDescent="0.35">
      <c r="D62" s="25">
        <v>56</v>
      </c>
      <c r="E62" s="31">
        <f t="shared" si="4"/>
        <v>46630</v>
      </c>
      <c r="F62" s="27">
        <f t="shared" si="2"/>
        <v>2027.6394288413685</v>
      </c>
      <c r="G62" s="27">
        <f t="shared" si="5"/>
        <v>66.25697167643321</v>
      </c>
      <c r="H62" s="27">
        <f t="shared" si="6"/>
        <v>1961.3824571649352</v>
      </c>
      <c r="I62" s="28">
        <f t="shared" si="3"/>
        <v>7977.1632943000168</v>
      </c>
    </row>
    <row r="63" spans="4:9" x14ac:dyDescent="0.35">
      <c r="D63" s="25">
        <v>57</v>
      </c>
      <c r="E63" s="31">
        <f t="shared" si="4"/>
        <v>46660</v>
      </c>
      <c r="F63" s="27">
        <f t="shared" si="2"/>
        <v>2027.6394288413683</v>
      </c>
      <c r="G63" s="27">
        <f t="shared" si="5"/>
        <v>53.18108862866697</v>
      </c>
      <c r="H63" s="27">
        <f t="shared" si="6"/>
        <v>1974.4583402127014</v>
      </c>
      <c r="I63" s="28">
        <f t="shared" si="3"/>
        <v>6002.7049540873159</v>
      </c>
    </row>
    <row r="64" spans="4:9" x14ac:dyDescent="0.35">
      <c r="D64" s="30">
        <v>58</v>
      </c>
      <c r="E64" s="31">
        <f t="shared" si="4"/>
        <v>46691</v>
      </c>
      <c r="F64" s="27">
        <f t="shared" si="2"/>
        <v>2027.6394288413683</v>
      </c>
      <c r="G64" s="27">
        <f t="shared" si="5"/>
        <v>40.018033027248954</v>
      </c>
      <c r="H64" s="27">
        <f t="shared" si="6"/>
        <v>1987.6213958141193</v>
      </c>
      <c r="I64" s="28">
        <f t="shared" si="3"/>
        <v>4015.0835582731966</v>
      </c>
    </row>
    <row r="65" spans="4:9" x14ac:dyDescent="0.35">
      <c r="D65" s="25">
        <v>59</v>
      </c>
      <c r="E65" s="31">
        <f t="shared" si="4"/>
        <v>46721</v>
      </c>
      <c r="F65" s="27">
        <f t="shared" si="2"/>
        <v>2027.6394288413683</v>
      </c>
      <c r="G65" s="27">
        <f t="shared" si="5"/>
        <v>26.767223721821495</v>
      </c>
      <c r="H65" s="27">
        <f t="shared" si="6"/>
        <v>2000.8722051195468</v>
      </c>
      <c r="I65" s="28">
        <f t="shared" si="3"/>
        <v>2014.2113531536497</v>
      </c>
    </row>
    <row r="66" spans="4:9" x14ac:dyDescent="0.35">
      <c r="D66" s="25">
        <v>60</v>
      </c>
      <c r="E66" s="31">
        <f t="shared" si="4"/>
        <v>46752</v>
      </c>
      <c r="F66" s="27">
        <f t="shared" si="2"/>
        <v>2027.6394288413683</v>
      </c>
      <c r="G66" s="27">
        <f t="shared" si="5"/>
        <v>13.42807568769118</v>
      </c>
      <c r="H66" s="27">
        <f t="shared" si="6"/>
        <v>2014.211353153677</v>
      </c>
      <c r="I66" s="28">
        <f t="shared" si="3"/>
        <v>-2.7284841053187847E-11</v>
      </c>
    </row>
    <row r="67" spans="4:9" x14ac:dyDescent="0.35">
      <c r="D67" s="25">
        <v>61</v>
      </c>
      <c r="E67" s="31">
        <f t="shared" si="4"/>
        <v>46783</v>
      </c>
      <c r="F67" s="27"/>
      <c r="G67" s="27"/>
      <c r="H67" s="27"/>
      <c r="I67" s="28"/>
    </row>
  </sheetData>
  <dataValidations count="1">
    <dataValidation type="list" allowBlank="1" showInputMessage="1" showErrorMessage="1" sqref="B6" xr:uid="{0F29014E-6CD9-48C6-9F5F-D3333289A598}">
      <formula1>"Annual, 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Index</vt:lpstr>
      <vt:lpstr>FV</vt:lpstr>
      <vt:lpstr>PV</vt:lpstr>
      <vt:lpstr>PMT</vt:lpstr>
      <vt:lpstr>Duration</vt:lpstr>
      <vt:lpstr>Monthly Loan Payment</vt:lpstr>
      <vt:lpstr>Loan Payment Schedule</vt:lpstr>
      <vt:lpstr>Loan Payment Schedule -Easy Way</vt:lpstr>
      <vt:lpstr>'Loan Payment Schedule -Easy Way'!EMI</vt:lpstr>
      <vt:lpstr>EMI</vt:lpstr>
      <vt:lpstr>'Loan Payment Schedule -Easy Way'!NPER</vt:lpstr>
      <vt:lpstr>NPER</vt:lpstr>
      <vt:lpstr>PV</vt:lpstr>
      <vt:lpstr>'Loan Payment Schedule -Easy Way'!Rate</vt:lpstr>
      <vt:lpstr>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2023-01-04T11:45:58Z</dcterms:created>
  <dcterms:modified xsi:type="dcterms:W3CDTF">2024-10-09T18:40:08Z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2024-10-09T18:40:08Z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7cdedadf-63aa-41e9-bb2b-d99e6da9eb95</vt:lpwstr>
  </property>
  <property fmtid="{D5CDD505-2E9C-101B-9397-08002B2CF9AE}" pid="7" name="MSIP_Label_defa4170-0d19-0005-0004-bc88714345d2_ActionId">
    <vt:lpwstr>e68d70fb-10b9-4f00-bc64-493474a0c4bb</vt:lpwstr>
  </property>
  <property fmtid="{D5CDD505-2E9C-101B-9397-08002B2CF9AE}" pid="8" name="MSIP_Label_defa4170-0d19-0005-0004-bc88714345d2_ContentBits">
    <vt:lpwstr>0</vt:lpwstr>
  </property>
</Properties>
</file>