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<sst xmlns="http://schemas.openxmlformats.org/spreadsheetml/2006/main" count="62" uniqueCount="52">
  <si>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 xml:space="preserve"> (Free Earth Support Method)</t>
  </si>
  <si>
    <t>q =</t>
  </si>
  <si>
    <r>
      <t>kg/m</t>
    </r>
    <r>
      <rPr>
        <vertAlign val="superscript"/>
        <sz val="10"/>
        <rFont val="Arial"/>
        <family val="2"/>
      </rPr>
      <t>2</t>
    </r>
  </si>
  <si>
    <t>A</t>
  </si>
  <si>
    <t xml:space="preserve">   a       F</t>
  </si>
  <si>
    <t xml:space="preserve"> </t>
  </si>
  <si>
    <t>F=</t>
  </si>
  <si>
    <t>kg</t>
  </si>
  <si>
    <t>y =</t>
  </si>
  <si>
    <t>x =</t>
  </si>
  <si>
    <t>H =</t>
  </si>
  <si>
    <r>
      <t>g</t>
    </r>
    <r>
      <rPr>
        <vertAlign val="subscript"/>
        <sz val="10"/>
        <rFont val="Symbol"/>
        <family val="1"/>
      </rPr>
      <t>1</t>
    </r>
    <r>
      <rPr>
        <sz val="10"/>
        <rFont val="Symbol"/>
        <family val="1"/>
      </rPr>
      <t>=</t>
    </r>
  </si>
  <si>
    <r>
      <t>kg/m</t>
    </r>
    <r>
      <rPr>
        <vertAlign val="superscript"/>
        <sz val="10"/>
        <rFont val="Arial"/>
        <family val="2"/>
      </rPr>
      <t>3</t>
    </r>
  </si>
  <si>
    <r>
      <t>k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=</t>
    </r>
  </si>
  <si>
    <t xml:space="preserve">         b</t>
  </si>
  <si>
    <r>
      <t>f</t>
    </r>
    <r>
      <rPr>
        <vertAlign val="subscript"/>
        <sz val="10"/>
        <rFont val="Symbol"/>
        <family val="1"/>
      </rPr>
      <t>1</t>
    </r>
    <r>
      <rPr>
        <sz val="10"/>
        <rFont val="Symbol"/>
        <family val="1"/>
      </rPr>
      <t>=</t>
    </r>
  </si>
  <si>
    <t>degree</t>
  </si>
  <si>
    <t xml:space="preserve">e  d   </t>
  </si>
  <si>
    <t>m</t>
  </si>
  <si>
    <t>z =</t>
  </si>
  <si>
    <r>
      <t>g</t>
    </r>
    <r>
      <rPr>
        <vertAlign val="subscript"/>
        <sz val="10"/>
        <rFont val="Symbol"/>
        <family val="1"/>
      </rPr>
      <t>2</t>
    </r>
    <r>
      <rPr>
        <sz val="10"/>
        <rFont val="Symbol"/>
        <family val="1"/>
      </rPr>
      <t>=</t>
    </r>
  </si>
  <si>
    <r>
      <t>f</t>
    </r>
    <r>
      <rPr>
        <vertAlign val="subscript"/>
        <sz val="10"/>
        <rFont val="Symbol"/>
        <family val="1"/>
      </rPr>
      <t>2</t>
    </r>
    <r>
      <rPr>
        <sz val="10"/>
        <rFont val="Symbol"/>
        <family val="1"/>
      </rPr>
      <t>=</t>
    </r>
  </si>
  <si>
    <t xml:space="preserve">   Zero</t>
  </si>
  <si>
    <t xml:space="preserve">   Pressure</t>
  </si>
  <si>
    <t>Pile Width=</t>
  </si>
  <si>
    <t>@</t>
  </si>
  <si>
    <t>Max Moment=</t>
  </si>
  <si>
    <t>kg-m</t>
  </si>
  <si>
    <t>at</t>
  </si>
  <si>
    <t>m from top</t>
  </si>
  <si>
    <t>(kg)</t>
  </si>
  <si>
    <t>f</t>
  </si>
  <si>
    <t>Horizontal Force Diagram</t>
  </si>
  <si>
    <t xml:space="preserve">       Area Forces</t>
  </si>
  <si>
    <t>Note:</t>
  </si>
  <si>
    <t>a =</t>
  </si>
  <si>
    <t>kg/m</t>
  </si>
  <si>
    <t>b =</t>
  </si>
  <si>
    <t>c =</t>
  </si>
  <si>
    <t>d =</t>
  </si>
  <si>
    <t>e =</t>
  </si>
  <si>
    <t xml:space="preserve"> f =</t>
  </si>
  <si>
    <t xml:space="preserve">            c</t>
  </si>
  <si>
    <r>
      <t xml:space="preserve">   </t>
    </r>
    <r>
      <rPr>
        <b/>
        <i/>
        <u val="single"/>
        <sz val="10"/>
        <rFont val="Arial"/>
        <family val="2"/>
      </rPr>
      <t>Anchored Bulkhead</t>
    </r>
  </si>
  <si>
    <t>Try: L=</t>
  </si>
  <si>
    <r>
      <t>e</t>
    </r>
    <r>
      <rPr>
        <sz val="10"/>
        <color indexed="9"/>
        <rFont val="Arial"/>
        <family val="2"/>
      </rPr>
      <t>M</t>
    </r>
    <r>
      <rPr>
        <vertAlign val="subscript"/>
        <sz val="10"/>
        <color indexed="9"/>
        <rFont val="Arial"/>
        <family val="2"/>
      </rPr>
      <t>@A</t>
    </r>
    <r>
      <rPr>
        <sz val="10"/>
        <color indexed="9"/>
        <rFont val="Arial"/>
        <family val="2"/>
      </rPr>
      <t>=</t>
    </r>
  </si>
  <si>
    <t>&lt;DPT&gt;</t>
  </si>
  <si>
    <t>หมายเหตุ</t>
  </si>
  <si>
    <t>โปรแกรมนี้เป็นเพียงโปรแกรมช่วยในการคำนวนเขื่อนกันดินชนิดตอกเสาเข็มแบบมีสมอดึง</t>
  </si>
  <si>
    <t>การนำผลลัพธ์นี้ไปใช้งานต่อไป เป็นวิจารณญาณและความรับผิดชอบของผู้ใช้งานเอง</t>
  </si>
  <si>
    <r>
      <t>FS</t>
    </r>
    <r>
      <rPr>
        <sz val="10"/>
        <rFont val="Arial"/>
        <family val="0"/>
      </rPr>
      <t>=</t>
    </r>
  </si>
  <si>
    <r>
      <t>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/FS</t>
    </r>
    <r>
      <rPr>
        <sz val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</si>
</sst>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vertAlign val="subscript"/>
      <sz val="10"/>
      <name val="Symbol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color indexed="14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9"/>
      <name val="Symbol"/>
      <family val="1"/>
    </font>
    <font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u val="single"/>
      <sz val="10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204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1" fillId="0" borderId="0" xfId="0" applyFont="1" applyAlignment="1" quotePrefix="1">
      <alignment horizontal="right"/>
    </xf>
    <xf numFmtId="0" fontId="12" fillId="0" borderId="1" xfId="0" applyFont="1" applyBorder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12" fillId="0" borderId="1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/>
      <protection locked="0"/>
    </xf>
    <xf numFmtId="0" fontId="12" fillId="0" borderId="1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14" fillId="0" borderId="0" xfId="0" applyFont="1" applyAlignment="1" quotePrefix="1">
      <alignment horizontal="left"/>
    </xf>
    <xf numFmtId="1" fontId="15" fillId="0" borderId="0" xfId="0" applyNumberFormat="1" applyFont="1" applyAlignment="1" applyProtection="1">
      <alignment horizontal="left"/>
      <protection hidden="1"/>
    </xf>
    <xf numFmtId="0" fontId="15" fillId="0" borderId="0" xfId="0" applyFont="1" applyAlignment="1">
      <alignment horizontal="center"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 horizontal="left"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1" fontId="15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28575</xdr:rowOff>
    </xdr:from>
    <xdr:to>
      <xdr:col>6</xdr:col>
      <xdr:colOff>76200</xdr:colOff>
      <xdr:row>10</xdr:row>
      <xdr:rowOff>28575</xdr:rowOff>
    </xdr:to>
    <xdr:sp>
      <xdr:nvSpPr>
        <xdr:cNvPr id="1" name="Line 9"/>
        <xdr:cNvSpPr>
          <a:spLocks/>
        </xdr:cNvSpPr>
      </xdr:nvSpPr>
      <xdr:spPr>
        <a:xfrm flipH="1">
          <a:off x="476250" y="172402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5</xdr:col>
      <xdr:colOff>152400</xdr:colOff>
      <xdr:row>5</xdr:row>
      <xdr:rowOff>0</xdr:rowOff>
    </xdr:to>
    <xdr:sp>
      <xdr:nvSpPr>
        <xdr:cNvPr id="2" name="Line 11"/>
        <xdr:cNvSpPr>
          <a:spLocks/>
        </xdr:cNvSpPr>
      </xdr:nvSpPr>
      <xdr:spPr>
        <a:xfrm>
          <a:off x="228600" y="828675"/>
          <a:ext cx="13620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0</xdr:rowOff>
    </xdr:from>
    <xdr:to>
      <xdr:col>2</xdr:col>
      <xdr:colOff>266700</xdr:colOff>
      <xdr:row>10</xdr:row>
      <xdr:rowOff>28575</xdr:rowOff>
    </xdr:to>
    <xdr:grpSp>
      <xdr:nvGrpSpPr>
        <xdr:cNvPr id="3" name="Group 57"/>
        <xdr:cNvGrpSpPr>
          <a:grpSpLocks/>
        </xdr:cNvGrpSpPr>
      </xdr:nvGrpSpPr>
      <xdr:grpSpPr>
        <a:xfrm>
          <a:off x="733425" y="828675"/>
          <a:ext cx="9525" cy="895350"/>
          <a:chOff x="-15" y="-26091"/>
          <a:chExt cx="1" cy="282"/>
        </a:xfrm>
        <a:solidFill>
          <a:srgbClr val="FFFFFF"/>
        </a:solidFill>
      </xdr:grpSpPr>
      <xdr:sp>
        <xdr:nvSpPr>
          <xdr:cNvPr id="4" name="Line 12"/>
          <xdr:cNvSpPr>
            <a:spLocks/>
          </xdr:cNvSpPr>
        </xdr:nvSpPr>
        <xdr:spPr>
          <a:xfrm flipV="1">
            <a:off x="-15" y="-26091"/>
            <a:ext cx="1" cy="9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-15" y="-25923"/>
            <a:ext cx="1" cy="1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66675</xdr:rowOff>
    </xdr:from>
    <xdr:to>
      <xdr:col>6</xdr:col>
      <xdr:colOff>66675</xdr:colOff>
      <xdr:row>8</xdr:row>
      <xdr:rowOff>66675</xdr:rowOff>
    </xdr:to>
    <xdr:sp>
      <xdr:nvSpPr>
        <xdr:cNvPr id="6" name="Line 14"/>
        <xdr:cNvSpPr>
          <a:spLocks/>
        </xdr:cNvSpPr>
      </xdr:nvSpPr>
      <xdr:spPr>
        <a:xfrm>
          <a:off x="876300" y="141922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8</xdr:row>
      <xdr:rowOff>95250</xdr:rowOff>
    </xdr:from>
    <xdr:to>
      <xdr:col>4</xdr:col>
      <xdr:colOff>200025</xdr:colOff>
      <xdr:row>8</xdr:row>
      <xdr:rowOff>95250</xdr:rowOff>
    </xdr:to>
    <xdr:sp>
      <xdr:nvSpPr>
        <xdr:cNvPr id="7" name="Line 15"/>
        <xdr:cNvSpPr>
          <a:spLocks/>
        </xdr:cNvSpPr>
      </xdr:nvSpPr>
      <xdr:spPr>
        <a:xfrm>
          <a:off x="1228725" y="1447800"/>
          <a:ext cx="16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5</xdr:row>
      <xdr:rowOff>0</xdr:rowOff>
    </xdr:from>
    <xdr:to>
      <xdr:col>4</xdr:col>
      <xdr:colOff>123825</xdr:colOff>
      <xdr:row>6</xdr:row>
      <xdr:rowOff>0</xdr:rowOff>
    </xdr:to>
    <xdr:sp>
      <xdr:nvSpPr>
        <xdr:cNvPr id="8" name="Line 17"/>
        <xdr:cNvSpPr>
          <a:spLocks/>
        </xdr:cNvSpPr>
      </xdr:nvSpPr>
      <xdr:spPr>
        <a:xfrm flipV="1">
          <a:off x="1314450" y="8286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28575</xdr:rowOff>
    </xdr:from>
    <xdr:to>
      <xdr:col>4</xdr:col>
      <xdr:colOff>123825</xdr:colOff>
      <xdr:row>8</xdr:row>
      <xdr:rowOff>66675</xdr:rowOff>
    </xdr:to>
    <xdr:sp>
      <xdr:nvSpPr>
        <xdr:cNvPr id="9" name="Line 18"/>
        <xdr:cNvSpPr>
          <a:spLocks/>
        </xdr:cNvSpPr>
      </xdr:nvSpPr>
      <xdr:spPr>
        <a:xfrm>
          <a:off x="1314450" y="1181100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123825</xdr:rowOff>
    </xdr:from>
    <xdr:to>
      <xdr:col>4</xdr:col>
      <xdr:colOff>152400</xdr:colOff>
      <xdr:row>8</xdr:row>
      <xdr:rowOff>123825</xdr:rowOff>
    </xdr:to>
    <xdr:sp>
      <xdr:nvSpPr>
        <xdr:cNvPr id="10" name="Line 19"/>
        <xdr:cNvSpPr>
          <a:spLocks/>
        </xdr:cNvSpPr>
      </xdr:nvSpPr>
      <xdr:spPr>
        <a:xfrm>
          <a:off x="1276350" y="1476375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190500</xdr:rowOff>
    </xdr:from>
    <xdr:to>
      <xdr:col>6</xdr:col>
      <xdr:colOff>0</xdr:colOff>
      <xdr:row>12</xdr:row>
      <xdr:rowOff>190500</xdr:rowOff>
    </xdr:to>
    <xdr:sp>
      <xdr:nvSpPr>
        <xdr:cNvPr id="11" name="Line 39"/>
        <xdr:cNvSpPr>
          <a:spLocks/>
        </xdr:cNvSpPr>
      </xdr:nvSpPr>
      <xdr:spPr>
        <a:xfrm>
          <a:off x="1200150" y="2247900"/>
          <a:ext cx="552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10</xdr:row>
      <xdr:rowOff>28575</xdr:rowOff>
    </xdr:from>
    <xdr:to>
      <xdr:col>4</xdr:col>
      <xdr:colOff>133350</xdr:colOff>
      <xdr:row>11</xdr:row>
      <xdr:rowOff>0</xdr:rowOff>
    </xdr:to>
    <xdr:sp>
      <xdr:nvSpPr>
        <xdr:cNvPr id="12" name="Line 40"/>
        <xdr:cNvSpPr>
          <a:spLocks/>
        </xdr:cNvSpPr>
      </xdr:nvSpPr>
      <xdr:spPr>
        <a:xfrm flipV="1">
          <a:off x="1323975" y="17240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0</xdr:rowOff>
    </xdr:from>
    <xdr:to>
      <xdr:col>4</xdr:col>
      <xdr:colOff>133350</xdr:colOff>
      <xdr:row>12</xdr:row>
      <xdr:rowOff>190500</xdr:rowOff>
    </xdr:to>
    <xdr:sp>
      <xdr:nvSpPr>
        <xdr:cNvPr id="13" name="Line 41"/>
        <xdr:cNvSpPr>
          <a:spLocks/>
        </xdr:cNvSpPr>
      </xdr:nvSpPr>
      <xdr:spPr>
        <a:xfrm>
          <a:off x="1323975" y="205740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95250</xdr:rowOff>
    </xdr:from>
    <xdr:to>
      <xdr:col>5</xdr:col>
      <xdr:colOff>123825</xdr:colOff>
      <xdr:row>18</xdr:row>
      <xdr:rowOff>95250</xdr:rowOff>
    </xdr:to>
    <xdr:sp>
      <xdr:nvSpPr>
        <xdr:cNvPr id="14" name="Line 42"/>
        <xdr:cNvSpPr>
          <a:spLocks/>
        </xdr:cNvSpPr>
      </xdr:nvSpPr>
      <xdr:spPr>
        <a:xfrm flipH="1" flipV="1">
          <a:off x="190500" y="3200400"/>
          <a:ext cx="1371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5</xdr:row>
      <xdr:rowOff>0</xdr:rowOff>
    </xdr:from>
    <xdr:to>
      <xdr:col>1</xdr:col>
      <xdr:colOff>238125</xdr:colOff>
      <xdr:row>10</xdr:row>
      <xdr:rowOff>152400</xdr:rowOff>
    </xdr:to>
    <xdr:sp>
      <xdr:nvSpPr>
        <xdr:cNvPr id="15" name="Line 43"/>
        <xdr:cNvSpPr>
          <a:spLocks/>
        </xdr:cNvSpPr>
      </xdr:nvSpPr>
      <xdr:spPr>
        <a:xfrm flipV="1">
          <a:off x="333375" y="828675"/>
          <a:ext cx="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12</xdr:row>
      <xdr:rowOff>0</xdr:rowOff>
    </xdr:from>
    <xdr:to>
      <xdr:col>1</xdr:col>
      <xdr:colOff>228600</xdr:colOff>
      <xdr:row>18</xdr:row>
      <xdr:rowOff>95250</xdr:rowOff>
    </xdr:to>
    <xdr:sp>
      <xdr:nvSpPr>
        <xdr:cNvPr id="16" name="Line 44"/>
        <xdr:cNvSpPr>
          <a:spLocks/>
        </xdr:cNvSpPr>
      </xdr:nvSpPr>
      <xdr:spPr>
        <a:xfrm>
          <a:off x="323850" y="2057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10</xdr:row>
      <xdr:rowOff>38100</xdr:rowOff>
    </xdr:from>
    <xdr:to>
      <xdr:col>4</xdr:col>
      <xdr:colOff>9525</xdr:colOff>
      <xdr:row>10</xdr:row>
      <xdr:rowOff>133350</xdr:rowOff>
    </xdr:to>
    <xdr:grpSp>
      <xdr:nvGrpSpPr>
        <xdr:cNvPr id="17" name="Group 50"/>
        <xdr:cNvGrpSpPr>
          <a:grpSpLocks/>
        </xdr:cNvGrpSpPr>
      </xdr:nvGrpSpPr>
      <xdr:grpSpPr>
        <a:xfrm>
          <a:off x="790575" y="1733550"/>
          <a:ext cx="409575" cy="95250"/>
          <a:chOff x="-3049" y="-1889569"/>
          <a:chExt cx="14577" cy="1330"/>
        </a:xfrm>
        <a:solidFill>
          <a:srgbClr val="FFFFFF"/>
        </a:solidFill>
      </xdr:grpSpPr>
      <xdr:sp>
        <xdr:nvSpPr>
          <xdr:cNvPr id="18" name="Line 51"/>
          <xdr:cNvSpPr>
            <a:spLocks/>
          </xdr:cNvSpPr>
        </xdr:nvSpPr>
        <xdr:spPr>
          <a:xfrm flipH="1">
            <a:off x="-3049" y="-1889569"/>
            <a:ext cx="3389" cy="13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52"/>
          <xdr:cNvSpPr>
            <a:spLocks/>
          </xdr:cNvSpPr>
        </xdr:nvSpPr>
        <xdr:spPr>
          <a:xfrm flipH="1">
            <a:off x="-677" y="-1889569"/>
            <a:ext cx="3389" cy="13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53"/>
          <xdr:cNvSpPr>
            <a:spLocks/>
          </xdr:cNvSpPr>
        </xdr:nvSpPr>
        <xdr:spPr>
          <a:xfrm flipH="1">
            <a:off x="1357" y="-1889569"/>
            <a:ext cx="3389" cy="13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54"/>
          <xdr:cNvSpPr>
            <a:spLocks/>
          </xdr:cNvSpPr>
        </xdr:nvSpPr>
        <xdr:spPr>
          <a:xfrm>
            <a:off x="4411" y="-1889170"/>
            <a:ext cx="2372" cy="9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55"/>
          <xdr:cNvSpPr>
            <a:spLocks/>
          </xdr:cNvSpPr>
        </xdr:nvSpPr>
        <xdr:spPr>
          <a:xfrm>
            <a:off x="5766" y="-1889569"/>
            <a:ext cx="3389" cy="13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56"/>
          <xdr:cNvSpPr>
            <a:spLocks/>
          </xdr:cNvSpPr>
        </xdr:nvSpPr>
        <xdr:spPr>
          <a:xfrm>
            <a:off x="8139" y="-1889569"/>
            <a:ext cx="3389" cy="13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4</xdr:row>
      <xdr:rowOff>9525</xdr:rowOff>
    </xdr:from>
    <xdr:to>
      <xdr:col>12</xdr:col>
      <xdr:colOff>0</xdr:colOff>
      <xdr:row>18</xdr:row>
      <xdr:rowOff>95250</xdr:rowOff>
    </xdr:to>
    <xdr:grpSp>
      <xdr:nvGrpSpPr>
        <xdr:cNvPr id="24" name="Group 107"/>
        <xdr:cNvGrpSpPr>
          <a:grpSpLocks/>
        </xdr:cNvGrpSpPr>
      </xdr:nvGrpSpPr>
      <xdr:grpSpPr>
        <a:xfrm>
          <a:off x="1809750" y="676275"/>
          <a:ext cx="2447925" cy="2524125"/>
          <a:chOff x="-4952" y="-6546"/>
          <a:chExt cx="24948" cy="265"/>
        </a:xfrm>
        <a:solidFill>
          <a:srgbClr val="FFFFFF"/>
        </a:solidFill>
      </xdr:grpSpPr>
      <xdr:sp>
        <xdr:nvSpPr>
          <xdr:cNvPr id="25" name="Rectangle 1"/>
          <xdr:cNvSpPr>
            <a:spLocks/>
          </xdr:cNvSpPr>
        </xdr:nvSpPr>
        <xdr:spPr>
          <a:xfrm>
            <a:off x="-4952" y="-6530"/>
            <a:ext cx="1684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Drawing 4"/>
          <xdr:cNvSpPr>
            <a:spLocks/>
          </xdr:cNvSpPr>
        </xdr:nvSpPr>
        <xdr:spPr>
          <a:xfrm>
            <a:off x="-4752" y="-6520"/>
            <a:ext cx="1185" cy="239"/>
          </a:xfrm>
          <a:custGeom>
            <a:pathLst>
              <a:path h="16384" w="16384">
                <a:moveTo>
                  <a:pt x="0" y="0"/>
                </a:moveTo>
                <a:lnTo>
                  <a:pt x="0" y="15939"/>
                </a:lnTo>
                <a:lnTo>
                  <a:pt x="8192" y="16384"/>
                </a:lnTo>
                <a:lnTo>
                  <a:pt x="16384" y="15939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5"/>
          <xdr:cNvSpPr>
            <a:spLocks/>
          </xdr:cNvSpPr>
        </xdr:nvSpPr>
        <xdr:spPr>
          <a:xfrm>
            <a:off x="-4359" y="-6520"/>
            <a:ext cx="393" cy="1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7"/>
          <xdr:cNvSpPr>
            <a:spLocks/>
          </xdr:cNvSpPr>
        </xdr:nvSpPr>
        <xdr:spPr>
          <a:xfrm flipV="1">
            <a:off x="-3268" y="-6525"/>
            <a:ext cx="75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8"/>
          <xdr:cNvSpPr>
            <a:spLocks/>
          </xdr:cNvSpPr>
        </xdr:nvSpPr>
        <xdr:spPr>
          <a:xfrm>
            <a:off x="-3268" y="-6530"/>
            <a:ext cx="232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10"/>
          <xdr:cNvSpPr>
            <a:spLocks/>
          </xdr:cNvSpPr>
        </xdr:nvSpPr>
        <xdr:spPr>
          <a:xfrm flipV="1">
            <a:off x="-3567" y="-6436"/>
            <a:ext cx="23364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20"/>
          <xdr:cNvSpPr>
            <a:spLocks/>
          </xdr:cNvSpPr>
        </xdr:nvSpPr>
        <xdr:spPr>
          <a:xfrm>
            <a:off x="-3468" y="-6484"/>
            <a:ext cx="7129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21"/>
          <xdr:cNvSpPr>
            <a:spLocks/>
          </xdr:cNvSpPr>
        </xdr:nvSpPr>
        <xdr:spPr>
          <a:xfrm flipV="1">
            <a:off x="-1091" y="-6530"/>
            <a:ext cx="0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22"/>
          <xdr:cNvSpPr>
            <a:spLocks/>
          </xdr:cNvSpPr>
        </xdr:nvSpPr>
        <xdr:spPr>
          <a:xfrm>
            <a:off x="-1091" y="-6496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23"/>
          <xdr:cNvSpPr>
            <a:spLocks/>
          </xdr:cNvSpPr>
        </xdr:nvSpPr>
        <xdr:spPr>
          <a:xfrm>
            <a:off x="-1784" y="-6481"/>
            <a:ext cx="138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24"/>
          <xdr:cNvSpPr>
            <a:spLocks/>
          </xdr:cNvSpPr>
        </xdr:nvSpPr>
        <xdr:spPr>
          <a:xfrm>
            <a:off x="-1391" y="-6478"/>
            <a:ext cx="59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" name="Group 49"/>
          <xdr:cNvGrpSpPr>
            <a:grpSpLocks/>
          </xdr:cNvGrpSpPr>
        </xdr:nvGrpSpPr>
        <xdr:grpSpPr>
          <a:xfrm>
            <a:off x="14058" y="-6529"/>
            <a:ext cx="4260" cy="10"/>
            <a:chOff x="382" y="88"/>
            <a:chExt cx="43" cy="10"/>
          </a:xfrm>
          <a:solidFill>
            <a:srgbClr val="FFFFFF"/>
          </a:solidFill>
        </xdr:grpSpPr>
        <xdr:sp>
          <xdr:nvSpPr>
            <xdr:cNvPr id="37" name="Line 33"/>
            <xdr:cNvSpPr>
              <a:spLocks/>
            </xdr:cNvSpPr>
          </xdr:nvSpPr>
          <xdr:spPr>
            <a:xfrm flipH="1">
              <a:off x="382" y="88"/>
              <a:ext cx="10" cy="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34"/>
            <xdr:cNvSpPr>
              <a:spLocks/>
            </xdr:cNvSpPr>
          </xdr:nvSpPr>
          <xdr:spPr>
            <a:xfrm flipH="1">
              <a:off x="389" y="88"/>
              <a:ext cx="10" cy="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5"/>
            <xdr:cNvSpPr>
              <a:spLocks/>
            </xdr:cNvSpPr>
          </xdr:nvSpPr>
          <xdr:spPr>
            <a:xfrm flipH="1">
              <a:off x="395" y="88"/>
              <a:ext cx="10" cy="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36"/>
            <xdr:cNvSpPr>
              <a:spLocks/>
            </xdr:cNvSpPr>
          </xdr:nvSpPr>
          <xdr:spPr>
            <a:xfrm>
              <a:off x="404" y="91"/>
              <a:ext cx="7" cy="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37"/>
            <xdr:cNvSpPr>
              <a:spLocks/>
            </xdr:cNvSpPr>
          </xdr:nvSpPr>
          <xdr:spPr>
            <a:xfrm>
              <a:off x="408" y="88"/>
              <a:ext cx="10" cy="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38"/>
            <xdr:cNvSpPr>
              <a:spLocks/>
            </xdr:cNvSpPr>
          </xdr:nvSpPr>
          <xdr:spPr>
            <a:xfrm>
              <a:off x="415" y="88"/>
              <a:ext cx="10" cy="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3" name="Line 45"/>
          <xdr:cNvSpPr>
            <a:spLocks/>
          </xdr:cNvSpPr>
        </xdr:nvSpPr>
        <xdr:spPr>
          <a:xfrm>
            <a:off x="-4752" y="-6375"/>
            <a:ext cx="118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6"/>
          <xdr:cNvSpPr>
            <a:spLocks/>
          </xdr:cNvSpPr>
        </xdr:nvSpPr>
        <xdr:spPr>
          <a:xfrm>
            <a:off x="-4752" y="-6368"/>
            <a:ext cx="118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7"/>
          <xdr:cNvSpPr>
            <a:spLocks/>
          </xdr:cNvSpPr>
        </xdr:nvSpPr>
        <xdr:spPr>
          <a:xfrm flipH="1">
            <a:off x="-3567" y="-6350"/>
            <a:ext cx="276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" name="Group 74"/>
          <xdr:cNvGrpSpPr>
            <a:grpSpLocks/>
          </xdr:cNvGrpSpPr>
        </xdr:nvGrpSpPr>
        <xdr:grpSpPr>
          <a:xfrm>
            <a:off x="-3168" y="-6546"/>
            <a:ext cx="18911" cy="15"/>
            <a:chOff x="208" y="71"/>
            <a:chExt cx="191" cy="15"/>
          </a:xfrm>
          <a:solidFill>
            <a:srgbClr val="FFFFFF"/>
          </a:solidFill>
        </xdr:grpSpPr>
        <xdr:grpSp>
          <xdr:nvGrpSpPr>
            <xdr:cNvPr id="47" name="Group 65"/>
            <xdr:cNvGrpSpPr>
              <a:grpSpLocks/>
            </xdr:cNvGrpSpPr>
          </xdr:nvGrpSpPr>
          <xdr:grpSpPr>
            <a:xfrm>
              <a:off x="208" y="71"/>
              <a:ext cx="43" cy="15"/>
              <a:chOff x="208" y="71"/>
              <a:chExt cx="43" cy="15"/>
            </a:xfrm>
            <a:solidFill>
              <a:srgbClr val="FFFFFF"/>
            </a:solidFill>
          </xdr:grpSpPr>
          <xdr:sp>
            <xdr:nvSpPr>
              <xdr:cNvPr id="48" name="Line 58"/>
              <xdr:cNvSpPr>
                <a:spLocks/>
              </xdr:cNvSpPr>
            </xdr:nvSpPr>
            <xdr:spPr>
              <a:xfrm>
                <a:off x="208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9" name="Line 59"/>
              <xdr:cNvSpPr>
                <a:spLocks/>
              </xdr:cNvSpPr>
            </xdr:nvSpPr>
            <xdr:spPr>
              <a:xfrm>
                <a:off x="229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0" name="Line 60"/>
              <xdr:cNvSpPr>
                <a:spLocks/>
              </xdr:cNvSpPr>
            </xdr:nvSpPr>
            <xdr:spPr>
              <a:xfrm>
                <a:off x="250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1" name="Line 61"/>
            <xdr:cNvSpPr>
              <a:spLocks/>
            </xdr:cNvSpPr>
          </xdr:nvSpPr>
          <xdr:spPr>
            <a:xfrm>
              <a:off x="335" y="71"/>
              <a:ext cx="1" cy="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2" name="Group 66"/>
            <xdr:cNvGrpSpPr>
              <a:grpSpLocks/>
            </xdr:cNvGrpSpPr>
          </xdr:nvGrpSpPr>
          <xdr:grpSpPr>
            <a:xfrm>
              <a:off x="271" y="71"/>
              <a:ext cx="43" cy="15"/>
              <a:chOff x="271" y="71"/>
              <a:chExt cx="43" cy="15"/>
            </a:xfrm>
            <a:solidFill>
              <a:srgbClr val="FFFFFF"/>
            </a:solidFill>
          </xdr:grpSpPr>
          <xdr:sp>
            <xdr:nvSpPr>
              <xdr:cNvPr id="53" name="Line 67"/>
              <xdr:cNvSpPr>
                <a:spLocks/>
              </xdr:cNvSpPr>
            </xdr:nvSpPr>
            <xdr:spPr>
              <a:xfrm>
                <a:off x="271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Line 68"/>
              <xdr:cNvSpPr>
                <a:spLocks/>
              </xdr:cNvSpPr>
            </xdr:nvSpPr>
            <xdr:spPr>
              <a:xfrm>
                <a:off x="292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Line 69"/>
              <xdr:cNvSpPr>
                <a:spLocks/>
              </xdr:cNvSpPr>
            </xdr:nvSpPr>
            <xdr:spPr>
              <a:xfrm>
                <a:off x="313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6" name="Group 70"/>
            <xdr:cNvGrpSpPr>
              <a:grpSpLocks/>
            </xdr:cNvGrpSpPr>
          </xdr:nvGrpSpPr>
          <xdr:grpSpPr>
            <a:xfrm>
              <a:off x="356" y="71"/>
              <a:ext cx="43" cy="15"/>
              <a:chOff x="356" y="71"/>
              <a:chExt cx="43" cy="15"/>
            </a:xfrm>
            <a:solidFill>
              <a:srgbClr val="FFFFFF"/>
            </a:solidFill>
          </xdr:grpSpPr>
          <xdr:sp>
            <xdr:nvSpPr>
              <xdr:cNvPr id="57" name="Line 71"/>
              <xdr:cNvSpPr>
                <a:spLocks/>
              </xdr:cNvSpPr>
            </xdr:nvSpPr>
            <xdr:spPr>
              <a:xfrm>
                <a:off x="356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" name="Line 72"/>
              <xdr:cNvSpPr>
                <a:spLocks/>
              </xdr:cNvSpPr>
            </xdr:nvSpPr>
            <xdr:spPr>
              <a:xfrm>
                <a:off x="377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Line 73"/>
              <xdr:cNvSpPr>
                <a:spLocks/>
              </xdr:cNvSpPr>
            </xdr:nvSpPr>
            <xdr:spPr>
              <a:xfrm>
                <a:off x="398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</xdr:col>
      <xdr:colOff>123825</xdr:colOff>
      <xdr:row>5</xdr:row>
      <xdr:rowOff>0</xdr:rowOff>
    </xdr:from>
    <xdr:to>
      <xdr:col>13</xdr:col>
      <xdr:colOff>485775</xdr:colOff>
      <xdr:row>18</xdr:row>
      <xdr:rowOff>66675</xdr:rowOff>
    </xdr:to>
    <xdr:grpSp>
      <xdr:nvGrpSpPr>
        <xdr:cNvPr id="60" name="Group 106"/>
        <xdr:cNvGrpSpPr>
          <a:grpSpLocks/>
        </xdr:cNvGrpSpPr>
      </xdr:nvGrpSpPr>
      <xdr:grpSpPr>
        <a:xfrm>
          <a:off x="4381500" y="828675"/>
          <a:ext cx="962025" cy="2343150"/>
          <a:chOff x="-13230" y="-9809"/>
          <a:chExt cx="26564" cy="246"/>
        </a:xfrm>
        <a:solidFill>
          <a:srgbClr val="FFFFFF"/>
        </a:solidFill>
      </xdr:grpSpPr>
      <xdr:sp>
        <xdr:nvSpPr>
          <xdr:cNvPr id="61" name="Line 75"/>
          <xdr:cNvSpPr>
            <a:spLocks/>
          </xdr:cNvSpPr>
        </xdr:nvSpPr>
        <xdr:spPr>
          <a:xfrm flipH="1">
            <a:off x="-81" y="-9809"/>
            <a:ext cx="0" cy="2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76"/>
          <xdr:cNvSpPr>
            <a:spLocks/>
          </xdr:cNvSpPr>
        </xdr:nvSpPr>
        <xdr:spPr>
          <a:xfrm flipH="1">
            <a:off x="-81" y="-9809"/>
            <a:ext cx="394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77"/>
          <xdr:cNvSpPr>
            <a:spLocks/>
          </xdr:cNvSpPr>
        </xdr:nvSpPr>
        <xdr:spPr>
          <a:xfrm flipH="1">
            <a:off x="-81" y="-9763"/>
            <a:ext cx="76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8"/>
          <xdr:cNvSpPr>
            <a:spLocks/>
          </xdr:cNvSpPr>
        </xdr:nvSpPr>
        <xdr:spPr>
          <a:xfrm flipH="1">
            <a:off x="-81" y="-9746"/>
            <a:ext cx="1051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79"/>
          <xdr:cNvSpPr>
            <a:spLocks/>
          </xdr:cNvSpPr>
        </xdr:nvSpPr>
        <xdr:spPr>
          <a:xfrm flipH="1">
            <a:off x="-81" y="-9715"/>
            <a:ext cx="134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80"/>
          <xdr:cNvSpPr>
            <a:spLocks/>
          </xdr:cNvSpPr>
        </xdr:nvSpPr>
        <xdr:spPr>
          <a:xfrm>
            <a:off x="3864" y="-9809"/>
            <a:ext cx="3945" cy="4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81"/>
          <xdr:cNvSpPr>
            <a:spLocks/>
          </xdr:cNvSpPr>
        </xdr:nvSpPr>
        <xdr:spPr>
          <a:xfrm>
            <a:off x="7809" y="-9763"/>
            <a:ext cx="2895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82"/>
          <xdr:cNvSpPr>
            <a:spLocks/>
          </xdr:cNvSpPr>
        </xdr:nvSpPr>
        <xdr:spPr>
          <a:xfrm>
            <a:off x="10704" y="-9746"/>
            <a:ext cx="2630" cy="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83"/>
          <xdr:cNvSpPr>
            <a:spLocks/>
          </xdr:cNvSpPr>
        </xdr:nvSpPr>
        <xdr:spPr>
          <a:xfrm flipH="1">
            <a:off x="-81" y="-9714"/>
            <a:ext cx="9995" cy="5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0" name="Group 91"/>
          <xdr:cNvGrpSpPr>
            <a:grpSpLocks/>
          </xdr:cNvGrpSpPr>
        </xdr:nvGrpSpPr>
        <xdr:grpSpPr>
          <a:xfrm>
            <a:off x="-13230" y="-9662"/>
            <a:ext cx="13674" cy="99"/>
            <a:chOff x="455" y="234"/>
            <a:chExt cx="52" cy="99"/>
          </a:xfrm>
          <a:solidFill>
            <a:srgbClr val="FFFFFF"/>
          </a:solidFill>
        </xdr:grpSpPr>
        <xdr:sp>
          <xdr:nvSpPr>
            <xdr:cNvPr id="71" name="Line 84"/>
            <xdr:cNvSpPr>
              <a:spLocks/>
            </xdr:cNvSpPr>
          </xdr:nvSpPr>
          <xdr:spPr>
            <a:xfrm flipH="1">
              <a:off x="455" y="237"/>
              <a:ext cx="50" cy="9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87"/>
            <xdr:cNvSpPr>
              <a:spLocks/>
            </xdr:cNvSpPr>
          </xdr:nvSpPr>
          <xdr:spPr>
            <a:xfrm>
              <a:off x="455" y="332"/>
              <a:ext cx="50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Oval 90"/>
            <xdr:cNvSpPr>
              <a:spLocks/>
            </xdr:cNvSpPr>
          </xdr:nvSpPr>
          <xdr:spPr>
            <a:xfrm>
              <a:off x="504" y="234"/>
              <a:ext cx="3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133350</xdr:colOff>
      <xdr:row>5</xdr:row>
      <xdr:rowOff>0</xdr:rowOff>
    </xdr:from>
    <xdr:to>
      <xdr:col>16</xdr:col>
      <xdr:colOff>485775</xdr:colOff>
      <xdr:row>18</xdr:row>
      <xdr:rowOff>66675</xdr:rowOff>
    </xdr:to>
    <xdr:grpSp>
      <xdr:nvGrpSpPr>
        <xdr:cNvPr id="74" name="Group 105"/>
        <xdr:cNvGrpSpPr>
          <a:grpSpLocks/>
        </xdr:cNvGrpSpPr>
      </xdr:nvGrpSpPr>
      <xdr:grpSpPr>
        <a:xfrm>
          <a:off x="6324600" y="828675"/>
          <a:ext cx="962025" cy="2343150"/>
          <a:chOff x="-15296" y="-9809"/>
          <a:chExt cx="31614" cy="246"/>
        </a:xfrm>
        <a:solidFill>
          <a:srgbClr val="FFFFFF"/>
        </a:solidFill>
      </xdr:grpSpPr>
      <xdr:sp>
        <xdr:nvSpPr>
          <xdr:cNvPr id="75" name="Line 92"/>
          <xdr:cNvSpPr>
            <a:spLocks/>
          </xdr:cNvSpPr>
        </xdr:nvSpPr>
        <xdr:spPr>
          <a:xfrm flipH="1">
            <a:off x="353" y="-9809"/>
            <a:ext cx="0" cy="2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93"/>
          <xdr:cNvSpPr>
            <a:spLocks/>
          </xdr:cNvSpPr>
        </xdr:nvSpPr>
        <xdr:spPr>
          <a:xfrm flipH="1">
            <a:off x="353" y="-9809"/>
            <a:ext cx="469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94"/>
          <xdr:cNvSpPr>
            <a:spLocks/>
          </xdr:cNvSpPr>
        </xdr:nvSpPr>
        <xdr:spPr>
          <a:xfrm flipH="1">
            <a:off x="353" y="-9763"/>
            <a:ext cx="907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95"/>
          <xdr:cNvSpPr>
            <a:spLocks/>
          </xdr:cNvSpPr>
        </xdr:nvSpPr>
        <xdr:spPr>
          <a:xfrm flipH="1">
            <a:off x="353" y="-9746"/>
            <a:ext cx="1251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96"/>
          <xdr:cNvSpPr>
            <a:spLocks/>
          </xdr:cNvSpPr>
        </xdr:nvSpPr>
        <xdr:spPr>
          <a:xfrm flipH="1">
            <a:off x="353" y="-9715"/>
            <a:ext cx="159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97"/>
          <xdr:cNvSpPr>
            <a:spLocks/>
          </xdr:cNvSpPr>
        </xdr:nvSpPr>
        <xdr:spPr>
          <a:xfrm>
            <a:off x="5048" y="-9809"/>
            <a:ext cx="4695" cy="4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98"/>
          <xdr:cNvSpPr>
            <a:spLocks/>
          </xdr:cNvSpPr>
        </xdr:nvSpPr>
        <xdr:spPr>
          <a:xfrm>
            <a:off x="9742" y="-9763"/>
            <a:ext cx="3446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99"/>
          <xdr:cNvSpPr>
            <a:spLocks/>
          </xdr:cNvSpPr>
        </xdr:nvSpPr>
        <xdr:spPr>
          <a:xfrm>
            <a:off x="13188" y="-9746"/>
            <a:ext cx="3130" cy="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100"/>
          <xdr:cNvSpPr>
            <a:spLocks/>
          </xdr:cNvSpPr>
        </xdr:nvSpPr>
        <xdr:spPr>
          <a:xfrm flipH="1">
            <a:off x="353" y="-9714"/>
            <a:ext cx="11895" cy="5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4" name="Group 101"/>
          <xdr:cNvGrpSpPr>
            <a:grpSpLocks/>
          </xdr:cNvGrpSpPr>
        </xdr:nvGrpSpPr>
        <xdr:grpSpPr>
          <a:xfrm>
            <a:off x="-15296" y="-9662"/>
            <a:ext cx="16273" cy="99"/>
            <a:chOff x="659" y="234"/>
            <a:chExt cx="52" cy="99"/>
          </a:xfrm>
          <a:solidFill>
            <a:srgbClr val="FFFFFF"/>
          </a:solidFill>
        </xdr:grpSpPr>
        <xdr:sp>
          <xdr:nvSpPr>
            <xdr:cNvPr id="85" name="Line 102"/>
            <xdr:cNvSpPr>
              <a:spLocks/>
            </xdr:cNvSpPr>
          </xdr:nvSpPr>
          <xdr:spPr>
            <a:xfrm flipH="1">
              <a:off x="659" y="237"/>
              <a:ext cx="50" cy="9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103"/>
            <xdr:cNvSpPr>
              <a:spLocks/>
            </xdr:cNvSpPr>
          </xdr:nvSpPr>
          <xdr:spPr>
            <a:xfrm>
              <a:off x="659" y="332"/>
              <a:ext cx="50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Oval 104"/>
            <xdr:cNvSpPr>
              <a:spLocks/>
            </xdr:cNvSpPr>
          </xdr:nvSpPr>
          <xdr:spPr>
            <a:xfrm>
              <a:off x="708" y="234"/>
              <a:ext cx="3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133350</xdr:colOff>
      <xdr:row>5</xdr:row>
      <xdr:rowOff>0</xdr:rowOff>
    </xdr:from>
    <xdr:to>
      <xdr:col>16</xdr:col>
      <xdr:colOff>133350</xdr:colOff>
      <xdr:row>7</xdr:row>
      <xdr:rowOff>114300</xdr:rowOff>
    </xdr:to>
    <xdr:sp>
      <xdr:nvSpPr>
        <xdr:cNvPr id="88" name="Line 108"/>
        <xdr:cNvSpPr>
          <a:spLocks/>
        </xdr:cNvSpPr>
      </xdr:nvSpPr>
      <xdr:spPr>
        <a:xfrm>
          <a:off x="6934200" y="828675"/>
          <a:ext cx="0" cy="438150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7</xdr:row>
      <xdr:rowOff>114300</xdr:rowOff>
    </xdr:from>
    <xdr:to>
      <xdr:col>16</xdr:col>
      <xdr:colOff>276225</xdr:colOff>
      <xdr:row>8</xdr:row>
      <xdr:rowOff>76200</xdr:rowOff>
    </xdr:to>
    <xdr:sp>
      <xdr:nvSpPr>
        <xdr:cNvPr id="89" name="Line 109"/>
        <xdr:cNvSpPr>
          <a:spLocks/>
        </xdr:cNvSpPr>
      </xdr:nvSpPr>
      <xdr:spPr>
        <a:xfrm>
          <a:off x="7077075" y="1266825"/>
          <a:ext cx="0" cy="161925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8</xdr:row>
      <xdr:rowOff>76200</xdr:rowOff>
    </xdr:from>
    <xdr:to>
      <xdr:col>16</xdr:col>
      <xdr:colOff>381000</xdr:colOff>
      <xdr:row>10</xdr:row>
      <xdr:rowOff>28575</xdr:rowOff>
    </xdr:to>
    <xdr:sp>
      <xdr:nvSpPr>
        <xdr:cNvPr id="90" name="Line 110"/>
        <xdr:cNvSpPr>
          <a:spLocks/>
        </xdr:cNvSpPr>
      </xdr:nvSpPr>
      <xdr:spPr>
        <a:xfrm>
          <a:off x="7181850" y="1428750"/>
          <a:ext cx="0" cy="295275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4</xdr:row>
      <xdr:rowOff>19050</xdr:rowOff>
    </xdr:from>
    <xdr:to>
      <xdr:col>17</xdr:col>
      <xdr:colOff>123825</xdr:colOff>
      <xdr:row>20</xdr:row>
      <xdr:rowOff>76200</xdr:rowOff>
    </xdr:to>
    <xdr:sp>
      <xdr:nvSpPr>
        <xdr:cNvPr id="91" name="Rectangle 111"/>
        <xdr:cNvSpPr>
          <a:spLocks/>
        </xdr:cNvSpPr>
      </xdr:nvSpPr>
      <xdr:spPr>
        <a:xfrm>
          <a:off x="6076950" y="685800"/>
          <a:ext cx="1457325" cy="2819400"/>
        </a:xfrm>
        <a:prstGeom prst="rect">
          <a:avLst/>
        </a:prstGeom>
        <a:noFill/>
        <a:ln w="0" cmpd="sng">
          <a:solidFill>
            <a:srgbClr val="FFFF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5</xdr:row>
      <xdr:rowOff>0</xdr:rowOff>
    </xdr:from>
    <xdr:to>
      <xdr:col>13</xdr:col>
      <xdr:colOff>476250</xdr:colOff>
      <xdr:row>5</xdr:row>
      <xdr:rowOff>0</xdr:rowOff>
    </xdr:to>
    <xdr:sp>
      <xdr:nvSpPr>
        <xdr:cNvPr id="92" name="Line 113"/>
        <xdr:cNvSpPr>
          <a:spLocks/>
        </xdr:cNvSpPr>
      </xdr:nvSpPr>
      <xdr:spPr>
        <a:xfrm>
          <a:off x="5086350" y="82867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showGridLines="0" tabSelected="1" zoomScale="130" zoomScaleNormal="130" workbookViewId="0" topLeftCell="A3">
      <selection activeCell="C12" sqref="C12"/>
    </sheetView>
  </sheetViews>
  <sheetFormatPr defaultColWidth="9.140625" defaultRowHeight="12.75"/>
  <cols>
    <col min="1" max="1" width="1.421875" style="0" customWidth="1"/>
    <col min="2" max="2" width="5.7109375" style="0" customWidth="1"/>
    <col min="3" max="3" width="6.00390625" style="0" customWidth="1"/>
    <col min="4" max="4" width="4.7109375" style="0" customWidth="1"/>
    <col min="5" max="5" width="3.7109375" style="0" customWidth="1"/>
    <col min="6" max="6" width="4.7109375" style="0" customWidth="1"/>
    <col min="7" max="7" width="8.00390625" style="0" customWidth="1"/>
    <col min="8" max="8" width="4.421875" style="0" customWidth="1"/>
    <col min="9" max="9" width="5.7109375" style="0" customWidth="1"/>
    <col min="10" max="10" width="6.00390625" style="0" customWidth="1"/>
    <col min="11" max="11" width="7.00390625" style="0" customWidth="1"/>
    <col min="12" max="12" width="6.421875" style="0" customWidth="1"/>
    <col min="13" max="13" width="9.00390625" style="0" customWidth="1"/>
    <col min="14" max="14" width="10.8515625" style="0" customWidth="1"/>
  </cols>
  <sheetData>
    <row r="1" spans="2:14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 t="s">
        <v>46</v>
      </c>
    </row>
    <row r="2" spans="2:6" ht="12.75">
      <c r="B2" s="11" t="s">
        <v>43</v>
      </c>
      <c r="F2" s="12" t="s">
        <v>0</v>
      </c>
    </row>
    <row r="3" spans="2:6" ht="12.75">
      <c r="B3" s="6"/>
      <c r="F3" s="3"/>
    </row>
    <row r="4" spans="9:11" ht="14.25">
      <c r="I4" s="4" t="s">
        <v>1</v>
      </c>
      <c r="J4" s="17">
        <v>500</v>
      </c>
      <c r="K4" t="s">
        <v>2</v>
      </c>
    </row>
    <row r="5" spans="6:14" ht="12.75">
      <c r="F5" s="1" t="s">
        <v>3</v>
      </c>
      <c r="N5" s="3" t="s">
        <v>4</v>
      </c>
    </row>
    <row r="6" spans="5:17" ht="12.75">
      <c r="E6" t="s">
        <v>5</v>
      </c>
      <c r="I6" s="1" t="s">
        <v>6</v>
      </c>
      <c r="J6" s="20">
        <f>P7+Q7+P8+Q8+P10+Q10+Q12-Q17</f>
        <v>6377.633886862468</v>
      </c>
      <c r="K6" t="s">
        <v>7</v>
      </c>
      <c r="P6" s="30"/>
      <c r="Q6" s="30"/>
    </row>
    <row r="7" spans="4:17" ht="12.75">
      <c r="D7">
        <f>IF(D8&lt;0,"ERR","")</f>
      </c>
      <c r="E7" s="4" t="s">
        <v>8</v>
      </c>
      <c r="F7" s="16">
        <v>2.5</v>
      </c>
      <c r="G7" s="4" t="s">
        <v>9</v>
      </c>
      <c r="H7" s="18">
        <v>2</v>
      </c>
      <c r="I7" t="str">
        <f>IF(OR(H7&gt;F7,H7&lt;0),"ERR","m")</f>
        <v>m</v>
      </c>
      <c r="J7">
        <f>IF(OR(J8&lt;1000,J12&lt;1000),"ERR","")</f>
      </c>
      <c r="P7" s="31">
        <f>M22*H7</f>
        <v>563.2872089173827</v>
      </c>
      <c r="Q7" s="31">
        <f>(M23-M22)*H7/2</f>
        <v>2027.8339521025778</v>
      </c>
    </row>
    <row r="8" spans="3:17" ht="15.75">
      <c r="C8" s="4" t="s">
        <v>10</v>
      </c>
      <c r="D8" s="16">
        <v>3</v>
      </c>
      <c r="E8" s="7"/>
      <c r="F8">
        <f>IF(OR(F7&gt;D8,F7&lt;0),"ERR","")</f>
      </c>
      <c r="I8" s="2" t="s">
        <v>11</v>
      </c>
      <c r="J8" s="14">
        <v>1800</v>
      </c>
      <c r="K8" t="s">
        <v>12</v>
      </c>
      <c r="L8" s="1" t="s">
        <v>13</v>
      </c>
      <c r="M8" s="5">
        <f>(TAN((45-J9/2)*PI()/180))^2</f>
        <v>0.3755248059449218</v>
      </c>
      <c r="N8" s="3" t="s">
        <v>14</v>
      </c>
      <c r="P8" s="31">
        <f>M23*(F7-H7)</f>
        <v>1154.7387782806345</v>
      </c>
      <c r="Q8" s="31">
        <f>(M24-M23)*(F7-H7)/2</f>
        <v>243.82872089173827</v>
      </c>
    </row>
    <row r="9" spans="9:17" ht="14.25">
      <c r="I9" s="2" t="s">
        <v>15</v>
      </c>
      <c r="J9" s="14">
        <v>27</v>
      </c>
      <c r="K9" t="s">
        <v>16</v>
      </c>
      <c r="N9" s="3" t="s">
        <v>42</v>
      </c>
      <c r="P9" s="32"/>
      <c r="Q9" s="32"/>
    </row>
    <row r="10" spans="4:17" ht="12.75">
      <c r="D10">
        <f>IF(D8=F7,"water table","")</f>
      </c>
      <c r="P10" s="31">
        <f>M24*(D8-F7)</f>
        <v>1642.396220064111</v>
      </c>
      <c r="Q10" s="33">
        <f>(M25-M24)*(D8-F7)/2</f>
        <v>56.32872089173827</v>
      </c>
    </row>
    <row r="11" spans="14:17" ht="12.75">
      <c r="N11" s="4" t="s">
        <v>17</v>
      </c>
      <c r="P11" s="32"/>
      <c r="Q11" s="32"/>
    </row>
    <row r="12" spans="2:17" ht="15.75">
      <c r="B12" s="13" t="s">
        <v>44</v>
      </c>
      <c r="C12" s="14">
        <v>9.89</v>
      </c>
      <c r="D12" s="15" t="s">
        <v>18</v>
      </c>
      <c r="E12" s="4" t="s">
        <v>19</v>
      </c>
      <c r="F12" s="27">
        <f>M26/J16/((J12-1000)*(M13-M12))</f>
        <v>2.2857142857142856</v>
      </c>
      <c r="I12" s="2" t="s">
        <v>20</v>
      </c>
      <c r="J12" s="14">
        <v>1800</v>
      </c>
      <c r="K12" t="s">
        <v>12</v>
      </c>
      <c r="L12" s="1" t="s">
        <v>13</v>
      </c>
      <c r="M12" s="5">
        <f>(TAN((45-J13/2)*PI()/180))^2</f>
        <v>0.3333333333333333</v>
      </c>
      <c r="P12" s="32"/>
      <c r="Q12" s="31">
        <f>M26*F12/2</f>
        <v>3657.142857142857</v>
      </c>
    </row>
    <row r="13" spans="3:17" ht="15.75">
      <c r="C13" s="22" t="str">
        <f>IF(D14&lt;-99,"&lt; too short &gt;",IF(D14&gt;99,"&gt; too long &lt;","{OK}"))</f>
        <v>{OK}</v>
      </c>
      <c r="I13" s="2" t="s">
        <v>21</v>
      </c>
      <c r="J13" s="14">
        <v>30</v>
      </c>
      <c r="K13" t="s">
        <v>16</v>
      </c>
      <c r="L13" s="4" t="s">
        <v>51</v>
      </c>
      <c r="M13" s="5">
        <f>1/M12/M14</f>
        <v>1.5</v>
      </c>
      <c r="N13" s="3" t="s">
        <v>22</v>
      </c>
      <c r="P13" s="32"/>
      <c r="Q13" s="32"/>
    </row>
    <row r="14" spans="3:17" ht="15.75">
      <c r="C14" s="23" t="s">
        <v>45</v>
      </c>
      <c r="D14" s="24">
        <f>Q17*(2/3*(C12-F12-D8)+F12+D8)-Q12*(F12/3+D8)-P10*(F7+(D8-F7)/2)-Q10*(F7+2/3*(D8-F7))-P8*(H7+(F7-H7)/2)-Q8*(H7+2/3*(F7-H7))-P7*H7/2-Q7*2/3*H7</f>
        <v>-70.47278937055762</v>
      </c>
      <c r="E14" s="25">
        <v>0</v>
      </c>
      <c r="L14" s="1" t="s">
        <v>50</v>
      </c>
      <c r="M14" s="19">
        <v>2</v>
      </c>
      <c r="N14" s="3" t="s">
        <v>23</v>
      </c>
      <c r="P14" s="32"/>
      <c r="Q14" s="32"/>
    </row>
    <row r="15" spans="9:17" ht="12.75">
      <c r="I15" s="1" t="s">
        <v>24</v>
      </c>
      <c r="J15" s="17">
        <v>0.3</v>
      </c>
      <c r="K15" t="s">
        <v>18</v>
      </c>
      <c r="P15" s="32"/>
      <c r="Q15" s="32"/>
    </row>
    <row r="16" spans="9:17" ht="12.75">
      <c r="I16" s="1" t="s">
        <v>25</v>
      </c>
      <c r="J16" s="17">
        <v>1.5</v>
      </c>
      <c r="K16" t="str">
        <f>IF(J16&lt;J15,"Not&lt;Pile Width","m")</f>
        <v>m</v>
      </c>
      <c r="P16" s="32"/>
      <c r="Q16" s="32"/>
    </row>
    <row r="17" spans="9:17" ht="12.75">
      <c r="I17" s="1" t="s">
        <v>26</v>
      </c>
      <c r="J17" s="21">
        <f>IF(J18&lt;=H7,J6*J18-M22*J18^2/2-(M23-M22)/H7*J18^3/6,IF(J18&lt;=F7,J6*J18-P7*(J18-H7/2)-Q7*(J18-2/3*H7)-M23*(J18-H7)^2/2-(M24-M23)/(F7-H7)*(J18-H7)^3/6,IF(J18&lt;=D8,J6*J18-P7*(J18-H7/2)-Q7*(J18-2/3*H7)-P8*(J18-H7/2-F7/2)-Q8*(J18-H7/3-2/3*F7)-M24*(J18-F7)^2/2-(M25-M24)/(D8-F7)*(J18-F7)^3/6,IF(J18&lt;=F12+D8,J6*J18-P7*(J18-H7/2)-Q7*(J18-2/3*H7)-P8*(J18-H7/2-F7/2)-Q8*(J18-H7/3-2/3*F7)-P10*(J18-F7/2-D8/2)-Q10*(J18-F7/3-2/3*D8)-M26*(J18-D8)^2/2+M26/F12/6*(J18-D8)^3,"ERR"))))</f>
        <v>13254.74638750669</v>
      </c>
      <c r="K17" t="s">
        <v>27</v>
      </c>
      <c r="P17" s="32"/>
      <c r="Q17" s="24">
        <f>M27*(C12-D8-F12)/2</f>
        <v>2967.9225714285712</v>
      </c>
    </row>
    <row r="18" spans="9:17" ht="12.75">
      <c r="I18" s="1" t="s">
        <v>28</v>
      </c>
      <c r="J18" s="26">
        <f>IF(J6&lt;=P7+Q7,(-M22+(M22^2+4*(M23-M22)/2/H7*J6)^0.5)/2/((M23-M22)/2/H7),IF(J6&lt;=P7+Q7+P8+Q8,(-M23+(M23^2-4*(M24-M23)/2/(F7-H7)*(P7+Q7-J6))^0.5)/(2*(M24-M23)/2/(F7-H7))+H7,IF(J6&lt;=P7+Q7+P8+Q8+P10+Q10,F7+(-M24+(M24^2-4*(M25-M24)/2/(D8-F7)*(P7+Q7+P8+Q8-J6))^0.5)/(2*(M25-M24)/2/(D8-F7)),IF(J6&lt;=P7+Q7+P8+Q8+P10+Q10+Q12,D8+(M26-(M26^2-4*M26/2/F12*(J6-P7-Q7-P8-Q8-P10-Q10))^0.5)/(M26/F12),"ERR"))))</f>
        <v>3.226615116719479</v>
      </c>
      <c r="K18" s="3" t="s">
        <v>29</v>
      </c>
      <c r="N18" s="8" t="s">
        <v>5</v>
      </c>
      <c r="P18" s="30"/>
      <c r="Q18" s="25" t="s">
        <v>30</v>
      </c>
    </row>
    <row r="19" spans="13:17" ht="12.75">
      <c r="M19" t="s">
        <v>31</v>
      </c>
      <c r="P19" s="30"/>
      <c r="Q19" s="30"/>
    </row>
    <row r="20" spans="13:17" ht="12.75">
      <c r="M20" s="10" t="s">
        <v>32</v>
      </c>
      <c r="P20" s="34" t="s">
        <v>33</v>
      </c>
      <c r="Q20" s="30"/>
    </row>
    <row r="22" spans="11:14" ht="12.75">
      <c r="K22" s="1" t="s">
        <v>34</v>
      </c>
      <c r="L22" s="4" t="s">
        <v>35</v>
      </c>
      <c r="M22" s="20">
        <f>J16*M8*J4</f>
        <v>281.64360445869136</v>
      </c>
      <c r="N22" t="s">
        <v>36</v>
      </c>
    </row>
    <row r="23" spans="12:14" ht="12.75">
      <c r="L23" s="4" t="s">
        <v>37</v>
      </c>
      <c r="M23" s="20">
        <f>J16*M8*J8*H7+M22</f>
        <v>2309.477556561269</v>
      </c>
      <c r="N23" t="s">
        <v>36</v>
      </c>
    </row>
    <row r="24" spans="12:14" ht="12.75">
      <c r="L24" s="4" t="s">
        <v>38</v>
      </c>
      <c r="M24" s="20">
        <f>M23+(1000*(F7-H7)+M8*(J8-1000)*(F7-H7))*J16</f>
        <v>3284.792440128222</v>
      </c>
      <c r="N24" t="s">
        <v>36</v>
      </c>
    </row>
    <row r="25" spans="12:14" ht="12.75">
      <c r="L25" s="4" t="s">
        <v>39</v>
      </c>
      <c r="M25" s="20">
        <f>M24+J16*M8*(J8-1000)*(D8-F7)</f>
        <v>3510.107323695175</v>
      </c>
      <c r="N25" t="s">
        <v>36</v>
      </c>
    </row>
    <row r="26" spans="12:14" ht="12.75">
      <c r="L26" s="4" t="s">
        <v>40</v>
      </c>
      <c r="M26" s="20">
        <f>J16*M12*(J8*D8-1000*(D8-H7)+J4)+1000*(F7-H7)*J16</f>
        <v>3200</v>
      </c>
      <c r="N26" t="s">
        <v>36</v>
      </c>
    </row>
    <row r="27" spans="12:14" ht="12.75">
      <c r="L27" s="1" t="s">
        <v>41</v>
      </c>
      <c r="M27" s="20">
        <f>J15*((J12-1000)*M13*(C12-D8)-(M26/J16+M12*(J12-1000)*(C12-D8)))</f>
        <v>1289.1999999999998</v>
      </c>
      <c r="N27" t="s">
        <v>36</v>
      </c>
    </row>
    <row r="29" spans="2:14" ht="12.75">
      <c r="B29" s="28" t="s">
        <v>47</v>
      </c>
      <c r="D29" s="29" t="s">
        <v>48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4:14" ht="12.75">
      <c r="D30" s="29" t="s">
        <v>49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</row>
  </sheetData>
  <sheetProtection password="C7FC" sheet="1" objects="1" scenarios="1"/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Kanok Sucharitsanchai</dc:creator>
  <cp:keywords/>
  <dc:description/>
  <cp:lastModifiedBy>owner</cp:lastModifiedBy>
  <cp:lastPrinted>2006-05-31T08:21:55Z</cp:lastPrinted>
  <dcterms:created xsi:type="dcterms:W3CDTF">2006-05-31T07:41:32Z</dcterms:created>
  <dcterms:modified xsi:type="dcterms:W3CDTF">2009-01-06T08:55:00Z</dcterms:modified>
  <cp:category/>
  <cp:version/>
  <cp:contentType/>
  <cp:contentStatus/>
</cp:coreProperties>
</file>