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attlement" sheetId="1" r:id="rId1"/>
  </sheets>
  <definedNames>
    <definedName name="_xlnm.Print_Area" localSheetId="0">'Sattlement'!$A$2:$M$59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The correlated have to consider according to soil testing results.</t>
        </r>
      </text>
    </comment>
    <comment ref="F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Shorter side</t>
        </r>
      </text>
    </comment>
    <comment ref="F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Longer side</t>
        </r>
      </text>
    </comment>
  </commentList>
</comments>
</file>

<file path=xl/sharedStrings.xml><?xml version="1.0" encoding="utf-8"?>
<sst xmlns="http://schemas.openxmlformats.org/spreadsheetml/2006/main" count="28" uniqueCount="28">
  <si>
    <t>Layer</t>
  </si>
  <si>
    <t>From elev. (m)</t>
  </si>
  <si>
    <t>To elev. (m)</t>
  </si>
  <si>
    <t>Layer thickness(m)</t>
  </si>
  <si>
    <t>N (SPT)</t>
  </si>
  <si>
    <t>Es(kN/m2) : Es = 766N</t>
  </si>
  <si>
    <t>SANDY SOIL SATTLEMENT</t>
  </si>
  <si>
    <t>rt =</t>
  </si>
  <si>
    <t>Depth at middle of the layer (m)</t>
  </si>
  <si>
    <t>L =</t>
  </si>
  <si>
    <t>Iz</t>
  </si>
  <si>
    <t>depth of layer (m)</t>
  </si>
  <si>
    <t>sv (base) =</t>
  </si>
  <si>
    <t>Settlement Time =</t>
  </si>
  <si>
    <t>year</t>
  </si>
  <si>
    <t>B =</t>
  </si>
  <si>
    <t>C1 = 1-0.5[sv/(q-sv)] =</t>
  </si>
  <si>
    <t>Se = C1.C2(q-sv)Iz/E*dZ</t>
  </si>
  <si>
    <t>(Total thickness = 2B as minimum)</t>
  </si>
  <si>
    <t xml:space="preserve">C2 = 1+0.2log(T/0.1) </t>
  </si>
  <si>
    <t>q (kN/m2)</t>
  </si>
  <si>
    <t>Stage 1</t>
  </si>
  <si>
    <t>Stage 2</t>
  </si>
  <si>
    <t>Stage 3</t>
  </si>
  <si>
    <t>Stage 4</t>
  </si>
  <si>
    <t>Time (Year)</t>
  </si>
  <si>
    <t>C2</t>
  </si>
  <si>
    <t>Stage of construction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</si>
</sst>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\ &quot;m&quot;"/>
    <numFmt numFmtId="167" formatCode="&quot;q =&quot;\ 0.0\ &quot;kN/m2&quot;"/>
    <numFmt numFmtId="168" formatCode="0.0\ &quot;kN/m3&quot;"/>
    <numFmt numFmtId="169" formatCode="&quot;EL&quot;\ 0.00\ &quot;m&quot;\ "/>
    <numFmt numFmtId="170" formatCode="0.0000"/>
    <numFmt numFmtId="171" formatCode="0.00000"/>
    <numFmt numFmtId="172" formatCode="0.0\ &quot;kN/m2&quot;"/>
    <numFmt numFmtId="173" formatCode="0.0000000"/>
    <numFmt numFmtId="174" formatCode="0.000000"/>
    <numFmt numFmtId="175" formatCode="0.00000000"/>
    <numFmt numFmtId="176" formatCode="&quot;Total=&quot;\ 0.000\ &quot;m&quot;"/>
    <numFmt numFmtId="177" formatCode="0.000000000"/>
  </numFmts>
  <fonts count="14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i/>
      <sz val="8"/>
      <name val="Arial"/>
      <family val="2"/>
    </font>
    <font>
      <b/>
      <sz val="9.25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9" fontId="2" fillId="0" borderId="0" xfId="0" applyNumberFormat="1" applyFont="1" applyAlignment="1">
      <alignment/>
    </xf>
    <xf numFmtId="172" fontId="0" fillId="0" borderId="0" xfId="0" applyNumberFormat="1" applyAlignment="1">
      <alignment horizontal="left"/>
    </xf>
    <xf numFmtId="168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1" fillId="0" borderId="2" xfId="0" applyNumberFormat="1" applyFont="1" applyBorder="1" applyAlignment="1">
      <alignment/>
    </xf>
    <xf numFmtId="165" fontId="10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7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1"/>
          <c:h val="0.95275"/>
        </c:manualLayout>
      </c:layout>
      <c:scatterChart>
        <c:scatterStyle val="lineMarker"/>
        <c:varyColors val="0"/>
        <c:ser>
          <c:idx val="1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Sattlement!$E$37:$E$56</c:f>
              <c:numCache/>
            </c:numRef>
          </c:xVal>
          <c:yVal>
            <c:numRef>
              <c:f>Sattlement!$H$37:$H$56</c:f>
              <c:numCache/>
            </c:numRef>
          </c:yVal>
          <c:smooth val="0"/>
        </c:ser>
        <c:axId val="34715255"/>
        <c:axId val="44001840"/>
      </c:scatterChart>
      <c:valAx>
        <c:axId val="347152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4001840"/>
        <c:crosses val="autoZero"/>
        <c:crossBetween val="midCat"/>
        <c:dispUnits/>
      </c:valAx>
      <c:valAx>
        <c:axId val="440018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71525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52675" y="2076450"/>
          <a:ext cx="2667000" cy="323850"/>
        </a:xfrm>
        <a:prstGeom prst="rect">
          <a:avLst/>
        </a:prstGeom>
        <a:gradFill rotWithShape="1">
          <a:gsLst>
            <a:gs pos="0">
              <a:srgbClr val="DDDDDD"/>
            </a:gs>
            <a:gs pos="100000">
              <a:srgbClr val="65656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104775</xdr:rowOff>
    </xdr:from>
    <xdr:to>
      <xdr:col>3</xdr:col>
      <xdr:colOff>152400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24955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104775</xdr:rowOff>
    </xdr:from>
    <xdr:to>
      <xdr:col>3</xdr:col>
      <xdr:colOff>342900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26860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9</xdr:row>
      <xdr:rowOff>104775</xdr:rowOff>
    </xdr:from>
    <xdr:to>
      <xdr:col>3</xdr:col>
      <xdr:colOff>523875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>
          <a:off x="28670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104775</xdr:rowOff>
    </xdr:from>
    <xdr:to>
      <xdr:col>4</xdr:col>
      <xdr:colOff>85725</xdr:colOff>
      <xdr:row>12</xdr:row>
      <xdr:rowOff>0</xdr:rowOff>
    </xdr:to>
    <xdr:sp>
      <xdr:nvSpPr>
        <xdr:cNvPr id="5" name="Line 6"/>
        <xdr:cNvSpPr>
          <a:spLocks/>
        </xdr:cNvSpPr>
      </xdr:nvSpPr>
      <xdr:spPr>
        <a:xfrm>
          <a:off x="31051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104775</xdr:rowOff>
    </xdr:from>
    <xdr:to>
      <xdr:col>5</xdr:col>
      <xdr:colOff>1285875</xdr:colOff>
      <xdr:row>9</xdr:row>
      <xdr:rowOff>104775</xdr:rowOff>
    </xdr:to>
    <xdr:sp>
      <xdr:nvSpPr>
        <xdr:cNvPr id="6" name="Line 19"/>
        <xdr:cNvSpPr>
          <a:spLocks/>
        </xdr:cNvSpPr>
      </xdr:nvSpPr>
      <xdr:spPr>
        <a:xfrm>
          <a:off x="2495550" y="16954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104775</xdr:rowOff>
    </xdr:from>
    <xdr:to>
      <xdr:col>4</xdr:col>
      <xdr:colOff>266700</xdr:colOff>
      <xdr:row>12</xdr:row>
      <xdr:rowOff>0</xdr:rowOff>
    </xdr:to>
    <xdr:sp>
      <xdr:nvSpPr>
        <xdr:cNvPr id="7" name="Line 20"/>
        <xdr:cNvSpPr>
          <a:spLocks/>
        </xdr:cNvSpPr>
      </xdr:nvSpPr>
      <xdr:spPr>
        <a:xfrm>
          <a:off x="32861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104775</xdr:rowOff>
    </xdr:from>
    <xdr:to>
      <xdr:col>4</xdr:col>
      <xdr:colOff>457200</xdr:colOff>
      <xdr:row>12</xdr:row>
      <xdr:rowOff>0</xdr:rowOff>
    </xdr:to>
    <xdr:sp>
      <xdr:nvSpPr>
        <xdr:cNvPr id="8" name="Line 21"/>
        <xdr:cNvSpPr>
          <a:spLocks/>
        </xdr:cNvSpPr>
      </xdr:nvSpPr>
      <xdr:spPr>
        <a:xfrm>
          <a:off x="34766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104775</xdr:rowOff>
    </xdr:from>
    <xdr:to>
      <xdr:col>5</xdr:col>
      <xdr:colOff>28575</xdr:colOff>
      <xdr:row>12</xdr:row>
      <xdr:rowOff>0</xdr:rowOff>
    </xdr:to>
    <xdr:sp>
      <xdr:nvSpPr>
        <xdr:cNvPr id="9" name="Line 22"/>
        <xdr:cNvSpPr>
          <a:spLocks/>
        </xdr:cNvSpPr>
      </xdr:nvSpPr>
      <xdr:spPr>
        <a:xfrm>
          <a:off x="36671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9</xdr:row>
      <xdr:rowOff>104775</xdr:rowOff>
    </xdr:from>
    <xdr:to>
      <xdr:col>5</xdr:col>
      <xdr:colOff>200025</xdr:colOff>
      <xdr:row>12</xdr:row>
      <xdr:rowOff>0</xdr:rowOff>
    </xdr:to>
    <xdr:sp>
      <xdr:nvSpPr>
        <xdr:cNvPr id="10" name="Line 23"/>
        <xdr:cNvSpPr>
          <a:spLocks/>
        </xdr:cNvSpPr>
      </xdr:nvSpPr>
      <xdr:spPr>
        <a:xfrm>
          <a:off x="383857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104775</xdr:rowOff>
    </xdr:from>
    <xdr:to>
      <xdr:col>5</xdr:col>
      <xdr:colOff>371475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>
          <a:off x="40100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104775</xdr:rowOff>
    </xdr:from>
    <xdr:to>
      <xdr:col>5</xdr:col>
      <xdr:colOff>561975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>
          <a:off x="42005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9</xdr:row>
      <xdr:rowOff>104775</xdr:rowOff>
    </xdr:from>
    <xdr:to>
      <xdr:col>5</xdr:col>
      <xdr:colOff>742950</xdr:colOff>
      <xdr:row>12</xdr:row>
      <xdr:rowOff>0</xdr:rowOff>
    </xdr:to>
    <xdr:sp>
      <xdr:nvSpPr>
        <xdr:cNvPr id="13" name="Line 26"/>
        <xdr:cNvSpPr>
          <a:spLocks/>
        </xdr:cNvSpPr>
      </xdr:nvSpPr>
      <xdr:spPr>
        <a:xfrm>
          <a:off x="438150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104775</xdr:rowOff>
    </xdr:from>
    <xdr:to>
      <xdr:col>5</xdr:col>
      <xdr:colOff>914400</xdr:colOff>
      <xdr:row>12</xdr:row>
      <xdr:rowOff>0</xdr:rowOff>
    </xdr:to>
    <xdr:sp>
      <xdr:nvSpPr>
        <xdr:cNvPr id="14" name="Line 27"/>
        <xdr:cNvSpPr>
          <a:spLocks/>
        </xdr:cNvSpPr>
      </xdr:nvSpPr>
      <xdr:spPr>
        <a:xfrm>
          <a:off x="45529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1114425</xdr:colOff>
      <xdr:row>9</xdr:row>
      <xdr:rowOff>104775</xdr:rowOff>
    </xdr:from>
    <xdr:to>
      <xdr:col>5</xdr:col>
      <xdr:colOff>1114425</xdr:colOff>
      <xdr:row>12</xdr:row>
      <xdr:rowOff>0</xdr:rowOff>
    </xdr:to>
    <xdr:sp>
      <xdr:nvSpPr>
        <xdr:cNvPr id="15" name="Line 29"/>
        <xdr:cNvSpPr>
          <a:spLocks/>
        </xdr:cNvSpPr>
      </xdr:nvSpPr>
      <xdr:spPr>
        <a:xfrm>
          <a:off x="475297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1285875</xdr:colOff>
      <xdr:row>9</xdr:row>
      <xdr:rowOff>104775</xdr:rowOff>
    </xdr:from>
    <xdr:to>
      <xdr:col>5</xdr:col>
      <xdr:colOff>1285875</xdr:colOff>
      <xdr:row>12</xdr:row>
      <xdr:rowOff>0</xdr:rowOff>
    </xdr:to>
    <xdr:sp>
      <xdr:nvSpPr>
        <xdr:cNvPr id="16" name="Line 30"/>
        <xdr:cNvSpPr>
          <a:spLocks/>
        </xdr:cNvSpPr>
      </xdr:nvSpPr>
      <xdr:spPr>
        <a:xfrm>
          <a:off x="4924425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10</xdr:col>
      <xdr:colOff>209550</xdr:colOff>
      <xdr:row>13</xdr:row>
      <xdr:rowOff>152400</xdr:rowOff>
    </xdr:to>
    <xdr:sp>
      <xdr:nvSpPr>
        <xdr:cNvPr id="17" name="Polygon 38"/>
        <xdr:cNvSpPr>
          <a:spLocks/>
        </xdr:cNvSpPr>
      </xdr:nvSpPr>
      <xdr:spPr>
        <a:xfrm>
          <a:off x="5029200" y="1104900"/>
          <a:ext cx="3105150" cy="1285875"/>
        </a:xfrm>
        <a:custGeom>
          <a:pathLst>
            <a:path h="135" w="277">
              <a:moveTo>
                <a:pt x="0" y="135"/>
              </a:moveTo>
              <a:cubicBezTo>
                <a:pt x="2" y="130"/>
                <a:pt x="8" y="124"/>
                <a:pt x="12" y="120"/>
              </a:cubicBezTo>
              <a:cubicBezTo>
                <a:pt x="14" y="114"/>
                <a:pt x="17" y="106"/>
                <a:pt x="22" y="103"/>
              </a:cubicBezTo>
              <a:cubicBezTo>
                <a:pt x="25" y="96"/>
                <a:pt x="31" y="82"/>
                <a:pt x="37" y="78"/>
              </a:cubicBezTo>
              <a:cubicBezTo>
                <a:pt x="40" y="73"/>
                <a:pt x="42" y="66"/>
                <a:pt x="47" y="63"/>
              </a:cubicBezTo>
              <a:cubicBezTo>
                <a:pt x="50" y="59"/>
                <a:pt x="53" y="54"/>
                <a:pt x="57" y="50"/>
              </a:cubicBezTo>
              <a:cubicBezTo>
                <a:pt x="59" y="45"/>
                <a:pt x="62" y="41"/>
                <a:pt x="67" y="38"/>
              </a:cubicBezTo>
              <a:cubicBezTo>
                <a:pt x="69" y="34"/>
                <a:pt x="73" y="30"/>
                <a:pt x="77" y="28"/>
              </a:cubicBezTo>
              <a:cubicBezTo>
                <a:pt x="84" y="18"/>
                <a:pt x="115" y="0"/>
                <a:pt x="127" y="0"/>
              </a:cubicBezTo>
              <a:lnTo>
                <a:pt x="277" y="0"/>
              </a:lnTo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14</xdr:row>
      <xdr:rowOff>9525</xdr:rowOff>
    </xdr:to>
    <xdr:sp>
      <xdr:nvSpPr>
        <xdr:cNvPr id="18" name="Line 40"/>
        <xdr:cNvSpPr>
          <a:spLocks/>
        </xdr:cNvSpPr>
      </xdr:nvSpPr>
      <xdr:spPr>
        <a:xfrm>
          <a:off x="7934325" y="11049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123825</xdr:rowOff>
    </xdr:from>
    <xdr:to>
      <xdr:col>3</xdr:col>
      <xdr:colOff>9525</xdr:colOff>
      <xdr:row>13</xdr:row>
      <xdr:rowOff>152400</xdr:rowOff>
    </xdr:to>
    <xdr:sp>
      <xdr:nvSpPr>
        <xdr:cNvPr id="19" name="AutoShape 43"/>
        <xdr:cNvSpPr>
          <a:spLocks/>
        </xdr:cNvSpPr>
      </xdr:nvSpPr>
      <xdr:spPr>
        <a:xfrm>
          <a:off x="333375" y="1066800"/>
          <a:ext cx="2019300" cy="1323975"/>
        </a:xfrm>
        <a:custGeom>
          <a:pathLst>
            <a:path h="139" w="165">
              <a:moveTo>
                <a:pt x="165" y="139"/>
              </a:moveTo>
              <a:cubicBezTo>
                <a:pt x="156" y="126"/>
                <a:pt x="148" y="113"/>
                <a:pt x="142" y="104"/>
              </a:cubicBezTo>
              <a:cubicBezTo>
                <a:pt x="136" y="95"/>
                <a:pt x="136" y="92"/>
                <a:pt x="130" y="82"/>
              </a:cubicBezTo>
              <a:cubicBezTo>
                <a:pt x="124" y="72"/>
                <a:pt x="111" y="54"/>
                <a:pt x="105" y="47"/>
              </a:cubicBezTo>
              <a:cubicBezTo>
                <a:pt x="99" y="40"/>
                <a:pt x="99" y="41"/>
                <a:pt x="95" y="37"/>
              </a:cubicBezTo>
              <a:cubicBezTo>
                <a:pt x="91" y="33"/>
                <a:pt x="89" y="29"/>
                <a:pt x="83" y="24"/>
              </a:cubicBezTo>
              <a:cubicBezTo>
                <a:pt x="77" y="19"/>
                <a:pt x="66" y="12"/>
                <a:pt x="58" y="9"/>
              </a:cubicBezTo>
              <a:cubicBezTo>
                <a:pt x="50" y="6"/>
                <a:pt x="46" y="5"/>
                <a:pt x="37" y="4"/>
              </a:cubicBezTo>
              <a:cubicBezTo>
                <a:pt x="28" y="3"/>
                <a:pt x="0" y="0"/>
                <a:pt x="2" y="4"/>
              </a:cubicBezTo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0" name="Line 44"/>
        <xdr:cNvSpPr>
          <a:spLocks/>
        </xdr:cNvSpPr>
      </xdr:nvSpPr>
      <xdr:spPr>
        <a:xfrm>
          <a:off x="2352675" y="11049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114300</xdr:rowOff>
    </xdr:from>
    <xdr:to>
      <xdr:col>9</xdr:col>
      <xdr:colOff>533400</xdr:colOff>
      <xdr:row>13</xdr:row>
      <xdr:rowOff>76200</xdr:rowOff>
    </xdr:to>
    <xdr:sp>
      <xdr:nvSpPr>
        <xdr:cNvPr id="21" name="AutoShape 45"/>
        <xdr:cNvSpPr>
          <a:spLocks/>
        </xdr:cNvSpPr>
      </xdr:nvSpPr>
      <xdr:spPr>
        <a:xfrm>
          <a:off x="5267325" y="1219200"/>
          <a:ext cx="2514600" cy="1095375"/>
        </a:xfrm>
        <a:custGeom>
          <a:pathLst>
            <a:path h="115" w="232">
              <a:moveTo>
                <a:pt x="0" y="111"/>
              </a:moveTo>
              <a:cubicBezTo>
                <a:pt x="0" y="107"/>
                <a:pt x="15" y="88"/>
                <a:pt x="22" y="81"/>
              </a:cubicBezTo>
              <a:cubicBezTo>
                <a:pt x="29" y="74"/>
                <a:pt x="37" y="73"/>
                <a:pt x="44" y="69"/>
              </a:cubicBezTo>
              <a:cubicBezTo>
                <a:pt x="51" y="65"/>
                <a:pt x="57" y="60"/>
                <a:pt x="62" y="54"/>
              </a:cubicBezTo>
              <a:cubicBezTo>
                <a:pt x="67" y="48"/>
                <a:pt x="70" y="39"/>
                <a:pt x="77" y="34"/>
              </a:cubicBezTo>
              <a:cubicBezTo>
                <a:pt x="84" y="29"/>
                <a:pt x="100" y="26"/>
                <a:pt x="107" y="24"/>
              </a:cubicBezTo>
              <a:cubicBezTo>
                <a:pt x="114" y="22"/>
                <a:pt x="111" y="25"/>
                <a:pt x="117" y="24"/>
              </a:cubicBezTo>
              <a:cubicBezTo>
                <a:pt x="123" y="23"/>
                <a:pt x="137" y="19"/>
                <a:pt x="144" y="16"/>
              </a:cubicBezTo>
              <a:cubicBezTo>
                <a:pt x="151" y="13"/>
                <a:pt x="152" y="8"/>
                <a:pt x="157" y="6"/>
              </a:cubicBezTo>
              <a:cubicBezTo>
                <a:pt x="162" y="4"/>
                <a:pt x="171" y="5"/>
                <a:pt x="177" y="4"/>
              </a:cubicBezTo>
              <a:cubicBezTo>
                <a:pt x="183" y="3"/>
                <a:pt x="189" y="1"/>
                <a:pt x="194" y="1"/>
              </a:cubicBezTo>
              <a:cubicBezTo>
                <a:pt x="199" y="1"/>
                <a:pt x="204" y="0"/>
                <a:pt x="209" y="1"/>
              </a:cubicBezTo>
              <a:cubicBezTo>
                <a:pt x="214" y="2"/>
                <a:pt x="220" y="2"/>
                <a:pt x="222" y="6"/>
              </a:cubicBezTo>
              <a:cubicBezTo>
                <a:pt x="224" y="10"/>
                <a:pt x="232" y="21"/>
                <a:pt x="222" y="26"/>
              </a:cubicBezTo>
              <a:cubicBezTo>
                <a:pt x="212" y="31"/>
                <a:pt x="178" y="31"/>
                <a:pt x="162" y="36"/>
              </a:cubicBezTo>
              <a:cubicBezTo>
                <a:pt x="146" y="41"/>
                <a:pt x="136" y="50"/>
                <a:pt x="127" y="56"/>
              </a:cubicBezTo>
              <a:cubicBezTo>
                <a:pt x="118" y="62"/>
                <a:pt x="116" y="66"/>
                <a:pt x="107" y="71"/>
              </a:cubicBezTo>
              <a:cubicBezTo>
                <a:pt x="98" y="76"/>
                <a:pt x="84" y="81"/>
                <a:pt x="75" y="86"/>
              </a:cubicBezTo>
              <a:cubicBezTo>
                <a:pt x="66" y="91"/>
                <a:pt x="58" y="97"/>
                <a:pt x="50" y="101"/>
              </a:cubicBezTo>
              <a:cubicBezTo>
                <a:pt x="42" y="105"/>
                <a:pt x="33" y="107"/>
                <a:pt x="25" y="108"/>
              </a:cubicBezTo>
              <a:cubicBezTo>
                <a:pt x="17" y="109"/>
                <a:pt x="0" y="115"/>
                <a:pt x="0" y="111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95250</xdr:rowOff>
    </xdr:from>
    <xdr:to>
      <xdr:col>3</xdr:col>
      <xdr:colOff>76200</xdr:colOff>
      <xdr:row>14</xdr:row>
      <xdr:rowOff>66675</xdr:rowOff>
    </xdr:to>
    <xdr:sp>
      <xdr:nvSpPr>
        <xdr:cNvPr id="22" name="AutoShape 46"/>
        <xdr:cNvSpPr>
          <a:spLocks/>
        </xdr:cNvSpPr>
      </xdr:nvSpPr>
      <xdr:spPr>
        <a:xfrm>
          <a:off x="142875" y="1038225"/>
          <a:ext cx="2276475" cy="1428750"/>
        </a:xfrm>
        <a:custGeom>
          <a:pathLst>
            <a:path h="150" w="192">
              <a:moveTo>
                <a:pt x="170" y="135"/>
              </a:moveTo>
              <a:cubicBezTo>
                <a:pt x="192" y="150"/>
                <a:pt x="163" y="116"/>
                <a:pt x="157" y="110"/>
              </a:cubicBezTo>
              <a:cubicBezTo>
                <a:pt x="151" y="104"/>
                <a:pt x="142" y="102"/>
                <a:pt x="135" y="96"/>
              </a:cubicBezTo>
              <a:cubicBezTo>
                <a:pt x="128" y="90"/>
                <a:pt x="119" y="81"/>
                <a:pt x="115" y="76"/>
              </a:cubicBezTo>
              <a:cubicBezTo>
                <a:pt x="111" y="71"/>
                <a:pt x="112" y="69"/>
                <a:pt x="108" y="66"/>
              </a:cubicBezTo>
              <a:cubicBezTo>
                <a:pt x="104" y="63"/>
                <a:pt x="95" y="60"/>
                <a:pt x="90" y="56"/>
              </a:cubicBezTo>
              <a:cubicBezTo>
                <a:pt x="85" y="52"/>
                <a:pt x="83" y="46"/>
                <a:pt x="80" y="43"/>
              </a:cubicBezTo>
              <a:cubicBezTo>
                <a:pt x="77" y="40"/>
                <a:pt x="76" y="41"/>
                <a:pt x="73" y="38"/>
              </a:cubicBezTo>
              <a:cubicBezTo>
                <a:pt x="70" y="35"/>
                <a:pt x="65" y="31"/>
                <a:pt x="63" y="28"/>
              </a:cubicBezTo>
              <a:cubicBezTo>
                <a:pt x="61" y="25"/>
                <a:pt x="61" y="23"/>
                <a:pt x="58" y="21"/>
              </a:cubicBezTo>
              <a:cubicBezTo>
                <a:pt x="55" y="19"/>
                <a:pt x="48" y="14"/>
                <a:pt x="43" y="13"/>
              </a:cubicBezTo>
              <a:cubicBezTo>
                <a:pt x="38" y="12"/>
                <a:pt x="33" y="12"/>
                <a:pt x="30" y="13"/>
              </a:cubicBezTo>
              <a:cubicBezTo>
                <a:pt x="27" y="14"/>
                <a:pt x="0" y="0"/>
                <a:pt x="23" y="20"/>
              </a:cubicBezTo>
              <a:cubicBezTo>
                <a:pt x="46" y="40"/>
                <a:pt x="148" y="120"/>
                <a:pt x="170" y="135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0</xdr:rowOff>
    </xdr:from>
    <xdr:to>
      <xdr:col>2</xdr:col>
      <xdr:colOff>257175</xdr:colOff>
      <xdr:row>14</xdr:row>
      <xdr:rowOff>0</xdr:rowOff>
    </xdr:to>
    <xdr:sp>
      <xdr:nvSpPr>
        <xdr:cNvPr id="23" name="Line 47"/>
        <xdr:cNvSpPr>
          <a:spLocks/>
        </xdr:cNvSpPr>
      </xdr:nvSpPr>
      <xdr:spPr>
        <a:xfrm>
          <a:off x="1704975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76200</xdr:rowOff>
    </xdr:from>
    <xdr:to>
      <xdr:col>2</xdr:col>
      <xdr:colOff>152400</xdr:colOff>
      <xdr:row>13</xdr:row>
      <xdr:rowOff>152400</xdr:rowOff>
    </xdr:to>
    <xdr:sp>
      <xdr:nvSpPr>
        <xdr:cNvPr id="24" name="AutoShape 48"/>
        <xdr:cNvSpPr>
          <a:spLocks/>
        </xdr:cNvSpPr>
      </xdr:nvSpPr>
      <xdr:spPr>
        <a:xfrm flipV="1">
          <a:off x="1781175" y="2314575"/>
          <a:ext cx="95250" cy="76200"/>
        </a:xfrm>
        <a:prstGeom prst="triangle">
          <a:avLst>
            <a:gd name="adj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25" name="Chart 51"/>
        <xdr:cNvGraphicFramePr/>
      </xdr:nvGraphicFramePr>
      <xdr:xfrm>
        <a:off x="4010025" y="2562225"/>
        <a:ext cx="5943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14</xdr:row>
      <xdr:rowOff>0</xdr:rowOff>
    </xdr:from>
    <xdr:to>
      <xdr:col>10</xdr:col>
      <xdr:colOff>257175</xdr:colOff>
      <xdr:row>14</xdr:row>
      <xdr:rowOff>0</xdr:rowOff>
    </xdr:to>
    <xdr:sp>
      <xdr:nvSpPr>
        <xdr:cNvPr id="26" name="Line 52"/>
        <xdr:cNvSpPr>
          <a:spLocks/>
        </xdr:cNvSpPr>
      </xdr:nvSpPr>
      <xdr:spPr>
        <a:xfrm>
          <a:off x="7477125" y="2400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zoomScale="85" zoomScaleNormal="85" workbookViewId="0" topLeftCell="A4">
      <selection activeCell="F9" sqref="F9"/>
    </sheetView>
  </sheetViews>
  <sheetFormatPr defaultColWidth="9.140625" defaultRowHeight="12.75"/>
  <cols>
    <col min="1" max="1" width="15.7109375" style="0" customWidth="1"/>
    <col min="2" max="2" width="10.140625" style="0" customWidth="1"/>
    <col min="3" max="3" width="9.28125" style="0" bestFit="1" customWidth="1"/>
    <col min="4" max="4" width="10.140625" style="0" customWidth="1"/>
    <col min="5" max="5" width="9.28125" style="0" bestFit="1" customWidth="1"/>
    <col min="6" max="6" width="20.7109375" style="0" customWidth="1"/>
    <col min="7" max="7" width="10.8515625" style="0" customWidth="1"/>
    <col min="8" max="8" width="11.00390625" style="0" customWidth="1"/>
    <col min="9" max="9" width="11.57421875" style="0" bestFit="1" customWidth="1"/>
    <col min="10" max="13" width="10.140625" style="0" bestFit="1" customWidth="1"/>
  </cols>
  <sheetData>
    <row r="2" ht="23.25">
      <c r="A2" s="24" t="s">
        <v>6</v>
      </c>
    </row>
    <row r="4" spans="5:6" ht="12.75">
      <c r="E4" s="2" t="s">
        <v>9</v>
      </c>
      <c r="F4" s="9">
        <v>1</v>
      </c>
    </row>
    <row r="6" spans="5:6" ht="12.75">
      <c r="E6" s="2" t="s">
        <v>15</v>
      </c>
      <c r="F6" s="9">
        <v>2.5</v>
      </c>
    </row>
    <row r="9" ht="12.75">
      <c r="F9" s="8">
        <v>77.95</v>
      </c>
    </row>
    <row r="11" ht="12.75">
      <c r="K11" s="7">
        <v>3</v>
      </c>
    </row>
    <row r="13" spans="8:9" ht="12.75">
      <c r="H13" s="2" t="s">
        <v>7</v>
      </c>
      <c r="I13" s="6">
        <v>19</v>
      </c>
    </row>
    <row r="14" spans="2:9" ht="12.75">
      <c r="B14" s="4">
        <v>26</v>
      </c>
      <c r="H14" s="2" t="s">
        <v>12</v>
      </c>
      <c r="I14" s="5">
        <f>I13*K11</f>
        <v>57</v>
      </c>
    </row>
    <row r="17" spans="2:4" ht="12.75">
      <c r="B17" s="2" t="s">
        <v>13</v>
      </c>
      <c r="C17" s="10">
        <v>0.8</v>
      </c>
      <c r="D17" t="s">
        <v>14</v>
      </c>
    </row>
    <row r="19" spans="2:4" ht="12.75">
      <c r="B19" s="3" t="s">
        <v>16</v>
      </c>
      <c r="D19" s="1">
        <f>1-0.5*(I14/(F9-I14))</f>
        <v>-0.3603818615751788</v>
      </c>
    </row>
    <row r="20" ht="12.75">
      <c r="B20" s="3" t="s">
        <v>19</v>
      </c>
    </row>
    <row r="22" spans="1:5" ht="25.5">
      <c r="A22" s="26" t="s">
        <v>27</v>
      </c>
      <c r="B22" s="26"/>
      <c r="C22" s="17" t="s">
        <v>20</v>
      </c>
      <c r="D22" s="17" t="s">
        <v>25</v>
      </c>
      <c r="E22" s="17" t="s">
        <v>26</v>
      </c>
    </row>
    <row r="23" spans="1:5" ht="12.75">
      <c r="A23" s="27">
        <v>1</v>
      </c>
      <c r="B23" s="27"/>
      <c r="C23" s="12">
        <v>20</v>
      </c>
      <c r="D23" s="12">
        <v>0.2</v>
      </c>
      <c r="E23" s="13">
        <f>1+0.2*LOG10(D23/0.1)</f>
        <v>1.0602059991327963</v>
      </c>
    </row>
    <row r="24" spans="1:5" ht="12.75">
      <c r="A24" s="27">
        <v>2</v>
      </c>
      <c r="B24" s="27"/>
      <c r="C24" s="12">
        <v>40</v>
      </c>
      <c r="D24" s="12">
        <v>0.2</v>
      </c>
      <c r="E24" s="13">
        <f>1+0.2*LOG10(D24/0.1)</f>
        <v>1.0602059991327963</v>
      </c>
    </row>
    <row r="25" spans="1:5" ht="12.75">
      <c r="A25" s="27">
        <v>3</v>
      </c>
      <c r="B25" s="27"/>
      <c r="C25" s="12">
        <v>60</v>
      </c>
      <c r="D25" s="12">
        <v>0.2</v>
      </c>
      <c r="E25" s="13">
        <f>1+0.2*LOG10(D25/0.1)</f>
        <v>1.0602059991327963</v>
      </c>
    </row>
    <row r="26" spans="1:5" ht="12.75">
      <c r="A26" s="27">
        <v>4</v>
      </c>
      <c r="B26" s="27"/>
      <c r="C26" s="12">
        <v>80</v>
      </c>
      <c r="D26" s="12">
        <v>0.2</v>
      </c>
      <c r="E26" s="13">
        <f>1+0.2*LOG10(D26/0.1)</f>
        <v>1.0602059991327963</v>
      </c>
    </row>
    <row r="27" spans="1:5" ht="12.75">
      <c r="A27" s="28"/>
      <c r="B27" s="28"/>
      <c r="C27" s="14"/>
      <c r="D27" s="14"/>
      <c r="E27" s="14"/>
    </row>
    <row r="28" spans="1:5" ht="12.75">
      <c r="A28" s="28"/>
      <c r="B28" s="28"/>
      <c r="C28" s="14"/>
      <c r="D28" s="14"/>
      <c r="E28" s="14"/>
    </row>
    <row r="35" spans="1:13" ht="22.5" customHeight="1">
      <c r="A35" s="26" t="s">
        <v>0</v>
      </c>
      <c r="B35" s="26" t="s">
        <v>1</v>
      </c>
      <c r="C35" s="26" t="s">
        <v>2</v>
      </c>
      <c r="D35" s="26" t="s">
        <v>3</v>
      </c>
      <c r="E35" s="26" t="s">
        <v>4</v>
      </c>
      <c r="F35" s="26" t="s">
        <v>5</v>
      </c>
      <c r="G35" s="26" t="s">
        <v>11</v>
      </c>
      <c r="H35" s="26" t="s">
        <v>8</v>
      </c>
      <c r="I35" s="26" t="s">
        <v>10</v>
      </c>
      <c r="J35" s="26" t="s">
        <v>17</v>
      </c>
      <c r="K35" s="26"/>
      <c r="L35" s="26"/>
      <c r="M35" s="26"/>
    </row>
    <row r="36" spans="1:13" ht="30.75" customHeight="1">
      <c r="A36" s="26"/>
      <c r="B36" s="26"/>
      <c r="C36" s="26"/>
      <c r="D36" s="26"/>
      <c r="E36" s="26"/>
      <c r="F36" s="26"/>
      <c r="G36" s="26"/>
      <c r="H36" s="26"/>
      <c r="I36" s="26"/>
      <c r="J36" s="18" t="s">
        <v>21</v>
      </c>
      <c r="K36" s="18" t="s">
        <v>22</v>
      </c>
      <c r="L36" s="18" t="s">
        <v>23</v>
      </c>
      <c r="M36" s="18" t="s">
        <v>24</v>
      </c>
    </row>
    <row r="37" spans="1:13" ht="12.75">
      <c r="A37" s="19">
        <v>1</v>
      </c>
      <c r="B37" s="20">
        <f>B14</f>
        <v>26</v>
      </c>
      <c r="C37" s="20">
        <f>B37-D37</f>
        <v>25</v>
      </c>
      <c r="D37" s="21">
        <v>1</v>
      </c>
      <c r="E37" s="22">
        <v>2</v>
      </c>
      <c r="F37" s="19">
        <f aca="true" t="shared" si="0" ref="F37:F56">766*E37</f>
        <v>1532</v>
      </c>
      <c r="G37" s="20">
        <f>D37</f>
        <v>1</v>
      </c>
      <c r="H37" s="20">
        <f aca="true" t="shared" si="1" ref="H37:H56">G37-D37/2</f>
        <v>0.5</v>
      </c>
      <c r="I37" s="23">
        <f>IF(H37&gt;(2*$F$6),0,IF(H37&lt;(0.5*$F$6),0.2+(0.5-0.2)*H37/(0.5*$F$6),0.5-0.5*(H37-(0.5*$F$6))/(1.5*$F$6)))</f>
        <v>0.32</v>
      </c>
      <c r="J37" s="25">
        <f>$D$19*$E$23*($C$23-$I$14)*$I37/$F37*$D37</f>
        <v>0.0029528821785825663</v>
      </c>
      <c r="K37" s="25">
        <f>$D$19*$E$24*($C$24-$I$14)*$I37/$F37*$D37</f>
        <v>0.0013567296496190169</v>
      </c>
      <c r="L37" s="25">
        <f>$D$19*$E$25*($C$25-$I$14)*$I37/$F37*$D37</f>
        <v>-0.00023942287934453237</v>
      </c>
      <c r="M37" s="25">
        <f>$D$19*$E$26*($C$26-$I$14)*$I37/$F37*$D37</f>
        <v>-0.0018355754083080815</v>
      </c>
    </row>
    <row r="38" spans="1:13" ht="12.75">
      <c r="A38" s="19">
        <v>2</v>
      </c>
      <c r="B38" s="20">
        <f aca="true" t="shared" si="2" ref="B38:B44">C37</f>
        <v>25</v>
      </c>
      <c r="C38" s="20">
        <f aca="true" t="shared" si="3" ref="C38:C56">B38-D38</f>
        <v>24</v>
      </c>
      <c r="D38" s="21">
        <v>1</v>
      </c>
      <c r="E38" s="22">
        <v>3</v>
      </c>
      <c r="F38" s="19">
        <f t="shared" si="0"/>
        <v>2298</v>
      </c>
      <c r="G38" s="20">
        <f aca="true" t="shared" si="4" ref="G38:G56">D38+G37</f>
        <v>2</v>
      </c>
      <c r="H38" s="20">
        <f t="shared" si="1"/>
        <v>1.5</v>
      </c>
      <c r="I38" s="23">
        <f aca="true" t="shared" si="5" ref="I38:I56">IF(H38&gt;(2*$F$6),0,IF(H38&lt;(0.5*$F$6),0.2+(0.5-0.2)*H38/(0.5*$F$6),0.5-0.5*(H38-(0.5*$F$6))/(1.5*$F$6)))</f>
        <v>0.4666666666666667</v>
      </c>
      <c r="J38" s="25">
        <f aca="true" t="shared" si="6" ref="J38:J56">$D$19*$E$23*($C$23-$I$14)*I38/F38*D38</f>
        <v>0.002870857673621939</v>
      </c>
      <c r="K38" s="25">
        <f aca="true" t="shared" si="7" ref="K38:K56">$D$19*$E$24*($C$24-$I$14)*$I38/$F38*$D38</f>
        <v>0.0013190427149073773</v>
      </c>
      <c r="L38" s="25">
        <f aca="true" t="shared" si="8" ref="L38:L56">$D$19*$E$25*($C$25-$I$14)*$I38/$F38*$D38</f>
        <v>-0.00023277224380718423</v>
      </c>
      <c r="M38" s="25">
        <f aca="true" t="shared" si="9" ref="M38:M56">$D$19*$E$26*($C$26-$I$14)*$I38/$F38*$D38</f>
        <v>-0.0017845872025217461</v>
      </c>
    </row>
    <row r="39" spans="1:13" ht="12.75">
      <c r="A39" s="19">
        <v>3</v>
      </c>
      <c r="B39" s="20">
        <f t="shared" si="2"/>
        <v>24</v>
      </c>
      <c r="C39" s="20">
        <f t="shared" si="3"/>
        <v>23</v>
      </c>
      <c r="D39" s="21">
        <v>1</v>
      </c>
      <c r="E39" s="22">
        <v>4</v>
      </c>
      <c r="F39" s="19">
        <f t="shared" si="0"/>
        <v>3064</v>
      </c>
      <c r="G39" s="20">
        <f t="shared" si="4"/>
        <v>3</v>
      </c>
      <c r="H39" s="20">
        <f t="shared" si="1"/>
        <v>2.5</v>
      </c>
      <c r="I39" s="23">
        <f t="shared" si="5"/>
        <v>0.33333333333333337</v>
      </c>
      <c r="J39" s="25">
        <f t="shared" si="6"/>
        <v>0.0015379594680117533</v>
      </c>
      <c r="K39" s="25">
        <f t="shared" si="7"/>
        <v>0.000706630025843238</v>
      </c>
      <c r="L39" s="25">
        <f t="shared" si="8"/>
        <v>-0.00012469941632527726</v>
      </c>
      <c r="M39" s="25">
        <f t="shared" si="9"/>
        <v>-0.0009560288584937926</v>
      </c>
    </row>
    <row r="40" spans="1:13" ht="12.75">
      <c r="A40" s="19">
        <v>4</v>
      </c>
      <c r="B40" s="20">
        <f t="shared" si="2"/>
        <v>23</v>
      </c>
      <c r="C40" s="20">
        <f t="shared" si="3"/>
        <v>22</v>
      </c>
      <c r="D40" s="21">
        <v>1</v>
      </c>
      <c r="E40" s="22">
        <v>5</v>
      </c>
      <c r="F40" s="19">
        <f t="shared" si="0"/>
        <v>3830</v>
      </c>
      <c r="G40" s="20">
        <f t="shared" si="4"/>
        <v>4</v>
      </c>
      <c r="H40" s="20">
        <f t="shared" si="1"/>
        <v>3.5</v>
      </c>
      <c r="I40" s="23">
        <f t="shared" si="5"/>
        <v>0.2</v>
      </c>
      <c r="J40" s="25">
        <f t="shared" si="6"/>
        <v>0.0007382205446456415</v>
      </c>
      <c r="K40" s="25">
        <f t="shared" si="7"/>
        <v>0.00033918241240475417</v>
      </c>
      <c r="L40" s="25">
        <f t="shared" si="8"/>
        <v>-5.985571983613309E-05</v>
      </c>
      <c r="M40" s="25">
        <f t="shared" si="9"/>
        <v>-0.0004588938520770204</v>
      </c>
    </row>
    <row r="41" spans="1:13" ht="12.75">
      <c r="A41" s="19">
        <v>5</v>
      </c>
      <c r="B41" s="20">
        <f t="shared" si="2"/>
        <v>22</v>
      </c>
      <c r="C41" s="20">
        <f t="shared" si="3"/>
        <v>21</v>
      </c>
      <c r="D41" s="21">
        <v>1</v>
      </c>
      <c r="E41" s="22">
        <v>10</v>
      </c>
      <c r="F41" s="19">
        <f t="shared" si="0"/>
        <v>7660</v>
      </c>
      <c r="G41" s="20">
        <f t="shared" si="4"/>
        <v>5</v>
      </c>
      <c r="H41" s="20">
        <f t="shared" si="1"/>
        <v>4.5</v>
      </c>
      <c r="I41" s="23">
        <f t="shared" si="5"/>
        <v>0.06666666666666665</v>
      </c>
      <c r="J41" s="25">
        <f t="shared" si="6"/>
        <v>0.00012303675744094022</v>
      </c>
      <c r="K41" s="25">
        <f t="shared" si="7"/>
        <v>5.6530402067459014E-05</v>
      </c>
      <c r="L41" s="25">
        <f t="shared" si="8"/>
        <v>-9.97595330602218E-06</v>
      </c>
      <c r="M41" s="25">
        <f t="shared" si="9"/>
        <v>-7.648230867950338E-05</v>
      </c>
    </row>
    <row r="42" spans="1:13" ht="12.75">
      <c r="A42" s="19">
        <v>6</v>
      </c>
      <c r="B42" s="20">
        <f t="shared" si="2"/>
        <v>21</v>
      </c>
      <c r="C42" s="20">
        <f t="shared" si="3"/>
        <v>20</v>
      </c>
      <c r="D42" s="21">
        <v>1</v>
      </c>
      <c r="E42" s="22">
        <v>15</v>
      </c>
      <c r="F42" s="19">
        <f t="shared" si="0"/>
        <v>11490</v>
      </c>
      <c r="G42" s="20">
        <f t="shared" si="4"/>
        <v>6</v>
      </c>
      <c r="H42" s="20">
        <f t="shared" si="1"/>
        <v>5.5</v>
      </c>
      <c r="I42" s="23">
        <f t="shared" si="5"/>
        <v>0</v>
      </c>
      <c r="J42" s="25">
        <f t="shared" si="6"/>
        <v>0</v>
      </c>
      <c r="K42" s="25">
        <f t="shared" si="7"/>
        <v>0</v>
      </c>
      <c r="L42" s="25">
        <f t="shared" si="8"/>
        <v>0</v>
      </c>
      <c r="M42" s="25">
        <f t="shared" si="9"/>
        <v>0</v>
      </c>
    </row>
    <row r="43" spans="1:13" ht="12.75">
      <c r="A43" s="19">
        <v>7</v>
      </c>
      <c r="B43" s="20">
        <f t="shared" si="2"/>
        <v>20</v>
      </c>
      <c r="C43" s="20">
        <f t="shared" si="3"/>
        <v>19</v>
      </c>
      <c r="D43" s="21">
        <v>1</v>
      </c>
      <c r="E43" s="22">
        <v>20</v>
      </c>
      <c r="F43" s="19">
        <f t="shared" si="0"/>
        <v>15320</v>
      </c>
      <c r="G43" s="20">
        <f t="shared" si="4"/>
        <v>7</v>
      </c>
      <c r="H43" s="20">
        <f t="shared" si="1"/>
        <v>6.5</v>
      </c>
      <c r="I43" s="23">
        <f t="shared" si="5"/>
        <v>0</v>
      </c>
      <c r="J43" s="25">
        <f t="shared" si="6"/>
        <v>0</v>
      </c>
      <c r="K43" s="25">
        <f t="shared" si="7"/>
        <v>0</v>
      </c>
      <c r="L43" s="25">
        <f t="shared" si="8"/>
        <v>0</v>
      </c>
      <c r="M43" s="25">
        <f t="shared" si="9"/>
        <v>0</v>
      </c>
    </row>
    <row r="44" spans="1:13" ht="12.75">
      <c r="A44" s="19">
        <v>8</v>
      </c>
      <c r="B44" s="20">
        <f t="shared" si="2"/>
        <v>19</v>
      </c>
      <c r="C44" s="20">
        <f t="shared" si="3"/>
        <v>18</v>
      </c>
      <c r="D44" s="21">
        <v>1</v>
      </c>
      <c r="E44" s="22">
        <v>21</v>
      </c>
      <c r="F44" s="19">
        <f t="shared" si="0"/>
        <v>16086</v>
      </c>
      <c r="G44" s="20">
        <f t="shared" si="4"/>
        <v>8</v>
      </c>
      <c r="H44" s="20">
        <f t="shared" si="1"/>
        <v>7.5</v>
      </c>
      <c r="I44" s="23">
        <f t="shared" si="5"/>
        <v>0</v>
      </c>
      <c r="J44" s="25">
        <f t="shared" si="6"/>
        <v>0</v>
      </c>
      <c r="K44" s="25">
        <f t="shared" si="7"/>
        <v>0</v>
      </c>
      <c r="L44" s="25">
        <f t="shared" si="8"/>
        <v>0</v>
      </c>
      <c r="M44" s="25">
        <f t="shared" si="9"/>
        <v>0</v>
      </c>
    </row>
    <row r="45" spans="1:13" ht="12.75">
      <c r="A45" s="19">
        <v>9</v>
      </c>
      <c r="B45" s="20">
        <f aca="true" t="shared" si="10" ref="B45:B53">C44</f>
        <v>18</v>
      </c>
      <c r="C45" s="20">
        <f t="shared" si="3"/>
        <v>17</v>
      </c>
      <c r="D45" s="21">
        <v>1</v>
      </c>
      <c r="E45" s="22">
        <v>22</v>
      </c>
      <c r="F45" s="19">
        <f t="shared" si="0"/>
        <v>16852</v>
      </c>
      <c r="G45" s="20">
        <f t="shared" si="4"/>
        <v>9</v>
      </c>
      <c r="H45" s="20">
        <f t="shared" si="1"/>
        <v>8.5</v>
      </c>
      <c r="I45" s="23">
        <f t="shared" si="5"/>
        <v>0</v>
      </c>
      <c r="J45" s="25">
        <f t="shared" si="6"/>
        <v>0</v>
      </c>
      <c r="K45" s="25">
        <f t="shared" si="7"/>
        <v>0</v>
      </c>
      <c r="L45" s="25">
        <f t="shared" si="8"/>
        <v>0</v>
      </c>
      <c r="M45" s="25">
        <f t="shared" si="9"/>
        <v>0</v>
      </c>
    </row>
    <row r="46" spans="1:13" ht="12.75">
      <c r="A46" s="19">
        <v>10</v>
      </c>
      <c r="B46" s="20">
        <f t="shared" si="10"/>
        <v>17</v>
      </c>
      <c r="C46" s="20">
        <f t="shared" si="3"/>
        <v>16</v>
      </c>
      <c r="D46" s="21">
        <v>1</v>
      </c>
      <c r="E46" s="22">
        <v>23</v>
      </c>
      <c r="F46" s="19">
        <f t="shared" si="0"/>
        <v>17618</v>
      </c>
      <c r="G46" s="20">
        <f t="shared" si="4"/>
        <v>10</v>
      </c>
      <c r="H46" s="20">
        <f t="shared" si="1"/>
        <v>9.5</v>
      </c>
      <c r="I46" s="23">
        <f t="shared" si="5"/>
        <v>0</v>
      </c>
      <c r="J46" s="25">
        <f t="shared" si="6"/>
        <v>0</v>
      </c>
      <c r="K46" s="25">
        <f t="shared" si="7"/>
        <v>0</v>
      </c>
      <c r="L46" s="25">
        <f t="shared" si="8"/>
        <v>0</v>
      </c>
      <c r="M46" s="25">
        <f t="shared" si="9"/>
        <v>0</v>
      </c>
    </row>
    <row r="47" spans="1:13" ht="12.75">
      <c r="A47" s="19">
        <v>11</v>
      </c>
      <c r="B47" s="20">
        <f t="shared" si="10"/>
        <v>16</v>
      </c>
      <c r="C47" s="20">
        <f t="shared" si="3"/>
        <v>15</v>
      </c>
      <c r="D47" s="21">
        <v>1</v>
      </c>
      <c r="E47" s="22">
        <v>24</v>
      </c>
      <c r="F47" s="19">
        <f t="shared" si="0"/>
        <v>18384</v>
      </c>
      <c r="G47" s="20">
        <f t="shared" si="4"/>
        <v>11</v>
      </c>
      <c r="H47" s="20">
        <f t="shared" si="1"/>
        <v>10.5</v>
      </c>
      <c r="I47" s="23">
        <f t="shared" si="5"/>
        <v>0</v>
      </c>
      <c r="J47" s="25">
        <f t="shared" si="6"/>
        <v>0</v>
      </c>
      <c r="K47" s="25">
        <f t="shared" si="7"/>
        <v>0</v>
      </c>
      <c r="L47" s="25">
        <f t="shared" si="8"/>
        <v>0</v>
      </c>
      <c r="M47" s="25">
        <f t="shared" si="9"/>
        <v>0</v>
      </c>
    </row>
    <row r="48" spans="1:13" ht="12.75">
      <c r="A48" s="19">
        <v>12</v>
      </c>
      <c r="B48" s="20">
        <f t="shared" si="10"/>
        <v>15</v>
      </c>
      <c r="C48" s="20">
        <f t="shared" si="3"/>
        <v>14</v>
      </c>
      <c r="D48" s="21">
        <v>1</v>
      </c>
      <c r="E48" s="22">
        <v>25</v>
      </c>
      <c r="F48" s="19">
        <f t="shared" si="0"/>
        <v>19150</v>
      </c>
      <c r="G48" s="20">
        <f t="shared" si="4"/>
        <v>12</v>
      </c>
      <c r="H48" s="20">
        <f t="shared" si="1"/>
        <v>11.5</v>
      </c>
      <c r="I48" s="23">
        <f t="shared" si="5"/>
        <v>0</v>
      </c>
      <c r="J48" s="25">
        <f t="shared" si="6"/>
        <v>0</v>
      </c>
      <c r="K48" s="25">
        <f t="shared" si="7"/>
        <v>0</v>
      </c>
      <c r="L48" s="25">
        <f t="shared" si="8"/>
        <v>0</v>
      </c>
      <c r="M48" s="25">
        <f t="shared" si="9"/>
        <v>0</v>
      </c>
    </row>
    <row r="49" spans="1:13" ht="12.75">
      <c r="A49" s="19">
        <v>13</v>
      </c>
      <c r="B49" s="20">
        <f t="shared" si="10"/>
        <v>14</v>
      </c>
      <c r="C49" s="20">
        <f t="shared" si="3"/>
        <v>13</v>
      </c>
      <c r="D49" s="21">
        <v>1</v>
      </c>
      <c r="E49" s="22">
        <v>26</v>
      </c>
      <c r="F49" s="19">
        <f t="shared" si="0"/>
        <v>19916</v>
      </c>
      <c r="G49" s="20">
        <f t="shared" si="4"/>
        <v>13</v>
      </c>
      <c r="H49" s="20">
        <f t="shared" si="1"/>
        <v>12.5</v>
      </c>
      <c r="I49" s="23">
        <f t="shared" si="5"/>
        <v>0</v>
      </c>
      <c r="J49" s="25">
        <f t="shared" si="6"/>
        <v>0</v>
      </c>
      <c r="K49" s="25">
        <f t="shared" si="7"/>
        <v>0</v>
      </c>
      <c r="L49" s="25">
        <f t="shared" si="8"/>
        <v>0</v>
      </c>
      <c r="M49" s="25">
        <f t="shared" si="9"/>
        <v>0</v>
      </c>
    </row>
    <row r="50" spans="1:13" ht="12.75">
      <c r="A50" s="19">
        <v>14</v>
      </c>
      <c r="B50" s="20">
        <f t="shared" si="10"/>
        <v>13</v>
      </c>
      <c r="C50" s="20">
        <f t="shared" si="3"/>
        <v>12</v>
      </c>
      <c r="D50" s="21">
        <v>1</v>
      </c>
      <c r="E50" s="22">
        <v>27</v>
      </c>
      <c r="F50" s="19">
        <f t="shared" si="0"/>
        <v>20682</v>
      </c>
      <c r="G50" s="20">
        <f t="shared" si="4"/>
        <v>14</v>
      </c>
      <c r="H50" s="20">
        <f t="shared" si="1"/>
        <v>13.5</v>
      </c>
      <c r="I50" s="23">
        <f t="shared" si="5"/>
        <v>0</v>
      </c>
      <c r="J50" s="25">
        <f t="shared" si="6"/>
        <v>0</v>
      </c>
      <c r="K50" s="25">
        <f t="shared" si="7"/>
        <v>0</v>
      </c>
      <c r="L50" s="25">
        <f t="shared" si="8"/>
        <v>0</v>
      </c>
      <c r="M50" s="25">
        <f t="shared" si="9"/>
        <v>0</v>
      </c>
    </row>
    <row r="51" spans="1:13" ht="12.75">
      <c r="A51" s="19">
        <v>15</v>
      </c>
      <c r="B51" s="20">
        <f t="shared" si="10"/>
        <v>12</v>
      </c>
      <c r="C51" s="20">
        <f t="shared" si="3"/>
        <v>11</v>
      </c>
      <c r="D51" s="21">
        <v>1</v>
      </c>
      <c r="E51" s="22">
        <v>28</v>
      </c>
      <c r="F51" s="19">
        <f t="shared" si="0"/>
        <v>21448</v>
      </c>
      <c r="G51" s="20">
        <f t="shared" si="4"/>
        <v>15</v>
      </c>
      <c r="H51" s="20">
        <f t="shared" si="1"/>
        <v>14.5</v>
      </c>
      <c r="I51" s="23">
        <f t="shared" si="5"/>
        <v>0</v>
      </c>
      <c r="J51" s="25">
        <f t="shared" si="6"/>
        <v>0</v>
      </c>
      <c r="K51" s="25">
        <f t="shared" si="7"/>
        <v>0</v>
      </c>
      <c r="L51" s="25">
        <f t="shared" si="8"/>
        <v>0</v>
      </c>
      <c r="M51" s="25">
        <f t="shared" si="9"/>
        <v>0</v>
      </c>
    </row>
    <row r="52" spans="1:13" ht="12.75">
      <c r="A52" s="19">
        <v>16</v>
      </c>
      <c r="B52" s="20">
        <f t="shared" si="10"/>
        <v>11</v>
      </c>
      <c r="C52" s="20">
        <f t="shared" si="3"/>
        <v>10</v>
      </c>
      <c r="D52" s="21">
        <v>1</v>
      </c>
      <c r="E52" s="22">
        <v>29</v>
      </c>
      <c r="F52" s="19">
        <f t="shared" si="0"/>
        <v>22214</v>
      </c>
      <c r="G52" s="20">
        <f t="shared" si="4"/>
        <v>16</v>
      </c>
      <c r="H52" s="20">
        <f t="shared" si="1"/>
        <v>15.5</v>
      </c>
      <c r="I52" s="23">
        <f t="shared" si="5"/>
        <v>0</v>
      </c>
      <c r="J52" s="25">
        <f t="shared" si="6"/>
        <v>0</v>
      </c>
      <c r="K52" s="25">
        <f t="shared" si="7"/>
        <v>0</v>
      </c>
      <c r="L52" s="25">
        <f t="shared" si="8"/>
        <v>0</v>
      </c>
      <c r="M52" s="25">
        <f t="shared" si="9"/>
        <v>0</v>
      </c>
    </row>
    <row r="53" spans="1:13" ht="12.75">
      <c r="A53" s="19">
        <v>17</v>
      </c>
      <c r="B53" s="20">
        <f t="shared" si="10"/>
        <v>10</v>
      </c>
      <c r="C53" s="20">
        <f t="shared" si="3"/>
        <v>9</v>
      </c>
      <c r="D53" s="21">
        <v>1</v>
      </c>
      <c r="E53" s="22">
        <v>30</v>
      </c>
      <c r="F53" s="19">
        <f t="shared" si="0"/>
        <v>22980</v>
      </c>
      <c r="G53" s="20">
        <f t="shared" si="4"/>
        <v>17</v>
      </c>
      <c r="H53" s="20">
        <f t="shared" si="1"/>
        <v>16.5</v>
      </c>
      <c r="I53" s="23">
        <f t="shared" si="5"/>
        <v>0</v>
      </c>
      <c r="J53" s="25">
        <f t="shared" si="6"/>
        <v>0</v>
      </c>
      <c r="K53" s="25">
        <f t="shared" si="7"/>
        <v>0</v>
      </c>
      <c r="L53" s="25">
        <f t="shared" si="8"/>
        <v>0</v>
      </c>
      <c r="M53" s="25">
        <f t="shared" si="9"/>
        <v>0</v>
      </c>
    </row>
    <row r="54" spans="1:13" ht="12.75">
      <c r="A54" s="19">
        <v>18</v>
      </c>
      <c r="B54" s="20">
        <f>C53</f>
        <v>9</v>
      </c>
      <c r="C54" s="20">
        <f t="shared" si="3"/>
        <v>8</v>
      </c>
      <c r="D54" s="21">
        <v>1</v>
      </c>
      <c r="E54" s="22">
        <v>31</v>
      </c>
      <c r="F54" s="19">
        <f t="shared" si="0"/>
        <v>23746</v>
      </c>
      <c r="G54" s="20">
        <f t="shared" si="4"/>
        <v>18</v>
      </c>
      <c r="H54" s="20">
        <f t="shared" si="1"/>
        <v>17.5</v>
      </c>
      <c r="I54" s="23">
        <f t="shared" si="5"/>
        <v>0</v>
      </c>
      <c r="J54" s="25">
        <f t="shared" si="6"/>
        <v>0</v>
      </c>
      <c r="K54" s="25">
        <f t="shared" si="7"/>
        <v>0</v>
      </c>
      <c r="L54" s="25">
        <f t="shared" si="8"/>
        <v>0</v>
      </c>
      <c r="M54" s="25">
        <f t="shared" si="9"/>
        <v>0</v>
      </c>
    </row>
    <row r="55" spans="1:13" ht="12.75">
      <c r="A55" s="19">
        <v>19</v>
      </c>
      <c r="B55" s="20">
        <f>C54</f>
        <v>8</v>
      </c>
      <c r="C55" s="20">
        <f t="shared" si="3"/>
        <v>7</v>
      </c>
      <c r="D55" s="21">
        <v>1</v>
      </c>
      <c r="E55" s="22">
        <v>32</v>
      </c>
      <c r="F55" s="19">
        <f t="shared" si="0"/>
        <v>24512</v>
      </c>
      <c r="G55" s="20">
        <f t="shared" si="4"/>
        <v>19</v>
      </c>
      <c r="H55" s="20">
        <f t="shared" si="1"/>
        <v>18.5</v>
      </c>
      <c r="I55" s="23">
        <f t="shared" si="5"/>
        <v>0</v>
      </c>
      <c r="J55" s="25">
        <f t="shared" si="6"/>
        <v>0</v>
      </c>
      <c r="K55" s="25">
        <f t="shared" si="7"/>
        <v>0</v>
      </c>
      <c r="L55" s="25">
        <f t="shared" si="8"/>
        <v>0</v>
      </c>
      <c r="M55" s="25">
        <f t="shared" si="9"/>
        <v>0</v>
      </c>
    </row>
    <row r="56" spans="1:13" ht="12.75">
      <c r="A56" s="19">
        <v>20</v>
      </c>
      <c r="B56" s="20">
        <f>C55</f>
        <v>7</v>
      </c>
      <c r="C56" s="20">
        <f t="shared" si="3"/>
        <v>6</v>
      </c>
      <c r="D56" s="21">
        <v>1</v>
      </c>
      <c r="E56" s="22">
        <v>33</v>
      </c>
      <c r="F56" s="19">
        <f t="shared" si="0"/>
        <v>25278</v>
      </c>
      <c r="G56" s="20">
        <f t="shared" si="4"/>
        <v>20</v>
      </c>
      <c r="H56" s="20">
        <f t="shared" si="1"/>
        <v>19.5</v>
      </c>
      <c r="I56" s="23">
        <f t="shared" si="5"/>
        <v>0</v>
      </c>
      <c r="J56" s="25">
        <f t="shared" si="6"/>
        <v>0</v>
      </c>
      <c r="K56" s="25">
        <f t="shared" si="7"/>
        <v>0</v>
      </c>
      <c r="L56" s="25">
        <f t="shared" si="8"/>
        <v>0</v>
      </c>
      <c r="M56" s="25">
        <f t="shared" si="9"/>
        <v>0</v>
      </c>
    </row>
    <row r="57" spans="4:13" ht="13.5" thickBot="1">
      <c r="D57" s="15">
        <f>SUM(D37:D56)</f>
        <v>20</v>
      </c>
      <c r="J57" s="16">
        <f>SUM(J37:J56)</f>
        <v>0.008222956622302841</v>
      </c>
      <c r="K57" s="16">
        <f>SUM(K37:K56)</f>
        <v>0.003778115204841845</v>
      </c>
      <c r="L57" s="16">
        <f>SUM(L37:L56)</f>
        <v>-0.0006667262126191491</v>
      </c>
      <c r="M57" s="16">
        <f>SUM(M37:M56)</f>
        <v>-0.0051115676300801435</v>
      </c>
    </row>
    <row r="58" ht="13.5" thickTop="1">
      <c r="D58" s="11" t="s">
        <v>18</v>
      </c>
    </row>
  </sheetData>
  <mergeCells count="17">
    <mergeCell ref="J35:M3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22:B22"/>
    <mergeCell ref="A23:B23"/>
    <mergeCell ref="A24:B24"/>
    <mergeCell ref="A25:B25"/>
    <mergeCell ref="A26:B26"/>
    <mergeCell ref="A27:B27"/>
    <mergeCell ref="A28:B28"/>
  </mergeCells>
  <printOptions/>
  <pageMargins left="0.75" right="0.75" top="1" bottom="1" header="0.5" footer="0.5"/>
  <pageSetup fitToHeight="1" fitToWidth="1" horizontalDpi="300" verticalDpi="3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Wheeler Energy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r0946</cp:lastModifiedBy>
  <cp:lastPrinted>2008-03-04T07:21:26Z</cp:lastPrinted>
  <dcterms:created xsi:type="dcterms:W3CDTF">2007-06-29T04:32:52Z</dcterms:created>
  <dcterms:modified xsi:type="dcterms:W3CDTF">2008-03-07T10:00:09Z</dcterms:modified>
  <cp:category/>
  <cp:version/>
  <cp:contentType/>
  <cp:contentStatus/>
</cp:coreProperties>
</file>