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t Lau\Desktop\XL Adv - Sam 31 Dec\Excel_Advanced_ExerciseFiles\"/>
    </mc:Choice>
  </mc:AlternateContent>
  <bookViews>
    <workbookView xWindow="240" yWindow="60" windowWidth="15000" windowHeight="8010" tabRatio="709"/>
  </bookViews>
  <sheets>
    <sheet name="NumOfStud" sheetId="10" r:id="rId1"/>
    <sheet name="AXIA Sensitivity Analysis 01" sheetId="7" r:id="rId2"/>
    <sheet name="AXIA Sensitivity Analysis 02" sheetId="9" r:id="rId3"/>
    <sheet name="AXIA Sensitivity Analysis 03" sheetId="5" r:id="rId4"/>
    <sheet name="AXIA Sensitivity Analysis-Com" sheetId="6" r:id="rId5"/>
    <sheet name="AXIA" sheetId="1" state="hidden" r:id="rId6"/>
    <sheet name="AXIA-Data Table" sheetId="4" state="hidden" r:id="rId7"/>
  </sheets>
  <calcPr calcId="171027"/>
</workbook>
</file>

<file path=xl/calcChain.xml><?xml version="1.0" encoding="utf-8"?>
<calcChain xmlns="http://schemas.openxmlformats.org/spreadsheetml/2006/main">
  <c r="S3" i="10" l="1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U21" i="10" s="1"/>
  <c r="S22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3" i="10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H12" i="10"/>
  <c r="G12" i="10" s="1"/>
  <c r="F12" i="10" s="1"/>
  <c r="H3" i="10"/>
  <c r="G3" i="10" s="1"/>
  <c r="F3" i="10" s="1"/>
  <c r="C26" i="7"/>
  <c r="C7" i="10"/>
  <c r="E3" i="10" s="1"/>
  <c r="P22" i="10" l="1"/>
  <c r="P18" i="10"/>
  <c r="P14" i="10"/>
  <c r="P10" i="10"/>
  <c r="P6" i="10"/>
  <c r="P12" i="10"/>
  <c r="P8" i="10"/>
  <c r="U17" i="10"/>
  <c r="P4" i="10"/>
  <c r="U4" i="10"/>
  <c r="U8" i="10"/>
  <c r="U16" i="10"/>
  <c r="U5" i="10"/>
  <c r="U22" i="10"/>
  <c r="U18" i="10"/>
  <c r="U14" i="10"/>
  <c r="U10" i="10"/>
  <c r="U6" i="10"/>
  <c r="U13" i="10"/>
  <c r="U9" i="10"/>
  <c r="P21" i="10"/>
  <c r="P17" i="10"/>
  <c r="P13" i="10"/>
  <c r="P9" i="10"/>
  <c r="U20" i="10"/>
  <c r="U12" i="10"/>
  <c r="U3" i="10"/>
  <c r="P5" i="10"/>
  <c r="P20" i="10"/>
  <c r="P16" i="10"/>
  <c r="U11" i="10"/>
  <c r="U19" i="10"/>
  <c r="U7" i="10"/>
  <c r="U15" i="10"/>
  <c r="P19" i="10"/>
  <c r="P15" i="10"/>
  <c r="P11" i="10"/>
  <c r="P7" i="10"/>
  <c r="P3" i="10"/>
  <c r="I12" i="10"/>
  <c r="J12" i="10" s="1"/>
  <c r="K12" i="10" s="1"/>
  <c r="C9" i="10"/>
  <c r="E12" i="10" s="1"/>
  <c r="I3" i="10"/>
  <c r="J3" i="10" s="1"/>
  <c r="K3" i="10" s="1"/>
  <c r="C16" i="9"/>
  <c r="C7" i="9"/>
  <c r="C11" i="9" s="1"/>
  <c r="U23" i="10" l="1"/>
  <c r="P23" i="10"/>
  <c r="D18" i="9"/>
  <c r="C18" i="9"/>
  <c r="C26" i="9"/>
  <c r="D38" i="9" l="1"/>
  <c r="C38" i="9"/>
  <c r="C16" i="7"/>
  <c r="D18" i="7" s="1"/>
  <c r="C7" i="7"/>
  <c r="C11" i="7" s="1"/>
  <c r="C18" i="7" l="1"/>
  <c r="C7" i="6"/>
  <c r="C11" i="6" s="1"/>
  <c r="B24" i="6"/>
  <c r="C16" i="6"/>
  <c r="H24" i="6" l="1"/>
  <c r="C18" i="6"/>
  <c r="C24" i="6"/>
  <c r="D18" i="6"/>
  <c r="J37" i="6"/>
  <c r="C16" i="5"/>
  <c r="C7" i="5"/>
  <c r="C11" i="5" s="1"/>
  <c r="G35" i="4"/>
  <c r="L25" i="4"/>
  <c r="L26" i="4"/>
  <c r="L27" i="4"/>
  <c r="L28" i="4"/>
  <c r="L29" i="4"/>
  <c r="L30" i="4"/>
  <c r="L31" i="4"/>
  <c r="L32" i="4"/>
  <c r="L24" i="4"/>
  <c r="I25" i="4"/>
  <c r="I26" i="4"/>
  <c r="I27" i="4"/>
  <c r="I28" i="4"/>
  <c r="I29" i="4"/>
  <c r="I30" i="4"/>
  <c r="I31" i="4"/>
  <c r="I32" i="4"/>
  <c r="I24" i="4"/>
  <c r="B23" i="4"/>
  <c r="C16" i="4"/>
  <c r="C7" i="4"/>
  <c r="C11" i="4" s="1"/>
  <c r="C23" i="4" s="1"/>
  <c r="C7" i="1"/>
  <c r="C11" i="1" s="1"/>
  <c r="C22" i="1" s="1"/>
  <c r="B22" i="1"/>
  <c r="D13" i="1"/>
  <c r="C16" i="1"/>
  <c r="C18" i="5" l="1"/>
  <c r="K37" i="6"/>
  <c r="B53" i="6"/>
  <c r="C35" i="6"/>
  <c r="I37" i="6"/>
  <c r="K24" i="6"/>
  <c r="D18" i="5"/>
  <c r="J35" i="4"/>
  <c r="H35" i="4"/>
  <c r="H23" i="4"/>
  <c r="C20" i="4"/>
  <c r="I35" i="4" s="1"/>
  <c r="C18" i="4"/>
  <c r="C18" i="1"/>
  <c r="C20" i="1"/>
  <c r="B25" i="5" l="1"/>
  <c r="C34" i="4"/>
  <c r="K23" i="4"/>
</calcChain>
</file>

<file path=xl/sharedStrings.xml><?xml version="1.0" encoding="utf-8"?>
<sst xmlns="http://schemas.openxmlformats.org/spreadsheetml/2006/main" count="179" uniqueCount="42">
  <si>
    <t>AXIA</t>
  </si>
  <si>
    <t>Solid</t>
  </si>
  <si>
    <t>Metallic</t>
  </si>
  <si>
    <t>E (MT)</t>
  </si>
  <si>
    <t>G (MT)</t>
  </si>
  <si>
    <t>G (AT)</t>
  </si>
  <si>
    <t>Spec</t>
  </si>
  <si>
    <t>Color Type</t>
  </si>
  <si>
    <t>(All prices shown are OTR inclusive of insurance)</t>
  </si>
  <si>
    <t>Deposit</t>
  </si>
  <si>
    <t>Subtotal</t>
  </si>
  <si>
    <t>Repayment Period (Years)</t>
  </si>
  <si>
    <t>in months term</t>
  </si>
  <si>
    <t>OTR Price</t>
  </si>
  <si>
    <t>Interest Rate (%)</t>
  </si>
  <si>
    <t>Monthly Repayment (RM/Month)</t>
  </si>
  <si>
    <t>SE (MT)</t>
  </si>
  <si>
    <t>SE (AT)</t>
  </si>
  <si>
    <t>AV (AT)</t>
  </si>
  <si>
    <t>Deposit Analysis</t>
  </si>
  <si>
    <t>Interest Sensitivity Analysis</t>
  </si>
  <si>
    <t>Different repayment Period (Yrs)</t>
  </si>
  <si>
    <t>Repayment Period Analysis</t>
  </si>
  <si>
    <t>Total Interest Paid</t>
  </si>
  <si>
    <t>Mthly Repayment</t>
  </si>
  <si>
    <t>Total Principle + Interest</t>
  </si>
  <si>
    <t>AXIA Repayment Analysis</t>
  </si>
  <si>
    <t>Yrs</t>
  </si>
  <si>
    <t>Total Repayment</t>
  </si>
  <si>
    <t>Repayment Period (Yrs)</t>
  </si>
  <si>
    <t>Please visit ugrowit.net for Excel Corporate Training.</t>
  </si>
  <si>
    <t>wccw2014</t>
  </si>
  <si>
    <t>Repayment I afford</t>
  </si>
  <si>
    <t>ONE VARIABLE DATA TABLE</t>
  </si>
  <si>
    <t>TWO VARIABLES DATA TABLE</t>
  </si>
  <si>
    <t>Deposit Analysis - Different total interest payable with different upfront deposit.</t>
  </si>
  <si>
    <t>Base Model</t>
  </si>
  <si>
    <t>per student fee</t>
  </si>
  <si>
    <t>Num of Stud</t>
  </si>
  <si>
    <t>Mthly (20 days)</t>
  </si>
  <si>
    <t>Day</t>
  </si>
  <si>
    <t>Online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</si>
</sst>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RM&quot;#,##0_);[Red]\(&quot;RM&quot;#,##0\)"/>
    <numFmt numFmtId="8" formatCode="&quot;RM&quot;#,##0.00_);[Red]\(&quot;RM&quot;#,##0.00\)"/>
    <numFmt numFmtId="43" formatCode="_(* #,##0.00_);_(* \(#,##0.00\);_(* &quot;-&quot;??_);_(@_)"/>
    <numFmt numFmtId="164" formatCode="0.0000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i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rgb="FFFFFF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3" fillId="3" borderId="1" xfId="0" applyFont="1" applyFill="1" applyBorder="1"/>
    <xf numFmtId="0" fontId="0" fillId="0" borderId="1" xfId="0" applyBorder="1"/>
    <xf numFmtId="0" fontId="3" fillId="3" borderId="2" xfId="0" applyFont="1" applyFill="1" applyBorder="1"/>
    <xf numFmtId="0" fontId="0" fillId="0" borderId="3" xfId="0" applyBorder="1"/>
    <xf numFmtId="0" fontId="5" fillId="0" borderId="0" xfId="0" applyFont="1"/>
    <xf numFmtId="8" fontId="0" fillId="0" borderId="0" xfId="0" applyNumberFormat="1"/>
    <xf numFmtId="0" fontId="0" fillId="0" borderId="3" xfId="2" applyNumberFormat="1" applyFont="1" applyBorder="1"/>
    <xf numFmtId="8" fontId="0" fillId="0" borderId="3" xfId="0" applyNumberFormat="1" applyBorder="1"/>
    <xf numFmtId="8" fontId="0" fillId="0" borderId="1" xfId="0" applyNumberFormat="1" applyBorder="1"/>
    <xf numFmtId="43" fontId="0" fillId="0" borderId="0" xfId="1" applyFont="1"/>
    <xf numFmtId="8" fontId="0" fillId="4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4" borderId="0" xfId="0" applyFill="1"/>
    <xf numFmtId="43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0" fontId="0" fillId="0" borderId="4" xfId="0" applyBorder="1" applyAlignment="1">
      <alignment horizontal="center"/>
    </xf>
    <xf numFmtId="8" fontId="0" fillId="0" borderId="4" xfId="0" applyNumberFormat="1" applyBorder="1"/>
    <xf numFmtId="43" fontId="0" fillId="0" borderId="1" xfId="0" applyNumberFormat="1" applyBorder="1"/>
    <xf numFmtId="43" fontId="0" fillId="0" borderId="0" xfId="1" applyFont="1" applyAlignment="1">
      <alignment horizontal="center"/>
    </xf>
    <xf numFmtId="0" fontId="2" fillId="0" borderId="0" xfId="0" applyFont="1"/>
    <xf numFmtId="0" fontId="6" fillId="0" borderId="5" xfId="0" applyFont="1" applyBorder="1"/>
    <xf numFmtId="164" fontId="0" fillId="5" borderId="1" xfId="0" applyNumberFormat="1" applyFill="1" applyBorder="1"/>
    <xf numFmtId="0" fontId="0" fillId="5" borderId="1" xfId="0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0" fillId="2" borderId="9" xfId="0" applyFill="1" applyBorder="1"/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0" fillId="2" borderId="1" xfId="2" applyNumberFormat="1" applyFont="1" applyFill="1" applyBorder="1"/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5" xfId="0" applyBorder="1"/>
    <xf numFmtId="0" fontId="2" fillId="0" borderId="1" xfId="0" applyFont="1" applyBorder="1"/>
    <xf numFmtId="0" fontId="0" fillId="0" borderId="3" xfId="0" applyBorder="1" applyProtection="1">
      <protection hidden="1"/>
    </xf>
    <xf numFmtId="0" fontId="5" fillId="0" borderId="0" xfId="0" applyFont="1" applyProtection="1">
      <protection hidden="1"/>
    </xf>
    <xf numFmtId="8" fontId="0" fillId="0" borderId="3" xfId="0" applyNumberFormat="1" applyBorder="1" applyProtection="1">
      <protection hidden="1"/>
    </xf>
    <xf numFmtId="8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43" fontId="0" fillId="0" borderId="1" xfId="1" applyFont="1" applyBorder="1" applyAlignment="1" applyProtection="1">
      <alignment horizontal="right"/>
      <protection hidden="1"/>
    </xf>
    <xf numFmtId="8" fontId="0" fillId="0" borderId="4" xfId="0" applyNumberFormat="1" applyBorder="1" applyProtection="1">
      <protection hidden="1"/>
    </xf>
    <xf numFmtId="43" fontId="0" fillId="0" borderId="0" xfId="0" applyNumberFormat="1" applyProtection="1">
      <protection hidden="1"/>
    </xf>
    <xf numFmtId="43" fontId="0" fillId="0" borderId="1" xfId="1" applyFont="1" applyBorder="1" applyProtection="1">
      <protection hidden="1"/>
    </xf>
    <xf numFmtId="8" fontId="0" fillId="0" borderId="1" xfId="0" applyNumberFormat="1" applyBorder="1" applyAlignment="1" applyProtection="1">
      <alignment horizontal="center"/>
      <protection hidden="1"/>
    </xf>
    <xf numFmtId="43" fontId="0" fillId="0" borderId="1" xfId="1" applyFont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2" fontId="0" fillId="0" borderId="1" xfId="0" applyNumberFormat="1" applyFill="1" applyBorder="1" applyProtection="1">
      <protection hidden="1"/>
    </xf>
    <xf numFmtId="8" fontId="0" fillId="0" borderId="1" xfId="0" applyNumberFormat="1" applyFill="1" applyBorder="1" applyProtection="1">
      <protection hidden="1"/>
    </xf>
    <xf numFmtId="0" fontId="0" fillId="4" borderId="3" xfId="0" applyFill="1" applyBorder="1" applyProtection="1">
      <protection locked="0"/>
    </xf>
    <xf numFmtId="0" fontId="0" fillId="4" borderId="3" xfId="2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0" borderId="0" xfId="0" applyFont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0" fillId="4" borderId="3" xfId="0" applyFill="1" applyBorder="1"/>
    <xf numFmtId="0" fontId="2" fillId="0" borderId="2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6" fontId="0" fillId="0" borderId="1" xfId="0" applyNumberFormat="1" applyBorder="1" applyAlignment="1" applyProtection="1">
      <alignment horizontal="center"/>
      <protection hidden="1"/>
    </xf>
    <xf numFmtId="6" fontId="0" fillId="0" borderId="1" xfId="0" applyNumberFormat="1" applyBorder="1" applyProtection="1">
      <protection hidden="1"/>
    </xf>
    <xf numFmtId="6" fontId="0" fillId="0" borderId="1" xfId="1" applyNumberFormat="1" applyFont="1" applyBorder="1" applyProtection="1">
      <protection hidden="1"/>
    </xf>
    <xf numFmtId="6" fontId="0" fillId="0" borderId="1" xfId="1" applyNumberFormat="1" applyFont="1" applyBorder="1" applyAlignment="1" applyProtection="1">
      <alignment horizontal="center"/>
      <protection hidden="1"/>
    </xf>
    <xf numFmtId="0" fontId="4" fillId="0" borderId="0" xfId="0" applyFont="1" applyAlignment="1">
      <alignment vertical="center"/>
    </xf>
    <xf numFmtId="0" fontId="0" fillId="8" borderId="1" xfId="0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0" fillId="8" borderId="3" xfId="2" applyNumberFormat="1" applyFont="1" applyFill="1" applyBorder="1" applyProtection="1">
      <protection locked="0"/>
    </xf>
    <xf numFmtId="8" fontId="0" fillId="4" borderId="1" xfId="0" applyNumberFormat="1" applyFill="1" applyBorder="1" applyProtection="1">
      <protection hidden="1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43" fontId="0" fillId="4" borderId="1" xfId="1" applyFont="1" applyFill="1" applyBorder="1"/>
    <xf numFmtId="43" fontId="0" fillId="10" borderId="1" xfId="1" applyFont="1" applyFill="1" applyBorder="1"/>
    <xf numFmtId="43" fontId="0" fillId="9" borderId="1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224117</xdr:colOff>
      <xdr:row>3</xdr:row>
      <xdr:rowOff>22412</xdr:rowOff>
    </xdr:from>
    <xdr:to>
      <xdr:col>4</xdr:col>
      <xdr:colOff>145676</xdr:colOff>
      <xdr:row>4</xdr:row>
      <xdr:rowOff>145677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86617" y="683559"/>
          <a:ext cx="2342030" cy="302559"/>
        </a:xfrm>
        <a:prstGeom prst="wedgeRectCallout">
          <a:avLst>
            <a:gd name="adj1" fmla="val -56718"/>
            <a:gd name="adj2" fmla="val -32622"/>
          </a:avLst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200">
              <a:solidFill>
                <a:schemeClr val="tx1"/>
              </a:solidFill>
            </a:rPr>
            <a:t>Pick a spec </a:t>
          </a:r>
          <a:r>
            <a:rPr lang="en-MY" sz="1200" baseline="0">
              <a:solidFill>
                <a:schemeClr val="tx1"/>
              </a:solidFill>
            </a:rPr>
            <a:t> and color type.</a:t>
          </a:r>
          <a:endParaRPr lang="en-MY" sz="1200">
            <a:solidFill>
              <a:schemeClr val="tx1"/>
            </a:solidFill>
          </a:endParaRPr>
        </a:p>
      </xdr:txBody>
    </xdr:sp>
    <xdr:clientData/>
  </xdr:twoCellAnchor>
  <xdr:oneCellAnchor>
    <xdr:from>
      <xdr:col>3</xdr:col>
      <xdr:colOff>215349</xdr:colOff>
      <xdr:row>12</xdr:row>
      <xdr:rowOff>91110</xdr:rowOff>
    </xdr:from>
    <xdr:ext cx="3147336" cy="3817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71A9C3-CBA7-4DC0-AB7B-6EF6CC5E701B}"/>
            </a:ext>
          </a:extLst>
        </xdr:cNvPr>
        <xdr:cNvSpPr txBox="1"/>
      </xdr:nvSpPr>
      <xdr:spPr>
        <a:xfrm>
          <a:off x="4033632" y="2194893"/>
          <a:ext cx="3147336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600">
              <a:latin typeface="Arial Black" panose="020B0A04020102020204" pitchFamily="34" charset="0"/>
            </a:rPr>
            <a:t>=PMT(C13/12,C16,C11,0,0)</a:t>
          </a:r>
          <a:endParaRPr lang="en-MY" sz="1600">
            <a:latin typeface="Arial Black" panose="020B0A040201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212912</xdr:colOff>
      <xdr:row>3</xdr:row>
      <xdr:rowOff>11206</xdr:rowOff>
    </xdr:from>
    <xdr:to>
      <xdr:col>4</xdr:col>
      <xdr:colOff>1098177</xdr:colOff>
      <xdr:row>5</xdr:row>
      <xdr:rowOff>11206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19383" y="672353"/>
          <a:ext cx="2073088" cy="358588"/>
        </a:xfrm>
        <a:prstGeom prst="wedgeRectCallout">
          <a:avLst>
            <a:gd name="adj1" fmla="val -56718"/>
            <a:gd name="adj2" fmla="val -32622"/>
          </a:avLst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200">
              <a:solidFill>
                <a:schemeClr val="tx1"/>
              </a:solidFill>
            </a:rPr>
            <a:t>Pick a spec </a:t>
          </a:r>
          <a:r>
            <a:rPr lang="en-MY" sz="1200" baseline="0">
              <a:solidFill>
                <a:schemeClr val="tx1"/>
              </a:solidFill>
            </a:rPr>
            <a:t> and color type.</a:t>
          </a:r>
          <a:endParaRPr lang="en-MY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224117</xdr:colOff>
      <xdr:row>8</xdr:row>
      <xdr:rowOff>11205</xdr:rowOff>
    </xdr:from>
    <xdr:to>
      <xdr:col>4</xdr:col>
      <xdr:colOff>1109382</xdr:colOff>
      <xdr:row>12</xdr:row>
      <xdr:rowOff>67235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30588" y="1580029"/>
          <a:ext cx="2073088" cy="571500"/>
        </a:xfrm>
        <a:prstGeom prst="wedgeRectCallout">
          <a:avLst>
            <a:gd name="adj1" fmla="val -56718"/>
            <a:gd name="adj2" fmla="val -32622"/>
          </a:avLst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200">
              <a:solidFill>
                <a:schemeClr val="tx1"/>
              </a:solidFill>
            </a:rPr>
            <a:t>Enter a deposit ,</a:t>
          </a:r>
          <a:r>
            <a:rPr lang="en-MY" sz="1200" baseline="0">
              <a:solidFill>
                <a:schemeClr val="tx1"/>
              </a:solidFill>
            </a:rPr>
            <a:t> interest rate and repayment period.</a:t>
          </a:r>
          <a:endParaRPr lang="en-MY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251332</xdr:colOff>
      <xdr:row>47</xdr:row>
      <xdr:rowOff>40823</xdr:rowOff>
    </xdr:from>
    <xdr:to>
      <xdr:col>6</xdr:col>
      <xdr:colOff>136072</xdr:colOff>
      <xdr:row>49</xdr:row>
      <xdr:rowOff>26415</xdr:rowOff>
    </xdr:to>
    <xdr:sp macro="" textlink="">
      <xdr:nvSpPr>
        <xdr:cNvPr id="4" name="Rectangular Callou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170439" y="7960180"/>
          <a:ext cx="2279597" cy="339378"/>
        </a:xfrm>
        <a:prstGeom prst="wedgeRectCallout">
          <a:avLst>
            <a:gd name="adj1" fmla="val -56718"/>
            <a:gd name="adj2" fmla="val -32622"/>
          </a:avLst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200">
              <a:solidFill>
                <a:schemeClr val="tx1"/>
              </a:solidFill>
            </a:rPr>
            <a:t>Enter an affordable repayment</a:t>
          </a:r>
          <a:r>
            <a:rPr lang="en-MY" sz="1200" baseline="0">
              <a:solidFill>
                <a:schemeClr val="tx1"/>
              </a:solidFill>
            </a:rPr>
            <a:t> amount.</a:t>
          </a:r>
          <a:endParaRPr lang="en-MY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722103</xdr:colOff>
      <xdr:row>0</xdr:row>
      <xdr:rowOff>108215</xdr:rowOff>
    </xdr:from>
    <xdr:ext cx="3976217" cy="29123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310662" y="108215"/>
          <a:ext cx="3976217" cy="291234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>
              <a:latin typeface="Arial Black" panose="020B0A04020102020204" pitchFamily="34" charset="0"/>
            </a:rPr>
            <a:t>=VLOOKUP(C4,$F$3:$H$5, </a:t>
          </a:r>
          <a:r>
            <a:rPr lang="en-MY" sz="1100">
              <a:solidFill>
                <a:srgbClr val="002060"/>
              </a:solidFill>
              <a:latin typeface="Arial Black" panose="020B0A04020102020204" pitchFamily="34" charset="0"/>
            </a:rPr>
            <a:t>IF(C5="Solid", 2, 3)</a:t>
          </a:r>
          <a:r>
            <a:rPr lang="en-MY" sz="1100">
              <a:latin typeface="Arial Black" panose="020B0A04020102020204" pitchFamily="34" charset="0"/>
            </a:rPr>
            <a:t>, 0)</a:t>
          </a:r>
        </a:p>
      </xdr:txBody>
    </xdr:sp>
    <xdr:clientData/>
  </xdr:oneCellAnchor>
  <xdr:oneCellAnchor>
    <xdr:from>
      <xdr:col>8</xdr:col>
      <xdr:colOff>173421</xdr:colOff>
      <xdr:row>16</xdr:row>
      <xdr:rowOff>58792</xdr:rowOff>
    </xdr:from>
    <xdr:ext cx="2252608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517071" y="2535292"/>
          <a:ext cx="2252608" cy="953466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2013</a:t>
          </a:r>
        </a:p>
        <a:p>
          <a:r>
            <a:rPr lang="en-MY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rate for 100% loan:</a:t>
          </a:r>
        </a:p>
        <a:p>
          <a:r>
            <a:rPr lang="en-MY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2.88% for non-local cars</a:t>
          </a:r>
        </a:p>
        <a:p>
          <a:r>
            <a:rPr lang="en-MY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2.98% for local cars (Perodua &amp; Proton)</a:t>
          </a:r>
        </a:p>
      </xdr:txBody>
    </xdr:sp>
    <xdr:clientData/>
  </xdr:oneCellAnchor>
  <xdr:oneCellAnchor>
    <xdr:from>
      <xdr:col>3</xdr:col>
      <xdr:colOff>389283</xdr:colOff>
      <xdr:row>16</xdr:row>
      <xdr:rowOff>82826</xdr:rowOff>
    </xdr:from>
    <xdr:ext cx="3215752" cy="38170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544957" y="2567609"/>
          <a:ext cx="3215752" cy="381708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600">
              <a:latin typeface="Arial Black" panose="020B0A04020102020204" pitchFamily="34" charset="0"/>
            </a:rPr>
            <a:t>=PMT(C13/12, C16,C11,0,0)</a:t>
          </a:r>
        </a:p>
      </xdr:txBody>
    </xdr:sp>
    <xdr:clientData/>
  </xdr:oneCellAnchor>
  <xdr:twoCellAnchor editAs="oneCell">
    <xdr:from>
      <xdr:col>3</xdr:col>
      <xdr:colOff>608321</xdr:colOff>
      <xdr:row>23</xdr:row>
      <xdr:rowOff>42422</xdr:rowOff>
    </xdr:from>
    <xdr:to>
      <xdr:col>16</xdr:col>
      <xdr:colOff>541148</xdr:colOff>
      <xdr:row>61</xdr:row>
      <xdr:rowOff>162580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7500" y="3580279"/>
          <a:ext cx="9702755" cy="6842087"/>
        </a:xfrm>
        <a:prstGeom prst="rect">
          <a:avLst/>
        </a:prstGeom>
      </xdr:spPr>
    </xdr:pic>
    <xdr:clientData/>
  </xdr:twoCellAnchor>
  <xdr:oneCellAnchor>
    <xdr:from>
      <xdr:col>3</xdr:col>
      <xdr:colOff>410307</xdr:colOff>
      <xdr:row>19</xdr:row>
      <xdr:rowOff>65942</xdr:rowOff>
    </xdr:from>
    <xdr:ext cx="3091039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169019" y="3121269"/>
          <a:ext cx="3091039" cy="381708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600">
              <a:latin typeface="Arial Black" panose="020B0A04020102020204" pitchFamily="34" charset="0"/>
            </a:rPr>
            <a:t>((C13*C15*C11)+C11)/C16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"/>
  <sheetViews>
    <sheetView tabSelected="1" zoomScale="85" zoomScaleNormal="85" workbookViewId="0">
      <selection activeCell="G24" sqref="G24"/>
    </sheetView>
  </sheetViews>
  <sheetFormatPr defaultRowHeight="14.25" x14ac:dyDescent="0.2"/>
  <cols>
    <col min="1" max="1" width="4" customWidth="1"/>
    <col min="2" max="2" width="13.375" bestFit="1" customWidth="1"/>
    <col min="4" max="4" width="4.625" customWidth="1"/>
    <col min="5" max="5" width="5.875" bestFit="1" customWidth="1"/>
    <col min="6" max="11" width="10.25" bestFit="1" customWidth="1"/>
    <col min="12" max="12" width="3.75" customWidth="1"/>
    <col min="17" max="17" width="3.75" customWidth="1"/>
  </cols>
  <sheetData>
    <row r="1" spans="2:21" ht="15" x14ac:dyDescent="0.25">
      <c r="R1" s="28" t="s">
        <v>41</v>
      </c>
    </row>
    <row r="2" spans="2:21" x14ac:dyDescent="0.2">
      <c r="M2" t="s">
        <v>40</v>
      </c>
      <c r="N2" t="s">
        <v>38</v>
      </c>
      <c r="R2" t="s">
        <v>40</v>
      </c>
      <c r="S2" t="s">
        <v>38</v>
      </c>
    </row>
    <row r="3" spans="2:21" x14ac:dyDescent="0.2">
      <c r="B3" t="s">
        <v>36</v>
      </c>
      <c r="E3" s="6">
        <f>C7</f>
        <v>1000</v>
      </c>
      <c r="F3" s="6">
        <f>G3-10</f>
        <v>80</v>
      </c>
      <c r="G3" s="6">
        <f>H3-10</f>
        <v>90</v>
      </c>
      <c r="H3" s="6">
        <f>C5</f>
        <v>100</v>
      </c>
      <c r="I3" s="6">
        <f>H3+10</f>
        <v>110</v>
      </c>
      <c r="J3" s="6">
        <f t="shared" ref="J3:K3" si="0">I3+10</f>
        <v>120</v>
      </c>
      <c r="K3" s="6">
        <f t="shared" si="0"/>
        <v>130</v>
      </c>
      <c r="M3">
        <v>1</v>
      </c>
      <c r="N3">
        <f t="shared" ref="N3:N22" ca="1" si="1">RANDBETWEEN(1,10)</f>
        <v>5</v>
      </c>
      <c r="O3">
        <f>$C$5</f>
        <v>100</v>
      </c>
      <c r="P3">
        <f ca="1">N3*O3</f>
        <v>500</v>
      </c>
      <c r="R3">
        <v>1</v>
      </c>
      <c r="S3">
        <f t="shared" ref="S3:S22" ca="1" si="2">RANDBETWEEN(8,12)</f>
        <v>12</v>
      </c>
      <c r="T3">
        <v>90</v>
      </c>
      <c r="U3">
        <f ca="1">S3*T3</f>
        <v>1080</v>
      </c>
    </row>
    <row r="4" spans="2:21" x14ac:dyDescent="0.2">
      <c r="E4" s="6">
        <v>2</v>
      </c>
      <c r="F4" s="6">
        <f t="dataTable" ref="F4:K10" dt2D="1" dtr="1" r1="C5" r2="C6" ca="1"/>
        <v>160</v>
      </c>
      <c r="G4" s="6">
        <v>140</v>
      </c>
      <c r="H4" s="6">
        <v>140</v>
      </c>
      <c r="I4" s="6">
        <v>160</v>
      </c>
      <c r="J4" s="6">
        <v>200</v>
      </c>
      <c r="K4" s="6">
        <v>260</v>
      </c>
      <c r="M4">
        <v>2</v>
      </c>
      <c r="N4">
        <f t="shared" ca="1" si="1"/>
        <v>7</v>
      </c>
      <c r="O4">
        <f t="shared" ref="O4:O22" si="3">$C$5</f>
        <v>100</v>
      </c>
      <c r="P4">
        <f t="shared" ref="P4:P22" ca="1" si="4">N4*O4</f>
        <v>700</v>
      </c>
      <c r="R4">
        <v>2</v>
      </c>
      <c r="S4">
        <f t="shared" ca="1" si="2"/>
        <v>8</v>
      </c>
      <c r="T4">
        <v>90</v>
      </c>
      <c r="U4">
        <f t="shared" ref="U4:U22" ca="1" si="5">S4*T4</f>
        <v>720</v>
      </c>
    </row>
    <row r="5" spans="2:21" x14ac:dyDescent="0.2">
      <c r="B5" t="s">
        <v>37</v>
      </c>
      <c r="C5">
        <v>100</v>
      </c>
      <c r="E5" s="6">
        <v>4</v>
      </c>
      <c r="F5" s="6">
        <v>440</v>
      </c>
      <c r="G5" s="6">
        <v>400</v>
      </c>
      <c r="H5" s="6">
        <v>400</v>
      </c>
      <c r="I5" s="6">
        <v>440</v>
      </c>
      <c r="J5" s="6">
        <v>520</v>
      </c>
      <c r="K5" s="6">
        <v>640</v>
      </c>
      <c r="M5">
        <v>3</v>
      </c>
      <c r="N5">
        <f t="shared" ca="1" si="1"/>
        <v>6</v>
      </c>
      <c r="O5">
        <f t="shared" si="3"/>
        <v>100</v>
      </c>
      <c r="P5">
        <f t="shared" ca="1" si="4"/>
        <v>600</v>
      </c>
      <c r="R5">
        <v>3</v>
      </c>
      <c r="S5">
        <f t="shared" ca="1" si="2"/>
        <v>8</v>
      </c>
      <c r="T5">
        <v>90</v>
      </c>
      <c r="U5">
        <f t="shared" ca="1" si="5"/>
        <v>720</v>
      </c>
    </row>
    <row r="6" spans="2:21" x14ac:dyDescent="0.2">
      <c r="B6" t="s">
        <v>38</v>
      </c>
      <c r="C6">
        <v>10</v>
      </c>
      <c r="E6" s="6">
        <v>6</v>
      </c>
      <c r="F6" s="6">
        <v>840</v>
      </c>
      <c r="G6" s="6">
        <v>780</v>
      </c>
      <c r="H6" s="6">
        <v>780</v>
      </c>
      <c r="I6" s="6">
        <v>840</v>
      </c>
      <c r="J6" s="6">
        <v>960</v>
      </c>
      <c r="K6" s="6">
        <v>1140</v>
      </c>
      <c r="M6">
        <v>4</v>
      </c>
      <c r="N6">
        <f t="shared" ca="1" si="1"/>
        <v>9</v>
      </c>
      <c r="O6">
        <f t="shared" si="3"/>
        <v>100</v>
      </c>
      <c r="P6">
        <f t="shared" ca="1" si="4"/>
        <v>900</v>
      </c>
      <c r="R6">
        <v>4</v>
      </c>
      <c r="S6">
        <f t="shared" ca="1" si="2"/>
        <v>8</v>
      </c>
      <c r="T6">
        <v>90</v>
      </c>
      <c r="U6">
        <f t="shared" ca="1" si="5"/>
        <v>720</v>
      </c>
    </row>
    <row r="7" spans="2:21" x14ac:dyDescent="0.2">
      <c r="C7">
        <f>C5*C6</f>
        <v>1000</v>
      </c>
      <c r="E7" s="6">
        <v>8</v>
      </c>
      <c r="F7" s="6">
        <v>1360</v>
      </c>
      <c r="G7" s="6">
        <v>1280</v>
      </c>
      <c r="H7" s="6">
        <v>1280</v>
      </c>
      <c r="I7" s="6">
        <v>1360</v>
      </c>
      <c r="J7" s="6">
        <v>1520</v>
      </c>
      <c r="K7" s="6">
        <v>1760</v>
      </c>
      <c r="M7">
        <v>5</v>
      </c>
      <c r="N7">
        <f t="shared" ca="1" si="1"/>
        <v>4</v>
      </c>
      <c r="O7">
        <f t="shared" si="3"/>
        <v>100</v>
      </c>
      <c r="P7">
        <f t="shared" ca="1" si="4"/>
        <v>400</v>
      </c>
      <c r="R7">
        <v>5</v>
      </c>
      <c r="S7">
        <f t="shared" ca="1" si="2"/>
        <v>8</v>
      </c>
      <c r="T7">
        <v>90</v>
      </c>
      <c r="U7">
        <f t="shared" ca="1" si="5"/>
        <v>720</v>
      </c>
    </row>
    <row r="8" spans="2:21" x14ac:dyDescent="0.2">
      <c r="E8" s="6">
        <v>10</v>
      </c>
      <c r="F8" s="6">
        <v>2000</v>
      </c>
      <c r="G8" s="6">
        <v>1900</v>
      </c>
      <c r="H8" s="6">
        <v>1900</v>
      </c>
      <c r="I8" s="6">
        <v>2000</v>
      </c>
      <c r="J8" s="6">
        <v>2200</v>
      </c>
      <c r="K8" s="6">
        <v>2500</v>
      </c>
      <c r="M8">
        <v>6</v>
      </c>
      <c r="N8">
        <f t="shared" ca="1" si="1"/>
        <v>10</v>
      </c>
      <c r="O8">
        <f t="shared" si="3"/>
        <v>100</v>
      </c>
      <c r="P8">
        <f t="shared" ca="1" si="4"/>
        <v>1000</v>
      </c>
      <c r="R8">
        <v>6</v>
      </c>
      <c r="S8">
        <f t="shared" ca="1" si="2"/>
        <v>10</v>
      </c>
      <c r="T8">
        <v>90</v>
      </c>
      <c r="U8">
        <f t="shared" ca="1" si="5"/>
        <v>900</v>
      </c>
    </row>
    <row r="9" spans="2:21" x14ac:dyDescent="0.2">
      <c r="B9" t="s">
        <v>39</v>
      </c>
      <c r="C9">
        <f>C7*20</f>
        <v>20000</v>
      </c>
      <c r="E9" s="6">
        <v>12</v>
      </c>
      <c r="F9" s="6">
        <v>2760</v>
      </c>
      <c r="G9" s="6">
        <v>2640</v>
      </c>
      <c r="H9" s="6">
        <v>2640</v>
      </c>
      <c r="I9" s="6">
        <v>2760</v>
      </c>
      <c r="J9" s="6">
        <v>3000</v>
      </c>
      <c r="K9" s="6">
        <v>3360</v>
      </c>
      <c r="M9">
        <v>7</v>
      </c>
      <c r="N9">
        <f t="shared" ca="1" si="1"/>
        <v>4</v>
      </c>
      <c r="O9">
        <f t="shared" si="3"/>
        <v>100</v>
      </c>
      <c r="P9">
        <f t="shared" ca="1" si="4"/>
        <v>400</v>
      </c>
      <c r="R9">
        <v>7</v>
      </c>
      <c r="S9">
        <f t="shared" ca="1" si="2"/>
        <v>12</v>
      </c>
      <c r="T9">
        <v>90</v>
      </c>
      <c r="U9">
        <f t="shared" ca="1" si="5"/>
        <v>1080</v>
      </c>
    </row>
    <row r="10" spans="2:21" x14ac:dyDescent="0.2">
      <c r="E10" s="6">
        <v>14</v>
      </c>
      <c r="F10" s="6">
        <v>3640</v>
      </c>
      <c r="G10" s="6">
        <v>3500</v>
      </c>
      <c r="H10" s="6">
        <v>3500</v>
      </c>
      <c r="I10" s="6">
        <v>3640</v>
      </c>
      <c r="J10" s="6">
        <v>3920</v>
      </c>
      <c r="K10" s="6">
        <v>4340</v>
      </c>
      <c r="M10">
        <v>8</v>
      </c>
      <c r="N10">
        <f t="shared" ca="1" si="1"/>
        <v>1</v>
      </c>
      <c r="O10">
        <f t="shared" si="3"/>
        <v>100</v>
      </c>
      <c r="P10">
        <f t="shared" ca="1" si="4"/>
        <v>100</v>
      </c>
      <c r="R10">
        <v>8</v>
      </c>
      <c r="S10">
        <f t="shared" ca="1" si="2"/>
        <v>11</v>
      </c>
      <c r="T10">
        <v>90</v>
      </c>
      <c r="U10">
        <f t="shared" ca="1" si="5"/>
        <v>990</v>
      </c>
    </row>
    <row r="11" spans="2:21" x14ac:dyDescent="0.2">
      <c r="M11">
        <v>9</v>
      </c>
      <c r="N11">
        <f t="shared" ca="1" si="1"/>
        <v>1</v>
      </c>
      <c r="O11">
        <f t="shared" si="3"/>
        <v>100</v>
      </c>
      <c r="P11">
        <f t="shared" ca="1" si="4"/>
        <v>100</v>
      </c>
      <c r="R11">
        <v>9</v>
      </c>
      <c r="S11">
        <f t="shared" ca="1" si="2"/>
        <v>8</v>
      </c>
      <c r="T11">
        <v>90</v>
      </c>
      <c r="U11">
        <f t="shared" ca="1" si="5"/>
        <v>720</v>
      </c>
    </row>
    <row r="12" spans="2:21" x14ac:dyDescent="0.2">
      <c r="E12" s="6">
        <f>C9</f>
        <v>20000</v>
      </c>
      <c r="F12" s="6">
        <f>G12-10</f>
        <v>80</v>
      </c>
      <c r="G12" s="6">
        <f>H12-10</f>
        <v>90</v>
      </c>
      <c r="H12" s="6">
        <f>C5</f>
        <v>100</v>
      </c>
      <c r="I12" s="6">
        <f>H12+10</f>
        <v>110</v>
      </c>
      <c r="J12" s="6">
        <f t="shared" ref="J12:K12" si="6">I12+10</f>
        <v>120</v>
      </c>
      <c r="K12" s="6">
        <f t="shared" si="6"/>
        <v>130</v>
      </c>
      <c r="M12">
        <v>10</v>
      </c>
      <c r="N12">
        <f t="shared" ca="1" si="1"/>
        <v>6</v>
      </c>
      <c r="O12">
        <f t="shared" si="3"/>
        <v>100</v>
      </c>
      <c r="P12">
        <f t="shared" ca="1" si="4"/>
        <v>600</v>
      </c>
      <c r="R12">
        <v>10</v>
      </c>
      <c r="S12">
        <f t="shared" ca="1" si="2"/>
        <v>12</v>
      </c>
      <c r="T12">
        <v>90</v>
      </c>
      <c r="U12">
        <f t="shared" ca="1" si="5"/>
        <v>1080</v>
      </c>
    </row>
    <row r="13" spans="2:21" x14ac:dyDescent="0.2">
      <c r="E13" s="6">
        <v>2</v>
      </c>
      <c r="F13" s="23">
        <f t="dataTable" ref="F13:K19" dt2D="1" dtr="1" r1="C5" r2="C6" ca="1"/>
        <v>3200</v>
      </c>
      <c r="G13" s="23">
        <v>2800</v>
      </c>
      <c r="H13" s="23">
        <v>2800</v>
      </c>
      <c r="I13" s="23">
        <v>3200</v>
      </c>
      <c r="J13" s="23">
        <v>4000</v>
      </c>
      <c r="K13" s="23">
        <v>5200</v>
      </c>
      <c r="M13">
        <v>11</v>
      </c>
      <c r="N13">
        <f t="shared" ca="1" si="1"/>
        <v>10</v>
      </c>
      <c r="O13">
        <f t="shared" si="3"/>
        <v>100</v>
      </c>
      <c r="P13">
        <f t="shared" ca="1" si="4"/>
        <v>1000</v>
      </c>
      <c r="R13">
        <v>11</v>
      </c>
      <c r="S13">
        <f t="shared" ca="1" si="2"/>
        <v>9</v>
      </c>
      <c r="T13">
        <v>90</v>
      </c>
      <c r="U13">
        <f t="shared" ca="1" si="5"/>
        <v>810</v>
      </c>
    </row>
    <row r="14" spans="2:21" x14ac:dyDescent="0.2">
      <c r="E14" s="6">
        <v>4</v>
      </c>
      <c r="F14" s="23">
        <v>8800</v>
      </c>
      <c r="G14" s="23">
        <v>8000</v>
      </c>
      <c r="H14" s="23">
        <v>8000</v>
      </c>
      <c r="I14" s="23">
        <v>8800</v>
      </c>
      <c r="J14" s="23">
        <v>10400</v>
      </c>
      <c r="K14" s="23">
        <v>12800</v>
      </c>
      <c r="M14">
        <v>12</v>
      </c>
      <c r="N14">
        <f t="shared" ca="1" si="1"/>
        <v>3</v>
      </c>
      <c r="O14">
        <f t="shared" si="3"/>
        <v>100</v>
      </c>
      <c r="P14">
        <f t="shared" ca="1" si="4"/>
        <v>300</v>
      </c>
      <c r="R14">
        <v>12</v>
      </c>
      <c r="S14">
        <f t="shared" ca="1" si="2"/>
        <v>10</v>
      </c>
      <c r="T14">
        <v>90</v>
      </c>
      <c r="U14">
        <f t="shared" ca="1" si="5"/>
        <v>900</v>
      </c>
    </row>
    <row r="15" spans="2:21" x14ac:dyDescent="0.2">
      <c r="E15" s="6">
        <v>6</v>
      </c>
      <c r="F15" s="88">
        <v>16800</v>
      </c>
      <c r="G15" s="23">
        <v>15600</v>
      </c>
      <c r="H15" s="23">
        <v>15600</v>
      </c>
      <c r="I15" s="23">
        <v>16800</v>
      </c>
      <c r="J15" s="23">
        <v>19200</v>
      </c>
      <c r="K15" s="23">
        <v>22800</v>
      </c>
      <c r="M15">
        <v>13</v>
      </c>
      <c r="N15">
        <f t="shared" ca="1" si="1"/>
        <v>8</v>
      </c>
      <c r="O15">
        <f t="shared" si="3"/>
        <v>100</v>
      </c>
      <c r="P15">
        <f t="shared" ca="1" si="4"/>
        <v>800</v>
      </c>
      <c r="R15">
        <v>13</v>
      </c>
      <c r="S15">
        <f t="shared" ca="1" si="2"/>
        <v>8</v>
      </c>
      <c r="T15">
        <v>90</v>
      </c>
      <c r="U15">
        <f t="shared" ca="1" si="5"/>
        <v>720</v>
      </c>
    </row>
    <row r="16" spans="2:21" x14ac:dyDescent="0.2">
      <c r="E16" s="6">
        <v>8</v>
      </c>
      <c r="F16" s="87">
        <v>27200</v>
      </c>
      <c r="G16" s="23">
        <v>25600</v>
      </c>
      <c r="H16" s="23">
        <v>25600</v>
      </c>
      <c r="I16" s="23">
        <v>27200</v>
      </c>
      <c r="J16" s="23">
        <v>30400</v>
      </c>
      <c r="K16" s="23">
        <v>35200</v>
      </c>
      <c r="M16">
        <v>14</v>
      </c>
      <c r="N16">
        <f t="shared" ca="1" si="1"/>
        <v>2</v>
      </c>
      <c r="O16">
        <f t="shared" si="3"/>
        <v>100</v>
      </c>
      <c r="P16">
        <f t="shared" ca="1" si="4"/>
        <v>200</v>
      </c>
      <c r="R16">
        <v>14</v>
      </c>
      <c r="S16">
        <f t="shared" ca="1" si="2"/>
        <v>11</v>
      </c>
      <c r="T16">
        <v>90</v>
      </c>
      <c r="U16">
        <f t="shared" ca="1" si="5"/>
        <v>990</v>
      </c>
    </row>
    <row r="17" spans="5:21" x14ac:dyDescent="0.2">
      <c r="E17" s="6">
        <v>10</v>
      </c>
      <c r="F17" s="86">
        <v>40000</v>
      </c>
      <c r="G17" s="23">
        <v>38000</v>
      </c>
      <c r="H17" s="23">
        <v>38000</v>
      </c>
      <c r="I17" s="23">
        <v>40000</v>
      </c>
      <c r="J17" s="23">
        <v>44000</v>
      </c>
      <c r="K17" s="23">
        <v>50000</v>
      </c>
      <c r="M17">
        <v>15</v>
      </c>
      <c r="N17">
        <f t="shared" ca="1" si="1"/>
        <v>8</v>
      </c>
      <c r="O17">
        <f t="shared" si="3"/>
        <v>100</v>
      </c>
      <c r="P17">
        <f t="shared" ca="1" si="4"/>
        <v>800</v>
      </c>
      <c r="R17">
        <v>15</v>
      </c>
      <c r="S17">
        <f t="shared" ca="1" si="2"/>
        <v>10</v>
      </c>
      <c r="T17">
        <v>90</v>
      </c>
      <c r="U17">
        <f t="shared" ca="1" si="5"/>
        <v>900</v>
      </c>
    </row>
    <row r="18" spans="5:21" x14ac:dyDescent="0.2">
      <c r="E18" s="6">
        <v>12</v>
      </c>
      <c r="F18" s="23">
        <v>55200</v>
      </c>
      <c r="G18" s="23">
        <v>52800</v>
      </c>
      <c r="H18" s="23">
        <v>52800</v>
      </c>
      <c r="I18" s="23">
        <v>55200</v>
      </c>
      <c r="J18" s="23">
        <v>60000</v>
      </c>
      <c r="K18" s="23">
        <v>67200</v>
      </c>
      <c r="M18">
        <v>16</v>
      </c>
      <c r="N18">
        <f t="shared" ca="1" si="1"/>
        <v>1</v>
      </c>
      <c r="O18">
        <f t="shared" si="3"/>
        <v>100</v>
      </c>
      <c r="P18">
        <f t="shared" ca="1" si="4"/>
        <v>100</v>
      </c>
      <c r="R18">
        <v>16</v>
      </c>
      <c r="S18">
        <f t="shared" ca="1" si="2"/>
        <v>9</v>
      </c>
      <c r="T18">
        <v>90</v>
      </c>
      <c r="U18">
        <f t="shared" ca="1" si="5"/>
        <v>810</v>
      </c>
    </row>
    <row r="19" spans="5:21" x14ac:dyDescent="0.2">
      <c r="E19" s="6">
        <v>14</v>
      </c>
      <c r="F19" s="23">
        <v>72800</v>
      </c>
      <c r="G19" s="23">
        <v>70000</v>
      </c>
      <c r="H19" s="23">
        <v>70000</v>
      </c>
      <c r="I19" s="23">
        <v>72800</v>
      </c>
      <c r="J19" s="23">
        <v>78400</v>
      </c>
      <c r="K19" s="23">
        <v>86800</v>
      </c>
      <c r="M19">
        <v>17</v>
      </c>
      <c r="N19">
        <f t="shared" ca="1" si="1"/>
        <v>10</v>
      </c>
      <c r="O19">
        <f t="shared" si="3"/>
        <v>100</v>
      </c>
      <c r="P19">
        <f t="shared" ca="1" si="4"/>
        <v>1000</v>
      </c>
      <c r="R19">
        <v>17</v>
      </c>
      <c r="S19">
        <f t="shared" ca="1" si="2"/>
        <v>12</v>
      </c>
      <c r="T19">
        <v>90</v>
      </c>
      <c r="U19">
        <f t="shared" ca="1" si="5"/>
        <v>1080</v>
      </c>
    </row>
    <row r="20" spans="5:21" x14ac:dyDescent="0.2">
      <c r="M20">
        <v>18</v>
      </c>
      <c r="N20">
        <f t="shared" ca="1" si="1"/>
        <v>5</v>
      </c>
      <c r="O20">
        <f t="shared" si="3"/>
        <v>100</v>
      </c>
      <c r="P20">
        <f t="shared" ca="1" si="4"/>
        <v>500</v>
      </c>
      <c r="R20">
        <v>18</v>
      </c>
      <c r="S20">
        <f t="shared" ca="1" si="2"/>
        <v>10</v>
      </c>
      <c r="T20">
        <v>90</v>
      </c>
      <c r="U20">
        <f t="shared" ca="1" si="5"/>
        <v>900</v>
      </c>
    </row>
    <row r="21" spans="5:21" x14ac:dyDescent="0.2">
      <c r="M21">
        <v>19</v>
      </c>
      <c r="N21">
        <f t="shared" ca="1" si="1"/>
        <v>10</v>
      </c>
      <c r="O21">
        <f t="shared" si="3"/>
        <v>100</v>
      </c>
      <c r="P21">
        <f t="shared" ca="1" si="4"/>
        <v>1000</v>
      </c>
      <c r="R21">
        <v>19</v>
      </c>
      <c r="S21">
        <f t="shared" ca="1" si="2"/>
        <v>9</v>
      </c>
      <c r="T21">
        <v>90</v>
      </c>
      <c r="U21">
        <f t="shared" ca="1" si="5"/>
        <v>810</v>
      </c>
    </row>
    <row r="22" spans="5:21" x14ac:dyDescent="0.2">
      <c r="M22">
        <v>20</v>
      </c>
      <c r="N22">
        <f t="shared" ca="1" si="1"/>
        <v>5</v>
      </c>
      <c r="O22">
        <f t="shared" si="3"/>
        <v>100</v>
      </c>
      <c r="P22">
        <f t="shared" ca="1" si="4"/>
        <v>500</v>
      </c>
      <c r="R22">
        <v>20</v>
      </c>
      <c r="S22">
        <f t="shared" ca="1" si="2"/>
        <v>11</v>
      </c>
      <c r="T22">
        <v>90</v>
      </c>
      <c r="U22">
        <f t="shared" ca="1" si="5"/>
        <v>990</v>
      </c>
    </row>
    <row r="23" spans="5:21" x14ac:dyDescent="0.2">
      <c r="P23">
        <f ca="1">SUM(P3:P22)</f>
        <v>11500</v>
      </c>
      <c r="U23">
        <f ca="1">SUM(U3:U22)</f>
        <v>17640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7"/>
  <sheetViews>
    <sheetView showGridLines="0" topLeftCell="A13" zoomScale="115" zoomScaleNormal="115" workbookViewId="0">
      <selection activeCell="C30" sqref="C30"/>
    </sheetView>
  </sheetViews>
  <sheetFormatPr defaultRowHeight="14.25" outlineLevelCol="1" x14ac:dyDescent="0.2"/>
  <cols>
    <col min="1" max="1" width="6.75" customWidth="1"/>
    <col min="2" max="2" width="27" customWidth="1"/>
    <col min="3" max="3" width="16.375" bestFit="1" customWidth="1"/>
    <col min="4" max="4" width="31.75" bestFit="1" customWidth="1"/>
    <col min="5" max="5" width="9.75" customWidth="1"/>
    <col min="6" max="6" width="9.75" bestFit="1" customWidth="1"/>
    <col min="7" max="7" width="9.125" style="3" customWidth="1"/>
    <col min="8" max="8" width="16" style="3" hidden="1" customWidth="1" outlineLevel="1"/>
    <col min="9" max="10" width="13.875" hidden="1" customWidth="1" outlineLevel="1"/>
    <col min="11" max="11" width="13.875" customWidth="1" collapsed="1"/>
    <col min="12" max="12" width="13.875" customWidth="1"/>
  </cols>
  <sheetData>
    <row r="1" spans="2:26" ht="15" thickBot="1" x14ac:dyDescent="0.25">
      <c r="Z1" s="65" t="s">
        <v>31</v>
      </c>
    </row>
    <row r="2" spans="2:26" ht="23.25" x14ac:dyDescent="0.35">
      <c r="B2" s="29" t="s">
        <v>26</v>
      </c>
      <c r="C2" s="29"/>
      <c r="D2" s="29"/>
      <c r="E2" s="29"/>
      <c r="F2" s="29"/>
      <c r="H2" s="32" t="s">
        <v>6</v>
      </c>
      <c r="I2" s="33" t="s">
        <v>1</v>
      </c>
      <c r="J2" s="34" t="s">
        <v>2</v>
      </c>
    </row>
    <row r="3" spans="2:26" x14ac:dyDescent="0.2">
      <c r="H3" s="35" t="s">
        <v>3</v>
      </c>
      <c r="I3" s="36">
        <v>24600</v>
      </c>
      <c r="J3" s="37">
        <v>25000</v>
      </c>
    </row>
    <row r="4" spans="2:26" x14ac:dyDescent="0.2">
      <c r="B4" s="5" t="s">
        <v>6</v>
      </c>
      <c r="C4" s="64" t="s">
        <v>3</v>
      </c>
      <c r="H4" s="35" t="s">
        <v>4</v>
      </c>
      <c r="I4" s="36">
        <v>29800</v>
      </c>
      <c r="J4" s="37">
        <v>30200</v>
      </c>
    </row>
    <row r="5" spans="2:26" x14ac:dyDescent="0.2">
      <c r="B5" s="5" t="s">
        <v>7</v>
      </c>
      <c r="C5" s="64" t="s">
        <v>2</v>
      </c>
      <c r="H5" s="35" t="s">
        <v>5</v>
      </c>
      <c r="I5" s="36">
        <v>32800</v>
      </c>
      <c r="J5" s="37">
        <v>33200</v>
      </c>
    </row>
    <row r="6" spans="2:26" x14ac:dyDescent="0.2">
      <c r="H6" s="35" t="s">
        <v>16</v>
      </c>
      <c r="I6" s="36">
        <v>36800</v>
      </c>
      <c r="J6" s="37">
        <v>37200</v>
      </c>
    </row>
    <row r="7" spans="2:26" x14ac:dyDescent="0.2">
      <c r="B7" s="7" t="s">
        <v>13</v>
      </c>
      <c r="C7" s="48">
        <f>VLOOKUP(C4,$H$3:$J$8,IF(C5="Solid",2,3),0)</f>
        <v>25000</v>
      </c>
      <c r="D7" s="78" t="s">
        <v>8</v>
      </c>
      <c r="H7" s="35" t="s">
        <v>17</v>
      </c>
      <c r="I7" s="36">
        <v>39800</v>
      </c>
      <c r="J7" s="37">
        <v>40200</v>
      </c>
    </row>
    <row r="8" spans="2:26" ht="15" thickBot="1" x14ac:dyDescent="0.25">
      <c r="H8" s="38" t="s">
        <v>18</v>
      </c>
      <c r="I8" s="39">
        <v>42130</v>
      </c>
      <c r="J8" s="40">
        <v>42530</v>
      </c>
    </row>
    <row r="9" spans="2:26" x14ac:dyDescent="0.2">
      <c r="B9" s="7" t="s">
        <v>9</v>
      </c>
      <c r="C9" s="62">
        <v>2000</v>
      </c>
    </row>
    <row r="10" spans="2:26" ht="6.75" customHeight="1" x14ac:dyDescent="0.2"/>
    <row r="11" spans="2:26" x14ac:dyDescent="0.2">
      <c r="B11" s="7" t="s">
        <v>10</v>
      </c>
      <c r="C11" s="48">
        <f>C7-C9</f>
        <v>23000</v>
      </c>
    </row>
    <row r="12" spans="2:26" ht="5.25" customHeight="1" x14ac:dyDescent="0.2"/>
    <row r="13" spans="2:26" x14ac:dyDescent="0.2">
      <c r="B13" s="7" t="s">
        <v>14</v>
      </c>
      <c r="C13" s="63">
        <v>4.2000000000000003E-2</v>
      </c>
      <c r="G13"/>
      <c r="H13"/>
    </row>
    <row r="14" spans="2:26" ht="5.25" customHeight="1" x14ac:dyDescent="0.2"/>
    <row r="15" spans="2:26" x14ac:dyDescent="0.2">
      <c r="B15" s="7" t="s">
        <v>11</v>
      </c>
      <c r="C15" s="62">
        <v>1</v>
      </c>
    </row>
    <row r="16" spans="2:26" x14ac:dyDescent="0.2">
      <c r="B16" s="9" t="s">
        <v>12</v>
      </c>
      <c r="C16" s="49">
        <f>C15*12</f>
        <v>12</v>
      </c>
    </row>
    <row r="18" spans="2:7" x14ac:dyDescent="0.2">
      <c r="B18" s="7" t="s">
        <v>15</v>
      </c>
      <c r="C18" s="51">
        <f>((C13*C15*C11)+C11)/C16</f>
        <v>1997.1666666666667</v>
      </c>
      <c r="D18" s="50">
        <f>PMT(C13/12,C16,C11,0,0)</f>
        <v>-1960.5501299977579</v>
      </c>
    </row>
    <row r="19" spans="2:7" ht="5.25" customHeight="1" x14ac:dyDescent="0.2"/>
    <row r="21" spans="2:7" ht="5.25" customHeight="1" x14ac:dyDescent="0.2"/>
    <row r="22" spans="2:7" ht="15" x14ac:dyDescent="0.25">
      <c r="B22" s="45" t="s">
        <v>22</v>
      </c>
      <c r="C22" s="41"/>
      <c r="D22" s="46"/>
      <c r="E22" s="46"/>
      <c r="G22"/>
    </row>
    <row r="23" spans="2:7" x14ac:dyDescent="0.2">
      <c r="B23" s="3"/>
      <c r="C23" s="3"/>
      <c r="G23"/>
    </row>
    <row r="24" spans="2:7" x14ac:dyDescent="0.2">
      <c r="B24" s="3"/>
      <c r="C24" s="3"/>
      <c r="G24"/>
    </row>
    <row r="25" spans="2:7" x14ac:dyDescent="0.2">
      <c r="B25" s="3"/>
      <c r="C25" s="7" t="s">
        <v>23</v>
      </c>
      <c r="G25"/>
    </row>
    <row r="26" spans="2:7" x14ac:dyDescent="0.2">
      <c r="B26" s="21" t="s">
        <v>27</v>
      </c>
      <c r="C26" s="53">
        <f>C13*C15*C11</f>
        <v>966.00000000000011</v>
      </c>
      <c r="G26"/>
    </row>
    <row r="27" spans="2:7" x14ac:dyDescent="0.2">
      <c r="B27" s="21">
        <v>1</v>
      </c>
      <c r="C27" s="53">
        <f t="dataTable" ref="C27:C35" dt2D="0" dtr="0" r1="C15"/>
        <v>966.00000000000011</v>
      </c>
      <c r="G27"/>
    </row>
    <row r="28" spans="2:7" x14ac:dyDescent="0.2">
      <c r="B28" s="21">
        <v>2</v>
      </c>
      <c r="C28" s="53">
        <v>1932.0000000000002</v>
      </c>
      <c r="G28"/>
    </row>
    <row r="29" spans="2:7" x14ac:dyDescent="0.2">
      <c r="B29" s="21">
        <v>3</v>
      </c>
      <c r="C29" s="53">
        <v>2898</v>
      </c>
      <c r="G29"/>
    </row>
    <row r="30" spans="2:7" x14ac:dyDescent="0.2">
      <c r="B30" s="21">
        <v>4</v>
      </c>
      <c r="C30" s="53">
        <v>3864.0000000000005</v>
      </c>
      <c r="G30"/>
    </row>
    <row r="31" spans="2:7" x14ac:dyDescent="0.2">
      <c r="B31" s="21">
        <v>5</v>
      </c>
      <c r="C31" s="53">
        <v>4830.0000000000009</v>
      </c>
      <c r="G31"/>
    </row>
    <row r="32" spans="2:7" x14ac:dyDescent="0.2">
      <c r="B32" s="21">
        <v>6</v>
      </c>
      <c r="C32" s="53">
        <v>5796</v>
      </c>
      <c r="G32"/>
    </row>
    <row r="33" spans="2:7" x14ac:dyDescent="0.2">
      <c r="B33" s="21">
        <v>7</v>
      </c>
      <c r="C33" s="53">
        <v>6762.0000000000009</v>
      </c>
      <c r="G33"/>
    </row>
    <row r="34" spans="2:7" x14ac:dyDescent="0.2">
      <c r="B34" s="21">
        <v>8</v>
      </c>
      <c r="C34" s="53">
        <v>7728.0000000000009</v>
      </c>
      <c r="G34"/>
    </row>
    <row r="35" spans="2:7" x14ac:dyDescent="0.2">
      <c r="B35" s="21">
        <v>9</v>
      </c>
      <c r="C35" s="53">
        <v>8694</v>
      </c>
      <c r="G35"/>
    </row>
    <row r="36" spans="2:7" x14ac:dyDescent="0.2">
      <c r="B36" s="3"/>
      <c r="C36" s="3"/>
      <c r="G36"/>
    </row>
    <row r="37" spans="2:7" x14ac:dyDescent="0.2">
      <c r="G37"/>
    </row>
    <row r="38" spans="2:7" x14ac:dyDescent="0.2">
      <c r="G38"/>
    </row>
    <row r="39" spans="2:7" x14ac:dyDescent="0.2">
      <c r="G39"/>
    </row>
    <row r="40" spans="2:7" x14ac:dyDescent="0.2">
      <c r="G40"/>
    </row>
    <row r="41" spans="2:7" x14ac:dyDescent="0.2">
      <c r="G41"/>
    </row>
    <row r="42" spans="2:7" x14ac:dyDescent="0.2">
      <c r="G42"/>
    </row>
    <row r="43" spans="2:7" x14ac:dyDescent="0.2">
      <c r="G43"/>
    </row>
    <row r="44" spans="2:7" x14ac:dyDescent="0.2">
      <c r="G44"/>
    </row>
    <row r="45" spans="2:7" x14ac:dyDescent="0.2">
      <c r="G45"/>
    </row>
    <row r="46" spans="2:7" x14ac:dyDescent="0.2">
      <c r="G46"/>
    </row>
    <row r="47" spans="2:7" x14ac:dyDescent="0.2">
      <c r="G47"/>
    </row>
  </sheetData>
  <dataValidations count="3">
    <dataValidation type="list" allowBlank="1" showInputMessage="1" showErrorMessage="1" sqref="C15">
      <formula1>"1,2,3,4,5,6,7,8,9"</formula1>
    </dataValidation>
    <dataValidation type="list" allowBlank="1" showInputMessage="1" showErrorMessage="1" sqref="C5">
      <formula1>$I$2:$J$2</formula1>
    </dataValidation>
    <dataValidation type="list" allowBlank="1" showInputMessage="1" showErrorMessage="1" sqref="C4">
      <formula1>$H$3:$H$8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7"/>
  <sheetViews>
    <sheetView showGridLines="0" topLeftCell="A19" zoomScale="85" zoomScaleNormal="85" workbookViewId="0">
      <selection activeCell="F38" sqref="F38"/>
    </sheetView>
  </sheetViews>
  <sheetFormatPr defaultRowHeight="14.25" outlineLevelCol="1" x14ac:dyDescent="0.2"/>
  <cols>
    <col min="1" max="1" width="6.75" customWidth="1"/>
    <col min="2" max="2" width="27.5" customWidth="1"/>
    <col min="3" max="3" width="16.375" bestFit="1" customWidth="1"/>
    <col min="4" max="4" width="17.5" customWidth="1"/>
    <col min="5" max="5" width="9.75" customWidth="1"/>
    <col min="6" max="6" width="9.75" bestFit="1" customWidth="1"/>
    <col min="7" max="7" width="9.125" style="3" customWidth="1"/>
    <col min="8" max="8" width="16" style="3" hidden="1" customWidth="1" outlineLevel="1"/>
    <col min="9" max="10" width="13.875" hidden="1" customWidth="1" outlineLevel="1"/>
    <col min="11" max="11" width="13.875" customWidth="1" collapsed="1"/>
    <col min="12" max="12" width="13.875" customWidth="1"/>
  </cols>
  <sheetData>
    <row r="1" spans="2:26" ht="15" thickBot="1" x14ac:dyDescent="0.25">
      <c r="Z1" s="65" t="s">
        <v>31</v>
      </c>
    </row>
    <row r="2" spans="2:26" ht="23.25" x14ac:dyDescent="0.35">
      <c r="B2" s="29" t="s">
        <v>26</v>
      </c>
      <c r="C2" s="29"/>
      <c r="D2" s="29"/>
      <c r="E2" s="29"/>
      <c r="F2" s="29"/>
      <c r="H2" s="32" t="s">
        <v>6</v>
      </c>
      <c r="I2" s="33" t="s">
        <v>1</v>
      </c>
      <c r="J2" s="34" t="s">
        <v>2</v>
      </c>
    </row>
    <row r="3" spans="2:26" x14ac:dyDescent="0.2">
      <c r="H3" s="35" t="s">
        <v>3</v>
      </c>
      <c r="I3" s="36">
        <v>24600</v>
      </c>
      <c r="J3" s="37">
        <v>25000</v>
      </c>
    </row>
    <row r="4" spans="2:26" x14ac:dyDescent="0.2">
      <c r="B4" s="5" t="s">
        <v>6</v>
      </c>
      <c r="C4" s="64" t="s">
        <v>5</v>
      </c>
      <c r="H4" s="35" t="s">
        <v>4</v>
      </c>
      <c r="I4" s="36">
        <v>29800</v>
      </c>
      <c r="J4" s="37">
        <v>30200</v>
      </c>
    </row>
    <row r="5" spans="2:26" x14ac:dyDescent="0.2">
      <c r="B5" s="5" t="s">
        <v>7</v>
      </c>
      <c r="C5" s="64" t="s">
        <v>2</v>
      </c>
      <c r="H5" s="35" t="s">
        <v>5</v>
      </c>
      <c r="I5" s="36">
        <v>32800</v>
      </c>
      <c r="J5" s="37">
        <v>33200</v>
      </c>
    </row>
    <row r="6" spans="2:26" x14ac:dyDescent="0.2">
      <c r="H6" s="35" t="s">
        <v>16</v>
      </c>
      <c r="I6" s="36">
        <v>36800</v>
      </c>
      <c r="J6" s="37">
        <v>37200</v>
      </c>
    </row>
    <row r="7" spans="2:26" x14ac:dyDescent="0.2">
      <c r="B7" s="7" t="s">
        <v>13</v>
      </c>
      <c r="C7" s="48">
        <f>VLOOKUP(C4,$H$3:$J$8,IF(C5="Solid",2,3),0)</f>
        <v>33200</v>
      </c>
      <c r="D7" s="78"/>
      <c r="H7" s="35" t="s">
        <v>17</v>
      </c>
      <c r="I7" s="36">
        <v>39800</v>
      </c>
      <c r="J7" s="37">
        <v>40200</v>
      </c>
    </row>
    <row r="8" spans="2:26" ht="15" thickBot="1" x14ac:dyDescent="0.25">
      <c r="H8" s="38" t="s">
        <v>18</v>
      </c>
      <c r="I8" s="39">
        <v>42130</v>
      </c>
      <c r="J8" s="40">
        <v>42530</v>
      </c>
    </row>
    <row r="9" spans="2:26" x14ac:dyDescent="0.2">
      <c r="B9" s="7" t="s">
        <v>9</v>
      </c>
      <c r="C9" s="62">
        <v>2000</v>
      </c>
    </row>
    <row r="10" spans="2:26" ht="6.75" customHeight="1" x14ac:dyDescent="0.2"/>
    <row r="11" spans="2:26" x14ac:dyDescent="0.2">
      <c r="B11" s="7" t="s">
        <v>10</v>
      </c>
      <c r="C11" s="48">
        <f>C7-C9</f>
        <v>31200</v>
      </c>
    </row>
    <row r="12" spans="2:26" ht="5.25" customHeight="1" x14ac:dyDescent="0.2"/>
    <row r="13" spans="2:26" x14ac:dyDescent="0.2">
      <c r="B13" s="7" t="s">
        <v>14</v>
      </c>
      <c r="C13" s="63">
        <v>0.04</v>
      </c>
      <c r="G13"/>
      <c r="H13"/>
    </row>
    <row r="14" spans="2:26" ht="5.25" customHeight="1" x14ac:dyDescent="0.2"/>
    <row r="15" spans="2:26" x14ac:dyDescent="0.2">
      <c r="B15" s="7" t="s">
        <v>11</v>
      </c>
      <c r="C15" s="62">
        <v>5</v>
      </c>
    </row>
    <row r="16" spans="2:26" x14ac:dyDescent="0.2">
      <c r="B16" s="9" t="s">
        <v>12</v>
      </c>
      <c r="C16" s="49">
        <f>C15*12</f>
        <v>60</v>
      </c>
    </row>
    <row r="18" spans="2:7" x14ac:dyDescent="0.2">
      <c r="B18" s="7" t="s">
        <v>15</v>
      </c>
      <c r="C18" s="51">
        <f>((C13*C15*C11)+C11)/C16</f>
        <v>624</v>
      </c>
      <c r="D18" s="50">
        <f>PMT(C13/12,C16,C11,0,0)</f>
        <v>-574.59548812431012</v>
      </c>
    </row>
    <row r="19" spans="2:7" ht="5.25" customHeight="1" x14ac:dyDescent="0.2"/>
    <row r="21" spans="2:7" ht="5.25" customHeight="1" x14ac:dyDescent="0.2"/>
    <row r="22" spans="2:7" ht="15" x14ac:dyDescent="0.25">
      <c r="B22" s="45" t="s">
        <v>22</v>
      </c>
      <c r="C22" s="41"/>
      <c r="D22" s="46"/>
      <c r="E22" s="46"/>
      <c r="G22"/>
    </row>
    <row r="23" spans="2:7" x14ac:dyDescent="0.2">
      <c r="B23" s="3"/>
      <c r="C23" s="3"/>
      <c r="G23"/>
    </row>
    <row r="24" spans="2:7" x14ac:dyDescent="0.2">
      <c r="B24" s="3"/>
      <c r="C24" s="3"/>
      <c r="G24"/>
    </row>
    <row r="25" spans="2:7" x14ac:dyDescent="0.2">
      <c r="B25" s="3"/>
      <c r="C25" s="7" t="s">
        <v>23</v>
      </c>
      <c r="G25"/>
    </row>
    <row r="26" spans="2:7" x14ac:dyDescent="0.2">
      <c r="B26" s="21" t="s">
        <v>27</v>
      </c>
      <c r="C26" s="53">
        <f>C13*C15*C11</f>
        <v>6240</v>
      </c>
      <c r="G26"/>
    </row>
    <row r="27" spans="2:7" x14ac:dyDescent="0.2">
      <c r="B27" s="21">
        <v>1</v>
      </c>
      <c r="C27" s="53">
        <f t="dataTable" ref="C27:C35" dt2D="0" dtr="0" r1="C15"/>
        <v>1248</v>
      </c>
      <c r="G27"/>
    </row>
    <row r="28" spans="2:7" x14ac:dyDescent="0.2">
      <c r="B28" s="21">
        <v>2</v>
      </c>
      <c r="C28" s="53">
        <v>2496</v>
      </c>
      <c r="G28"/>
    </row>
    <row r="29" spans="2:7" x14ac:dyDescent="0.2">
      <c r="B29" s="21">
        <v>3</v>
      </c>
      <c r="C29" s="53">
        <v>3744</v>
      </c>
      <c r="G29"/>
    </row>
    <row r="30" spans="2:7" x14ac:dyDescent="0.2">
      <c r="B30" s="21">
        <v>4</v>
      </c>
      <c r="C30" s="53">
        <v>4992</v>
      </c>
      <c r="G30"/>
    </row>
    <row r="31" spans="2:7" x14ac:dyDescent="0.2">
      <c r="B31" s="21">
        <v>5</v>
      </c>
      <c r="C31" s="53">
        <v>6240</v>
      </c>
      <c r="G31"/>
    </row>
    <row r="32" spans="2:7" x14ac:dyDescent="0.2">
      <c r="B32" s="21">
        <v>6</v>
      </c>
      <c r="C32" s="53">
        <v>7488</v>
      </c>
      <c r="G32"/>
    </row>
    <row r="33" spans="2:7" x14ac:dyDescent="0.2">
      <c r="B33" s="21">
        <v>7</v>
      </c>
      <c r="C33" s="53">
        <v>8736</v>
      </c>
      <c r="G33"/>
    </row>
    <row r="34" spans="2:7" x14ac:dyDescent="0.2">
      <c r="B34" s="21">
        <v>8</v>
      </c>
      <c r="C34" s="53">
        <v>9984</v>
      </c>
      <c r="G34"/>
    </row>
    <row r="35" spans="2:7" x14ac:dyDescent="0.2">
      <c r="B35" s="21">
        <v>9</v>
      </c>
      <c r="C35" s="53">
        <v>11232</v>
      </c>
      <c r="G35"/>
    </row>
    <row r="36" spans="2:7" x14ac:dyDescent="0.2">
      <c r="B36" s="3"/>
      <c r="C36" s="3"/>
      <c r="G36"/>
    </row>
    <row r="37" spans="2:7" x14ac:dyDescent="0.2">
      <c r="B37" s="3"/>
      <c r="C37" s="7" t="s">
        <v>24</v>
      </c>
      <c r="D37" s="7" t="s">
        <v>28</v>
      </c>
      <c r="G37"/>
    </row>
    <row r="38" spans="2:7" x14ac:dyDescent="0.2">
      <c r="B38" s="3"/>
      <c r="C38" s="74">
        <f>C18</f>
        <v>624</v>
      </c>
      <c r="D38" s="75">
        <f>C18*C16</f>
        <v>37440</v>
      </c>
      <c r="G38"/>
    </row>
    <row r="39" spans="2:7" x14ac:dyDescent="0.2">
      <c r="B39" s="44">
        <v>1</v>
      </c>
      <c r="C39" s="77">
        <f t="dataTable" ref="C39:D47" dt2D="0" dtr="0" r1="C15" ca="1"/>
        <v>2704</v>
      </c>
      <c r="D39" s="76">
        <v>32448</v>
      </c>
      <c r="G39"/>
    </row>
    <row r="40" spans="2:7" x14ac:dyDescent="0.2">
      <c r="B40" s="44">
        <v>2</v>
      </c>
      <c r="C40" s="77">
        <v>1404</v>
      </c>
      <c r="D40" s="76">
        <v>33696</v>
      </c>
      <c r="G40"/>
    </row>
    <row r="41" spans="2:7" x14ac:dyDescent="0.2">
      <c r="B41" s="44">
        <v>3</v>
      </c>
      <c r="C41" s="77">
        <v>970.66666666666663</v>
      </c>
      <c r="D41" s="76">
        <v>34944</v>
      </c>
      <c r="G41"/>
    </row>
    <row r="42" spans="2:7" x14ac:dyDescent="0.2">
      <c r="B42" s="44">
        <v>4</v>
      </c>
      <c r="C42" s="77">
        <v>754</v>
      </c>
      <c r="D42" s="76">
        <v>36192</v>
      </c>
      <c r="G42"/>
    </row>
    <row r="43" spans="2:7" x14ac:dyDescent="0.2">
      <c r="B43" s="44">
        <v>5</v>
      </c>
      <c r="C43" s="77">
        <v>624</v>
      </c>
      <c r="D43" s="76">
        <v>37440</v>
      </c>
      <c r="G43"/>
    </row>
    <row r="44" spans="2:7" x14ac:dyDescent="0.2">
      <c r="B44" s="44">
        <v>6</v>
      </c>
      <c r="C44" s="77">
        <v>537.33333333333337</v>
      </c>
      <c r="D44" s="76">
        <v>38688</v>
      </c>
      <c r="G44"/>
    </row>
    <row r="45" spans="2:7" x14ac:dyDescent="0.2">
      <c r="B45" s="44">
        <v>7</v>
      </c>
      <c r="C45" s="77">
        <v>475.42857142857144</v>
      </c>
      <c r="D45" s="76">
        <v>39936</v>
      </c>
      <c r="G45"/>
    </row>
    <row r="46" spans="2:7" x14ac:dyDescent="0.2">
      <c r="B46" s="44">
        <v>8</v>
      </c>
      <c r="C46" s="77">
        <v>429</v>
      </c>
      <c r="D46" s="76">
        <v>41184</v>
      </c>
      <c r="G46"/>
    </row>
    <row r="47" spans="2:7" x14ac:dyDescent="0.2">
      <c r="B47" s="44">
        <v>9</v>
      </c>
      <c r="C47" s="77">
        <v>392.88888888888891</v>
      </c>
      <c r="D47" s="76">
        <v>42432</v>
      </c>
      <c r="G47"/>
    </row>
  </sheetData>
  <dataValidations count="3">
    <dataValidation type="list" allowBlank="1" showInputMessage="1" showErrorMessage="1" sqref="C4">
      <formula1>$H$3:$H$8</formula1>
    </dataValidation>
    <dataValidation type="list" allowBlank="1" showInputMessage="1" showErrorMessage="1" sqref="C5">
      <formula1>$I$2:$J$2</formula1>
    </dataValidation>
    <dataValidation type="list" allowBlank="1" showInputMessage="1" showErrorMessage="1" sqref="C15">
      <formula1>"1,2,3,4,5,6,7,8,9"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topLeftCell="A4" zoomScale="85" zoomScaleNormal="85" workbookViewId="0">
      <selection activeCell="B33" sqref="B33"/>
    </sheetView>
  </sheetViews>
  <sheetFormatPr defaultRowHeight="14.25" x14ac:dyDescent="0.2"/>
  <cols>
    <col min="1" max="1" width="6.75" customWidth="1"/>
    <col min="2" max="2" width="39.375" customWidth="1"/>
    <col min="3" max="3" width="16.75" bestFit="1" customWidth="1"/>
    <col min="4" max="4" width="11.875" bestFit="1" customWidth="1"/>
    <col min="5" max="6" width="8.125" bestFit="1" customWidth="1"/>
    <col min="7" max="8" width="8.125" style="3" bestFit="1" customWidth="1"/>
    <col min="9" max="11" width="8.125" bestFit="1" customWidth="1"/>
    <col min="12" max="12" width="13.875" customWidth="1"/>
    <col min="13" max="13" width="7.625" bestFit="1" customWidth="1"/>
    <col min="14" max="14" width="6.5" bestFit="1" customWidth="1"/>
    <col min="15" max="15" width="7.5" bestFit="1" customWidth="1"/>
  </cols>
  <sheetData>
    <row r="1" spans="2:26" x14ac:dyDescent="0.2">
      <c r="Z1" s="65" t="s">
        <v>31</v>
      </c>
    </row>
    <row r="2" spans="2:26" ht="24" thickBot="1" x14ac:dyDescent="0.4">
      <c r="B2" s="29" t="s">
        <v>26</v>
      </c>
      <c r="C2" s="29"/>
      <c r="D2" s="29"/>
      <c r="E2" s="29"/>
      <c r="F2" s="29"/>
    </row>
    <row r="3" spans="2:26" x14ac:dyDescent="0.2">
      <c r="M3" s="32" t="s">
        <v>6</v>
      </c>
      <c r="N3" s="33" t="s">
        <v>1</v>
      </c>
      <c r="O3" s="34" t="s">
        <v>2</v>
      </c>
    </row>
    <row r="4" spans="2:26" x14ac:dyDescent="0.2">
      <c r="B4" s="5" t="s">
        <v>6</v>
      </c>
      <c r="C4" s="79" t="s">
        <v>4</v>
      </c>
      <c r="M4" s="35" t="s">
        <v>3</v>
      </c>
      <c r="N4" s="36">
        <v>24600</v>
      </c>
      <c r="O4" s="37">
        <v>25000</v>
      </c>
    </row>
    <row r="5" spans="2:26" x14ac:dyDescent="0.2">
      <c r="B5" s="5" t="s">
        <v>7</v>
      </c>
      <c r="C5" s="79" t="s">
        <v>1</v>
      </c>
      <c r="M5" s="35" t="s">
        <v>4</v>
      </c>
      <c r="N5" s="36">
        <v>29800</v>
      </c>
      <c r="O5" s="37">
        <v>30200</v>
      </c>
    </row>
    <row r="6" spans="2:26" x14ac:dyDescent="0.2">
      <c r="M6" s="35" t="s">
        <v>5</v>
      </c>
      <c r="N6" s="36">
        <v>32800</v>
      </c>
      <c r="O6" s="37">
        <v>33200</v>
      </c>
    </row>
    <row r="7" spans="2:26" x14ac:dyDescent="0.2">
      <c r="B7" s="7" t="s">
        <v>13</v>
      </c>
      <c r="C7" s="48">
        <f>VLOOKUP(C4,$M$4:$O$9,IF(C5="Solid",2,3),0)</f>
        <v>29800</v>
      </c>
      <c r="D7" s="4"/>
      <c r="M7" s="35" t="s">
        <v>16</v>
      </c>
      <c r="N7" s="36">
        <v>36800</v>
      </c>
      <c r="O7" s="37">
        <v>37200</v>
      </c>
    </row>
    <row r="8" spans="2:26" x14ac:dyDescent="0.2">
      <c r="M8" s="35" t="s">
        <v>17</v>
      </c>
      <c r="N8" s="36">
        <v>39800</v>
      </c>
      <c r="O8" s="37">
        <v>40200</v>
      </c>
    </row>
    <row r="9" spans="2:26" ht="15" thickBot="1" x14ac:dyDescent="0.25">
      <c r="B9" s="7" t="s">
        <v>9</v>
      </c>
      <c r="C9" s="80">
        <v>2200</v>
      </c>
      <c r="M9" s="38" t="s">
        <v>18</v>
      </c>
      <c r="N9" s="39">
        <v>42130</v>
      </c>
      <c r="O9" s="40">
        <v>42530</v>
      </c>
    </row>
    <row r="10" spans="2:26" ht="6.75" customHeight="1" x14ac:dyDescent="0.2"/>
    <row r="11" spans="2:26" x14ac:dyDescent="0.2">
      <c r="B11" s="7" t="s">
        <v>10</v>
      </c>
      <c r="C11" s="48">
        <f>C7-C9</f>
        <v>27600</v>
      </c>
    </row>
    <row r="12" spans="2:26" ht="5.25" customHeight="1" x14ac:dyDescent="0.2"/>
    <row r="13" spans="2:26" x14ac:dyDescent="0.2">
      <c r="B13" s="7" t="s">
        <v>14</v>
      </c>
      <c r="C13" s="81">
        <v>4.4999999999999998E-2</v>
      </c>
    </row>
    <row r="14" spans="2:26" ht="5.25" customHeight="1" x14ac:dyDescent="0.2"/>
    <row r="15" spans="2:26" x14ac:dyDescent="0.2">
      <c r="B15" s="7" t="s">
        <v>11</v>
      </c>
      <c r="C15" s="80">
        <v>9</v>
      </c>
    </row>
    <row r="16" spans="2:26" x14ac:dyDescent="0.2">
      <c r="B16" s="9" t="s">
        <v>12</v>
      </c>
      <c r="C16" s="49">
        <f>C15*12</f>
        <v>108</v>
      </c>
    </row>
    <row r="17" spans="2:11" x14ac:dyDescent="0.2">
      <c r="G17"/>
      <c r="H17"/>
    </row>
    <row r="18" spans="2:11" x14ac:dyDescent="0.2">
      <c r="B18" s="7" t="s">
        <v>15</v>
      </c>
      <c r="C18" s="51">
        <f>((C13*C15*C11)+C11)/C16</f>
        <v>359.05555555555554</v>
      </c>
      <c r="D18" s="50">
        <f>PMT(C13/12,C16,C11,0,0)</f>
        <v>-311.26155596821292</v>
      </c>
    </row>
    <row r="19" spans="2:11" ht="5.25" customHeight="1" x14ac:dyDescent="0.2"/>
    <row r="20" spans="2:11" x14ac:dyDescent="0.2">
      <c r="G20"/>
      <c r="H20"/>
    </row>
    <row r="21" spans="2:11" x14ac:dyDescent="0.2">
      <c r="C21" s="7" t="s">
        <v>32</v>
      </c>
      <c r="D21" s="8">
        <v>400</v>
      </c>
      <c r="G21"/>
      <c r="H21"/>
    </row>
    <row r="22" spans="2:11" x14ac:dyDescent="0.2">
      <c r="G22"/>
      <c r="H22"/>
    </row>
    <row r="23" spans="2:11" x14ac:dyDescent="0.2">
      <c r="G23"/>
      <c r="H23"/>
    </row>
    <row r="24" spans="2:11" x14ac:dyDescent="0.2">
      <c r="C24" s="83" t="s">
        <v>29</v>
      </c>
      <c r="D24" s="84"/>
      <c r="E24" s="84"/>
      <c r="F24" s="84"/>
      <c r="G24" s="84"/>
      <c r="H24" s="84"/>
      <c r="I24" s="84"/>
      <c r="J24" s="84"/>
      <c r="K24" s="84"/>
    </row>
    <row r="25" spans="2:11" x14ac:dyDescent="0.2">
      <c r="B25" s="82">
        <f>C18</f>
        <v>359.05555555555554</v>
      </c>
      <c r="C25" s="42">
        <v>1</v>
      </c>
      <c r="D25" s="42">
        <v>2</v>
      </c>
      <c r="E25" s="42">
        <v>3</v>
      </c>
      <c r="F25" s="42">
        <v>4</v>
      </c>
      <c r="G25" s="42">
        <v>5</v>
      </c>
      <c r="H25" s="42">
        <v>6</v>
      </c>
      <c r="I25" s="42">
        <v>7</v>
      </c>
      <c r="J25" s="42">
        <v>8</v>
      </c>
      <c r="K25" s="42">
        <v>9</v>
      </c>
    </row>
    <row r="26" spans="2:11" x14ac:dyDescent="0.2">
      <c r="B26" s="43">
        <v>2.9499999999999998E-2</v>
      </c>
      <c r="C26" s="56"/>
      <c r="D26" s="56"/>
      <c r="E26" s="56"/>
      <c r="F26" s="56"/>
      <c r="G26" s="56"/>
      <c r="H26" s="56"/>
      <c r="I26" s="56"/>
      <c r="J26" s="56"/>
      <c r="K26" s="56"/>
    </row>
    <row r="27" spans="2:11" x14ac:dyDescent="0.2">
      <c r="B27" s="43">
        <v>3.1E-2</v>
      </c>
      <c r="C27" s="56"/>
      <c r="D27" s="56"/>
      <c r="E27" s="56"/>
      <c r="F27" s="56"/>
      <c r="G27" s="56"/>
      <c r="H27" s="56"/>
      <c r="I27" s="56"/>
      <c r="J27" s="56"/>
      <c r="K27" s="56"/>
    </row>
    <row r="28" spans="2:11" x14ac:dyDescent="0.2">
      <c r="B28" s="43">
        <v>3.2500000000000001E-2</v>
      </c>
      <c r="C28" s="56"/>
      <c r="D28" s="56"/>
      <c r="E28" s="56"/>
      <c r="F28" s="56"/>
      <c r="G28" s="56"/>
      <c r="H28" s="56"/>
      <c r="I28" s="56"/>
      <c r="J28" s="56"/>
      <c r="K28" s="56"/>
    </row>
    <row r="29" spans="2:11" x14ac:dyDescent="0.2">
      <c r="B29" s="43">
        <v>3.4000000000000002E-2</v>
      </c>
      <c r="C29" s="56"/>
      <c r="D29" s="56"/>
      <c r="E29" s="56"/>
      <c r="F29" s="56"/>
      <c r="G29" s="56"/>
      <c r="H29" s="56"/>
      <c r="I29" s="56"/>
      <c r="J29" s="56"/>
      <c r="K29" s="56"/>
    </row>
    <row r="30" spans="2:11" x14ac:dyDescent="0.2">
      <c r="B30" s="43">
        <v>3.5499999999999997E-2</v>
      </c>
      <c r="C30" s="56"/>
      <c r="D30" s="56"/>
      <c r="E30" s="56"/>
      <c r="F30" s="56"/>
      <c r="G30" s="56"/>
      <c r="H30" s="56"/>
      <c r="I30" s="56"/>
      <c r="J30" s="56"/>
      <c r="K30" s="56"/>
    </row>
    <row r="31" spans="2:11" x14ac:dyDescent="0.2">
      <c r="B31" s="43">
        <v>3.6999999999999998E-2</v>
      </c>
      <c r="C31" s="56"/>
      <c r="D31" s="56"/>
      <c r="E31" s="56"/>
      <c r="F31" s="56"/>
      <c r="G31" s="56"/>
      <c r="H31" s="56"/>
      <c r="I31" s="56"/>
      <c r="J31" s="56"/>
      <c r="K31" s="56"/>
    </row>
    <row r="32" spans="2:11" x14ac:dyDescent="0.2">
      <c r="B32" s="43">
        <v>3.85E-2</v>
      </c>
      <c r="C32" s="56"/>
      <c r="D32" s="56"/>
      <c r="E32" s="56"/>
      <c r="F32" s="56"/>
      <c r="G32" s="56"/>
      <c r="H32" s="56"/>
      <c r="I32" s="56"/>
      <c r="J32" s="56"/>
      <c r="K32" s="56"/>
    </row>
    <row r="33" spans="2:11" x14ac:dyDescent="0.2">
      <c r="B33" s="43">
        <v>0.04</v>
      </c>
      <c r="C33" s="56"/>
      <c r="D33" s="56"/>
      <c r="E33" s="56"/>
      <c r="F33" s="56"/>
      <c r="G33" s="56"/>
      <c r="H33" s="56"/>
      <c r="I33" s="56"/>
      <c r="J33" s="56"/>
      <c r="K33" s="56"/>
    </row>
    <row r="34" spans="2:11" x14ac:dyDescent="0.2">
      <c r="B34" s="43">
        <v>4.1500000000000002E-2</v>
      </c>
      <c r="C34" s="56"/>
      <c r="D34" s="56"/>
      <c r="E34" s="56"/>
      <c r="F34" s="56"/>
      <c r="G34" s="56"/>
      <c r="H34" s="56"/>
      <c r="I34" s="56"/>
      <c r="J34" s="56"/>
      <c r="K34" s="56"/>
    </row>
    <row r="35" spans="2:11" x14ac:dyDescent="0.2">
      <c r="B35" s="43">
        <v>4.2999999999999997E-2</v>
      </c>
      <c r="C35" s="56"/>
      <c r="D35" s="56"/>
      <c r="E35" s="56"/>
      <c r="F35" s="56"/>
      <c r="G35" s="58"/>
      <c r="H35" s="58"/>
      <c r="I35" s="56"/>
      <c r="J35" s="56"/>
      <c r="K35" s="56"/>
    </row>
    <row r="36" spans="2:11" x14ac:dyDescent="0.2">
      <c r="B36" s="43">
        <v>4.4499999999999998E-2</v>
      </c>
      <c r="C36" s="56"/>
      <c r="D36" s="56"/>
      <c r="E36" s="56"/>
      <c r="F36" s="56"/>
      <c r="G36" s="58"/>
      <c r="H36" s="58"/>
      <c r="I36" s="56"/>
      <c r="J36" s="56"/>
      <c r="K36" s="56"/>
    </row>
    <row r="37" spans="2:11" x14ac:dyDescent="0.2">
      <c r="C37" s="14"/>
      <c r="D37" s="14"/>
      <c r="E37" s="14"/>
      <c r="F37" s="14"/>
      <c r="G37" s="27"/>
      <c r="H37" s="27"/>
      <c r="I37" s="14"/>
      <c r="J37" s="14"/>
      <c r="K37" s="14"/>
    </row>
    <row r="39" spans="2:11" x14ac:dyDescent="0.2">
      <c r="B39" s="85" t="s">
        <v>30</v>
      </c>
      <c r="C39" s="85"/>
      <c r="D39" s="85"/>
      <c r="E39" s="85"/>
      <c r="F39" s="85"/>
      <c r="G39" s="85"/>
      <c r="H39" s="85"/>
      <c r="I39" s="85"/>
      <c r="J39" s="85"/>
      <c r="K39" s="85"/>
    </row>
  </sheetData>
  <mergeCells count="2">
    <mergeCell ref="C24:K24"/>
    <mergeCell ref="B39:K39"/>
  </mergeCells>
  <conditionalFormatting sqref="C26:K36">
    <cfRule type="cellIs" dxfId="1" priority="1" operator="lessThanOrEqual">
      <formula>$D$21</formula>
    </cfRule>
  </conditionalFormatting>
  <dataValidations count="3">
    <dataValidation type="list" allowBlank="1" showInputMessage="1" showErrorMessage="1" sqref="C15">
      <formula1>"1,2,3,4,5,6,7,8,9"</formula1>
    </dataValidation>
    <dataValidation type="list" allowBlank="1" showInputMessage="1" showErrorMessage="1" sqref="C4">
      <formula1>$M$4:$M$9</formula1>
    </dataValidation>
    <dataValidation type="list" allowBlank="1" showInputMessage="1" showErrorMessage="1" sqref="C5">
      <formula1>$N$3:$O$3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7"/>
  <sheetViews>
    <sheetView showGridLines="0" zoomScale="85" zoomScaleNormal="85" workbookViewId="0">
      <selection activeCell="C14" sqref="C14"/>
    </sheetView>
  </sheetViews>
  <sheetFormatPr defaultRowHeight="14.25" x14ac:dyDescent="0.2"/>
  <cols>
    <col min="1" max="1" width="6.75" customWidth="1"/>
    <col min="2" max="2" width="39.375" bestFit="1" customWidth="1"/>
    <col min="3" max="6" width="15.625" customWidth="1"/>
    <col min="7" max="8" width="15.625" style="3" customWidth="1"/>
    <col min="9" max="11" width="15.625" customWidth="1"/>
    <col min="12" max="12" width="13.875" customWidth="1"/>
  </cols>
  <sheetData>
    <row r="1" spans="2:26" ht="15" thickBot="1" x14ac:dyDescent="0.25">
      <c r="Z1" s="65" t="s">
        <v>31</v>
      </c>
    </row>
    <row r="2" spans="2:26" ht="23.25" x14ac:dyDescent="0.35">
      <c r="B2" s="29" t="s">
        <v>26</v>
      </c>
      <c r="C2" s="29"/>
      <c r="D2" s="29"/>
      <c r="E2" s="29"/>
      <c r="F2" s="29"/>
      <c r="H2" s="32" t="s">
        <v>6</v>
      </c>
      <c r="I2" s="33" t="s">
        <v>1</v>
      </c>
      <c r="J2" s="34" t="s">
        <v>2</v>
      </c>
    </row>
    <row r="3" spans="2:26" x14ac:dyDescent="0.2">
      <c r="H3" s="35" t="s">
        <v>3</v>
      </c>
      <c r="I3" s="36">
        <v>24600</v>
      </c>
      <c r="J3" s="37">
        <v>25000</v>
      </c>
    </row>
    <row r="4" spans="2:26" x14ac:dyDescent="0.2">
      <c r="B4" s="5" t="s">
        <v>6</v>
      </c>
      <c r="C4" s="64" t="s">
        <v>5</v>
      </c>
      <c r="H4" s="35" t="s">
        <v>4</v>
      </c>
      <c r="I4" s="36">
        <v>29800</v>
      </c>
      <c r="J4" s="37">
        <v>30200</v>
      </c>
    </row>
    <row r="5" spans="2:26" x14ac:dyDescent="0.2">
      <c r="B5" s="5" t="s">
        <v>7</v>
      </c>
      <c r="C5" s="64" t="s">
        <v>1</v>
      </c>
      <c r="H5" s="35" t="s">
        <v>5</v>
      </c>
      <c r="I5" s="36">
        <v>32800</v>
      </c>
      <c r="J5" s="37">
        <v>33200</v>
      </c>
    </row>
    <row r="6" spans="2:26" x14ac:dyDescent="0.2">
      <c r="H6" s="35" t="s">
        <v>16</v>
      </c>
      <c r="I6" s="36">
        <v>36800</v>
      </c>
      <c r="J6" s="37">
        <v>37200</v>
      </c>
    </row>
    <row r="7" spans="2:26" x14ac:dyDescent="0.2">
      <c r="B7" s="7" t="s">
        <v>13</v>
      </c>
      <c r="C7" s="48">
        <f>VLOOKUP(C4,$H$3:$J$8,IF(C5="Solid",2,3),0)</f>
        <v>32800</v>
      </c>
      <c r="D7" s="4" t="s">
        <v>8</v>
      </c>
      <c r="H7" s="35" t="s">
        <v>17</v>
      </c>
      <c r="I7" s="36">
        <v>39800</v>
      </c>
      <c r="J7" s="37">
        <v>40200</v>
      </c>
    </row>
    <row r="8" spans="2:26" ht="15" thickBot="1" x14ac:dyDescent="0.25">
      <c r="H8" s="38" t="s">
        <v>18</v>
      </c>
      <c r="I8" s="39">
        <v>42130</v>
      </c>
      <c r="J8" s="40">
        <v>42530</v>
      </c>
    </row>
    <row r="9" spans="2:26" x14ac:dyDescent="0.2">
      <c r="B9" s="7" t="s">
        <v>9</v>
      </c>
      <c r="C9" s="62">
        <v>2200</v>
      </c>
    </row>
    <row r="10" spans="2:26" ht="6.75" customHeight="1" x14ac:dyDescent="0.2"/>
    <row r="11" spans="2:26" x14ac:dyDescent="0.2">
      <c r="B11" s="7" t="s">
        <v>10</v>
      </c>
      <c r="C11" s="48">
        <f>C7-C9</f>
        <v>30600</v>
      </c>
    </row>
    <row r="12" spans="2:26" ht="5.25" customHeight="1" x14ac:dyDescent="0.2"/>
    <row r="13" spans="2:26" x14ac:dyDescent="0.2">
      <c r="B13" s="7" t="s">
        <v>14</v>
      </c>
      <c r="C13" s="63">
        <v>4.4999999999999998E-2</v>
      </c>
    </row>
    <row r="14" spans="2:26" ht="5.25" customHeight="1" x14ac:dyDescent="0.2"/>
    <row r="15" spans="2:26" x14ac:dyDescent="0.2">
      <c r="B15" s="7" t="s">
        <v>11</v>
      </c>
      <c r="C15" s="62">
        <v>9</v>
      </c>
    </row>
    <row r="16" spans="2:26" x14ac:dyDescent="0.2">
      <c r="B16" s="9" t="s">
        <v>12</v>
      </c>
      <c r="C16" s="49">
        <f>C15*12</f>
        <v>108</v>
      </c>
    </row>
    <row r="18" spans="2:11" ht="15" x14ac:dyDescent="0.25">
      <c r="B18" s="7" t="s">
        <v>15</v>
      </c>
      <c r="C18" s="51">
        <f>((C13*C15*C11)+C11)/C16</f>
        <v>398.08333333333331</v>
      </c>
      <c r="D18" s="50">
        <f>PMT(C13/12,C16,C11,0,0)</f>
        <v>-345.09433379084476</v>
      </c>
      <c r="G18" s="69" t="s">
        <v>22</v>
      </c>
      <c r="H18" s="70"/>
      <c r="I18" s="71"/>
      <c r="J18" s="71"/>
      <c r="K18" s="8"/>
    </row>
    <row r="19" spans="2:11" ht="5.25" customHeight="1" x14ac:dyDescent="0.2"/>
    <row r="21" spans="2:11" ht="15" x14ac:dyDescent="0.25">
      <c r="B21" s="66" t="s">
        <v>33</v>
      </c>
      <c r="C21" s="66"/>
      <c r="D21" s="66"/>
      <c r="E21" s="66"/>
      <c r="F21" s="66"/>
      <c r="G21" s="67"/>
      <c r="H21" s="67"/>
      <c r="I21" s="66"/>
      <c r="J21" s="66"/>
      <c r="K21" s="66"/>
    </row>
    <row r="22" spans="2:11" ht="15" x14ac:dyDescent="0.25">
      <c r="B22" s="72"/>
      <c r="C22" s="72"/>
      <c r="D22" s="72"/>
      <c r="E22" s="72"/>
      <c r="F22" s="72"/>
      <c r="G22" s="73"/>
      <c r="H22" s="73"/>
      <c r="I22" s="72"/>
      <c r="J22" s="72"/>
      <c r="K22" s="72"/>
    </row>
    <row r="23" spans="2:11" ht="15" x14ac:dyDescent="0.25">
      <c r="B23" s="28" t="s">
        <v>35</v>
      </c>
      <c r="H23" s="7" t="s">
        <v>23</v>
      </c>
      <c r="K23" s="7" t="s">
        <v>24</v>
      </c>
    </row>
    <row r="24" spans="2:11" x14ac:dyDescent="0.2">
      <c r="B24" s="52" t="str">
        <f>"Total bank interest over " &amp; C15&amp;" years"</f>
        <v>Total bank interest over 9 years</v>
      </c>
      <c r="C24" s="59">
        <f>C13*C15*C11</f>
        <v>12393</v>
      </c>
      <c r="G24" s="21" t="s">
        <v>27</v>
      </c>
      <c r="H24" s="53">
        <f>C13*C15*C11</f>
        <v>12393</v>
      </c>
      <c r="J24" s="24" t="s">
        <v>27</v>
      </c>
      <c r="K24" s="54">
        <f>C18</f>
        <v>398.08333333333331</v>
      </c>
    </row>
    <row r="25" spans="2:11" x14ac:dyDescent="0.2">
      <c r="B25" s="31">
        <v>1000</v>
      </c>
      <c r="C25" s="56">
        <f t="dataTable" ref="C25:C33" dt2D="0" dtr="0" r1="C9" ca="1"/>
        <v>12878.999999999998</v>
      </c>
      <c r="D25" s="14"/>
      <c r="G25" s="21">
        <v>1</v>
      </c>
      <c r="H25" s="53">
        <f t="dataTable" ref="H25:H33" dt2D="0" dtr="0" r1="C15" ca="1"/>
        <v>1377</v>
      </c>
      <c r="I25" s="55"/>
      <c r="J25" s="21">
        <v>1</v>
      </c>
      <c r="K25" s="56">
        <f t="dataTable" ref="K25:K33" dt2D="0" dtr="0" r1="C15" ca="1"/>
        <v>2664.75</v>
      </c>
    </row>
    <row r="26" spans="2:11" x14ac:dyDescent="0.2">
      <c r="B26" s="31">
        <v>1500</v>
      </c>
      <c r="C26" s="56">
        <v>12676.5</v>
      </c>
      <c r="D26" s="14"/>
      <c r="G26" s="21">
        <v>2</v>
      </c>
      <c r="H26" s="53">
        <v>2754</v>
      </c>
      <c r="I26" s="55"/>
      <c r="J26" s="21">
        <v>2</v>
      </c>
      <c r="K26" s="56">
        <v>1389.75</v>
      </c>
    </row>
    <row r="27" spans="2:11" x14ac:dyDescent="0.2">
      <c r="B27" s="31">
        <v>2000</v>
      </c>
      <c r="C27" s="56">
        <v>12474</v>
      </c>
      <c r="D27" s="14"/>
      <c r="G27" s="21">
        <v>3</v>
      </c>
      <c r="H27" s="53">
        <v>4131</v>
      </c>
      <c r="I27" s="55"/>
      <c r="J27" s="21">
        <v>3</v>
      </c>
      <c r="K27" s="56">
        <v>964.75</v>
      </c>
    </row>
    <row r="28" spans="2:11" x14ac:dyDescent="0.2">
      <c r="B28" s="31">
        <v>2500</v>
      </c>
      <c r="C28" s="56">
        <v>12271.5</v>
      </c>
      <c r="D28" s="14"/>
      <c r="G28" s="21">
        <v>4</v>
      </c>
      <c r="H28" s="53">
        <v>5508</v>
      </c>
      <c r="I28" s="55"/>
      <c r="J28" s="21">
        <v>4</v>
      </c>
      <c r="K28" s="56">
        <v>752.25</v>
      </c>
    </row>
    <row r="29" spans="2:11" x14ac:dyDescent="0.2">
      <c r="B29" s="31">
        <v>3000</v>
      </c>
      <c r="C29" s="56">
        <v>12069</v>
      </c>
      <c r="D29" s="14"/>
      <c r="G29" s="21">
        <v>5</v>
      </c>
      <c r="H29" s="53">
        <v>6884.9999999999991</v>
      </c>
      <c r="I29" s="55"/>
      <c r="J29" s="21">
        <v>5</v>
      </c>
      <c r="K29" s="56">
        <v>624.75</v>
      </c>
    </row>
    <row r="30" spans="2:11" x14ac:dyDescent="0.2">
      <c r="B30" s="31">
        <v>3500</v>
      </c>
      <c r="C30" s="56">
        <v>11866.5</v>
      </c>
      <c r="D30" s="14"/>
      <c r="G30" s="21">
        <v>6</v>
      </c>
      <c r="H30" s="53">
        <v>8262</v>
      </c>
      <c r="I30" s="55"/>
      <c r="J30" s="21">
        <v>6</v>
      </c>
      <c r="K30" s="56">
        <v>539.75</v>
      </c>
    </row>
    <row r="31" spans="2:11" x14ac:dyDescent="0.2">
      <c r="B31" s="31">
        <v>4000</v>
      </c>
      <c r="C31" s="56">
        <v>11664</v>
      </c>
      <c r="D31" s="14"/>
      <c r="G31" s="21">
        <v>7</v>
      </c>
      <c r="H31" s="53">
        <v>9639</v>
      </c>
      <c r="I31" s="55"/>
      <c r="J31" s="21">
        <v>7</v>
      </c>
      <c r="K31" s="56">
        <v>479.03571428571428</v>
      </c>
    </row>
    <row r="32" spans="2:11" x14ac:dyDescent="0.2">
      <c r="B32" s="31">
        <v>4500</v>
      </c>
      <c r="C32" s="56">
        <v>11461.5</v>
      </c>
      <c r="D32" s="14"/>
      <c r="G32" s="21">
        <v>8</v>
      </c>
      <c r="H32" s="53">
        <v>11016</v>
      </c>
      <c r="I32" s="55"/>
      <c r="J32" s="21">
        <v>8</v>
      </c>
      <c r="K32" s="56">
        <v>433.5</v>
      </c>
    </row>
    <row r="33" spans="2:11" x14ac:dyDescent="0.2">
      <c r="B33" s="31">
        <v>5000</v>
      </c>
      <c r="C33" s="56">
        <v>11259</v>
      </c>
      <c r="D33" s="14"/>
      <c r="G33" s="21">
        <v>9</v>
      </c>
      <c r="H33" s="53">
        <v>12393</v>
      </c>
      <c r="I33" s="55"/>
      <c r="J33" s="21">
        <v>9</v>
      </c>
      <c r="K33" s="56">
        <v>398.08333333333331</v>
      </c>
    </row>
    <row r="35" spans="2:11" ht="15" x14ac:dyDescent="0.25">
      <c r="B35" s="47" t="s">
        <v>20</v>
      </c>
      <c r="C35" s="60">
        <f>C18</f>
        <v>398.08333333333331</v>
      </c>
    </row>
    <row r="36" spans="2:11" x14ac:dyDescent="0.2">
      <c r="B36" s="30">
        <v>2.9000000000000001E-2</v>
      </c>
      <c r="C36" s="56">
        <f t="dataTable" ref="C36:C46" dt2D="0" dtr="0" r1="C13"/>
        <v>357.2833333333333</v>
      </c>
      <c r="I36" s="7" t="s">
        <v>24</v>
      </c>
      <c r="J36" s="7" t="s">
        <v>28</v>
      </c>
      <c r="K36" s="7" t="s">
        <v>23</v>
      </c>
    </row>
    <row r="37" spans="2:11" x14ac:dyDescent="0.2">
      <c r="B37" s="30">
        <v>2.9100000000000001E-2</v>
      </c>
      <c r="C37" s="56">
        <v>357.53833333333336</v>
      </c>
      <c r="I37" s="57">
        <f>C18</f>
        <v>398.08333333333331</v>
      </c>
      <c r="J37" s="51">
        <f>(C13*C15*C11)+C11</f>
        <v>42993</v>
      </c>
      <c r="K37" s="56">
        <f>C24</f>
        <v>12393</v>
      </c>
    </row>
    <row r="38" spans="2:11" x14ac:dyDescent="0.2">
      <c r="B38" s="30">
        <v>2.92E-2</v>
      </c>
      <c r="C38" s="56">
        <v>357.79333333333335</v>
      </c>
      <c r="H38" s="44">
        <v>1</v>
      </c>
      <c r="I38" s="58">
        <f t="dataTable" ref="I38:K46" dt2D="0" dtr="0" r1="C15" ca="1"/>
        <v>2664.75</v>
      </c>
      <c r="J38" s="56">
        <v>31977</v>
      </c>
      <c r="K38" s="56">
        <v>1377</v>
      </c>
    </row>
    <row r="39" spans="2:11" x14ac:dyDescent="0.2">
      <c r="B39" s="30">
        <v>2.93E-2</v>
      </c>
      <c r="C39" s="56">
        <v>358.04833333333335</v>
      </c>
      <c r="H39" s="44">
        <v>2</v>
      </c>
      <c r="I39" s="58">
        <v>1389.75</v>
      </c>
      <c r="J39" s="56">
        <v>33354</v>
      </c>
      <c r="K39" s="56">
        <v>2754</v>
      </c>
    </row>
    <row r="40" spans="2:11" x14ac:dyDescent="0.2">
      <c r="B40" s="30">
        <v>2.9399999999999999E-2</v>
      </c>
      <c r="C40" s="56">
        <v>358.30333333333334</v>
      </c>
      <c r="H40" s="44">
        <v>3</v>
      </c>
      <c r="I40" s="58">
        <v>964.75</v>
      </c>
      <c r="J40" s="56">
        <v>34731</v>
      </c>
      <c r="K40" s="56">
        <v>4131</v>
      </c>
    </row>
    <row r="41" spans="2:11" x14ac:dyDescent="0.2">
      <c r="B41" s="30">
        <v>2.9499999999999998E-2</v>
      </c>
      <c r="C41" s="56">
        <v>358.55833333333328</v>
      </c>
      <c r="H41" s="44">
        <v>4</v>
      </c>
      <c r="I41" s="58">
        <v>752.25</v>
      </c>
      <c r="J41" s="56">
        <v>36108</v>
      </c>
      <c r="K41" s="56">
        <v>5508</v>
      </c>
    </row>
    <row r="42" spans="2:11" x14ac:dyDescent="0.2">
      <c r="B42" s="30">
        <v>2.9600000000000001E-2</v>
      </c>
      <c r="C42" s="56">
        <v>358.81333333333339</v>
      </c>
      <c r="H42" s="44">
        <v>5</v>
      </c>
      <c r="I42" s="58">
        <v>624.75</v>
      </c>
      <c r="J42" s="56">
        <v>37485</v>
      </c>
      <c r="K42" s="56">
        <v>6884.9999999999991</v>
      </c>
    </row>
    <row r="43" spans="2:11" x14ac:dyDescent="0.2">
      <c r="B43" s="30">
        <v>2.9700000000000001E-2</v>
      </c>
      <c r="C43" s="56">
        <v>359.06833333333333</v>
      </c>
      <c r="H43" s="44">
        <v>6</v>
      </c>
      <c r="I43" s="58">
        <v>539.75</v>
      </c>
      <c r="J43" s="56">
        <v>38862</v>
      </c>
      <c r="K43" s="56">
        <v>8262</v>
      </c>
    </row>
    <row r="44" spans="2:11" x14ac:dyDescent="0.2">
      <c r="B44" s="30">
        <v>2.98E-2</v>
      </c>
      <c r="C44" s="56">
        <v>359.32333333333332</v>
      </c>
      <c r="H44" s="44">
        <v>7</v>
      </c>
      <c r="I44" s="58">
        <v>479.03571428571428</v>
      </c>
      <c r="J44" s="56">
        <v>40239</v>
      </c>
      <c r="K44" s="56">
        <v>9639</v>
      </c>
    </row>
    <row r="45" spans="2:11" x14ac:dyDescent="0.2">
      <c r="B45" s="30">
        <v>2.9899999999999999E-2</v>
      </c>
      <c r="C45" s="56">
        <v>359.57833333333332</v>
      </c>
      <c r="H45" s="44">
        <v>8</v>
      </c>
      <c r="I45" s="58">
        <v>433.5</v>
      </c>
      <c r="J45" s="56">
        <v>41616</v>
      </c>
      <c r="K45" s="56">
        <v>11016</v>
      </c>
    </row>
    <row r="46" spans="2:11" x14ac:dyDescent="0.2">
      <c r="B46" s="30">
        <v>0.03</v>
      </c>
      <c r="C46" s="56">
        <v>359.83333333333331</v>
      </c>
      <c r="H46" s="44">
        <v>9</v>
      </c>
      <c r="I46" s="58">
        <v>398.08333333333331</v>
      </c>
      <c r="J46" s="56">
        <v>42993</v>
      </c>
      <c r="K46" s="56">
        <v>12393</v>
      </c>
    </row>
    <row r="47" spans="2:11" x14ac:dyDescent="0.2">
      <c r="G47"/>
      <c r="H47"/>
    </row>
    <row r="48" spans="2:11" x14ac:dyDescent="0.2">
      <c r="C48" s="7" t="s">
        <v>32</v>
      </c>
      <c r="D48" s="68">
        <v>500</v>
      </c>
      <c r="G48"/>
      <c r="H48"/>
    </row>
    <row r="49" spans="2:11" x14ac:dyDescent="0.2">
      <c r="G49"/>
      <c r="H49"/>
    </row>
    <row r="50" spans="2:11" ht="15" x14ac:dyDescent="0.25">
      <c r="B50" s="66" t="s">
        <v>34</v>
      </c>
      <c r="C50" s="66"/>
      <c r="D50" s="66"/>
      <c r="E50" s="66"/>
      <c r="F50" s="66"/>
      <c r="G50" s="67"/>
      <c r="H50" s="67"/>
      <c r="I50" s="66"/>
      <c r="J50" s="66"/>
      <c r="K50" s="66"/>
    </row>
    <row r="51" spans="2:11" ht="15" x14ac:dyDescent="0.25">
      <c r="B51" s="72"/>
      <c r="C51" s="72"/>
      <c r="D51" s="72"/>
      <c r="E51" s="72"/>
      <c r="F51" s="72"/>
      <c r="G51" s="73"/>
      <c r="H51" s="73"/>
      <c r="I51" s="72"/>
      <c r="J51" s="72"/>
      <c r="K51" s="72"/>
    </row>
    <row r="52" spans="2:11" x14ac:dyDescent="0.2">
      <c r="C52" s="83" t="s">
        <v>29</v>
      </c>
      <c r="D52" s="84"/>
      <c r="E52" s="84"/>
      <c r="F52" s="84"/>
      <c r="G52" s="84"/>
      <c r="H52" s="84"/>
      <c r="I52" s="84"/>
      <c r="J52" s="84"/>
      <c r="K52" s="84"/>
    </row>
    <row r="53" spans="2:11" x14ac:dyDescent="0.2">
      <c r="B53" s="61">
        <f>C18</f>
        <v>398.08333333333331</v>
      </c>
      <c r="C53" s="42">
        <v>1</v>
      </c>
      <c r="D53" s="42">
        <v>2</v>
      </c>
      <c r="E53" s="42">
        <v>3</v>
      </c>
      <c r="F53" s="42">
        <v>4</v>
      </c>
      <c r="G53" s="42">
        <v>5</v>
      </c>
      <c r="H53" s="42">
        <v>6</v>
      </c>
      <c r="I53" s="42">
        <v>7</v>
      </c>
      <c r="J53" s="42">
        <v>8</v>
      </c>
      <c r="K53" s="42">
        <v>9</v>
      </c>
    </row>
    <row r="54" spans="2:11" x14ac:dyDescent="0.2">
      <c r="B54" s="43">
        <v>2.9499999999999998E-2</v>
      </c>
      <c r="C54" s="56">
        <f t="dataTable" ref="C54:K64" dt2D="1" dtr="1" r1="C15" r2="C13" ca="1"/>
        <v>2625.2249999999999</v>
      </c>
      <c r="D54" s="56">
        <v>1350.2250000000001</v>
      </c>
      <c r="E54" s="56">
        <v>925.22499999999991</v>
      </c>
      <c r="F54" s="56">
        <v>712.72500000000002</v>
      </c>
      <c r="G54" s="56">
        <v>585.22500000000002</v>
      </c>
      <c r="H54" s="56">
        <v>500.22499999999997</v>
      </c>
      <c r="I54" s="56">
        <v>439.5107142857143</v>
      </c>
      <c r="J54" s="56">
        <v>393.97499999999997</v>
      </c>
      <c r="K54" s="56">
        <v>358.55833333333328</v>
      </c>
    </row>
    <row r="55" spans="2:11" x14ac:dyDescent="0.2">
      <c r="B55" s="43">
        <v>3.1E-2</v>
      </c>
      <c r="C55" s="56">
        <v>2629.0499999999997</v>
      </c>
      <c r="D55" s="56">
        <v>1354.05</v>
      </c>
      <c r="E55" s="56">
        <v>929.05000000000007</v>
      </c>
      <c r="F55" s="56">
        <v>716.55000000000007</v>
      </c>
      <c r="G55" s="56">
        <v>589.04999999999995</v>
      </c>
      <c r="H55" s="56">
        <v>504.04999999999995</v>
      </c>
      <c r="I55" s="56">
        <v>443.33571428571423</v>
      </c>
      <c r="J55" s="56">
        <v>397.8</v>
      </c>
      <c r="K55" s="56">
        <v>362.38333333333333</v>
      </c>
    </row>
    <row r="56" spans="2:11" x14ac:dyDescent="0.2">
      <c r="B56" s="43">
        <v>3.2500000000000001E-2</v>
      </c>
      <c r="C56" s="56">
        <v>2632.875</v>
      </c>
      <c r="D56" s="56">
        <v>1357.875</v>
      </c>
      <c r="E56" s="56">
        <v>932.875</v>
      </c>
      <c r="F56" s="56">
        <v>720.375</v>
      </c>
      <c r="G56" s="56">
        <v>592.875</v>
      </c>
      <c r="H56" s="56">
        <v>507.875</v>
      </c>
      <c r="I56" s="56">
        <v>447.16071428571428</v>
      </c>
      <c r="J56" s="56">
        <v>401.625</v>
      </c>
      <c r="K56" s="56">
        <v>366.20833333333331</v>
      </c>
    </row>
    <row r="57" spans="2:11" x14ac:dyDescent="0.2">
      <c r="B57" s="43">
        <v>3.4000000000000002E-2</v>
      </c>
      <c r="C57" s="56">
        <v>2636.7000000000003</v>
      </c>
      <c r="D57" s="56">
        <v>1361.7</v>
      </c>
      <c r="E57" s="56">
        <v>936.69999999999993</v>
      </c>
      <c r="F57" s="56">
        <v>724.19999999999993</v>
      </c>
      <c r="G57" s="56">
        <v>596.70000000000005</v>
      </c>
      <c r="H57" s="56">
        <v>511.70000000000005</v>
      </c>
      <c r="I57" s="56">
        <v>450.98571428571432</v>
      </c>
      <c r="J57" s="56">
        <v>405.45</v>
      </c>
      <c r="K57" s="56">
        <v>370.03333333333336</v>
      </c>
    </row>
    <row r="58" spans="2:11" x14ac:dyDescent="0.2">
      <c r="B58" s="43">
        <v>3.5499999999999997E-2</v>
      </c>
      <c r="C58" s="56">
        <v>2640.5250000000001</v>
      </c>
      <c r="D58" s="56">
        <v>1365.5249999999999</v>
      </c>
      <c r="E58" s="56">
        <v>940.52500000000009</v>
      </c>
      <c r="F58" s="56">
        <v>728.02499999999998</v>
      </c>
      <c r="G58" s="56">
        <v>600.52499999999998</v>
      </c>
      <c r="H58" s="56">
        <v>515.52500000000009</v>
      </c>
      <c r="I58" s="56">
        <v>454.81071428571425</v>
      </c>
      <c r="J58" s="56">
        <v>409.27500000000003</v>
      </c>
      <c r="K58" s="56">
        <v>373.85833333333329</v>
      </c>
    </row>
    <row r="59" spans="2:11" x14ac:dyDescent="0.2">
      <c r="B59" s="43">
        <v>3.6999999999999998E-2</v>
      </c>
      <c r="C59" s="56">
        <v>2644.35</v>
      </c>
      <c r="D59" s="56">
        <v>1369.3500000000001</v>
      </c>
      <c r="E59" s="56">
        <v>944.34999999999991</v>
      </c>
      <c r="F59" s="56">
        <v>731.85</v>
      </c>
      <c r="G59" s="56">
        <v>604.35</v>
      </c>
      <c r="H59" s="56">
        <v>519.34999999999991</v>
      </c>
      <c r="I59" s="56">
        <v>458.6357142857143</v>
      </c>
      <c r="J59" s="56">
        <v>413.09999999999997</v>
      </c>
      <c r="K59" s="56">
        <v>377.68333333333334</v>
      </c>
    </row>
    <row r="60" spans="2:11" x14ac:dyDescent="0.2">
      <c r="B60" s="43">
        <v>3.85E-2</v>
      </c>
      <c r="C60" s="56">
        <v>2648.1749999999997</v>
      </c>
      <c r="D60" s="56">
        <v>1373.175</v>
      </c>
      <c r="E60" s="56">
        <v>948.17500000000007</v>
      </c>
      <c r="F60" s="56">
        <v>735.67500000000007</v>
      </c>
      <c r="G60" s="56">
        <v>608.17499999999995</v>
      </c>
      <c r="H60" s="56">
        <v>523.17499999999995</v>
      </c>
      <c r="I60" s="56">
        <v>462.46071428571423</v>
      </c>
      <c r="J60" s="56">
        <v>416.92500000000001</v>
      </c>
      <c r="K60" s="56">
        <v>381.50833333333333</v>
      </c>
    </row>
    <row r="61" spans="2:11" x14ac:dyDescent="0.2">
      <c r="B61" s="43">
        <v>0.04</v>
      </c>
      <c r="C61" s="56">
        <v>2652</v>
      </c>
      <c r="D61" s="56">
        <v>1377</v>
      </c>
      <c r="E61" s="56">
        <v>952</v>
      </c>
      <c r="F61" s="56">
        <v>739.5</v>
      </c>
      <c r="G61" s="56">
        <v>612</v>
      </c>
      <c r="H61" s="56">
        <v>527</v>
      </c>
      <c r="I61" s="56">
        <v>466.28571428571428</v>
      </c>
      <c r="J61" s="56">
        <v>420.75</v>
      </c>
      <c r="K61" s="56">
        <v>385.33333333333331</v>
      </c>
    </row>
    <row r="62" spans="2:11" x14ac:dyDescent="0.2">
      <c r="B62" s="43">
        <v>4.1500000000000002E-2</v>
      </c>
      <c r="C62" s="56">
        <v>2655.8250000000003</v>
      </c>
      <c r="D62" s="56">
        <v>1380.825</v>
      </c>
      <c r="E62" s="56">
        <v>955.82499999999993</v>
      </c>
      <c r="F62" s="56">
        <v>743.32499999999993</v>
      </c>
      <c r="G62" s="56">
        <v>615.82500000000005</v>
      </c>
      <c r="H62" s="56">
        <v>530.82500000000005</v>
      </c>
      <c r="I62" s="56">
        <v>470.11071428571432</v>
      </c>
      <c r="J62" s="56">
        <v>424.57499999999999</v>
      </c>
      <c r="K62" s="56">
        <v>389.1583333333333</v>
      </c>
    </row>
    <row r="63" spans="2:11" x14ac:dyDescent="0.2">
      <c r="B63" s="43">
        <v>4.2999999999999997E-2</v>
      </c>
      <c r="C63" s="56">
        <v>2659.65</v>
      </c>
      <c r="D63" s="56">
        <v>1384.6499999999999</v>
      </c>
      <c r="E63" s="56">
        <v>959.65000000000009</v>
      </c>
      <c r="F63" s="56">
        <v>747.15</v>
      </c>
      <c r="G63" s="58">
        <v>619.65</v>
      </c>
      <c r="H63" s="58">
        <v>534.65000000000009</v>
      </c>
      <c r="I63" s="56">
        <v>473.93571428571425</v>
      </c>
      <c r="J63" s="56">
        <v>428.40000000000003</v>
      </c>
      <c r="K63" s="56">
        <v>392.98333333333329</v>
      </c>
    </row>
    <row r="64" spans="2:11" x14ac:dyDescent="0.2">
      <c r="B64" s="43">
        <v>4.4499999999999998E-2</v>
      </c>
      <c r="C64" s="56">
        <v>2663.4749999999999</v>
      </c>
      <c r="D64" s="56">
        <v>1388.4750000000001</v>
      </c>
      <c r="E64" s="56">
        <v>963.47499999999991</v>
      </c>
      <c r="F64" s="56">
        <v>750.97500000000002</v>
      </c>
      <c r="G64" s="58">
        <v>623.47500000000002</v>
      </c>
      <c r="H64" s="58">
        <v>538.47499999999991</v>
      </c>
      <c r="I64" s="56">
        <v>477.7607142857143</v>
      </c>
      <c r="J64" s="56">
        <v>432.22499999999997</v>
      </c>
      <c r="K64" s="56">
        <v>396.80833333333334</v>
      </c>
    </row>
    <row r="65" spans="3:11" x14ac:dyDescent="0.2">
      <c r="C65" s="14"/>
      <c r="D65" s="14"/>
      <c r="E65" s="14"/>
      <c r="F65" s="14"/>
      <c r="G65" s="27"/>
      <c r="H65" s="27"/>
      <c r="I65" s="14"/>
      <c r="J65" s="14"/>
      <c r="K65" s="14"/>
    </row>
    <row r="67" spans="3:11" x14ac:dyDescent="0.2">
      <c r="H67" s="85" t="s">
        <v>30</v>
      </c>
      <c r="I67" s="85"/>
      <c r="J67" s="85"/>
      <c r="K67" s="85"/>
    </row>
  </sheetData>
  <mergeCells count="2">
    <mergeCell ref="H67:K67"/>
    <mergeCell ref="C52:K52"/>
  </mergeCells>
  <conditionalFormatting sqref="C54:K64">
    <cfRule type="cellIs" dxfId="0" priority="1" operator="lessThanOrEqual">
      <formula>$D$48</formula>
    </cfRule>
  </conditionalFormatting>
  <dataValidations count="3">
    <dataValidation type="list" allowBlank="1" showInputMessage="1" showErrorMessage="1" sqref="C15">
      <formula1>"1,2,3,4,5,6,7,8,9"</formula1>
    </dataValidation>
    <dataValidation type="list" allowBlank="1" showInputMessage="1" showErrorMessage="1" sqref="C5">
      <formula1>$I$2:$J$2</formula1>
    </dataValidation>
    <dataValidation type="list" allowBlank="1" showInputMessage="1" showErrorMessage="1" sqref="C4">
      <formula1>$H$3:$H$8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zoomScale="70" zoomScaleNormal="70" workbookViewId="0">
      <selection activeCell="B28" sqref="B28"/>
    </sheetView>
  </sheetViews>
  <sheetFormatPr defaultRowHeight="14.25" x14ac:dyDescent="0.2"/>
  <cols>
    <col min="1" max="1" width="6.75" customWidth="1"/>
    <col min="2" max="2" width="27.25" bestFit="1" customWidth="1"/>
    <col min="3" max="3" width="15.375" customWidth="1"/>
    <col min="4" max="4" width="21.125" customWidth="1"/>
    <col min="7" max="8" width="9" style="3"/>
  </cols>
  <sheetData>
    <row r="2" spans="2:10" x14ac:dyDescent="0.2">
      <c r="B2" t="s">
        <v>0</v>
      </c>
      <c r="H2" s="5" t="s">
        <v>6</v>
      </c>
      <c r="I2" s="5" t="s">
        <v>1</v>
      </c>
      <c r="J2" s="5" t="s">
        <v>2</v>
      </c>
    </row>
    <row r="3" spans="2:10" x14ac:dyDescent="0.2">
      <c r="H3" s="1" t="s">
        <v>3</v>
      </c>
      <c r="I3" s="2">
        <v>24600</v>
      </c>
      <c r="J3" s="2">
        <v>25000</v>
      </c>
    </row>
    <row r="4" spans="2:10" x14ac:dyDescent="0.2">
      <c r="B4" s="5" t="s">
        <v>6</v>
      </c>
      <c r="C4" s="6" t="s">
        <v>18</v>
      </c>
      <c r="H4" s="1" t="s">
        <v>4</v>
      </c>
      <c r="I4" s="2">
        <v>29800</v>
      </c>
      <c r="J4" s="2">
        <v>30200</v>
      </c>
    </row>
    <row r="5" spans="2:10" x14ac:dyDescent="0.2">
      <c r="B5" s="5" t="s">
        <v>7</v>
      </c>
      <c r="C5" s="6" t="s">
        <v>1</v>
      </c>
      <c r="H5" s="1" t="s">
        <v>5</v>
      </c>
      <c r="I5" s="2">
        <v>32800</v>
      </c>
      <c r="J5" s="2">
        <v>33200</v>
      </c>
    </row>
    <row r="6" spans="2:10" x14ac:dyDescent="0.2">
      <c r="H6" s="1" t="s">
        <v>16</v>
      </c>
      <c r="I6" s="2">
        <v>36800</v>
      </c>
      <c r="J6" s="2">
        <v>37200</v>
      </c>
    </row>
    <row r="7" spans="2:10" x14ac:dyDescent="0.2">
      <c r="B7" s="7" t="s">
        <v>13</v>
      </c>
      <c r="C7" s="8">
        <f>VLOOKUP(C4,$H$3:$J$8,IF(C5="Solid",2,3),0)</f>
        <v>42130</v>
      </c>
      <c r="D7" s="4" t="s">
        <v>8</v>
      </c>
      <c r="H7" s="1" t="s">
        <v>17</v>
      </c>
      <c r="I7" s="2">
        <v>39800</v>
      </c>
      <c r="J7" s="2">
        <v>40200</v>
      </c>
    </row>
    <row r="8" spans="2:10" x14ac:dyDescent="0.2">
      <c r="H8" s="1" t="s">
        <v>18</v>
      </c>
      <c r="I8" s="2">
        <v>42130</v>
      </c>
      <c r="J8" s="2">
        <v>42530</v>
      </c>
    </row>
    <row r="9" spans="2:10" x14ac:dyDescent="0.2">
      <c r="B9" s="7" t="s">
        <v>9</v>
      </c>
      <c r="C9" s="8">
        <v>3000</v>
      </c>
    </row>
    <row r="10" spans="2:10" ht="6.75" customHeight="1" x14ac:dyDescent="0.2"/>
    <row r="11" spans="2:10" x14ac:dyDescent="0.2">
      <c r="B11" s="7" t="s">
        <v>10</v>
      </c>
      <c r="C11" s="8">
        <f>C7-C9</f>
        <v>39130</v>
      </c>
    </row>
    <row r="12" spans="2:10" ht="5.25" customHeight="1" x14ac:dyDescent="0.2"/>
    <row r="13" spans="2:10" x14ac:dyDescent="0.2">
      <c r="B13" s="7" t="s">
        <v>14</v>
      </c>
      <c r="C13" s="11">
        <v>2.9499999999999998E-2</v>
      </c>
      <c r="D13">
        <f>C13/12</f>
        <v>2.4583333333333332E-3</v>
      </c>
    </row>
    <row r="14" spans="2:10" ht="5.25" customHeight="1" x14ac:dyDescent="0.2"/>
    <row r="15" spans="2:10" x14ac:dyDescent="0.2">
      <c r="B15" s="7" t="s">
        <v>11</v>
      </c>
      <c r="C15" s="8">
        <v>9</v>
      </c>
    </row>
    <row r="16" spans="2:10" x14ac:dyDescent="0.2">
      <c r="B16" s="9" t="s">
        <v>12</v>
      </c>
      <c r="C16" s="9">
        <f>C15*12</f>
        <v>108</v>
      </c>
    </row>
    <row r="18" spans="2:3" x14ac:dyDescent="0.2">
      <c r="B18" s="7" t="s">
        <v>15</v>
      </c>
      <c r="C18" s="12">
        <f>PMT(C13/12,C16,C11,0,0)</f>
        <v>-412.98047586949474</v>
      </c>
    </row>
    <row r="19" spans="2:3" ht="5.25" customHeight="1" x14ac:dyDescent="0.2"/>
    <row r="20" spans="2:3" x14ac:dyDescent="0.2">
      <c r="C20" s="13">
        <f>((C13*C15*C11)+C11)/C16</f>
        <v>458.50939814814814</v>
      </c>
    </row>
    <row r="21" spans="2:3" ht="5.25" customHeight="1" x14ac:dyDescent="0.2"/>
    <row r="22" spans="2:3" x14ac:dyDescent="0.2">
      <c r="B22" t="str">
        <f>"Total bank interest over " &amp; C15&amp;" years"</f>
        <v>Total bank interest over 9 years</v>
      </c>
      <c r="C22">
        <f>C13*C15*C11</f>
        <v>10389.014999999998</v>
      </c>
    </row>
  </sheetData>
  <dataValidations count="3">
    <dataValidation type="list" allowBlank="1" showInputMessage="1" showErrorMessage="1" sqref="C4">
      <formula1>$H$3:$H$8</formula1>
    </dataValidation>
    <dataValidation type="list" allowBlank="1" showInputMessage="1" showErrorMessage="1" sqref="C5">
      <formula1>$I$2:$J$2</formula1>
    </dataValidation>
    <dataValidation type="list" allowBlank="1" showInputMessage="1" showErrorMessage="1" sqref="C15">
      <formula1>"1,2,3,4,5,6,7,8,9"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5"/>
  <sheetViews>
    <sheetView topLeftCell="A13" zoomScale="85" zoomScaleNormal="85" workbookViewId="0">
      <selection activeCell="B28" sqref="B28"/>
    </sheetView>
  </sheetViews>
  <sheetFormatPr defaultRowHeight="14.25" x14ac:dyDescent="0.2"/>
  <cols>
    <col min="1" max="1" width="6.75" customWidth="1"/>
    <col min="2" max="2" width="27.25" bestFit="1" customWidth="1"/>
    <col min="3" max="3" width="15.375" customWidth="1"/>
    <col min="4" max="4" width="21.125" customWidth="1"/>
    <col min="7" max="7" width="31.75" style="3" bestFit="1" customWidth="1"/>
    <col min="8" max="8" width="15.75" style="3" bestFit="1" customWidth="1"/>
    <col min="9" max="9" width="10.75" bestFit="1" customWidth="1"/>
    <col min="10" max="10" width="27.625" bestFit="1" customWidth="1"/>
    <col min="11" max="11" width="15" bestFit="1" customWidth="1"/>
  </cols>
  <sheetData>
    <row r="2" spans="2:10" x14ac:dyDescent="0.2">
      <c r="B2" t="s">
        <v>0</v>
      </c>
      <c r="H2" s="5" t="s">
        <v>6</v>
      </c>
      <c r="I2" s="5" t="s">
        <v>1</v>
      </c>
      <c r="J2" s="5" t="s">
        <v>2</v>
      </c>
    </row>
    <row r="3" spans="2:10" x14ac:dyDescent="0.2">
      <c r="H3" s="1" t="s">
        <v>3</v>
      </c>
      <c r="I3" s="2">
        <v>24600</v>
      </c>
      <c r="J3" s="2">
        <v>25000</v>
      </c>
    </row>
    <row r="4" spans="2:10" x14ac:dyDescent="0.2">
      <c r="B4" s="5" t="s">
        <v>6</v>
      </c>
      <c r="C4" s="6" t="s">
        <v>3</v>
      </c>
      <c r="H4" s="1" t="s">
        <v>4</v>
      </c>
      <c r="I4" s="2">
        <v>29800</v>
      </c>
      <c r="J4" s="2">
        <v>30200</v>
      </c>
    </row>
    <row r="5" spans="2:10" x14ac:dyDescent="0.2">
      <c r="B5" s="5" t="s">
        <v>7</v>
      </c>
      <c r="C5" s="6" t="s">
        <v>2</v>
      </c>
      <c r="H5" s="1" t="s">
        <v>5</v>
      </c>
      <c r="I5" s="2">
        <v>32800</v>
      </c>
      <c r="J5" s="2">
        <v>33200</v>
      </c>
    </row>
    <row r="6" spans="2:10" x14ac:dyDescent="0.2">
      <c r="H6" s="1" t="s">
        <v>16</v>
      </c>
      <c r="I6" s="2">
        <v>36800</v>
      </c>
      <c r="J6" s="2">
        <v>37200</v>
      </c>
    </row>
    <row r="7" spans="2:10" x14ac:dyDescent="0.2">
      <c r="B7" s="7" t="s">
        <v>13</v>
      </c>
      <c r="C7" s="8">
        <f>VLOOKUP(C4,$H$3:$J$8,IF(C5="Solid",2,3),0)</f>
        <v>25000</v>
      </c>
      <c r="D7" s="4" t="s">
        <v>8</v>
      </c>
      <c r="H7" s="1" t="s">
        <v>17</v>
      </c>
      <c r="I7" s="2">
        <v>39800</v>
      </c>
      <c r="J7" s="2">
        <v>40200</v>
      </c>
    </row>
    <row r="8" spans="2:10" x14ac:dyDescent="0.2">
      <c r="H8" s="1" t="s">
        <v>18</v>
      </c>
      <c r="I8" s="2">
        <v>42130</v>
      </c>
      <c r="J8" s="2">
        <v>42530</v>
      </c>
    </row>
    <row r="9" spans="2:10" x14ac:dyDescent="0.2">
      <c r="B9" s="7" t="s">
        <v>9</v>
      </c>
      <c r="C9" s="8">
        <v>1500</v>
      </c>
    </row>
    <row r="10" spans="2:10" ht="6.75" customHeight="1" x14ac:dyDescent="0.2"/>
    <row r="11" spans="2:10" x14ac:dyDescent="0.2">
      <c r="B11" s="7" t="s">
        <v>10</v>
      </c>
      <c r="C11" s="8">
        <f>C7-C9</f>
        <v>23500</v>
      </c>
    </row>
    <row r="12" spans="2:10" ht="5.25" customHeight="1" x14ac:dyDescent="0.2"/>
    <row r="13" spans="2:10" x14ac:dyDescent="0.2">
      <c r="B13" s="7" t="s">
        <v>14</v>
      </c>
      <c r="C13" s="11">
        <v>2.9499999999999998E-2</v>
      </c>
    </row>
    <row r="14" spans="2:10" ht="5.25" customHeight="1" x14ac:dyDescent="0.2"/>
    <row r="15" spans="2:10" x14ac:dyDescent="0.2">
      <c r="B15" s="7" t="s">
        <v>11</v>
      </c>
      <c r="C15" s="8">
        <v>9</v>
      </c>
    </row>
    <row r="16" spans="2:10" x14ac:dyDescent="0.2">
      <c r="B16" s="9" t="s">
        <v>12</v>
      </c>
      <c r="C16" s="9">
        <f>C15*12</f>
        <v>108</v>
      </c>
    </row>
    <row r="18" spans="2:12" x14ac:dyDescent="0.2">
      <c r="B18" s="7" t="s">
        <v>15</v>
      </c>
      <c r="C18" s="12">
        <f>PMT(C13/12,C16,C11,0,0)</f>
        <v>-248.02047490245658</v>
      </c>
    </row>
    <row r="19" spans="2:12" ht="5.25" customHeight="1" x14ac:dyDescent="0.2"/>
    <row r="20" spans="2:12" x14ac:dyDescent="0.2">
      <c r="C20" s="13">
        <f>((C13*C15*C11)+C11)/C16</f>
        <v>275.36342592592592</v>
      </c>
    </row>
    <row r="21" spans="2:12" ht="5.25" customHeight="1" x14ac:dyDescent="0.2"/>
    <row r="22" spans="2:12" ht="15" x14ac:dyDescent="0.25">
      <c r="B22" t="s">
        <v>19</v>
      </c>
      <c r="G22" s="20" t="s">
        <v>22</v>
      </c>
      <c r="H22" s="3" t="s">
        <v>23</v>
      </c>
      <c r="K22" t="s">
        <v>24</v>
      </c>
    </row>
    <row r="23" spans="2:12" x14ac:dyDescent="0.2">
      <c r="B23" t="str">
        <f>"Total bank interest over " &amp; C15&amp;" years"</f>
        <v>Total bank interest over 9 years</v>
      </c>
      <c r="C23" s="18">
        <f>C13*C15*C11</f>
        <v>6239.2499999999991</v>
      </c>
      <c r="G23" s="21" t="s">
        <v>21</v>
      </c>
      <c r="H23" s="22">
        <f>C13*C15*C11</f>
        <v>6239.2499999999991</v>
      </c>
      <c r="J23" s="24" t="s">
        <v>21</v>
      </c>
      <c r="K23" s="25">
        <f>C20</f>
        <v>275.36342592592592</v>
      </c>
    </row>
    <row r="24" spans="2:12" x14ac:dyDescent="0.2">
      <c r="B24" s="16">
        <v>1000</v>
      </c>
      <c r="C24">
        <f t="dataTable" ref="C24:C32" dt2D="0" dtr="0" r1="C9"/>
        <v>6371.9999999999991</v>
      </c>
      <c r="D24" s="14"/>
      <c r="G24" s="21">
        <v>1</v>
      </c>
      <c r="H24" s="22">
        <f t="dataTable" ref="H24:H32" dt2D="0" dtr="0" r1="C15" ca="1"/>
        <v>693.25</v>
      </c>
      <c r="I24" s="19">
        <f>H$24-H24</f>
        <v>0</v>
      </c>
      <c r="J24" s="21">
        <v>1</v>
      </c>
      <c r="K24" s="23">
        <f t="dataTable" ref="K24:K32" dt2D="0" dtr="0" r1="C15" ca="1"/>
        <v>2016.1041666666667</v>
      </c>
      <c r="L24" s="26">
        <f>K$24-K24</f>
        <v>0</v>
      </c>
    </row>
    <row r="25" spans="2:12" x14ac:dyDescent="0.2">
      <c r="B25" s="16">
        <v>1500</v>
      </c>
      <c r="C25">
        <v>6239.2499999999991</v>
      </c>
      <c r="D25" s="14"/>
      <c r="G25" s="21">
        <v>2</v>
      </c>
      <c r="H25" s="22">
        <v>1386.5</v>
      </c>
      <c r="I25" s="19">
        <f t="shared" ref="I25:I32" si="0">H$24-H25</f>
        <v>-693.25</v>
      </c>
      <c r="J25" s="21">
        <v>2</v>
      </c>
      <c r="K25" s="23">
        <v>1036.9375</v>
      </c>
      <c r="L25" s="26">
        <f t="shared" ref="L25:L32" si="1">K$24-K25</f>
        <v>979.16666666666674</v>
      </c>
    </row>
    <row r="26" spans="2:12" x14ac:dyDescent="0.2">
      <c r="B26" s="16">
        <v>2000</v>
      </c>
      <c r="C26">
        <v>6106.4999999999991</v>
      </c>
      <c r="D26" s="14"/>
      <c r="G26" s="21">
        <v>3</v>
      </c>
      <c r="H26" s="22">
        <v>2079.75</v>
      </c>
      <c r="I26" s="19">
        <f t="shared" si="0"/>
        <v>-1386.5</v>
      </c>
      <c r="J26" s="21">
        <v>3</v>
      </c>
      <c r="K26" s="23">
        <v>710.54861111111109</v>
      </c>
      <c r="L26" s="26">
        <f t="shared" si="1"/>
        <v>1305.5555555555557</v>
      </c>
    </row>
    <row r="27" spans="2:12" x14ac:dyDescent="0.2">
      <c r="B27" s="16">
        <v>2500</v>
      </c>
      <c r="C27">
        <v>5973.7499999999991</v>
      </c>
      <c r="D27" s="14"/>
      <c r="G27" s="21">
        <v>4</v>
      </c>
      <c r="H27" s="22">
        <v>2773</v>
      </c>
      <c r="I27" s="19">
        <f t="shared" si="0"/>
        <v>-2079.75</v>
      </c>
      <c r="J27" s="21">
        <v>4</v>
      </c>
      <c r="K27" s="23">
        <v>547.35416666666663</v>
      </c>
      <c r="L27" s="26">
        <f t="shared" si="1"/>
        <v>1468.75</v>
      </c>
    </row>
    <row r="28" spans="2:12" x14ac:dyDescent="0.2">
      <c r="B28" s="16">
        <v>3000</v>
      </c>
      <c r="C28">
        <v>5840.9999999999991</v>
      </c>
      <c r="D28" s="14"/>
      <c r="G28" s="21">
        <v>5</v>
      </c>
      <c r="H28" s="22">
        <v>3466.25</v>
      </c>
      <c r="I28" s="19">
        <f t="shared" si="0"/>
        <v>-2773</v>
      </c>
      <c r="J28" s="21">
        <v>5</v>
      </c>
      <c r="K28" s="23">
        <v>449.4375</v>
      </c>
      <c r="L28" s="26">
        <f t="shared" si="1"/>
        <v>1566.6666666666667</v>
      </c>
    </row>
    <row r="29" spans="2:12" x14ac:dyDescent="0.2">
      <c r="B29" s="16">
        <v>3500</v>
      </c>
      <c r="C29">
        <v>5708.2499999999991</v>
      </c>
      <c r="D29" s="14"/>
      <c r="G29" s="21">
        <v>6</v>
      </c>
      <c r="H29" s="22">
        <v>4159.5</v>
      </c>
      <c r="I29" s="19">
        <f t="shared" si="0"/>
        <v>-3466.25</v>
      </c>
      <c r="J29" s="21">
        <v>6</v>
      </c>
      <c r="K29" s="23">
        <v>384.15972222222223</v>
      </c>
      <c r="L29" s="26">
        <f t="shared" si="1"/>
        <v>1631.9444444444446</v>
      </c>
    </row>
    <row r="30" spans="2:12" x14ac:dyDescent="0.2">
      <c r="B30" s="16">
        <v>4000</v>
      </c>
      <c r="C30">
        <v>5575.4999999999991</v>
      </c>
      <c r="D30" s="14"/>
      <c r="G30" s="21">
        <v>7</v>
      </c>
      <c r="H30" s="22">
        <v>4852.75</v>
      </c>
      <c r="I30" s="19">
        <f t="shared" si="0"/>
        <v>-4159.5</v>
      </c>
      <c r="J30" s="21">
        <v>7</v>
      </c>
      <c r="K30" s="23">
        <v>337.53273809523807</v>
      </c>
      <c r="L30" s="26">
        <f t="shared" si="1"/>
        <v>1678.5714285714287</v>
      </c>
    </row>
    <row r="31" spans="2:12" x14ac:dyDescent="0.2">
      <c r="B31" s="16">
        <v>4500</v>
      </c>
      <c r="C31">
        <v>5442.7499999999991</v>
      </c>
      <c r="D31" s="14"/>
      <c r="G31" s="21">
        <v>8</v>
      </c>
      <c r="H31" s="22">
        <v>5546</v>
      </c>
      <c r="I31" s="19">
        <f t="shared" si="0"/>
        <v>-4852.75</v>
      </c>
      <c r="J31" s="21">
        <v>8</v>
      </c>
      <c r="K31" s="23">
        <v>302.5625</v>
      </c>
      <c r="L31" s="26">
        <f t="shared" si="1"/>
        <v>1713.5416666666667</v>
      </c>
    </row>
    <row r="32" spans="2:12" x14ac:dyDescent="0.2">
      <c r="B32" s="16">
        <v>5000</v>
      </c>
      <c r="C32">
        <v>5309.9999999999991</v>
      </c>
      <c r="D32" s="14"/>
      <c r="G32" s="21">
        <v>9</v>
      </c>
      <c r="H32" s="22">
        <v>6239.2499999999991</v>
      </c>
      <c r="I32" s="19">
        <f t="shared" si="0"/>
        <v>-5545.9999999999991</v>
      </c>
      <c r="J32" s="21">
        <v>9</v>
      </c>
      <c r="K32" s="23">
        <v>275.36342592592592</v>
      </c>
      <c r="L32" s="26">
        <f t="shared" si="1"/>
        <v>1740.7407407407409</v>
      </c>
    </row>
    <row r="34" spans="2:10" x14ac:dyDescent="0.2">
      <c r="B34" t="s">
        <v>20</v>
      </c>
      <c r="C34" s="15">
        <f>C20</f>
        <v>275.36342592592592</v>
      </c>
      <c r="H34" s="3" t="s">
        <v>23</v>
      </c>
      <c r="I34" t="s">
        <v>24</v>
      </c>
      <c r="J34" t="s">
        <v>25</v>
      </c>
    </row>
    <row r="35" spans="2:10" x14ac:dyDescent="0.2">
      <c r="B35" s="17">
        <v>2.9000000000000001E-2</v>
      </c>
      <c r="C35">
        <f t="dataTable" ref="C35:C45" dt2D="0" dtr="0" r1="C13" ca="1"/>
        <v>274.38425925925924</v>
      </c>
      <c r="G35" s="3" t="str">
        <f>"&gt;&gt;"&amp;"Current choosen Repayment "&amp;C15&amp;" yrs"</f>
        <v>&gt;&gt;Current choosen Repayment 9 yrs</v>
      </c>
      <c r="H35" s="3">
        <f>C13*C15*C11</f>
        <v>6239.2499999999991</v>
      </c>
      <c r="I35" s="10">
        <f>C20</f>
        <v>275.36342592592592</v>
      </c>
      <c r="J35" s="14">
        <f>(C13*C15*C11)+C11</f>
        <v>29739.25</v>
      </c>
    </row>
    <row r="36" spans="2:10" x14ac:dyDescent="0.2">
      <c r="B36" s="17">
        <v>2.9100000000000001E-2</v>
      </c>
      <c r="C36">
        <v>274.58009259259262</v>
      </c>
      <c r="G36" s="21">
        <v>1</v>
      </c>
      <c r="H36" s="27">
        <f t="dataTable" ref="H36:J44" dt2D="0" dtr="0" r1="C15" ca="1"/>
        <v>693.25</v>
      </c>
      <c r="I36" s="14">
        <v>2016.1041666666667</v>
      </c>
      <c r="J36" s="14">
        <v>24193.25</v>
      </c>
    </row>
    <row r="37" spans="2:10" x14ac:dyDescent="0.2">
      <c r="B37" s="17">
        <v>2.92E-2</v>
      </c>
      <c r="C37">
        <v>274.77592592592595</v>
      </c>
      <c r="G37" s="21">
        <v>2</v>
      </c>
      <c r="H37" s="27">
        <v>1386.5</v>
      </c>
      <c r="I37" s="14">
        <v>1036.9375</v>
      </c>
      <c r="J37" s="14">
        <v>24886.5</v>
      </c>
    </row>
    <row r="38" spans="2:10" x14ac:dyDescent="0.2">
      <c r="B38" s="17">
        <v>2.93E-2</v>
      </c>
      <c r="C38">
        <v>274.97175925925927</v>
      </c>
      <c r="G38" s="21">
        <v>3</v>
      </c>
      <c r="H38" s="27">
        <v>2079.75</v>
      </c>
      <c r="I38" s="14">
        <v>710.54861111111109</v>
      </c>
      <c r="J38" s="14">
        <v>25579.75</v>
      </c>
    </row>
    <row r="39" spans="2:10" x14ac:dyDescent="0.2">
      <c r="B39" s="17">
        <v>2.9399999999999999E-2</v>
      </c>
      <c r="C39">
        <v>275.1675925925926</v>
      </c>
      <c r="G39" s="21">
        <v>4</v>
      </c>
      <c r="H39" s="27">
        <v>2773</v>
      </c>
      <c r="I39" s="14">
        <v>547.35416666666663</v>
      </c>
      <c r="J39" s="14">
        <v>26273</v>
      </c>
    </row>
    <row r="40" spans="2:10" x14ac:dyDescent="0.2">
      <c r="B40" s="17">
        <v>2.9499999999999998E-2</v>
      </c>
      <c r="C40">
        <v>275.36342592592592</v>
      </c>
      <c r="G40" s="21">
        <v>5</v>
      </c>
      <c r="H40" s="27">
        <v>3466.25</v>
      </c>
      <c r="I40" s="14">
        <v>449.4375</v>
      </c>
      <c r="J40" s="14">
        <v>26966.25</v>
      </c>
    </row>
    <row r="41" spans="2:10" x14ac:dyDescent="0.2">
      <c r="B41" s="17">
        <v>2.9600000000000001E-2</v>
      </c>
      <c r="C41">
        <v>275.55925925925925</v>
      </c>
      <c r="G41" s="21">
        <v>6</v>
      </c>
      <c r="H41" s="27">
        <v>4159.5</v>
      </c>
      <c r="I41" s="14">
        <v>384.15972222222223</v>
      </c>
      <c r="J41" s="14">
        <v>27659.5</v>
      </c>
    </row>
    <row r="42" spans="2:10" x14ac:dyDescent="0.2">
      <c r="B42" s="17">
        <v>2.9700000000000001E-2</v>
      </c>
      <c r="C42">
        <v>275.75509259259258</v>
      </c>
      <c r="G42" s="21">
        <v>7</v>
      </c>
      <c r="H42" s="27">
        <v>4852.75</v>
      </c>
      <c r="I42" s="14">
        <v>337.53273809523807</v>
      </c>
      <c r="J42" s="14">
        <v>28352.75</v>
      </c>
    </row>
    <row r="43" spans="2:10" x14ac:dyDescent="0.2">
      <c r="B43" s="17">
        <v>2.98E-2</v>
      </c>
      <c r="C43">
        <v>275.95092592592596</v>
      </c>
      <c r="G43" s="21">
        <v>8</v>
      </c>
      <c r="H43" s="27">
        <v>5546</v>
      </c>
      <c r="I43" s="14">
        <v>302.5625</v>
      </c>
      <c r="J43" s="14">
        <v>29046</v>
      </c>
    </row>
    <row r="44" spans="2:10" x14ac:dyDescent="0.2">
      <c r="B44" s="17">
        <v>2.9899999999999999E-2</v>
      </c>
      <c r="C44">
        <v>276.14675925925923</v>
      </c>
      <c r="G44" s="21">
        <v>9</v>
      </c>
      <c r="H44" s="27">
        <v>6239.2499999999991</v>
      </c>
      <c r="I44" s="14">
        <v>275.36342592592592</v>
      </c>
      <c r="J44" s="14">
        <v>29739.25</v>
      </c>
    </row>
    <row r="45" spans="2:10" x14ac:dyDescent="0.2">
      <c r="B45" s="17">
        <v>0.03</v>
      </c>
      <c r="C45">
        <v>276.34259259259261</v>
      </c>
    </row>
  </sheetData>
  <dataValidations count="3">
    <dataValidation type="list" allowBlank="1" showInputMessage="1" showErrorMessage="1" sqref="C15">
      <formula1>"1,2,3,4,5,6,7,8,9"</formula1>
    </dataValidation>
    <dataValidation type="list" allowBlank="1" showInputMessage="1" showErrorMessage="1" sqref="C5">
      <formula1>$I$2:$J$2</formula1>
    </dataValidation>
    <dataValidation type="list" allowBlank="1" showInputMessage="1" showErrorMessage="1" sqref="C4">
      <formula1>$H$3:$H$8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NumOfStud</vt:lpstr>
      <vt:lpstr>AXIA Sensitivity Analysis 01</vt:lpstr>
      <vt:lpstr>AXIA Sensitivity Analysis 02</vt:lpstr>
      <vt:lpstr>AXIA Sensitivity Analysis 03</vt:lpstr>
      <vt:lpstr>AXIA Sensitivity Analysis-Com</vt:lpstr>
      <vt:lpstr>AXIA</vt:lpstr>
      <vt:lpstr>AXIA-Data Table</vt:lpstr>
    </vt:vector>
  </TitlesOfParts>
  <Company>Creativewise Sdn Bhd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</dc:creator>
  <cp:lastModifiedBy>Kent</cp:lastModifiedBy>
  <dcterms:created xsi:type="dcterms:W3CDTF">2014-09-27T04:01:41Z</dcterms:created>
  <dcterms:modified xsi:type="dcterms:W3CDTF">2017-01-01T01:22:14Z</dcterms:modified>
</cp:coreProperties>
</file>