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521" windowWidth="4485" windowHeight="3645" activeTab="1"/>
  </bookViews>
  <sheets>
    <sheet name="Cover" sheetId="1" r:id="rId1"/>
    <sheet name="Data Catiril" sheetId="2" r:id="rId2"/>
  </sheets>
  <definedNames>
    <definedName name="Ac">#REF!</definedName>
    <definedName name="Ag">#REF!</definedName>
    <definedName name="As_1">#REF!</definedName>
    <definedName name="As_2">#REF!</definedName>
    <definedName name="At">#REF!</definedName>
    <definedName name="Av">#REF!</definedName>
    <definedName name="Av_At">#REF!</definedName>
    <definedName name="B">#REF!</definedName>
    <definedName name="B_1">#REF!</definedName>
    <definedName name="Covering">#REF!</definedName>
    <definedName name="D">#REF!</definedName>
    <definedName name="d_">#REF!</definedName>
    <definedName name="d_1">#REF!</definedName>
    <definedName name="dd">#REF!</definedName>
    <definedName name="Ec">#REF!</definedName>
    <definedName name="Es">#REF!</definedName>
    <definedName name="fc">#REF!</definedName>
    <definedName name="fc_">#REF!</definedName>
    <definedName name="fs">#REF!</definedName>
    <definedName name="fv">#REF!</definedName>
    <definedName name="fy">#REF!</definedName>
    <definedName name="fy_shear">#REF!</definedName>
    <definedName name="j">#REF!</definedName>
    <definedName name="k">#REF!</definedName>
    <definedName name="KK">#REF!</definedName>
    <definedName name="L">#REF!</definedName>
    <definedName name="Ls">#REF!</definedName>
    <definedName name="m">#REF!</definedName>
    <definedName name="M_">#REF!</definedName>
    <definedName name="M_1">#REF!</definedName>
    <definedName name="M_2">#REF!</definedName>
    <definedName name="Mc">#REF!</definedName>
    <definedName name="Mmax">#REF!</definedName>
    <definedName name="n">#REF!</definedName>
    <definedName name="Nu">#REF!</definedName>
    <definedName name="_xlnm.Print_Area" localSheetId="0">'Cover'!$A$1:$N$34</definedName>
    <definedName name="_xlnm.Print_Area" localSheetId="1">'Data Catiril'!$A$1:$AC$102</definedName>
    <definedName name="R_">#REF!</definedName>
    <definedName name="R_1">#REF!</definedName>
    <definedName name="SC">#REF!</definedName>
    <definedName name="Torsion">#REF!</definedName>
    <definedName name="unit_w">#REF!</definedName>
    <definedName name="V">#REF!</definedName>
    <definedName name="V_Vc">#REF!</definedName>
    <definedName name="Vc">#REF!</definedName>
    <definedName name="vc_small">#REF!</definedName>
    <definedName name="vc1">#REF!</definedName>
    <definedName name="Vd">#REF!</definedName>
    <definedName name="Vt">#REF!</definedName>
    <definedName name="X">#REF!</definedName>
    <definedName name="z">#REF!</definedName>
    <definedName name="Z_F8B6E384_DA78_4E66_BE93_85AD65B250CC_.wvu.PrintArea" localSheetId="0" hidden="1">'Cover'!$A$1:$N$34</definedName>
    <definedName name="Ρw">#REF!</definedName>
  </definedNames>
  <calcPr fullCalcOnLoad="1"/>
</workbook>
</file>

<file path=xl/sharedStrings.xml><?xml version="1.0" encoding="utf-8"?>
<sst xmlns="http://schemas.openxmlformats.org/spreadsheetml/2006/main" count="221" uniqueCount="150">
  <si>
    <t>Project :</t>
  </si>
  <si>
    <t>Owner :</t>
  </si>
  <si>
    <t>Location :</t>
  </si>
  <si>
    <t>=</t>
  </si>
  <si>
    <t>-</t>
  </si>
  <si>
    <t>Developed by</t>
  </si>
  <si>
    <t>จตุพล สายัณหวัฒน์ (MUTT 2008)</t>
  </si>
  <si>
    <t>อาคารพาณิชย์</t>
  </si>
  <si>
    <t>ชื่อเจ้าของโครงการ :</t>
  </si>
  <si>
    <t>ที่อยู่โครงการ :</t>
  </si>
  <si>
    <t>วิศวกรผู้ออกแบบ :</t>
  </si>
  <si>
    <t>ทฤษฏีในการออกแบบ :</t>
  </si>
  <si>
    <t>วิศวกรรมสถานแห่งประเทศไทย (ว.ส.ท.) สำหรับอาคารคอนกรีตเสริมเหล็ก (วิธีกำลังวัสดุ)</t>
  </si>
  <si>
    <t>วิศวกรรมสถานแห่งประเทศไทย (ว.ส.ท.) สำหรับอาคารเหล็กรูปพรรณ</t>
  </si>
  <si>
    <t>Amarican concrete institute (ACI 318-99)</t>
  </si>
  <si>
    <t xml:space="preserve">          มาตรฐานอ้างอิงในการออกแบบ</t>
  </si>
  <si>
    <t xml:space="preserve">          หน่วยที่ใช้ออกแบบ</t>
  </si>
  <si>
    <t>หน่วยความยาว</t>
  </si>
  <si>
    <t>หน่วยน้ำหนัก</t>
  </si>
  <si>
    <t>หน่วยแรง</t>
  </si>
  <si>
    <t>แรงดัด</t>
  </si>
  <si>
    <t>แรงบิด</t>
  </si>
  <si>
    <t>แรงเฉือน</t>
  </si>
  <si>
    <t>อุณหภูมิ</t>
  </si>
  <si>
    <t>เมตร (m.)</t>
  </si>
  <si>
    <t>กิโลกรัม (kg.) , ตัน (Ton.)</t>
  </si>
  <si>
    <t>กิโลกรัมต่อตารางเมตร (ksc.)</t>
  </si>
  <si>
    <t>กิโลกรัมเมตร (kg.-m.)</t>
  </si>
  <si>
    <t>กิโลกรัม (kg.)</t>
  </si>
  <si>
    <t>องศาเซลเซียส</t>
  </si>
  <si>
    <t>******* หากในรายการคำนวณไม่ได้ระบุหน่วย  ให้ใช้หน่วย Metric *******</t>
  </si>
  <si>
    <r>
      <t xml:space="preserve">ป้อนข้อมูลอักษร </t>
    </r>
    <r>
      <rPr>
        <sz val="10"/>
        <color indexed="12"/>
        <rFont val="Comic Sans MS"/>
        <family val="4"/>
      </rPr>
      <t>สีฟ้า</t>
    </r>
  </si>
  <si>
    <t>รายการคำนวณและออกแบบ</t>
  </si>
  <si>
    <t>หน่วยแรงใช้งาน</t>
  </si>
  <si>
    <t>Date :</t>
  </si>
  <si>
    <t>n = Es/Ec</t>
  </si>
  <si>
    <t>k =  1/(1+fs/(n*fc))</t>
  </si>
  <si>
    <t>j = 1-k/3</t>
  </si>
  <si>
    <t>R = 0.5*fc*k*j (ksc.)</t>
  </si>
  <si>
    <t>Engineer :</t>
  </si>
  <si>
    <t>License :</t>
  </si>
  <si>
    <t>ksc.</t>
  </si>
  <si>
    <t xml:space="preserve">Yeild stress , fy </t>
  </si>
  <si>
    <t>Elastic Modulus of steel , Es</t>
  </si>
  <si>
    <t>Structure Design Criteria</t>
  </si>
  <si>
    <t>Concrete fc' at 28 days (Cylinder)</t>
  </si>
  <si>
    <t>SR-24</t>
  </si>
  <si>
    <t>SD-30</t>
  </si>
  <si>
    <t>SD-40</t>
  </si>
  <si>
    <t>Allowable Stress of Steel, fs = 0.5fy</t>
  </si>
  <si>
    <t>Elastic Modulus of Concrete , Ec = 15,120*√fc'</t>
  </si>
  <si>
    <t>Allowable Stress of Shear , vc = 0.29*√fc'</t>
  </si>
  <si>
    <t>Allowable Stress of Concrete , fc = 0.375*fc'</t>
  </si>
  <si>
    <t>1.1 Code of Practices</t>
  </si>
  <si>
    <t>1.2 Material Properties</t>
  </si>
  <si>
    <t>1.1.2  ACI Detailing Mamual - 1980 , Publication SP-66</t>
  </si>
  <si>
    <t>1.1.3  Engineering Institute of Thailand, EIT 1001</t>
  </si>
  <si>
    <t>1.1.1   American Concrete Institute , ACI 318-83</t>
  </si>
  <si>
    <t>1.1.4  Thailand Construction Code of Practice &amp; Control Law BE.2522</t>
  </si>
  <si>
    <t>2.Structural Steel Design. (American Institute of Steel Constuction,  AISC.)</t>
  </si>
  <si>
    <t xml:space="preserve">Design Parameter </t>
  </si>
  <si>
    <t>Grade</t>
  </si>
  <si>
    <t>Tensile Strength</t>
  </si>
  <si>
    <t>Modulus of Elasticity</t>
  </si>
  <si>
    <t xml:space="preserve">Yield Strength </t>
  </si>
  <si>
    <t xml:space="preserve">Allowable Tensile Stress </t>
  </si>
  <si>
    <t xml:space="preserve">Allowable Shearing Stress </t>
  </si>
  <si>
    <t>:</t>
  </si>
  <si>
    <t>fu</t>
  </si>
  <si>
    <t>fy</t>
  </si>
  <si>
    <t>Ft = 0.6fy</t>
  </si>
  <si>
    <t>Fv = 0.4fy</t>
  </si>
  <si>
    <t>E</t>
  </si>
  <si>
    <t>SS400</t>
  </si>
  <si>
    <t>AISC-ASD89 &amp; AISI-CFSD86</t>
  </si>
  <si>
    <t>3. Loading Condition :</t>
  </si>
  <si>
    <t>1.Reinforced Concrete :</t>
  </si>
  <si>
    <t>Loading Condition.</t>
  </si>
  <si>
    <t>3.1 Dead Load</t>
  </si>
  <si>
    <t>DL. เหล็ก</t>
  </si>
  <si>
    <t>DL. ไม้</t>
  </si>
  <si>
    <t>DL. อิฐ</t>
  </si>
  <si>
    <t>3.2 Live Load</t>
  </si>
  <si>
    <t>หลังคา</t>
  </si>
  <si>
    <t>กันสาด หรือ หลังคาคอนกรีต</t>
  </si>
  <si>
    <t xml:space="preserve">ที่พักอาศัย </t>
  </si>
  <si>
    <t>โรงเรียนอนุบาล</t>
  </si>
  <si>
    <t>ห้องน้ำ ห้องส้วม</t>
  </si>
  <si>
    <t>โรงแรม</t>
  </si>
  <si>
    <t>สำนักงาน</t>
  </si>
  <si>
    <t>ธนาคาร</t>
  </si>
  <si>
    <t>มหาวิทยาลัย หรือ โรงเรียน</t>
  </si>
  <si>
    <t>อาคารชุด หรือ หอพัก</t>
  </si>
  <si>
    <t>คลังสินค้า</t>
  </si>
  <si>
    <t>พิพิธภัณฑ์</t>
  </si>
  <si>
    <t>อัฒจันทร์</t>
  </si>
  <si>
    <t>โรงงานอุตสาหกรรม</t>
  </si>
  <si>
    <t>โรงพิมพ์</t>
  </si>
  <si>
    <t>ห้องเก็บเอกสารและพัสดุ</t>
  </si>
  <si>
    <t>ห้องเก็บหนังสือของหอสมุด</t>
  </si>
  <si>
    <t>ที่จอดหรือเก็บรถยนต์บรรทุกเปล่าและรถอื่น</t>
  </si>
  <si>
    <t>ห้างสรรพสินค้า</t>
  </si>
  <si>
    <t>โรงมหรสพ</t>
  </si>
  <si>
    <t>หอประชุม</t>
  </si>
  <si>
    <t>ภัตตาคาร</t>
  </si>
  <si>
    <t>ทึ่จอดรถหรือเก็บรถยนต์นั่ง</t>
  </si>
  <si>
    <t>ห้องโถง บันได ทางเดินของอาคารชุด</t>
  </si>
  <si>
    <t>ห้องโถง บันได ทางเดินโรงแรม</t>
  </si>
  <si>
    <t>ห้องโถง บันได ทางเดินหอพัก</t>
  </si>
  <si>
    <t>ห้องโถง บันได ทางเดินธนาคาร</t>
  </si>
  <si>
    <t xml:space="preserve">ทางเดินของโรงพยาบาล </t>
  </si>
  <si>
    <t>ห้องโถง บันได ทางเดินสำนักงาน</t>
  </si>
  <si>
    <t>ห้องโถง บันได ทางเดินของอาคารพาณิชย์</t>
  </si>
  <si>
    <t>ห้องโถง บันได ทางเดินมหาวิทยาลัย หรือ โรงเรียน</t>
  </si>
  <si>
    <t>ห้องโถง บันได ทางเดินห้างสรรพสินค้า</t>
  </si>
  <si>
    <t>ห้องโถง บันได ทางเดินโรงมหรสพ</t>
  </si>
  <si>
    <t xml:space="preserve">ห้องโถง บันได ทางเดินหอประชุม </t>
  </si>
  <si>
    <t>ห้องโถง บันได ทางเดินภัตตาคาร</t>
  </si>
  <si>
    <t>ห้องโถง บันได ทางเดินหอสมุด</t>
  </si>
  <si>
    <t>DL. คอนกรีตเสริมเหล็ก</t>
  </si>
  <si>
    <t>Load Combination List WSD &amp; AISC-ASD89 &amp; AISI-CFSD86</t>
  </si>
  <si>
    <t>(LCB)</t>
  </si>
  <si>
    <t>(Concrete Design) Description</t>
  </si>
  <si>
    <t>(Steel Design) Description</t>
  </si>
  <si>
    <t xml:space="preserve">         DL+LL</t>
  </si>
  <si>
    <t xml:space="preserve">            DL+LL</t>
  </si>
  <si>
    <t>Select Load Case</t>
  </si>
  <si>
    <t>คุณทดลอง</t>
  </si>
  <si>
    <t>กทม.</t>
  </si>
  <si>
    <t>สมมุติ</t>
  </si>
  <si>
    <t>สย.0000</t>
  </si>
  <si>
    <t>SD-50</t>
  </si>
  <si>
    <t>kg./m.³</t>
  </si>
  <si>
    <t>kg./m.²</t>
  </si>
  <si>
    <t>กระเบื้องลูกฟูกลอนเล็ก</t>
  </si>
  <si>
    <t>กระเบื้องลูกฟูกลอนใหญ่</t>
  </si>
  <si>
    <t>Metal  Sheet</t>
  </si>
  <si>
    <t>Singal Roof</t>
  </si>
  <si>
    <t>DL.</t>
  </si>
  <si>
    <t>อิฐมอญเต็มแผ่น</t>
  </si>
  <si>
    <t>อิฐมวลเบาเต็มแผ่น</t>
  </si>
  <si>
    <t>อิฐมอญครึ่งแผ่น</t>
  </si>
  <si>
    <t>อิฐมวลเบาครึ่งแผ่น</t>
  </si>
  <si>
    <t>อิฐบล็อกครึ่งแผ่น</t>
  </si>
  <si>
    <t>อิฐบล็อกเต็มแผ่น</t>
  </si>
  <si>
    <t>สังกะสี</t>
  </si>
  <si>
    <t>กระเบื้องลอนคู่</t>
  </si>
  <si>
    <t>กระเบื้องซีแพคโมเนีย</t>
  </si>
  <si>
    <t>ผนังเบา</t>
  </si>
  <si>
    <t>DL. น้ำ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</si>
</sst>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0"/>
    <numFmt numFmtId="189" formatCode="0.000"/>
    <numFmt numFmtId="190" formatCode="0.00000"/>
    <numFmt numFmtId="191" formatCode="[$-41E]d\ mmmm\ yyyy"/>
    <numFmt numFmtId="192" formatCode="0.0000000"/>
    <numFmt numFmtId="193" formatCode="0.000000"/>
    <numFmt numFmtId="194" formatCode="0.0000000000"/>
    <numFmt numFmtId="195" formatCode="0.00000000000"/>
    <numFmt numFmtId="196" formatCode="0.000000000"/>
    <numFmt numFmtId="197" formatCode="0.00000000"/>
    <numFmt numFmtId="198" formatCode="#,##0.0"/>
    <numFmt numFmtId="199" formatCode="#,##0.000"/>
    <numFmt numFmtId="200" formatCode="#,##0.0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_-* #,##0.00000_-;\-* #,##0.00000_-;_-* &quot;-&quot;??_-;_-@_-"/>
    <numFmt numFmtId="206" formatCode="0.0000E+00"/>
    <numFmt numFmtId="207" formatCode="0.000E+00"/>
    <numFmt numFmtId="208" formatCode="#,##0_ ;\-#,##0\ "/>
    <numFmt numFmtId="209" formatCode="0.0%"/>
    <numFmt numFmtId="210" formatCode="0.0E+00"/>
    <numFmt numFmtId="211" formatCode="0E+00"/>
  </numFmts>
  <fonts count="41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i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Comic Sans MS"/>
      <family val="4"/>
    </font>
    <font>
      <sz val="11"/>
      <name val="Comic Sans MS"/>
      <family val="4"/>
    </font>
    <font>
      <u val="single"/>
      <sz val="10"/>
      <color indexed="10"/>
      <name val="Comic Sans MS"/>
      <family val="4"/>
    </font>
    <font>
      <b/>
      <sz val="26"/>
      <name val="Comic Sans MS"/>
      <family val="4"/>
    </font>
    <font>
      <sz val="20"/>
      <color indexed="12"/>
      <name val="Comic Sans MS"/>
      <family val="4"/>
    </font>
    <font>
      <b/>
      <sz val="11"/>
      <name val="Comic Sans MS"/>
      <family val="4"/>
    </font>
    <font>
      <sz val="11"/>
      <color indexed="12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i/>
      <u val="single"/>
      <sz val="10"/>
      <name val="Comic Sans MS"/>
      <family val="4"/>
    </font>
    <font>
      <sz val="8"/>
      <name val="Tahoma"/>
      <family val="2"/>
    </font>
    <font>
      <sz val="9"/>
      <color indexed="12"/>
      <name val="Comic Sans MS"/>
      <family val="4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i/>
      <sz val="9"/>
      <name val="Comic Sans MS"/>
      <family val="4"/>
    </font>
    <font>
      <b/>
      <i/>
      <u val="single"/>
      <sz val="9"/>
      <name val="Comic Sans MS"/>
      <family val="4"/>
    </font>
    <font>
      <sz val="9"/>
      <name val="Arial"/>
      <family val="2"/>
    </font>
    <font>
      <b/>
      <i/>
      <u val="single"/>
      <sz val="11"/>
      <name val="Comic Sans MS"/>
      <family val="4"/>
    </font>
    <font>
      <b/>
      <u val="single"/>
      <sz val="9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7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7" fillId="24" borderId="0" xfId="0" applyFont="1" applyFill="1" applyAlignment="1">
      <alignment horizontal="center"/>
    </xf>
    <xf numFmtId="0" fontId="1" fillId="25" borderId="18" xfId="0" applyFont="1" applyFill="1" applyBorder="1" applyAlignment="1">
      <alignment/>
    </xf>
    <xf numFmtId="0" fontId="7" fillId="25" borderId="18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7" borderId="0" xfId="0" applyFont="1" applyFill="1" applyAlignment="1">
      <alignment/>
    </xf>
    <xf numFmtId="0" fontId="14" fillId="24" borderId="0" xfId="0" applyFont="1" applyFill="1" applyAlignment="1" applyProtection="1">
      <alignment/>
      <protection/>
    </xf>
    <xf numFmtId="0" fontId="14" fillId="24" borderId="20" xfId="0" applyFont="1" applyFill="1" applyBorder="1" applyAlignment="1" applyProtection="1">
      <alignment/>
      <protection/>
    </xf>
    <xf numFmtId="0" fontId="14" fillId="24" borderId="20" xfId="0" applyFont="1" applyFill="1" applyBorder="1" applyAlignment="1" applyProtection="1">
      <alignment horizontal="center"/>
      <protection/>
    </xf>
    <xf numFmtId="0" fontId="14" fillId="7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24" borderId="0" xfId="0" applyFont="1" applyFill="1" applyAlignment="1" applyProtection="1">
      <alignment horizontal="center"/>
      <protection/>
    </xf>
    <xf numFmtId="0" fontId="3" fillId="24" borderId="0" xfId="0" applyFont="1" applyFill="1" applyAlignment="1" applyProtection="1">
      <alignment/>
      <protection/>
    </xf>
    <xf numFmtId="0" fontId="36" fillId="24" borderId="21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/>
      <protection/>
    </xf>
    <xf numFmtId="0" fontId="8" fillId="7" borderId="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22" fontId="15" fillId="24" borderId="21" xfId="0" applyNumberFormat="1" applyFont="1" applyFill="1" applyBorder="1" applyAlignment="1" applyProtection="1">
      <alignment/>
      <protection/>
    </xf>
    <xf numFmtId="0" fontId="15" fillId="24" borderId="0" xfId="0" applyFont="1" applyFill="1" applyBorder="1" applyAlignment="1" applyProtection="1">
      <alignment/>
      <protection/>
    </xf>
    <xf numFmtId="0" fontId="6" fillId="7" borderId="0" xfId="0" applyFont="1" applyFill="1" applyBorder="1" applyAlignment="1" applyProtection="1">
      <alignment/>
      <protection/>
    </xf>
    <xf numFmtId="0" fontId="14" fillId="24" borderId="0" xfId="0" applyFont="1" applyFill="1" applyBorder="1" applyAlignment="1" applyProtection="1">
      <alignment/>
      <protection/>
    </xf>
    <xf numFmtId="0" fontId="15" fillId="24" borderId="22" xfId="0" applyFont="1" applyFill="1" applyBorder="1" applyAlignment="1" applyProtection="1">
      <alignment/>
      <protection/>
    </xf>
    <xf numFmtId="0" fontId="14" fillId="7" borderId="0" xfId="0" applyFont="1" applyFill="1" applyBorder="1" applyAlignment="1" applyProtection="1">
      <alignment/>
      <protection/>
    </xf>
    <xf numFmtId="0" fontId="16" fillId="24" borderId="0" xfId="0" applyFont="1" applyFill="1" applyAlignment="1" applyProtection="1">
      <alignment horizontal="left"/>
      <protection/>
    </xf>
    <xf numFmtId="0" fontId="37" fillId="24" borderId="0" xfId="0" applyFont="1" applyFill="1" applyAlignment="1" applyProtection="1">
      <alignment horizontal="center"/>
      <protection/>
    </xf>
    <xf numFmtId="0" fontId="37" fillId="24" borderId="0" xfId="0" applyFont="1" applyFill="1" applyAlignment="1" applyProtection="1">
      <alignment horizontal="left"/>
      <protection/>
    </xf>
    <xf numFmtId="0" fontId="14" fillId="24" borderId="0" xfId="0" applyFont="1" applyFill="1" applyAlignment="1" applyProtection="1">
      <alignment horizontal="left"/>
      <protection/>
    </xf>
    <xf numFmtId="0" fontId="40" fillId="24" borderId="0" xfId="0" applyFont="1" applyFill="1" applyAlignment="1" applyProtection="1">
      <alignment horizontal="center"/>
      <protection/>
    </xf>
    <xf numFmtId="0" fontId="14" fillId="24" borderId="0" xfId="0" applyFont="1" applyFill="1" applyBorder="1" applyAlignment="1" applyProtection="1">
      <alignment/>
      <protection/>
    </xf>
    <xf numFmtId="0" fontId="37" fillId="24" borderId="0" xfId="0" applyFont="1" applyFill="1" applyBorder="1" applyAlignment="1" applyProtection="1">
      <alignment/>
      <protection/>
    </xf>
    <xf numFmtId="3" fontId="14" fillId="24" borderId="0" xfId="0" applyNumberFormat="1" applyFont="1" applyFill="1" applyAlignment="1" applyProtection="1">
      <alignment/>
      <protection/>
    </xf>
    <xf numFmtId="2" fontId="14" fillId="24" borderId="0" xfId="0" applyNumberFormat="1" applyFont="1" applyFill="1" applyAlignment="1" applyProtection="1">
      <alignment/>
      <protection/>
    </xf>
    <xf numFmtId="3" fontId="14" fillId="24" borderId="0" xfId="0" applyNumberFormat="1" applyFont="1" applyFill="1" applyAlignment="1" applyProtection="1">
      <alignment horizontal="center"/>
      <protection/>
    </xf>
    <xf numFmtId="189" fontId="14" fillId="24" borderId="0" xfId="0" applyNumberFormat="1" applyFont="1" applyFill="1" applyAlignment="1" applyProtection="1">
      <alignment/>
      <protection/>
    </xf>
    <xf numFmtId="199" fontId="14" fillId="24" borderId="0" xfId="0" applyNumberFormat="1" applyFont="1" applyFill="1" applyAlignment="1" applyProtection="1">
      <alignment/>
      <protection/>
    </xf>
    <xf numFmtId="0" fontId="14" fillId="24" borderId="0" xfId="0" applyFont="1" applyFill="1" applyAlignment="1" applyProtection="1">
      <alignment/>
      <protection/>
    </xf>
    <xf numFmtId="0" fontId="14" fillId="22" borderId="19" xfId="0" applyFont="1" applyFill="1" applyBorder="1" applyAlignment="1" applyProtection="1">
      <alignment/>
      <protection/>
    </xf>
    <xf numFmtId="0" fontId="15" fillId="22" borderId="18" xfId="0" applyFont="1" applyFill="1" applyBorder="1" applyAlignment="1" applyProtection="1">
      <alignment/>
      <protection/>
    </xf>
    <xf numFmtId="0" fontId="14" fillId="22" borderId="18" xfId="0" applyFont="1" applyFill="1" applyBorder="1" applyAlignment="1" applyProtection="1">
      <alignment/>
      <protection/>
    </xf>
    <xf numFmtId="0" fontId="14" fillId="22" borderId="18" xfId="0" applyFont="1" applyFill="1" applyBorder="1" applyAlignment="1" applyProtection="1">
      <alignment horizontal="center"/>
      <protection/>
    </xf>
    <xf numFmtId="0" fontId="14" fillId="24" borderId="23" xfId="0" applyFont="1" applyFill="1" applyBorder="1" applyAlignment="1" applyProtection="1">
      <alignment/>
      <protection/>
    </xf>
    <xf numFmtId="3" fontId="14" fillId="24" borderId="0" xfId="0" applyNumberFormat="1" applyFont="1" applyFill="1" applyBorder="1" applyAlignment="1" applyProtection="1">
      <alignment horizontal="center"/>
      <protection/>
    </xf>
    <xf numFmtId="0" fontId="14" fillId="7" borderId="0" xfId="0" applyFont="1" applyFill="1" applyBorder="1" applyAlignment="1" applyProtection="1">
      <alignment/>
      <protection/>
    </xf>
    <xf numFmtId="0" fontId="14" fillId="24" borderId="23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vertical="center" textRotation="90"/>
      <protection/>
    </xf>
    <xf numFmtId="0" fontId="14" fillId="24" borderId="0" xfId="0" applyFont="1" applyFill="1" applyBorder="1" applyAlignment="1" applyProtection="1">
      <alignment horizontal="center"/>
      <protection/>
    </xf>
    <xf numFmtId="0" fontId="14" fillId="24" borderId="24" xfId="0" applyFont="1" applyFill="1" applyBorder="1" applyAlignment="1" applyProtection="1">
      <alignment horizontal="center"/>
      <protection/>
    </xf>
    <xf numFmtId="199" fontId="14" fillId="24" borderId="0" xfId="0" applyNumberFormat="1" applyFont="1" applyFill="1" applyBorder="1" applyAlignment="1" applyProtection="1">
      <alignment horizontal="center"/>
      <protection/>
    </xf>
    <xf numFmtId="0" fontId="14" fillId="24" borderId="25" xfId="0" applyFont="1" applyFill="1" applyBorder="1" applyAlignment="1" applyProtection="1">
      <alignment/>
      <protection/>
    </xf>
    <xf numFmtId="0" fontId="14" fillId="24" borderId="26" xfId="0" applyFont="1" applyFill="1" applyBorder="1" applyAlignment="1" applyProtection="1">
      <alignment/>
      <protection/>
    </xf>
    <xf numFmtId="0" fontId="14" fillId="24" borderId="26" xfId="0" applyFont="1" applyFill="1" applyBorder="1" applyAlignment="1" applyProtection="1">
      <alignment/>
      <protection/>
    </xf>
    <xf numFmtId="0" fontId="14" fillId="24" borderId="26" xfId="0" applyFont="1" applyFill="1" applyBorder="1" applyAlignment="1" applyProtection="1">
      <alignment horizontal="center"/>
      <protection/>
    </xf>
    <xf numFmtId="0" fontId="16" fillId="24" borderId="0" xfId="0" applyFont="1" applyFill="1" applyAlignment="1" applyProtection="1">
      <alignment/>
      <protection/>
    </xf>
    <xf numFmtId="2" fontId="14" fillId="24" borderId="0" xfId="0" applyNumberFormat="1" applyFont="1" applyFill="1" applyBorder="1" applyAlignment="1" applyProtection="1">
      <alignment/>
      <protection/>
    </xf>
    <xf numFmtId="0" fontId="16" fillId="24" borderId="0" xfId="0" applyFont="1" applyFill="1" applyBorder="1" applyAlignment="1" applyProtection="1">
      <alignment/>
      <protection/>
    </xf>
    <xf numFmtId="0" fontId="14" fillId="24" borderId="27" xfId="0" applyFont="1" applyFill="1" applyBorder="1" applyAlignment="1" applyProtection="1">
      <alignment/>
      <protection/>
    </xf>
    <xf numFmtId="0" fontId="14" fillId="24" borderId="24" xfId="0" applyFont="1" applyFill="1" applyBorder="1" applyAlignment="1" applyProtection="1">
      <alignment/>
      <protection/>
    </xf>
    <xf numFmtId="0" fontId="14" fillId="24" borderId="24" xfId="0" applyFont="1" applyFill="1" applyBorder="1" applyAlignment="1" applyProtection="1">
      <alignment/>
      <protection/>
    </xf>
    <xf numFmtId="0" fontId="14" fillId="24" borderId="24" xfId="0" applyFont="1" applyFill="1" applyBorder="1" applyAlignment="1" applyProtection="1">
      <alignment horizontal="center"/>
      <protection/>
    </xf>
    <xf numFmtId="0" fontId="38" fillId="24" borderId="24" xfId="0" applyFont="1" applyFill="1" applyBorder="1" applyAlignment="1" applyProtection="1">
      <alignment vertical="center"/>
      <protection/>
    </xf>
    <xf numFmtId="0" fontId="14" fillId="24" borderId="28" xfId="0" applyFont="1" applyFill="1" applyBorder="1" applyAlignment="1" applyProtection="1">
      <alignment/>
      <protection/>
    </xf>
    <xf numFmtId="3" fontId="14" fillId="24" borderId="0" xfId="0" applyNumberFormat="1" applyFont="1" applyFill="1" applyBorder="1" applyAlignment="1" applyProtection="1">
      <alignment/>
      <protection/>
    </xf>
    <xf numFmtId="0" fontId="15" fillId="7" borderId="0" xfId="0" applyFont="1" applyFill="1" applyBorder="1" applyAlignment="1" applyProtection="1">
      <alignment/>
      <protection/>
    </xf>
    <xf numFmtId="3" fontId="14" fillId="24" borderId="26" xfId="0" applyNumberFormat="1" applyFont="1" applyFill="1" applyBorder="1" applyAlignment="1" applyProtection="1">
      <alignment/>
      <protection/>
    </xf>
    <xf numFmtId="0" fontId="1" fillId="4" borderId="29" xfId="0" applyFont="1" applyFill="1" applyBorder="1" applyAlignment="1" applyProtection="1">
      <alignment horizontal="center"/>
      <protection/>
    </xf>
    <xf numFmtId="3" fontId="1" fillId="24" borderId="26" xfId="0" applyNumberFormat="1" applyFont="1" applyFill="1" applyBorder="1" applyAlignment="1" applyProtection="1">
      <alignment horizontal="center"/>
      <protection/>
    </xf>
    <xf numFmtId="3" fontId="1" fillId="24" borderId="0" xfId="0" applyNumberFormat="1" applyFont="1" applyFill="1" applyBorder="1" applyAlignment="1" applyProtection="1">
      <alignment horizontal="center"/>
      <protection/>
    </xf>
    <xf numFmtId="189" fontId="14" fillId="24" borderId="0" xfId="0" applyNumberFormat="1" applyFont="1" applyFill="1" applyBorder="1" applyAlignment="1" applyProtection="1">
      <alignment vertical="center"/>
      <protection/>
    </xf>
    <xf numFmtId="0" fontId="16" fillId="24" borderId="0" xfId="0" applyFont="1" applyFill="1" applyBorder="1" applyAlignment="1" applyProtection="1">
      <alignment/>
      <protection/>
    </xf>
    <xf numFmtId="0" fontId="1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20" xfId="0" applyFont="1" applyFill="1" applyBorder="1" applyAlignment="1" applyProtection="1">
      <alignment/>
      <protection/>
    </xf>
    <xf numFmtId="0" fontId="1" fillId="24" borderId="0" xfId="0" applyFont="1" applyFill="1" applyAlignment="1" applyProtection="1">
      <alignment horizontal="right"/>
      <protection/>
    </xf>
    <xf numFmtId="0" fontId="36" fillId="24" borderId="0" xfId="0" applyFont="1" applyFill="1" applyAlignment="1" applyProtection="1">
      <alignment/>
      <protection/>
    </xf>
    <xf numFmtId="0" fontId="14" fillId="24" borderId="30" xfId="0" applyFont="1" applyFill="1" applyBorder="1" applyAlignment="1" applyProtection="1">
      <alignment/>
      <protection/>
    </xf>
    <xf numFmtId="0" fontId="15" fillId="24" borderId="24" xfId="0" applyFont="1" applyFill="1" applyBorder="1" applyAlignment="1" applyProtection="1">
      <alignment/>
      <protection/>
    </xf>
    <xf numFmtId="0" fontId="14" fillId="24" borderId="28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4" fillId="24" borderId="27" xfId="0" applyFont="1" applyFill="1" applyBorder="1" applyAlignment="1" applyProtection="1">
      <alignment/>
      <protection/>
    </xf>
    <xf numFmtId="0" fontId="15" fillId="24" borderId="0" xfId="0" applyFont="1" applyFill="1" applyBorder="1" applyAlignment="1" applyProtection="1">
      <alignment/>
      <protection/>
    </xf>
    <xf numFmtId="3" fontId="14" fillId="24" borderId="0" xfId="0" applyNumberFormat="1" applyFont="1" applyFill="1" applyBorder="1" applyAlignment="1" applyProtection="1">
      <alignment/>
      <protection/>
    </xf>
    <xf numFmtId="0" fontId="14" fillId="26" borderId="18" xfId="0" applyFont="1" applyFill="1" applyBorder="1" applyAlignment="1" applyProtection="1">
      <alignment/>
      <protection/>
    </xf>
    <xf numFmtId="0" fontId="14" fillId="26" borderId="19" xfId="0" applyFont="1" applyFill="1" applyBorder="1" applyAlignment="1" applyProtection="1">
      <alignment/>
      <protection/>
    </xf>
    <xf numFmtId="0" fontId="14" fillId="26" borderId="29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27" xfId="0" applyFont="1" applyFill="1" applyBorder="1" applyAlignment="1" applyProtection="1">
      <alignment/>
      <protection/>
    </xf>
    <xf numFmtId="0" fontId="14" fillId="26" borderId="23" xfId="0" applyFont="1" applyFill="1" applyBorder="1" applyAlignment="1" applyProtection="1">
      <alignment/>
      <protection/>
    </xf>
    <xf numFmtId="0" fontId="14" fillId="26" borderId="0" xfId="0" applyFont="1" applyFill="1" applyBorder="1" applyAlignment="1" applyProtection="1">
      <alignment/>
      <protection/>
    </xf>
    <xf numFmtId="0" fontId="1" fillId="4" borderId="18" xfId="0" applyFont="1" applyFill="1" applyBorder="1" applyAlignment="1" applyProtection="1">
      <alignment horizontal="center"/>
      <protection/>
    </xf>
    <xf numFmtId="0" fontId="1" fillId="24" borderId="26" xfId="0" applyFont="1" applyFill="1" applyBorder="1" applyAlignment="1" applyProtection="1">
      <alignment/>
      <protection/>
    </xf>
    <xf numFmtId="0" fontId="1" fillId="24" borderId="26" xfId="0" applyFont="1" applyFill="1" applyBorder="1" applyAlignment="1" applyProtection="1">
      <alignment/>
      <protection/>
    </xf>
    <xf numFmtId="0" fontId="1" fillId="24" borderId="26" xfId="0" applyFont="1" applyFill="1" applyBorder="1" applyAlignment="1" applyProtection="1">
      <alignment horizontal="center"/>
      <protection/>
    </xf>
    <xf numFmtId="0" fontId="1" fillId="24" borderId="31" xfId="0" applyFont="1" applyFill="1" applyBorder="1" applyAlignment="1" applyProtection="1">
      <alignment/>
      <protection/>
    </xf>
    <xf numFmtId="0" fontId="14" fillId="26" borderId="25" xfId="0" applyFont="1" applyFill="1" applyBorder="1" applyAlignment="1" applyProtection="1">
      <alignment/>
      <protection/>
    </xf>
    <xf numFmtId="0" fontId="14" fillId="26" borderId="26" xfId="0" applyFont="1" applyFill="1" applyBorder="1" applyAlignment="1" applyProtection="1">
      <alignment/>
      <protection/>
    </xf>
    <xf numFmtId="3" fontId="1" fillId="24" borderId="0" xfId="0" applyNumberFormat="1" applyFont="1" applyFill="1" applyBorder="1" applyAlignment="1" applyProtection="1">
      <alignment/>
      <protection/>
    </xf>
    <xf numFmtId="0" fontId="1" fillId="4" borderId="19" xfId="0" applyFont="1" applyFill="1" applyBorder="1" applyAlignment="1" applyProtection="1">
      <alignment horizontal="center"/>
      <protection/>
    </xf>
    <xf numFmtId="0" fontId="14" fillId="24" borderId="0" xfId="0" applyFont="1" applyFill="1" applyAlignment="1" applyProtection="1">
      <alignment/>
      <protection locked="0"/>
    </xf>
    <xf numFmtId="0" fontId="7" fillId="24" borderId="0" xfId="0" applyFont="1" applyFill="1" applyAlignment="1">
      <alignment horizontal="right"/>
    </xf>
    <xf numFmtId="0" fontId="9" fillId="24" borderId="0" xfId="0" applyFont="1" applyFill="1" applyAlignment="1">
      <alignment horizontal="center"/>
    </xf>
    <xf numFmtId="0" fontId="10" fillId="25" borderId="0" xfId="0" applyFont="1" applyFill="1" applyAlignment="1" applyProtection="1">
      <alignment horizontal="center"/>
      <protection locked="0"/>
    </xf>
    <xf numFmtId="0" fontId="12" fillId="25" borderId="19" xfId="0" applyFont="1" applyFill="1" applyBorder="1" applyAlignment="1" applyProtection="1">
      <alignment horizontal="left"/>
      <protection locked="0"/>
    </xf>
    <xf numFmtId="0" fontId="12" fillId="25" borderId="18" xfId="0" applyFont="1" applyFill="1" applyBorder="1" applyAlignment="1" applyProtection="1">
      <alignment horizontal="left"/>
      <protection locked="0"/>
    </xf>
    <xf numFmtId="0" fontId="12" fillId="25" borderId="26" xfId="0" applyFont="1" applyFill="1" applyBorder="1" applyAlignment="1" applyProtection="1">
      <alignment horizontal="left"/>
      <protection locked="0"/>
    </xf>
    <xf numFmtId="0" fontId="11" fillId="24" borderId="0" xfId="0" applyFont="1" applyFill="1" applyAlignment="1">
      <alignment horizontal="right"/>
    </xf>
    <xf numFmtId="0" fontId="12" fillId="25" borderId="29" xfId="0" applyFont="1" applyFill="1" applyBorder="1" applyAlignment="1" applyProtection="1">
      <alignment horizontal="left"/>
      <protection locked="0"/>
    </xf>
    <xf numFmtId="0" fontId="7" fillId="24" borderId="0" xfId="0" applyFont="1" applyFill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11" fillId="24" borderId="0" xfId="0" applyFont="1" applyFill="1" applyAlignment="1">
      <alignment horizontal="left"/>
    </xf>
    <xf numFmtId="0" fontId="1" fillId="24" borderId="32" xfId="0" applyFont="1" applyFill="1" applyBorder="1" applyAlignment="1" applyProtection="1">
      <alignment horizontal="center"/>
      <protection/>
    </xf>
    <xf numFmtId="0" fontId="14" fillId="24" borderId="25" xfId="0" applyFont="1" applyFill="1" applyBorder="1" applyAlignment="1" applyProtection="1">
      <alignment horizontal="center"/>
      <protection/>
    </xf>
    <xf numFmtId="0" fontId="14" fillId="24" borderId="26" xfId="0" applyFont="1" applyFill="1" applyBorder="1" applyAlignment="1" applyProtection="1">
      <alignment horizontal="center"/>
      <protection/>
    </xf>
    <xf numFmtId="0" fontId="14" fillId="24" borderId="31" xfId="0" applyFont="1" applyFill="1" applyBorder="1" applyAlignment="1" applyProtection="1">
      <alignment horizontal="center"/>
      <protection/>
    </xf>
    <xf numFmtId="0" fontId="1" fillId="24" borderId="25" xfId="0" applyFont="1" applyFill="1" applyBorder="1" applyAlignment="1" applyProtection="1">
      <alignment horizontal="left"/>
      <protection/>
    </xf>
    <xf numFmtId="0" fontId="1" fillId="24" borderId="26" xfId="0" applyFont="1" applyFill="1" applyBorder="1" applyAlignment="1" applyProtection="1">
      <alignment horizontal="left"/>
      <protection/>
    </xf>
    <xf numFmtId="0" fontId="1" fillId="24" borderId="31" xfId="0" applyFont="1" applyFill="1" applyBorder="1" applyAlignment="1" applyProtection="1">
      <alignment horizontal="left"/>
      <protection/>
    </xf>
    <xf numFmtId="0" fontId="1" fillId="24" borderId="25" xfId="0" applyFont="1" applyFill="1" applyBorder="1" applyAlignment="1" applyProtection="1">
      <alignment horizontal="center"/>
      <protection/>
    </xf>
    <xf numFmtId="0" fontId="1" fillId="24" borderId="26" xfId="0" applyFont="1" applyFill="1" applyBorder="1" applyAlignment="1" applyProtection="1">
      <alignment horizontal="center"/>
      <protection/>
    </xf>
    <xf numFmtId="0" fontId="1" fillId="24" borderId="31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5" fillId="26" borderId="19" xfId="0" applyFont="1" applyFill="1" applyBorder="1" applyAlignment="1" applyProtection="1">
      <alignment horizontal="center"/>
      <protection/>
    </xf>
    <xf numFmtId="0" fontId="15" fillId="26" borderId="18" xfId="0" applyFont="1" applyFill="1" applyBorder="1" applyAlignment="1" applyProtection="1">
      <alignment horizontal="center"/>
      <protection/>
    </xf>
    <xf numFmtId="0" fontId="1" fillId="24" borderId="33" xfId="0" applyFont="1" applyFill="1" applyBorder="1" applyAlignment="1" applyProtection="1">
      <alignment horizontal="center"/>
      <protection/>
    </xf>
    <xf numFmtId="0" fontId="13" fillId="22" borderId="19" xfId="0" applyFont="1" applyFill="1" applyBorder="1" applyAlignment="1" applyProtection="1">
      <alignment horizontal="center"/>
      <protection/>
    </xf>
    <xf numFmtId="0" fontId="13" fillId="22" borderId="18" xfId="0" applyFont="1" applyFill="1" applyBorder="1" applyAlignment="1" applyProtection="1">
      <alignment horizontal="center"/>
      <protection/>
    </xf>
    <xf numFmtId="0" fontId="13" fillId="22" borderId="29" xfId="0" applyFont="1" applyFill="1" applyBorder="1" applyAlignment="1" applyProtection="1">
      <alignment horizontal="center"/>
      <protection/>
    </xf>
    <xf numFmtId="199" fontId="14" fillId="24" borderId="23" xfId="0" applyNumberFormat="1" applyFont="1" applyFill="1" applyBorder="1" applyAlignment="1" applyProtection="1">
      <alignment horizontal="center"/>
      <protection/>
    </xf>
    <xf numFmtId="199" fontId="14" fillId="24" borderId="27" xfId="0" applyNumberFormat="1" applyFont="1" applyFill="1" applyBorder="1" applyAlignment="1" applyProtection="1">
      <alignment horizontal="center"/>
      <protection/>
    </xf>
    <xf numFmtId="3" fontId="14" fillId="24" borderId="0" xfId="0" applyNumberFormat="1" applyFont="1" applyFill="1" applyBorder="1" applyAlignment="1" applyProtection="1">
      <alignment horizontal="center"/>
      <protection/>
    </xf>
    <xf numFmtId="3" fontId="14" fillId="24" borderId="27" xfId="0" applyNumberFormat="1" applyFont="1" applyFill="1" applyBorder="1" applyAlignment="1" applyProtection="1">
      <alignment horizontal="center"/>
      <protection/>
    </xf>
    <xf numFmtId="199" fontId="14" fillId="24" borderId="25" xfId="0" applyNumberFormat="1" applyFont="1" applyFill="1" applyBorder="1" applyAlignment="1" applyProtection="1">
      <alignment horizontal="center"/>
      <protection/>
    </xf>
    <xf numFmtId="199" fontId="14" fillId="24" borderId="26" xfId="0" applyNumberFormat="1" applyFont="1" applyFill="1" applyBorder="1" applyAlignment="1" applyProtection="1">
      <alignment horizontal="center"/>
      <protection/>
    </xf>
    <xf numFmtId="199" fontId="14" fillId="24" borderId="31" xfId="0" applyNumberFormat="1" applyFont="1" applyFill="1" applyBorder="1" applyAlignment="1" applyProtection="1">
      <alignment horizontal="center"/>
      <protection/>
    </xf>
    <xf numFmtId="4" fontId="14" fillId="24" borderId="23" xfId="0" applyNumberFormat="1" applyFont="1" applyFill="1" applyBorder="1" applyAlignment="1" applyProtection="1">
      <alignment horizontal="center"/>
      <protection/>
    </xf>
    <xf numFmtId="4" fontId="14" fillId="24" borderId="0" xfId="0" applyNumberFormat="1" applyFont="1" applyFill="1" applyBorder="1" applyAlignment="1" applyProtection="1">
      <alignment horizontal="center"/>
      <protection/>
    </xf>
    <xf numFmtId="4" fontId="14" fillId="24" borderId="27" xfId="0" applyNumberFormat="1" applyFont="1" applyFill="1" applyBorder="1" applyAlignment="1" applyProtection="1">
      <alignment horizontal="center"/>
      <protection/>
    </xf>
    <xf numFmtId="3" fontId="14" fillId="24" borderId="23" xfId="0" applyNumberFormat="1" applyFont="1" applyFill="1" applyBorder="1" applyAlignment="1" applyProtection="1">
      <alignment horizontal="center"/>
      <protection/>
    </xf>
    <xf numFmtId="0" fontId="15" fillId="22" borderId="18" xfId="0" applyFont="1" applyFill="1" applyBorder="1" applyAlignment="1" applyProtection="1">
      <alignment horizontal="center"/>
      <protection locked="0"/>
    </xf>
    <xf numFmtId="0" fontId="15" fillId="22" borderId="19" xfId="0" applyFont="1" applyFill="1" applyBorder="1" applyAlignment="1" applyProtection="1">
      <alignment horizontal="center"/>
      <protection locked="0"/>
    </xf>
    <xf numFmtId="0" fontId="15" fillId="22" borderId="29" xfId="0" applyFont="1" applyFill="1" applyBorder="1" applyAlignment="1" applyProtection="1">
      <alignment horizontal="center"/>
      <protection locked="0"/>
    </xf>
    <xf numFmtId="3" fontId="14" fillId="22" borderId="18" xfId="0" applyNumberFormat="1" applyFont="1" applyFill="1" applyBorder="1" applyAlignment="1" applyProtection="1">
      <alignment horizontal="center"/>
      <protection/>
    </xf>
    <xf numFmtId="3" fontId="14" fillId="22" borderId="29" xfId="0" applyNumberFormat="1" applyFont="1" applyFill="1" applyBorder="1" applyAlignment="1" applyProtection="1">
      <alignment horizontal="center"/>
      <protection/>
    </xf>
    <xf numFmtId="0" fontId="36" fillId="24" borderId="34" xfId="0" applyFont="1" applyFill="1" applyBorder="1" applyAlignment="1" applyProtection="1">
      <alignment horizontal="center"/>
      <protection/>
    </xf>
    <xf numFmtId="0" fontId="36" fillId="24" borderId="32" xfId="0" applyFont="1" applyFill="1" applyBorder="1" applyAlignment="1" applyProtection="1">
      <alignment horizontal="center"/>
      <protection/>
    </xf>
    <xf numFmtId="0" fontId="36" fillId="24" borderId="35" xfId="0" applyFont="1" applyFill="1" applyBorder="1" applyAlignment="1" applyProtection="1">
      <alignment horizontal="center"/>
      <protection/>
    </xf>
    <xf numFmtId="14" fontId="15" fillId="24" borderId="36" xfId="0" applyNumberFormat="1" applyFont="1" applyFill="1" applyBorder="1" applyAlignment="1" applyProtection="1">
      <alignment horizontal="center"/>
      <protection/>
    </xf>
    <xf numFmtId="0" fontId="15" fillId="24" borderId="37" xfId="0" applyFont="1" applyFill="1" applyBorder="1" applyAlignment="1" applyProtection="1">
      <alignment horizontal="center"/>
      <protection/>
    </xf>
    <xf numFmtId="0" fontId="15" fillId="24" borderId="38" xfId="0" applyFont="1" applyFill="1" applyBorder="1" applyAlignment="1" applyProtection="1">
      <alignment horizontal="center"/>
      <protection/>
    </xf>
    <xf numFmtId="0" fontId="1" fillId="24" borderId="39" xfId="0" applyFont="1" applyFill="1" applyBorder="1" applyAlignment="1" applyProtection="1">
      <alignment horizontal="left"/>
      <protection/>
    </xf>
    <xf numFmtId="0" fontId="1" fillId="24" borderId="40" xfId="0" applyFont="1" applyFill="1" applyBorder="1" applyAlignment="1" applyProtection="1">
      <alignment horizontal="left"/>
      <protection/>
    </xf>
    <xf numFmtId="0" fontId="1" fillId="24" borderId="41" xfId="0" applyFont="1" applyFill="1" applyBorder="1" applyAlignment="1" applyProtection="1">
      <alignment horizontal="left"/>
      <protection/>
    </xf>
    <xf numFmtId="0" fontId="39" fillId="24" borderId="0" xfId="0" applyFont="1" applyFill="1" applyAlignment="1" applyProtection="1">
      <alignment horizontal="center"/>
      <protection/>
    </xf>
    <xf numFmtId="3" fontId="14" fillId="24" borderId="26" xfId="0" applyNumberFormat="1" applyFont="1" applyFill="1" applyBorder="1" applyAlignment="1" applyProtection="1">
      <alignment horizontal="center"/>
      <protection/>
    </xf>
    <xf numFmtId="3" fontId="14" fillId="24" borderId="31" xfId="0" applyNumberFormat="1" applyFont="1" applyFill="1" applyBorder="1" applyAlignment="1" applyProtection="1">
      <alignment horizontal="center"/>
      <protection/>
    </xf>
    <xf numFmtId="3" fontId="15" fillId="22" borderId="19" xfId="0" applyNumberFormat="1" applyFont="1" applyFill="1" applyBorder="1" applyAlignment="1" applyProtection="1">
      <alignment horizontal="center"/>
      <protection locked="0"/>
    </xf>
    <xf numFmtId="3" fontId="15" fillId="22" borderId="18" xfId="0" applyNumberFormat="1" applyFont="1" applyFill="1" applyBorder="1" applyAlignment="1" applyProtection="1">
      <alignment horizontal="center"/>
      <protection locked="0"/>
    </xf>
    <xf numFmtId="3" fontId="15" fillId="22" borderId="29" xfId="0" applyNumberFormat="1" applyFont="1" applyFill="1" applyBorder="1" applyAlignment="1" applyProtection="1">
      <alignment horizontal="center"/>
      <protection locked="0"/>
    </xf>
    <xf numFmtId="0" fontId="18" fillId="24" borderId="0" xfId="0" applyFont="1" applyFill="1" applyAlignment="1" applyProtection="1">
      <alignment horizontal="center"/>
      <protection locked="0"/>
    </xf>
    <xf numFmtId="0" fontId="14" fillId="24" borderId="0" xfId="0" applyFont="1" applyFill="1" applyAlignment="1" applyProtection="1">
      <alignment horizontal="center"/>
      <protection/>
    </xf>
    <xf numFmtId="189" fontId="14" fillId="24" borderId="0" xfId="0" applyNumberFormat="1" applyFont="1" applyFill="1" applyAlignment="1" applyProtection="1">
      <alignment horizontal="center"/>
      <protection/>
    </xf>
    <xf numFmtId="0" fontId="14" fillId="24" borderId="26" xfId="0" applyFont="1" applyFill="1" applyBorder="1" applyAlignment="1" applyProtection="1">
      <alignment horizontal="left"/>
      <protection/>
    </xf>
    <xf numFmtId="0" fontId="14" fillId="24" borderId="0" xfId="0" applyFont="1" applyFill="1" applyBorder="1" applyAlignment="1" applyProtection="1">
      <alignment horizontal="center"/>
      <protection/>
    </xf>
    <xf numFmtId="0" fontId="14" fillId="24" borderId="27" xfId="0" applyFont="1" applyFill="1" applyBorder="1" applyAlignment="1" applyProtection="1">
      <alignment horizontal="center"/>
      <protection/>
    </xf>
    <xf numFmtId="0" fontId="15" fillId="22" borderId="19" xfId="0" applyFont="1" applyFill="1" applyBorder="1" applyAlignment="1" applyProtection="1">
      <alignment horizontal="center"/>
      <protection/>
    </xf>
    <xf numFmtId="0" fontId="15" fillId="22" borderId="18" xfId="0" applyFont="1" applyFill="1" applyBorder="1" applyAlignment="1" applyProtection="1">
      <alignment horizontal="center"/>
      <protection/>
    </xf>
    <xf numFmtId="0" fontId="15" fillId="22" borderId="29" xfId="0" applyFont="1" applyFill="1" applyBorder="1" applyAlignment="1" applyProtection="1">
      <alignment horizontal="center"/>
      <protection/>
    </xf>
    <xf numFmtId="0" fontId="14" fillId="24" borderId="0" xfId="0" applyFont="1" applyFill="1" applyBorder="1" applyAlignment="1" applyProtection="1">
      <alignment horizontal="left"/>
      <protection/>
    </xf>
    <xf numFmtId="0" fontId="14" fillId="4" borderId="19" xfId="0" applyFont="1" applyFill="1" applyBorder="1" applyAlignment="1" applyProtection="1">
      <alignment horizontal="center"/>
      <protection/>
    </xf>
    <xf numFmtId="0" fontId="14" fillId="4" borderId="18" xfId="0" applyFont="1" applyFill="1" applyBorder="1" applyAlignment="1" applyProtection="1">
      <alignment horizontal="center"/>
      <protection/>
    </xf>
    <xf numFmtId="0" fontId="14" fillId="4" borderId="29" xfId="0" applyFont="1" applyFill="1" applyBorder="1" applyAlignment="1" applyProtection="1">
      <alignment horizontal="center"/>
      <protection/>
    </xf>
    <xf numFmtId="0" fontId="14" fillId="26" borderId="25" xfId="0" applyFont="1" applyFill="1" applyBorder="1" applyAlignment="1" applyProtection="1">
      <alignment horizontal="center"/>
      <protection/>
    </xf>
    <xf numFmtId="0" fontId="14" fillId="26" borderId="26" xfId="0" applyFont="1" applyFill="1" applyBorder="1" applyAlignment="1" applyProtection="1">
      <alignment horizontal="center"/>
      <protection/>
    </xf>
    <xf numFmtId="0" fontId="14" fillId="26" borderId="31" xfId="0" applyFont="1" applyFill="1" applyBorder="1" applyAlignment="1" applyProtection="1">
      <alignment horizontal="center"/>
      <protection/>
    </xf>
    <xf numFmtId="0" fontId="14" fillId="7" borderId="0" xfId="0" applyFont="1" applyFill="1" applyAlignment="1" applyProtection="1">
      <alignment horizontal="center"/>
      <protection/>
    </xf>
    <xf numFmtId="0" fontId="14" fillId="26" borderId="19" xfId="0" applyFont="1" applyFill="1" applyBorder="1" applyAlignment="1" applyProtection="1">
      <alignment horizontal="center"/>
      <protection/>
    </xf>
    <xf numFmtId="0" fontId="14" fillId="26" borderId="18" xfId="0" applyFont="1" applyFill="1" applyBorder="1" applyAlignment="1" applyProtection="1">
      <alignment horizontal="center"/>
      <protection/>
    </xf>
    <xf numFmtId="0" fontId="14" fillId="26" borderId="29" xfId="0" applyFont="1" applyFill="1" applyBorder="1" applyAlignment="1" applyProtection="1">
      <alignment horizontal="center"/>
      <protection/>
    </xf>
    <xf numFmtId="3" fontId="14" fillId="24" borderId="0" xfId="0" applyNumberFormat="1" applyFont="1" applyFill="1" applyBorder="1" applyAlignment="1" applyProtection="1">
      <alignment horizontal="center"/>
      <protection locked="0"/>
    </xf>
    <xf numFmtId="0" fontId="15" fillId="22" borderId="30" xfId="0" applyFont="1" applyFill="1" applyBorder="1" applyAlignment="1" applyProtection="1">
      <alignment horizontal="center"/>
      <protection/>
    </xf>
    <xf numFmtId="0" fontId="15" fillId="22" borderId="24" xfId="0" applyFont="1" applyFill="1" applyBorder="1" applyAlignment="1" applyProtection="1">
      <alignment horizontal="center"/>
      <protection/>
    </xf>
    <xf numFmtId="0" fontId="15" fillId="22" borderId="28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dxfs count="24"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42"/>
  <sheetViews>
    <sheetView zoomScalePageLayoutView="0" workbookViewId="0" topLeftCell="A1">
      <selection activeCell="A6" sqref="A6:J6"/>
    </sheetView>
  </sheetViews>
  <sheetFormatPr defaultColWidth="9.140625" defaultRowHeight="12.75"/>
  <cols>
    <col min="1" max="2" width="9.140625" style="1" customWidth="1"/>
    <col min="3" max="3" width="10.7109375" style="1" bestFit="1" customWidth="1"/>
    <col min="4" max="6" width="9.140625" style="1" customWidth="1"/>
    <col min="7" max="7" width="6.140625" style="1" customWidth="1"/>
    <col min="8" max="9" width="9.140625" style="1" customWidth="1"/>
    <col min="10" max="10" width="8.28125" style="1" customWidth="1"/>
    <col min="11" max="16384" width="9.140625" style="1" customWidth="1"/>
  </cols>
  <sheetData>
    <row r="1" spans="11:14" ht="15.75" thickBot="1">
      <c r="K1" s="4"/>
      <c r="L1" s="4"/>
      <c r="M1" s="4"/>
      <c r="N1" s="4"/>
    </row>
    <row r="2" spans="11:14" ht="15">
      <c r="K2" s="7" t="s">
        <v>5</v>
      </c>
      <c r="L2" s="8"/>
      <c r="M2" s="9"/>
      <c r="N2" s="4"/>
    </row>
    <row r="3" spans="11:14" ht="15">
      <c r="K3" s="10" t="s">
        <v>6</v>
      </c>
      <c r="L3" s="6"/>
      <c r="M3" s="11"/>
      <c r="N3" s="4"/>
    </row>
    <row r="4" spans="1:14" ht="41.25" thickBot="1">
      <c r="A4" s="115" t="s">
        <v>32</v>
      </c>
      <c r="B4" s="115"/>
      <c r="C4" s="115"/>
      <c r="D4" s="115"/>
      <c r="E4" s="115"/>
      <c r="F4" s="115"/>
      <c r="G4" s="115"/>
      <c r="H4" s="115"/>
      <c r="I4" s="115"/>
      <c r="J4" s="115"/>
      <c r="K4" s="12"/>
      <c r="L4" s="13"/>
      <c r="M4" s="14"/>
      <c r="N4" s="4"/>
    </row>
    <row r="5" spans="11:14" ht="19.5" customHeight="1">
      <c r="K5" s="4"/>
      <c r="L5" s="4"/>
      <c r="M5" s="4"/>
      <c r="N5" s="4"/>
    </row>
    <row r="6" spans="1:14" ht="31.5">
      <c r="A6" s="116" t="s">
        <v>7</v>
      </c>
      <c r="B6" s="116"/>
      <c r="C6" s="116"/>
      <c r="D6" s="116"/>
      <c r="E6" s="116"/>
      <c r="F6" s="116"/>
      <c r="G6" s="116"/>
      <c r="H6" s="116"/>
      <c r="I6" s="116"/>
      <c r="J6" s="116"/>
      <c r="K6" s="4" t="s">
        <v>31</v>
      </c>
      <c r="L6" s="4"/>
      <c r="M6" s="4"/>
      <c r="N6" s="4"/>
    </row>
    <row r="7" spans="11:14" ht="15">
      <c r="K7" s="4"/>
      <c r="L7" s="4"/>
      <c r="M7" s="4"/>
      <c r="N7" s="4"/>
    </row>
    <row r="8" spans="1:14" s="2" customFormat="1" ht="18">
      <c r="A8" s="120" t="s">
        <v>8</v>
      </c>
      <c r="B8" s="120"/>
      <c r="C8" s="120"/>
      <c r="D8" s="119" t="s">
        <v>127</v>
      </c>
      <c r="E8" s="119"/>
      <c r="F8" s="119"/>
      <c r="G8" s="119"/>
      <c r="H8" s="119"/>
      <c r="I8" s="119"/>
      <c r="J8" s="19"/>
      <c r="K8" s="20"/>
      <c r="L8" s="20"/>
      <c r="M8" s="20"/>
      <c r="N8" s="20"/>
    </row>
    <row r="9" spans="1:14" s="2" customFormat="1" ht="18">
      <c r="A9" s="120" t="s">
        <v>9</v>
      </c>
      <c r="B9" s="120"/>
      <c r="C9" s="120"/>
      <c r="D9" s="118" t="s">
        <v>128</v>
      </c>
      <c r="E9" s="118"/>
      <c r="F9" s="118"/>
      <c r="G9" s="118"/>
      <c r="H9" s="118"/>
      <c r="I9" s="118"/>
      <c r="J9" s="19"/>
      <c r="K9" s="20"/>
      <c r="L9" s="20"/>
      <c r="M9" s="20"/>
      <c r="N9" s="20"/>
    </row>
    <row r="10" spans="1:14" s="2" customFormat="1" ht="18">
      <c r="A10" s="120" t="s">
        <v>10</v>
      </c>
      <c r="B10" s="120"/>
      <c r="C10" s="120"/>
      <c r="D10" s="118" t="s">
        <v>129</v>
      </c>
      <c r="E10" s="118"/>
      <c r="F10" s="118"/>
      <c r="G10" s="121"/>
      <c r="H10" s="117" t="s">
        <v>130</v>
      </c>
      <c r="I10" s="118"/>
      <c r="J10" s="19"/>
      <c r="K10" s="20"/>
      <c r="L10" s="20"/>
      <c r="M10" s="20"/>
      <c r="N10" s="20"/>
    </row>
    <row r="11" spans="4:14" ht="15">
      <c r="D11" s="123"/>
      <c r="E11" s="123"/>
      <c r="F11" s="123"/>
      <c r="G11" s="123"/>
      <c r="H11" s="18"/>
      <c r="I11" s="16"/>
      <c r="J11" s="5"/>
      <c r="K11" s="4"/>
      <c r="L11" s="4"/>
      <c r="M11" s="4"/>
      <c r="N11" s="4"/>
    </row>
    <row r="12" spans="1:14" ht="18">
      <c r="A12" s="120" t="s">
        <v>11</v>
      </c>
      <c r="B12" s="120"/>
      <c r="C12" s="120"/>
      <c r="D12" s="17" t="s">
        <v>33</v>
      </c>
      <c r="E12" s="17"/>
      <c r="F12" s="17"/>
      <c r="G12" s="17"/>
      <c r="H12" s="17"/>
      <c r="I12" s="17"/>
      <c r="J12" s="19"/>
      <c r="K12" s="4"/>
      <c r="L12" s="4"/>
      <c r="M12" s="4"/>
      <c r="N12" s="4"/>
    </row>
    <row r="13" spans="11:14" s="2" customFormat="1" ht="16.5">
      <c r="K13" s="20"/>
      <c r="L13" s="20"/>
      <c r="M13" s="20"/>
      <c r="N13" s="20"/>
    </row>
    <row r="14" spans="1:14" s="2" customFormat="1" ht="18">
      <c r="A14" s="124" t="s">
        <v>15</v>
      </c>
      <c r="B14" s="124"/>
      <c r="C14" s="124"/>
      <c r="D14" s="124"/>
      <c r="K14" s="20"/>
      <c r="L14" s="20"/>
      <c r="M14" s="20"/>
      <c r="N14" s="20"/>
    </row>
    <row r="15" spans="2:14" s="2" customFormat="1" ht="16.5">
      <c r="B15" s="3" t="s">
        <v>4</v>
      </c>
      <c r="C15" s="1" t="s">
        <v>12</v>
      </c>
      <c r="D15" s="1"/>
      <c r="E15" s="1"/>
      <c r="F15" s="1"/>
      <c r="G15" s="1"/>
      <c r="H15" s="1"/>
      <c r="I15" s="1"/>
      <c r="J15" s="1"/>
      <c r="K15" s="20"/>
      <c r="L15" s="20"/>
      <c r="M15" s="20"/>
      <c r="N15" s="20"/>
    </row>
    <row r="16" spans="2:14" s="2" customFormat="1" ht="16.5">
      <c r="B16" s="3" t="s">
        <v>4</v>
      </c>
      <c r="C16" s="1" t="s">
        <v>13</v>
      </c>
      <c r="D16" s="1"/>
      <c r="E16" s="1"/>
      <c r="F16" s="1"/>
      <c r="G16" s="1"/>
      <c r="H16" s="1"/>
      <c r="I16" s="1"/>
      <c r="J16" s="1"/>
      <c r="K16" s="20"/>
      <c r="L16" s="20"/>
      <c r="M16" s="20"/>
      <c r="N16" s="20"/>
    </row>
    <row r="17" spans="2:14" s="2" customFormat="1" ht="16.5">
      <c r="B17" s="3" t="s">
        <v>4</v>
      </c>
      <c r="C17" s="1" t="s">
        <v>14</v>
      </c>
      <c r="D17" s="1"/>
      <c r="E17" s="1"/>
      <c r="F17" s="1"/>
      <c r="G17" s="1"/>
      <c r="H17" s="1"/>
      <c r="I17" s="1"/>
      <c r="J17" s="1"/>
      <c r="K17" s="20"/>
      <c r="L17" s="20"/>
      <c r="M17" s="20"/>
      <c r="N17" s="20"/>
    </row>
    <row r="18" spans="11:14" s="2" customFormat="1" ht="16.5">
      <c r="K18" s="20"/>
      <c r="L18" s="20"/>
      <c r="M18" s="20"/>
      <c r="N18" s="20"/>
    </row>
    <row r="19" spans="1:14" s="2" customFormat="1" ht="18">
      <c r="A19" s="124" t="s">
        <v>16</v>
      </c>
      <c r="B19" s="124"/>
      <c r="C19" s="124"/>
      <c r="D19" s="124"/>
      <c r="K19" s="20"/>
      <c r="L19" s="20"/>
      <c r="M19" s="20"/>
      <c r="N19" s="20"/>
    </row>
    <row r="20" spans="3:14" s="2" customFormat="1" ht="16.5">
      <c r="C20" s="114" t="s">
        <v>17</v>
      </c>
      <c r="D20" s="114"/>
      <c r="E20" s="15" t="s">
        <v>3</v>
      </c>
      <c r="F20" s="2" t="s">
        <v>24</v>
      </c>
      <c r="K20" s="20"/>
      <c r="L20" s="20"/>
      <c r="M20" s="20"/>
      <c r="N20" s="20"/>
    </row>
    <row r="21" spans="3:14" s="2" customFormat="1" ht="16.5">
      <c r="C21" s="114" t="s">
        <v>18</v>
      </c>
      <c r="D21" s="114"/>
      <c r="E21" s="15" t="s">
        <v>3</v>
      </c>
      <c r="F21" s="2" t="s">
        <v>25</v>
      </c>
      <c r="K21" s="20"/>
      <c r="L21" s="20"/>
      <c r="M21" s="20"/>
      <c r="N21" s="20"/>
    </row>
    <row r="22" spans="3:14" s="2" customFormat="1" ht="16.5">
      <c r="C22" s="114" t="s">
        <v>19</v>
      </c>
      <c r="D22" s="114"/>
      <c r="E22" s="15" t="s">
        <v>3</v>
      </c>
      <c r="F22" s="2" t="s">
        <v>26</v>
      </c>
      <c r="K22" s="20"/>
      <c r="L22" s="20"/>
      <c r="M22" s="20"/>
      <c r="N22" s="20"/>
    </row>
    <row r="23" spans="3:14" s="2" customFormat="1" ht="16.5">
      <c r="C23" s="114" t="s">
        <v>20</v>
      </c>
      <c r="D23" s="114"/>
      <c r="E23" s="15" t="s">
        <v>3</v>
      </c>
      <c r="F23" s="2" t="s">
        <v>27</v>
      </c>
      <c r="K23" s="20"/>
      <c r="L23" s="20"/>
      <c r="M23" s="20"/>
      <c r="N23" s="20"/>
    </row>
    <row r="24" spans="3:14" s="2" customFormat="1" ht="16.5">
      <c r="C24" s="114" t="s">
        <v>21</v>
      </c>
      <c r="D24" s="114"/>
      <c r="E24" s="15" t="s">
        <v>3</v>
      </c>
      <c r="F24" s="2" t="s">
        <v>27</v>
      </c>
      <c r="K24" s="20"/>
      <c r="L24" s="20"/>
      <c r="M24" s="20"/>
      <c r="N24" s="20"/>
    </row>
    <row r="25" spans="3:14" s="2" customFormat="1" ht="16.5">
      <c r="C25" s="114" t="s">
        <v>22</v>
      </c>
      <c r="D25" s="114"/>
      <c r="E25" s="15" t="s">
        <v>3</v>
      </c>
      <c r="F25" s="2" t="s">
        <v>28</v>
      </c>
      <c r="K25" s="20"/>
      <c r="L25" s="20"/>
      <c r="M25" s="20"/>
      <c r="N25" s="20"/>
    </row>
    <row r="26" spans="3:14" s="2" customFormat="1" ht="16.5">
      <c r="C26" s="114" t="s">
        <v>23</v>
      </c>
      <c r="D26" s="114"/>
      <c r="E26" s="15" t="s">
        <v>3</v>
      </c>
      <c r="F26" s="2" t="s">
        <v>29</v>
      </c>
      <c r="K26" s="20"/>
      <c r="L26" s="20"/>
      <c r="M26" s="20"/>
      <c r="N26" s="20"/>
    </row>
    <row r="27" spans="11:14" s="2" customFormat="1" ht="16.5">
      <c r="K27" s="20"/>
      <c r="L27" s="20"/>
      <c r="M27" s="20"/>
      <c r="N27" s="20"/>
    </row>
    <row r="28" spans="1:14" s="2" customFormat="1" ht="16.5">
      <c r="A28" s="122" t="s">
        <v>30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20"/>
      <c r="L28" s="20"/>
      <c r="M28" s="20"/>
      <c r="N28" s="20"/>
    </row>
    <row r="29" spans="11:14" s="2" customFormat="1" ht="16.5">
      <c r="K29" s="20"/>
      <c r="L29" s="20"/>
      <c r="M29" s="20"/>
      <c r="N29" s="20"/>
    </row>
    <row r="30" spans="11:14" s="2" customFormat="1" ht="16.5">
      <c r="K30" s="20"/>
      <c r="L30" s="20"/>
      <c r="M30" s="20"/>
      <c r="N30" s="20"/>
    </row>
    <row r="31" spans="11:14" s="2" customFormat="1" ht="16.5">
      <c r="K31" s="20"/>
      <c r="L31" s="20"/>
      <c r="M31" s="20"/>
      <c r="N31" s="20"/>
    </row>
    <row r="32" spans="11:14" s="2" customFormat="1" ht="16.5">
      <c r="K32" s="20"/>
      <c r="L32" s="20"/>
      <c r="M32" s="20"/>
      <c r="N32" s="20"/>
    </row>
    <row r="33" spans="11:14" s="2" customFormat="1" ht="16.5">
      <c r="K33" s="20"/>
      <c r="L33" s="20"/>
      <c r="M33" s="20"/>
      <c r="N33" s="20"/>
    </row>
    <row r="34" spans="11:14" s="2" customFormat="1" ht="16.5">
      <c r="K34" s="20"/>
      <c r="L34" s="20"/>
      <c r="M34" s="20"/>
      <c r="N34" s="20"/>
    </row>
    <row r="35" spans="1:14" s="2" customFormat="1" ht="16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 password="DA3E" sheet="1" selectLockedCells="1"/>
  <mergeCells count="21">
    <mergeCell ref="C23:D23"/>
    <mergeCell ref="D10:G10"/>
    <mergeCell ref="A28:J28"/>
    <mergeCell ref="D11:G11"/>
    <mergeCell ref="A14:D14"/>
    <mergeCell ref="A19:D19"/>
    <mergeCell ref="C20:D20"/>
    <mergeCell ref="C22:D22"/>
    <mergeCell ref="C21:D21"/>
    <mergeCell ref="A12:C12"/>
    <mergeCell ref="C26:D26"/>
    <mergeCell ref="C24:D24"/>
    <mergeCell ref="C25:D25"/>
    <mergeCell ref="A4:J4"/>
    <mergeCell ref="A6:J6"/>
    <mergeCell ref="H10:I10"/>
    <mergeCell ref="D8:I8"/>
    <mergeCell ref="D9:I9"/>
    <mergeCell ref="A8:C8"/>
    <mergeCell ref="A10:C10"/>
    <mergeCell ref="A9:C9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I102"/>
  <sheetViews>
    <sheetView tabSelected="1" zoomScalePageLayoutView="0" workbookViewId="0" topLeftCell="A1">
      <selection activeCell="E71" sqref="E71:J71"/>
    </sheetView>
  </sheetViews>
  <sheetFormatPr defaultColWidth="9.140625" defaultRowHeight="15.75" customHeight="1"/>
  <cols>
    <col min="1" max="43" width="3.57421875" style="21" customWidth="1"/>
    <col min="44" max="48" width="9.140625" style="21" customWidth="1"/>
    <col min="49" max="49" width="58.7109375" style="21" bestFit="1" customWidth="1"/>
    <col min="50" max="55" width="9.140625" style="21" customWidth="1"/>
    <col min="56" max="56" width="9.140625" style="25" customWidth="1"/>
    <col min="57" max="57" width="16.421875" style="25" bestFit="1" customWidth="1"/>
    <col min="58" max="65" width="9.140625" style="25" customWidth="1"/>
    <col min="66" max="16384" width="9.140625" style="21" customWidth="1"/>
  </cols>
  <sheetData>
    <row r="1" spans="2:43" ht="15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3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>
        <v>1</v>
      </c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2:43" ht="9.75" customHeight="1">
      <c r="L2" s="26"/>
      <c r="M2" s="26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2:43" ht="15.75" customHeight="1">
      <c r="B3" s="27" t="s">
        <v>0</v>
      </c>
      <c r="E3" s="164" t="str">
        <f>Cover!A6</f>
        <v>อาคารพาณิชย์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6"/>
      <c r="W3" s="28"/>
      <c r="X3" s="158" t="s">
        <v>34</v>
      </c>
      <c r="Y3" s="159"/>
      <c r="Z3" s="159"/>
      <c r="AA3" s="160"/>
      <c r="AB3" s="29"/>
      <c r="AD3" s="30" t="s">
        <v>5</v>
      </c>
      <c r="AE3" s="31"/>
      <c r="AF3" s="31"/>
      <c r="AG3" s="32"/>
      <c r="AH3" s="32"/>
      <c r="AI3" s="32"/>
      <c r="AJ3" s="32"/>
      <c r="AK3" s="32"/>
      <c r="AL3" s="24"/>
      <c r="AM3" s="24"/>
      <c r="AN3" s="24"/>
      <c r="AO3" s="24"/>
      <c r="AP3" s="24"/>
      <c r="AQ3" s="24"/>
    </row>
    <row r="4" spans="2:43" ht="15.75" customHeight="1">
      <c r="B4" s="27" t="s">
        <v>1</v>
      </c>
      <c r="E4" s="164" t="str">
        <f>Cover!D8</f>
        <v>คุณทดลอง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6"/>
      <c r="W4" s="33"/>
      <c r="X4" s="161">
        <f ca="1">TODAY()</f>
        <v>40276</v>
      </c>
      <c r="Y4" s="162"/>
      <c r="Z4" s="162"/>
      <c r="AA4" s="163"/>
      <c r="AB4" s="34"/>
      <c r="AD4" s="35" t="s">
        <v>6</v>
      </c>
      <c r="AE4" s="31"/>
      <c r="AF4" s="31"/>
      <c r="AG4" s="32"/>
      <c r="AH4" s="32"/>
      <c r="AI4" s="32"/>
      <c r="AJ4" s="32"/>
      <c r="AK4" s="32"/>
      <c r="AL4" s="24"/>
      <c r="AM4" s="24"/>
      <c r="AN4" s="24"/>
      <c r="AO4" s="24"/>
      <c r="AP4" s="24"/>
      <c r="AQ4" s="24"/>
    </row>
    <row r="5" spans="2:43" ht="15.75" customHeight="1">
      <c r="B5" s="27" t="s">
        <v>2</v>
      </c>
      <c r="E5" s="164" t="str">
        <f>Cover!D9</f>
        <v>กทม.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6"/>
      <c r="W5" s="28"/>
      <c r="X5" s="29"/>
      <c r="Y5" s="29"/>
      <c r="Z5" s="36"/>
      <c r="AA5" s="36"/>
      <c r="AB5" s="36"/>
      <c r="AD5" s="32"/>
      <c r="AE5" s="32"/>
      <c r="AF5" s="32"/>
      <c r="AG5" s="32"/>
      <c r="AH5" s="32"/>
      <c r="AI5" s="31"/>
      <c r="AJ5" s="32"/>
      <c r="AK5" s="32"/>
      <c r="AL5" s="24"/>
      <c r="AM5" s="24"/>
      <c r="AN5" s="24"/>
      <c r="AO5" s="24"/>
      <c r="AP5" s="24"/>
      <c r="AQ5" s="24"/>
    </row>
    <row r="6" spans="2:43" ht="9.7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3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D6" s="32"/>
      <c r="AE6" s="32"/>
      <c r="AF6" s="32"/>
      <c r="AG6" s="32"/>
      <c r="AH6" s="32"/>
      <c r="AI6" s="32"/>
      <c r="AJ6" s="32"/>
      <c r="AK6" s="32"/>
      <c r="AL6" s="24"/>
      <c r="AM6" s="24"/>
      <c r="AN6" s="24"/>
      <c r="AO6" s="24"/>
      <c r="AP6" s="24"/>
      <c r="AQ6" s="24"/>
    </row>
    <row r="7" spans="2:43" ht="15.75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D7" s="32" t="s">
        <v>31</v>
      </c>
      <c r="AE7" s="24"/>
      <c r="AF7" s="24"/>
      <c r="AG7" s="24"/>
      <c r="AH7" s="24"/>
      <c r="AI7" s="24"/>
      <c r="AJ7" s="24"/>
      <c r="AK7" s="38"/>
      <c r="AL7" s="24"/>
      <c r="AM7" s="24"/>
      <c r="AN7" s="24"/>
      <c r="AO7" s="24"/>
      <c r="AP7" s="24"/>
      <c r="AQ7" s="24"/>
    </row>
    <row r="8" spans="2:43" ht="15.75" customHeight="1">
      <c r="B8" s="167" t="s">
        <v>44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2:43" ht="15.75" customHeight="1">
      <c r="B9" s="39" t="s">
        <v>76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2:43" ht="15.75" customHeight="1">
      <c r="B10" s="41"/>
      <c r="C10" s="41" t="s">
        <v>53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2:43" ht="15.75" customHeight="1">
      <c r="B11" s="41"/>
      <c r="C11" s="40"/>
      <c r="D11" s="40"/>
      <c r="E11" s="42" t="s">
        <v>57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2:43" ht="15.75" customHeight="1">
      <c r="B12" s="41"/>
      <c r="C12" s="40"/>
      <c r="D12" s="40"/>
      <c r="E12" s="42" t="s">
        <v>55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2:43" ht="15.75" customHeight="1">
      <c r="B13" s="41"/>
      <c r="C13" s="40"/>
      <c r="D13" s="40"/>
      <c r="E13" s="42" t="s">
        <v>56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3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2:43" ht="15.75" customHeight="1">
      <c r="B14" s="41"/>
      <c r="C14" s="40"/>
      <c r="D14" s="40"/>
      <c r="E14" s="42" t="s">
        <v>58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</row>
    <row r="15" spans="1:43" ht="15.75" customHeight="1">
      <c r="A15" s="44"/>
      <c r="B15" s="44"/>
      <c r="C15" s="45" t="s">
        <v>54</v>
      </c>
      <c r="D15" s="44"/>
      <c r="L15" s="26"/>
      <c r="M15" s="26"/>
      <c r="N15" s="46"/>
      <c r="O15" s="46"/>
      <c r="P15" s="46"/>
      <c r="S15" s="26"/>
      <c r="U15" s="26"/>
      <c r="W15" s="26"/>
      <c r="X15" s="47"/>
      <c r="Y15" s="47"/>
      <c r="Z15" s="47"/>
      <c r="AA15" s="47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</row>
    <row r="16" spans="1:43" ht="15.75" customHeight="1">
      <c r="A16" s="44"/>
      <c r="E16" s="44" t="s">
        <v>45</v>
      </c>
      <c r="F16" s="44"/>
      <c r="G16" s="44"/>
      <c r="H16" s="44"/>
      <c r="I16" s="44"/>
      <c r="J16" s="44"/>
      <c r="K16" s="44"/>
      <c r="P16" s="48" t="s">
        <v>3</v>
      </c>
      <c r="Q16" s="173">
        <v>173</v>
      </c>
      <c r="R16" s="173"/>
      <c r="S16" s="173"/>
      <c r="T16" s="173"/>
      <c r="U16" s="174" t="s">
        <v>41</v>
      </c>
      <c r="V16" s="174"/>
      <c r="W16" s="17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1:43" ht="15.75" customHeight="1">
      <c r="A17" s="44"/>
      <c r="B17" s="44"/>
      <c r="E17" s="44" t="s">
        <v>52</v>
      </c>
      <c r="F17" s="44"/>
      <c r="P17" s="48" t="s">
        <v>3</v>
      </c>
      <c r="Q17" s="174">
        <f>0.375*Q16</f>
        <v>64.875</v>
      </c>
      <c r="R17" s="174"/>
      <c r="S17" s="174"/>
      <c r="T17" s="174"/>
      <c r="U17" s="174" t="s">
        <v>41</v>
      </c>
      <c r="V17" s="174"/>
      <c r="W17" s="174"/>
      <c r="X17" s="49"/>
      <c r="Y17" s="49"/>
      <c r="Z17" s="49"/>
      <c r="AA17" s="49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</row>
    <row r="18" spans="1:43" ht="15.75" customHeight="1">
      <c r="A18" s="44"/>
      <c r="B18" s="44"/>
      <c r="E18" s="44" t="s">
        <v>51</v>
      </c>
      <c r="F18" s="44"/>
      <c r="O18" s="48"/>
      <c r="P18" s="26" t="s">
        <v>3</v>
      </c>
      <c r="Q18" s="175">
        <f>0.29*SQRT(Q16)</f>
        <v>3.814354467010112</v>
      </c>
      <c r="R18" s="175"/>
      <c r="S18" s="175"/>
      <c r="T18" s="175"/>
      <c r="U18" s="174" t="s">
        <v>41</v>
      </c>
      <c r="V18" s="174"/>
      <c r="W18" s="174"/>
      <c r="X18" s="49"/>
      <c r="Y18" s="49"/>
      <c r="Z18" s="49"/>
      <c r="AA18" s="49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</row>
    <row r="19" spans="12:43" ht="15.75" customHeight="1">
      <c r="L19" s="26"/>
      <c r="M19" s="26"/>
      <c r="N19" s="50"/>
      <c r="O19" s="50"/>
      <c r="P19" s="48"/>
      <c r="Q19" s="51"/>
      <c r="R19" s="51"/>
      <c r="S19" s="51"/>
      <c r="T19" s="51"/>
      <c r="X19" s="26"/>
      <c r="AC19" s="48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</row>
    <row r="20" spans="1:61" ht="15.75" customHeight="1">
      <c r="A20" s="44"/>
      <c r="B20" s="52"/>
      <c r="C20" s="53" t="s">
        <v>60</v>
      </c>
      <c r="D20" s="54"/>
      <c r="E20" s="54"/>
      <c r="F20" s="54"/>
      <c r="G20" s="54"/>
      <c r="H20" s="54"/>
      <c r="I20" s="54"/>
      <c r="J20" s="54"/>
      <c r="K20" s="54"/>
      <c r="L20" s="55"/>
      <c r="M20" s="55"/>
      <c r="N20" s="170" t="s">
        <v>46</v>
      </c>
      <c r="O20" s="171"/>
      <c r="P20" s="171"/>
      <c r="Q20" s="172"/>
      <c r="R20" s="153" t="s">
        <v>47</v>
      </c>
      <c r="S20" s="153"/>
      <c r="T20" s="153"/>
      <c r="U20" s="153"/>
      <c r="V20" s="154"/>
      <c r="W20" s="153"/>
      <c r="X20" s="153"/>
      <c r="Y20" s="155"/>
      <c r="Z20" s="156"/>
      <c r="AA20" s="157"/>
      <c r="AB20" s="46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44"/>
      <c r="BD20" s="25">
        <f>VLOOKUP(N20,$BE$20:$BF$23,2,FALSE)</f>
        <v>2400</v>
      </c>
      <c r="BE20" s="25" t="s">
        <v>46</v>
      </c>
      <c r="BF20" s="25">
        <v>2400</v>
      </c>
      <c r="BH20" s="25">
        <f>0.5*BD20</f>
        <v>1200</v>
      </c>
      <c r="BI20" s="25">
        <f>IF(BH20&lt;=1700,BH20,IF(BH20&gt;1700,1700))</f>
        <v>1200</v>
      </c>
    </row>
    <row r="21" spans="1:61" ht="15.75" customHeight="1">
      <c r="A21" s="44"/>
      <c r="B21" s="56"/>
      <c r="C21" s="44" t="s">
        <v>42</v>
      </c>
      <c r="D21" s="44"/>
      <c r="E21" s="44"/>
      <c r="F21" s="44"/>
      <c r="G21" s="44"/>
      <c r="H21" s="44"/>
      <c r="I21" s="44"/>
      <c r="J21" s="57"/>
      <c r="K21" s="36"/>
      <c r="L21" s="36"/>
      <c r="M21" s="36"/>
      <c r="N21" s="152">
        <f>BD20</f>
        <v>2400</v>
      </c>
      <c r="O21" s="144"/>
      <c r="P21" s="144"/>
      <c r="Q21" s="145"/>
      <c r="R21" s="144">
        <f>BD21</f>
        <v>3000</v>
      </c>
      <c r="S21" s="144"/>
      <c r="T21" s="144"/>
      <c r="U21" s="144"/>
      <c r="V21" s="152" t="str">
        <f>IF(V20="","-",IF(V20&lt;&gt;"",BD22))</f>
        <v>-</v>
      </c>
      <c r="W21" s="144"/>
      <c r="X21" s="144"/>
      <c r="Y21" s="145"/>
      <c r="Z21" s="144" t="s">
        <v>41</v>
      </c>
      <c r="AA21" s="145"/>
      <c r="AB21" s="51"/>
      <c r="AD21" s="38"/>
      <c r="AE21" s="38"/>
      <c r="AF21" s="38"/>
      <c r="AG21" s="38"/>
      <c r="AH21" s="38"/>
      <c r="AI21" s="38"/>
      <c r="AJ21" s="58"/>
      <c r="AK21" s="58"/>
      <c r="AL21" s="58"/>
      <c r="AM21" s="38"/>
      <c r="AN21" s="38"/>
      <c r="AO21" s="38"/>
      <c r="AP21" s="38"/>
      <c r="AQ21" s="38"/>
      <c r="AR21" s="44"/>
      <c r="BD21" s="25">
        <f>VLOOKUP(R20,$BE$20:$BF$23,2,FALSE)</f>
        <v>3000</v>
      </c>
      <c r="BE21" s="25" t="s">
        <v>47</v>
      </c>
      <c r="BF21" s="25">
        <v>3000</v>
      </c>
      <c r="BH21" s="25">
        <f>0.5*BD21</f>
        <v>1500</v>
      </c>
      <c r="BI21" s="25">
        <f>IF(BH21&lt;=1700,BH21,IF(BH21&gt;1700,1700))</f>
        <v>1500</v>
      </c>
    </row>
    <row r="22" spans="1:61" ht="15.75" customHeight="1">
      <c r="A22" s="36"/>
      <c r="B22" s="59"/>
      <c r="C22" s="44" t="s">
        <v>49</v>
      </c>
      <c r="D22" s="44"/>
      <c r="E22" s="44"/>
      <c r="F22" s="44"/>
      <c r="G22" s="44"/>
      <c r="H22" s="44"/>
      <c r="I22" s="44"/>
      <c r="J22" s="57"/>
      <c r="K22" s="36"/>
      <c r="L22" s="36"/>
      <c r="M22" s="36"/>
      <c r="N22" s="152">
        <f>BI20</f>
        <v>1200</v>
      </c>
      <c r="O22" s="144"/>
      <c r="P22" s="144"/>
      <c r="Q22" s="145"/>
      <c r="R22" s="144">
        <f>BI21</f>
        <v>1500</v>
      </c>
      <c r="S22" s="144"/>
      <c r="T22" s="144"/>
      <c r="U22" s="144"/>
      <c r="V22" s="152" t="str">
        <f>IF(V20="","-",IF(V20&lt;&gt;"",BI22))</f>
        <v>-</v>
      </c>
      <c r="W22" s="144"/>
      <c r="X22" s="144"/>
      <c r="Y22" s="145"/>
      <c r="Z22" s="144" t="s">
        <v>41</v>
      </c>
      <c r="AA22" s="145"/>
      <c r="AB22" s="51"/>
      <c r="AC22" s="60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44"/>
      <c r="BD22" s="25" t="e">
        <f>VLOOKUP(V20,$BE$20:$BF$23,2,FALSE)</f>
        <v>#N/A</v>
      </c>
      <c r="BE22" s="25" t="s">
        <v>48</v>
      </c>
      <c r="BF22" s="25">
        <v>4000</v>
      </c>
      <c r="BH22" s="25" t="e">
        <f>0.5*BD22</f>
        <v>#N/A</v>
      </c>
      <c r="BI22" s="25" t="e">
        <f>IF(BH22&lt;=1700,BH22,IF(BH22&gt;1700,1700))</f>
        <v>#N/A</v>
      </c>
    </row>
    <row r="23" spans="1:58" ht="15.75" customHeight="1">
      <c r="A23" s="36"/>
      <c r="B23" s="59"/>
      <c r="C23" s="44" t="s">
        <v>43</v>
      </c>
      <c r="D23" s="44"/>
      <c r="E23" s="44"/>
      <c r="F23" s="36"/>
      <c r="G23" s="36"/>
      <c r="H23" s="36"/>
      <c r="I23" s="36"/>
      <c r="J23" s="57"/>
      <c r="K23" s="36"/>
      <c r="L23" s="36"/>
      <c r="M23" s="36"/>
      <c r="N23" s="152">
        <f>2.04*10^6</f>
        <v>2040000</v>
      </c>
      <c r="O23" s="144"/>
      <c r="P23" s="144"/>
      <c r="Q23" s="145"/>
      <c r="R23" s="144">
        <f>2.04*10^6</f>
        <v>2040000</v>
      </c>
      <c r="S23" s="144"/>
      <c r="T23" s="144"/>
      <c r="U23" s="144"/>
      <c r="V23" s="152" t="str">
        <f>IF(V20="","-",IF(V20&lt;&gt;"",(2.04*10^6)))</f>
        <v>-</v>
      </c>
      <c r="W23" s="144"/>
      <c r="X23" s="144"/>
      <c r="Y23" s="145"/>
      <c r="Z23" s="144" t="s">
        <v>41</v>
      </c>
      <c r="AA23" s="145"/>
      <c r="AB23" s="44"/>
      <c r="AC23" s="60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44"/>
      <c r="BE23" s="25" t="s">
        <v>131</v>
      </c>
      <c r="BF23" s="25">
        <v>5000</v>
      </c>
    </row>
    <row r="24" spans="1:44" ht="15.75" customHeight="1">
      <c r="A24" s="36"/>
      <c r="B24" s="59"/>
      <c r="C24" s="44" t="s">
        <v>50</v>
      </c>
      <c r="D24" s="61"/>
      <c r="E24" s="44"/>
      <c r="F24" s="61"/>
      <c r="G24" s="44"/>
      <c r="H24" s="44"/>
      <c r="I24" s="44"/>
      <c r="J24" s="61"/>
      <c r="K24" s="36"/>
      <c r="L24" s="36"/>
      <c r="M24" s="36"/>
      <c r="N24" s="152">
        <f>15120*SQRT(Q16)</f>
        <v>198872.5501420445</v>
      </c>
      <c r="O24" s="144"/>
      <c r="P24" s="144"/>
      <c r="Q24" s="145"/>
      <c r="R24" s="144">
        <f>15120*SQRT(Q16)</f>
        <v>198872.5501420445</v>
      </c>
      <c r="S24" s="144"/>
      <c r="T24" s="144"/>
      <c r="U24" s="144"/>
      <c r="V24" s="152" t="str">
        <f>IF(V20="","-",IF(V20&lt;&gt;"",(15120*SQRT(Q16))))</f>
        <v>-</v>
      </c>
      <c r="W24" s="144"/>
      <c r="X24" s="144"/>
      <c r="Y24" s="145"/>
      <c r="Z24" s="144" t="s">
        <v>41</v>
      </c>
      <c r="AA24" s="145"/>
      <c r="AB24" s="44"/>
      <c r="AC24" s="60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44"/>
    </row>
    <row r="25" spans="1:44" ht="15.75" customHeight="1">
      <c r="A25" s="36"/>
      <c r="B25" s="59"/>
      <c r="C25" s="44" t="s">
        <v>35</v>
      </c>
      <c r="D25" s="44"/>
      <c r="E25" s="44"/>
      <c r="F25" s="44"/>
      <c r="G25" s="44"/>
      <c r="H25" s="44"/>
      <c r="I25" s="44"/>
      <c r="J25" s="61"/>
      <c r="K25" s="36"/>
      <c r="L25" s="36"/>
      <c r="M25" s="36"/>
      <c r="N25" s="149">
        <f>N23/N24</f>
        <v>10.257825921892852</v>
      </c>
      <c r="O25" s="150"/>
      <c r="P25" s="150"/>
      <c r="Q25" s="151"/>
      <c r="R25" s="150">
        <f>R23/R24</f>
        <v>10.257825921892852</v>
      </c>
      <c r="S25" s="150"/>
      <c r="T25" s="150"/>
      <c r="U25" s="150"/>
      <c r="V25" s="149" t="str">
        <f>IF(V20="","-",IF(V20&lt;&gt;"",V23/V24))</f>
        <v>-</v>
      </c>
      <c r="W25" s="150"/>
      <c r="X25" s="150"/>
      <c r="Y25" s="151"/>
      <c r="Z25" s="144"/>
      <c r="AA25" s="145"/>
      <c r="AB25" s="44"/>
      <c r="AC25" s="60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44"/>
    </row>
    <row r="26" spans="1:44" ht="15.75" customHeight="1">
      <c r="A26" s="44"/>
      <c r="B26" s="59"/>
      <c r="C26" s="44" t="s">
        <v>36</v>
      </c>
      <c r="D26" s="44"/>
      <c r="E26" s="44"/>
      <c r="F26" s="44"/>
      <c r="G26" s="44"/>
      <c r="H26" s="44"/>
      <c r="I26" s="44"/>
      <c r="J26" s="61"/>
      <c r="K26" s="36"/>
      <c r="L26" s="36"/>
      <c r="M26" s="36"/>
      <c r="N26" s="142">
        <f>1/(1+(N22/(N25*$Q$17)))</f>
        <v>0.3567327018782928</v>
      </c>
      <c r="O26" s="63"/>
      <c r="P26" s="63"/>
      <c r="Q26" s="143"/>
      <c r="R26" s="63">
        <f>1/(1+(R22/(R25*$Q$17)))</f>
        <v>0.3073117948842602</v>
      </c>
      <c r="S26" s="63"/>
      <c r="T26" s="63"/>
      <c r="U26" s="63"/>
      <c r="V26" s="142" t="str">
        <f>IF(V20="","-",IF(V20&lt;&gt;"",(1/(1+(V22/(V25*$Q$17))))))</f>
        <v>-</v>
      </c>
      <c r="W26" s="63"/>
      <c r="X26" s="63"/>
      <c r="Y26" s="143"/>
      <c r="Z26" s="144"/>
      <c r="AA26" s="145"/>
      <c r="AB26" s="44"/>
      <c r="AC26" s="60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44"/>
    </row>
    <row r="27" spans="1:44" ht="15.75" customHeight="1">
      <c r="A27" s="44"/>
      <c r="B27" s="56"/>
      <c r="C27" s="44" t="s">
        <v>37</v>
      </c>
      <c r="D27" s="44"/>
      <c r="E27" s="44"/>
      <c r="F27" s="44"/>
      <c r="G27" s="44"/>
      <c r="H27" s="44"/>
      <c r="I27" s="44"/>
      <c r="J27" s="61"/>
      <c r="K27" s="36"/>
      <c r="L27" s="36"/>
      <c r="M27" s="36"/>
      <c r="N27" s="142">
        <f>1-(N26/3)</f>
        <v>0.8810890993739025</v>
      </c>
      <c r="O27" s="63"/>
      <c r="P27" s="63"/>
      <c r="Q27" s="143"/>
      <c r="R27" s="63">
        <f>1-(R26/3)</f>
        <v>0.89756273503858</v>
      </c>
      <c r="S27" s="63"/>
      <c r="T27" s="63"/>
      <c r="U27" s="63"/>
      <c r="V27" s="142" t="str">
        <f>IF(V20="","-",IF(V20&lt;&gt;"",(1-(V26/3))))</f>
        <v>-</v>
      </c>
      <c r="W27" s="63"/>
      <c r="X27" s="63"/>
      <c r="Y27" s="143"/>
      <c r="Z27" s="144"/>
      <c r="AA27" s="145"/>
      <c r="AB27" s="44"/>
      <c r="AC27" s="60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4"/>
    </row>
    <row r="28" spans="1:44" ht="15.75" customHeight="1">
      <c r="A28" s="44"/>
      <c r="B28" s="64"/>
      <c r="C28" s="65" t="s">
        <v>38</v>
      </c>
      <c r="D28" s="66"/>
      <c r="E28" s="66"/>
      <c r="F28" s="66"/>
      <c r="G28" s="66"/>
      <c r="H28" s="66"/>
      <c r="I28" s="66"/>
      <c r="J28" s="66"/>
      <c r="K28" s="66"/>
      <c r="L28" s="67"/>
      <c r="M28" s="67"/>
      <c r="N28" s="146">
        <f>0.5*$Q$17*N26*N27</f>
        <v>10.195537507054379</v>
      </c>
      <c r="O28" s="147"/>
      <c r="P28" s="147"/>
      <c r="Q28" s="148"/>
      <c r="R28" s="147">
        <f>0.5*$Q$17*R26*R27</f>
        <v>8.947288015647407</v>
      </c>
      <c r="S28" s="147"/>
      <c r="T28" s="147"/>
      <c r="U28" s="147"/>
      <c r="V28" s="146" t="str">
        <f>IF(V20="","-",IF(V20&lt;&gt;"",(0.5*$Q$17*V26*V27)))</f>
        <v>-</v>
      </c>
      <c r="W28" s="147"/>
      <c r="X28" s="147"/>
      <c r="Y28" s="148"/>
      <c r="Z28" s="168" t="s">
        <v>41</v>
      </c>
      <c r="AA28" s="169"/>
      <c r="AB28" s="44"/>
      <c r="AC28" s="60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44"/>
    </row>
    <row r="29" spans="1:44" ht="15.75" customHeight="1">
      <c r="A29" s="36"/>
      <c r="B29" s="36"/>
      <c r="C29" s="68"/>
      <c r="N29" s="26"/>
      <c r="P29" s="69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60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44"/>
    </row>
    <row r="30" spans="1:44" ht="15.75" customHeight="1">
      <c r="A30" s="36"/>
      <c r="B30" s="70" t="s">
        <v>59</v>
      </c>
      <c r="Z30" s="44"/>
      <c r="AA30" s="44"/>
      <c r="AB30" s="44"/>
      <c r="AC30" s="60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44"/>
    </row>
    <row r="31" spans="1:44" ht="15.75" customHeight="1">
      <c r="A31" s="36"/>
      <c r="B31" s="36"/>
      <c r="K31" s="26"/>
      <c r="L31" s="46"/>
      <c r="M31" s="46"/>
      <c r="N31" s="46"/>
      <c r="O31" s="46"/>
      <c r="P31" s="51"/>
      <c r="Q31" s="51"/>
      <c r="R31" s="26"/>
      <c r="T31" s="26"/>
      <c r="W31" s="36"/>
      <c r="X31" s="36"/>
      <c r="Y31" s="44"/>
      <c r="Z31" s="44"/>
      <c r="AA31" s="44"/>
      <c r="AB31" s="44"/>
      <c r="AC31" s="60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44"/>
    </row>
    <row r="32" spans="1:44" ht="15.75" customHeight="1">
      <c r="A32" s="44"/>
      <c r="B32" s="179" t="s">
        <v>74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1"/>
      <c r="AB32" s="44"/>
      <c r="AC32" s="60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44"/>
    </row>
    <row r="33" spans="1:44" ht="15.75" customHeight="1">
      <c r="A33" s="71"/>
      <c r="B33" s="72"/>
      <c r="C33" s="72" t="s">
        <v>61</v>
      </c>
      <c r="D33" s="73"/>
      <c r="E33" s="74" t="s">
        <v>67</v>
      </c>
      <c r="F33" s="62" t="s">
        <v>73</v>
      </c>
      <c r="G33" s="62"/>
      <c r="H33" s="62"/>
      <c r="I33" s="73"/>
      <c r="J33" s="73"/>
      <c r="K33" s="73"/>
      <c r="L33" s="73"/>
      <c r="M33" s="73"/>
      <c r="N33" s="73"/>
      <c r="O33" s="73"/>
      <c r="P33" s="73"/>
      <c r="Q33" s="72"/>
      <c r="R33" s="72"/>
      <c r="S33" s="72"/>
      <c r="T33" s="72"/>
      <c r="U33" s="72"/>
      <c r="V33" s="72"/>
      <c r="W33" s="75"/>
      <c r="X33" s="75"/>
      <c r="Y33" s="72"/>
      <c r="Z33" s="72"/>
      <c r="AA33" s="76"/>
      <c r="AB33" s="44"/>
      <c r="AC33" s="60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44"/>
    </row>
    <row r="34" spans="1:44" ht="15.75" customHeight="1">
      <c r="A34" s="71"/>
      <c r="B34" s="44"/>
      <c r="C34" s="44" t="s">
        <v>62</v>
      </c>
      <c r="D34" s="70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182" t="s">
        <v>68</v>
      </c>
      <c r="Q34" s="182"/>
      <c r="R34" s="182"/>
      <c r="S34" s="44"/>
      <c r="T34" s="61" t="s">
        <v>3</v>
      </c>
      <c r="U34" s="44"/>
      <c r="V34" s="144">
        <v>4100</v>
      </c>
      <c r="W34" s="144"/>
      <c r="X34" s="144"/>
      <c r="Y34" s="144"/>
      <c r="Z34" s="177" t="s">
        <v>41</v>
      </c>
      <c r="AA34" s="178"/>
      <c r="AB34" s="36"/>
      <c r="AC34" s="60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4"/>
    </row>
    <row r="35" spans="1:44" ht="15.75" customHeight="1">
      <c r="A35" s="71"/>
      <c r="B35" s="44"/>
      <c r="C35" s="44" t="s">
        <v>64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/>
      <c r="P35" s="182" t="s">
        <v>69</v>
      </c>
      <c r="Q35" s="182"/>
      <c r="R35" s="182"/>
      <c r="S35" s="44"/>
      <c r="T35" s="61" t="s">
        <v>3</v>
      </c>
      <c r="U35" s="44"/>
      <c r="V35" s="144">
        <v>2400</v>
      </c>
      <c r="W35" s="144"/>
      <c r="X35" s="144"/>
      <c r="Y35" s="144"/>
      <c r="Z35" s="177" t="s">
        <v>41</v>
      </c>
      <c r="AA35" s="178"/>
      <c r="AB35" s="36"/>
      <c r="AC35" s="60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44"/>
    </row>
    <row r="36" spans="1:44" ht="15.75" customHeight="1">
      <c r="A36" s="71"/>
      <c r="B36" s="44"/>
      <c r="C36" s="44" t="s">
        <v>65</v>
      </c>
      <c r="D36" s="44"/>
      <c r="E36" s="36"/>
      <c r="F36" s="44"/>
      <c r="G36" s="36"/>
      <c r="H36" s="36"/>
      <c r="I36" s="36"/>
      <c r="J36" s="36"/>
      <c r="K36" s="61"/>
      <c r="L36" s="77"/>
      <c r="M36" s="77"/>
      <c r="N36" s="77"/>
      <c r="O36" s="77"/>
      <c r="P36" s="182" t="s">
        <v>70</v>
      </c>
      <c r="Q36" s="182"/>
      <c r="R36" s="182"/>
      <c r="S36" s="36"/>
      <c r="T36" s="61" t="s">
        <v>3</v>
      </c>
      <c r="U36" s="36"/>
      <c r="V36" s="144">
        <f>0.6*V35</f>
        <v>1440</v>
      </c>
      <c r="W36" s="144"/>
      <c r="X36" s="144"/>
      <c r="Y36" s="144"/>
      <c r="Z36" s="177" t="s">
        <v>41</v>
      </c>
      <c r="AA36" s="178"/>
      <c r="AB36" s="36"/>
      <c r="AC36" s="60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44"/>
    </row>
    <row r="37" spans="1:44" ht="15.75" customHeight="1">
      <c r="A37" s="71"/>
      <c r="B37" s="44"/>
      <c r="C37" s="44" t="s">
        <v>66</v>
      </c>
      <c r="D37" s="44"/>
      <c r="E37" s="44"/>
      <c r="F37" s="44"/>
      <c r="G37" s="44"/>
      <c r="H37" s="44"/>
      <c r="I37" s="44"/>
      <c r="J37" s="44"/>
      <c r="K37" s="61"/>
      <c r="L37" s="77"/>
      <c r="M37" s="77"/>
      <c r="N37" s="77"/>
      <c r="O37" s="77"/>
      <c r="P37" s="182" t="s">
        <v>71</v>
      </c>
      <c r="Q37" s="182"/>
      <c r="R37" s="182"/>
      <c r="S37" s="36"/>
      <c r="T37" s="61" t="s">
        <v>3</v>
      </c>
      <c r="U37" s="36"/>
      <c r="V37" s="144">
        <f>0.4*V35</f>
        <v>960</v>
      </c>
      <c r="W37" s="144"/>
      <c r="X37" s="144"/>
      <c r="Y37" s="144"/>
      <c r="Z37" s="177" t="s">
        <v>41</v>
      </c>
      <c r="AA37" s="178"/>
      <c r="AB37" s="36"/>
      <c r="AC37" s="60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4"/>
    </row>
    <row r="38" spans="1:44" ht="15.75" customHeight="1">
      <c r="A38" s="71"/>
      <c r="B38" s="64"/>
      <c r="C38" s="65" t="s">
        <v>63</v>
      </c>
      <c r="D38" s="65"/>
      <c r="E38" s="65"/>
      <c r="F38" s="65"/>
      <c r="G38" s="65"/>
      <c r="H38" s="65"/>
      <c r="I38" s="65"/>
      <c r="J38" s="65"/>
      <c r="K38" s="67"/>
      <c r="L38" s="79"/>
      <c r="M38" s="79"/>
      <c r="N38" s="79"/>
      <c r="O38" s="79"/>
      <c r="P38" s="176" t="s">
        <v>72</v>
      </c>
      <c r="Q38" s="176"/>
      <c r="R38" s="176"/>
      <c r="S38" s="66"/>
      <c r="T38" s="67" t="s">
        <v>3</v>
      </c>
      <c r="U38" s="66"/>
      <c r="V38" s="168">
        <f>2.01*10^6</f>
        <v>2009999.9999999998</v>
      </c>
      <c r="W38" s="168"/>
      <c r="X38" s="168"/>
      <c r="Y38" s="168"/>
      <c r="Z38" s="127" t="s">
        <v>41</v>
      </c>
      <c r="AA38" s="128"/>
      <c r="AB38" s="36"/>
      <c r="AC38" s="60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44"/>
    </row>
    <row r="39" spans="1:44" ht="15.75" customHeight="1">
      <c r="A39" s="44"/>
      <c r="B39" s="36"/>
      <c r="F39" s="44"/>
      <c r="G39" s="61"/>
      <c r="H39" s="36"/>
      <c r="I39" s="36"/>
      <c r="J39" s="61"/>
      <c r="K39" s="61"/>
      <c r="L39" s="77"/>
      <c r="M39" s="77"/>
      <c r="N39" s="77"/>
      <c r="O39" s="77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60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44"/>
    </row>
    <row r="40" spans="1:44" ht="15.75" customHeight="1">
      <c r="A40" s="44"/>
      <c r="B40" s="36"/>
      <c r="F40" s="44"/>
      <c r="G40" s="61"/>
      <c r="H40" s="36"/>
      <c r="I40" s="36"/>
      <c r="J40" s="61"/>
      <c r="K40" s="61"/>
      <c r="L40" s="77"/>
      <c r="M40" s="77"/>
      <c r="N40" s="77"/>
      <c r="O40" s="77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60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44"/>
    </row>
    <row r="41" spans="1:44" ht="15.75" customHeight="1">
      <c r="A41" s="44"/>
      <c r="B41" s="36"/>
      <c r="F41" s="44"/>
      <c r="G41" s="61"/>
      <c r="H41" s="36"/>
      <c r="I41" s="36"/>
      <c r="J41" s="61"/>
      <c r="K41" s="61"/>
      <c r="L41" s="77"/>
      <c r="M41" s="77"/>
      <c r="N41" s="77"/>
      <c r="O41" s="77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60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44"/>
    </row>
    <row r="42" spans="1:44" ht="15.75" customHeight="1">
      <c r="A42" s="44"/>
      <c r="B42" s="36"/>
      <c r="D42" s="44"/>
      <c r="F42" s="44"/>
      <c r="G42" s="44"/>
      <c r="H42" s="44"/>
      <c r="I42" s="44"/>
      <c r="J42" s="44"/>
      <c r="K42" s="61"/>
      <c r="L42" s="77"/>
      <c r="M42" s="77"/>
      <c r="N42" s="77"/>
      <c r="O42" s="77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60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4"/>
    </row>
    <row r="43" spans="1:44" ht="15.75" customHeight="1">
      <c r="A43" s="44"/>
      <c r="B43" s="36"/>
      <c r="D43" s="44"/>
      <c r="F43" s="44"/>
      <c r="G43" s="44"/>
      <c r="H43" s="44"/>
      <c r="I43" s="44"/>
      <c r="J43" s="44"/>
      <c r="K43" s="61"/>
      <c r="L43" s="77"/>
      <c r="M43" s="77"/>
      <c r="N43" s="77"/>
      <c r="O43" s="77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60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4"/>
    </row>
    <row r="44" spans="1:44" ht="15.75" customHeight="1">
      <c r="A44" s="44"/>
      <c r="B44" s="36"/>
      <c r="D44" s="44"/>
      <c r="F44" s="44"/>
      <c r="G44" s="44"/>
      <c r="H44" s="44"/>
      <c r="I44" s="44"/>
      <c r="J44" s="44"/>
      <c r="K44" s="61"/>
      <c r="L44" s="77"/>
      <c r="M44" s="77"/>
      <c r="N44" s="77"/>
      <c r="O44" s="77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60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4"/>
    </row>
    <row r="45" spans="1:44" ht="15.75" customHeight="1">
      <c r="A45" s="44"/>
      <c r="B45" s="36"/>
      <c r="D45" s="44"/>
      <c r="F45" s="44"/>
      <c r="G45" s="44"/>
      <c r="H45" s="44"/>
      <c r="I45" s="44"/>
      <c r="J45" s="44"/>
      <c r="K45" s="61"/>
      <c r="L45" s="77"/>
      <c r="M45" s="77"/>
      <c r="N45" s="77"/>
      <c r="O45" s="77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60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44"/>
    </row>
    <row r="46" spans="1:44" ht="15.75" customHeight="1">
      <c r="A46" s="44"/>
      <c r="B46" s="29"/>
      <c r="D46" s="44"/>
      <c r="F46" s="29"/>
      <c r="G46" s="29"/>
      <c r="H46" s="29"/>
      <c r="I46" s="29"/>
      <c r="J46" s="29"/>
      <c r="K46" s="61"/>
      <c r="L46" s="77"/>
      <c r="M46" s="77"/>
      <c r="N46" s="77"/>
      <c r="O46" s="77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44"/>
      <c r="AA46" s="44"/>
      <c r="AB46" s="44"/>
      <c r="AC46" s="44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4"/>
    </row>
    <row r="47" spans="1:44" ht="15.75" customHeight="1">
      <c r="A47" s="44"/>
      <c r="B47" s="36"/>
      <c r="D47" s="44"/>
      <c r="F47" s="36"/>
      <c r="G47" s="83"/>
      <c r="H47" s="83"/>
      <c r="I47" s="83"/>
      <c r="J47" s="83"/>
      <c r="K47" s="61"/>
      <c r="L47" s="77"/>
      <c r="M47" s="77"/>
      <c r="N47" s="77"/>
      <c r="O47" s="77"/>
      <c r="P47" s="36"/>
      <c r="Q47" s="36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44"/>
    </row>
    <row r="48" spans="1:44" ht="15.75" customHeight="1">
      <c r="A48" s="44"/>
      <c r="B48" s="36"/>
      <c r="C48" s="36"/>
      <c r="D48" s="36"/>
      <c r="E48" s="36"/>
      <c r="F48" s="83"/>
      <c r="G48" s="83"/>
      <c r="H48" s="83"/>
      <c r="I48" s="83"/>
      <c r="J48" s="83"/>
      <c r="K48" s="83"/>
      <c r="L48" s="69"/>
      <c r="M48" s="69"/>
      <c r="N48" s="36"/>
      <c r="O48" s="36"/>
      <c r="P48" s="36"/>
      <c r="Q48" s="44"/>
      <c r="R48" s="45"/>
      <c r="S48" s="44"/>
      <c r="T48" s="44"/>
      <c r="U48" s="44"/>
      <c r="V48" s="44"/>
      <c r="W48" s="44"/>
      <c r="X48" s="44"/>
      <c r="Y48" s="44"/>
      <c r="Z48" s="69"/>
      <c r="AA48" s="69"/>
      <c r="AB48" s="36"/>
      <c r="AC48" s="36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4"/>
    </row>
    <row r="49" spans="1:44" ht="15.75" customHeight="1" thickBot="1">
      <c r="A49" s="44"/>
      <c r="B49" s="36"/>
      <c r="C49" s="84"/>
      <c r="D49" s="36"/>
      <c r="E49" s="36"/>
      <c r="F49" s="83"/>
      <c r="G49" s="83"/>
      <c r="H49" s="83"/>
      <c r="I49" s="83"/>
      <c r="J49" s="83"/>
      <c r="K49" s="83"/>
      <c r="L49" s="69"/>
      <c r="M49" s="69"/>
      <c r="N49" s="36"/>
      <c r="O49" s="36"/>
      <c r="P49" s="36"/>
      <c r="Q49" s="44"/>
      <c r="R49" s="44"/>
      <c r="S49" s="85"/>
      <c r="T49" s="85"/>
      <c r="U49" s="85"/>
      <c r="V49" s="86"/>
      <c r="W49" s="87"/>
      <c r="X49" s="87"/>
      <c r="Y49" s="87"/>
      <c r="Z49" s="87"/>
      <c r="AA49" s="87"/>
      <c r="AB49" s="36"/>
      <c r="AC49" s="36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44"/>
    </row>
    <row r="50" spans="1:44" ht="15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61"/>
      <c r="M50" s="61"/>
      <c r="N50" s="44"/>
      <c r="O50" s="44"/>
      <c r="P50" s="44"/>
      <c r="Q50" s="44"/>
      <c r="R50" s="44"/>
      <c r="T50" s="85"/>
      <c r="U50" s="85"/>
      <c r="V50" s="88" t="s">
        <v>39</v>
      </c>
      <c r="W50" s="138" t="str">
        <f>Cover!D10</f>
        <v>สมมุติ</v>
      </c>
      <c r="X50" s="138"/>
      <c r="Y50" s="138"/>
      <c r="Z50" s="138"/>
      <c r="AA50" s="138"/>
      <c r="AB50" s="138"/>
      <c r="AC50" s="36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44"/>
    </row>
    <row r="51" spans="1:44" ht="15.75" customHeight="1">
      <c r="A51" s="44"/>
      <c r="B51" s="45"/>
      <c r="C51" s="44"/>
      <c r="D51" s="44"/>
      <c r="E51" s="44"/>
      <c r="F51" s="44"/>
      <c r="G51" s="44"/>
      <c r="H51" s="44"/>
      <c r="I51" s="44"/>
      <c r="J51" s="44"/>
      <c r="K51" s="61"/>
      <c r="L51" s="36"/>
      <c r="M51" s="36"/>
      <c r="N51" s="36"/>
      <c r="O51" s="36"/>
      <c r="P51" s="36"/>
      <c r="Q51" s="36"/>
      <c r="R51" s="44"/>
      <c r="T51" s="85"/>
      <c r="U51" s="85"/>
      <c r="V51" s="88" t="s">
        <v>40</v>
      </c>
      <c r="W51" s="125" t="str">
        <f>Cover!H10</f>
        <v>สย.0000</v>
      </c>
      <c r="X51" s="125"/>
      <c r="Y51" s="125"/>
      <c r="Z51" s="125"/>
      <c r="AA51" s="125"/>
      <c r="AB51" s="125"/>
      <c r="AC51" s="44"/>
      <c r="AD51" s="58"/>
      <c r="AE51" s="58"/>
      <c r="AF51" s="58"/>
      <c r="AG51" s="58"/>
      <c r="AH51" s="58"/>
      <c r="AI51" s="58"/>
      <c r="AJ51" s="38"/>
      <c r="AK51" s="38"/>
      <c r="AL51" s="38"/>
      <c r="AM51" s="38"/>
      <c r="AN51" s="38"/>
      <c r="AO51" s="38"/>
      <c r="AP51" s="38"/>
      <c r="AQ51" s="38"/>
      <c r="AR51" s="44"/>
    </row>
    <row r="52" spans="2:44" ht="15.75" customHeight="1" thickBo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3"/>
      <c r="M52" s="23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>
        <v>2</v>
      </c>
      <c r="AC52" s="44"/>
      <c r="AD52" s="58"/>
      <c r="AE52" s="58"/>
      <c r="AF52" s="58"/>
      <c r="AG52" s="58"/>
      <c r="AH52" s="58"/>
      <c r="AI52" s="58"/>
      <c r="AJ52" s="38"/>
      <c r="AK52" s="38"/>
      <c r="AL52" s="38"/>
      <c r="AM52" s="38"/>
      <c r="AN52" s="38"/>
      <c r="AO52" s="38"/>
      <c r="AP52" s="38"/>
      <c r="AQ52" s="38"/>
      <c r="AR52" s="44"/>
    </row>
    <row r="53" spans="12:44" ht="9.75" customHeight="1">
      <c r="L53" s="26"/>
      <c r="M53" s="26"/>
      <c r="AC53" s="44"/>
      <c r="AD53" s="58"/>
      <c r="AE53" s="58"/>
      <c r="AF53" s="58"/>
      <c r="AG53" s="58"/>
      <c r="AH53" s="58"/>
      <c r="AI53" s="58"/>
      <c r="AJ53" s="38"/>
      <c r="AK53" s="38"/>
      <c r="AL53" s="38"/>
      <c r="AM53" s="38"/>
      <c r="AN53" s="38"/>
      <c r="AO53" s="38"/>
      <c r="AP53" s="38"/>
      <c r="AQ53" s="38"/>
      <c r="AR53" s="44"/>
    </row>
    <row r="54" spans="2:44" ht="15.75" customHeight="1">
      <c r="B54" s="89" t="s">
        <v>0</v>
      </c>
      <c r="E54" s="164" t="str">
        <f>Cover!A6</f>
        <v>อาคารพาณิชย์</v>
      </c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6"/>
      <c r="W54" s="28"/>
      <c r="X54" s="158" t="s">
        <v>34</v>
      </c>
      <c r="Y54" s="159"/>
      <c r="Z54" s="159"/>
      <c r="AA54" s="160"/>
      <c r="AB54" s="29"/>
      <c r="AC54" s="44"/>
      <c r="AD54" s="58"/>
      <c r="AE54" s="58"/>
      <c r="AF54" s="58"/>
      <c r="AG54" s="58"/>
      <c r="AH54" s="58"/>
      <c r="AI54" s="58"/>
      <c r="AJ54" s="38"/>
      <c r="AK54" s="38"/>
      <c r="AL54" s="38"/>
      <c r="AM54" s="38"/>
      <c r="AN54" s="38"/>
      <c r="AO54" s="38"/>
      <c r="AP54" s="38"/>
      <c r="AQ54" s="38"/>
      <c r="AR54" s="44"/>
    </row>
    <row r="55" spans="2:44" ht="15.75" customHeight="1">
      <c r="B55" s="89" t="s">
        <v>1</v>
      </c>
      <c r="E55" s="164" t="str">
        <f>Cover!D8</f>
        <v>คุณทดลอง</v>
      </c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6"/>
      <c r="W55" s="33"/>
      <c r="X55" s="161">
        <f ca="1">TODAY()</f>
        <v>40276</v>
      </c>
      <c r="Y55" s="162"/>
      <c r="Z55" s="162"/>
      <c r="AA55" s="163"/>
      <c r="AB55" s="34"/>
      <c r="AC55" s="44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44"/>
    </row>
    <row r="56" spans="2:48" ht="15.75" customHeight="1">
      <c r="B56" s="89" t="s">
        <v>2</v>
      </c>
      <c r="E56" s="164" t="str">
        <f>Cover!D9</f>
        <v>กทม.</v>
      </c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6"/>
      <c r="W56" s="28"/>
      <c r="X56" s="29"/>
      <c r="Y56" s="29"/>
      <c r="Z56" s="36"/>
      <c r="AA56" s="36"/>
      <c r="AB56" s="36"/>
      <c r="AC56" s="44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4"/>
      <c r="AV56" s="21">
        <v>1</v>
      </c>
    </row>
    <row r="57" spans="2:51" ht="9.75" customHeight="1" thickBot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3"/>
      <c r="M57" s="23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44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4"/>
      <c r="AV57" s="21">
        <v>2</v>
      </c>
      <c r="AW57" s="21" t="s">
        <v>83</v>
      </c>
      <c r="AY57" s="21">
        <v>50</v>
      </c>
    </row>
    <row r="58" spans="2:51" ht="15.75" customHeight="1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61"/>
      <c r="M58" s="61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4"/>
      <c r="AV58" s="21">
        <v>3</v>
      </c>
      <c r="AW58" s="21" t="s">
        <v>84</v>
      </c>
      <c r="AY58" s="21">
        <v>100</v>
      </c>
    </row>
    <row r="59" spans="1:51" ht="15.75" customHeight="1">
      <c r="A59" s="44"/>
      <c r="B59" s="167" t="s">
        <v>44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44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4"/>
      <c r="AV59" s="21">
        <v>4</v>
      </c>
      <c r="AW59" s="21" t="s">
        <v>85</v>
      </c>
      <c r="AY59" s="21">
        <v>150</v>
      </c>
    </row>
    <row r="60" spans="1:58" ht="15.75" customHeight="1">
      <c r="A60" s="44"/>
      <c r="B60" s="39" t="s">
        <v>75</v>
      </c>
      <c r="C60" s="44"/>
      <c r="D60" s="44"/>
      <c r="E60" s="44"/>
      <c r="F60" s="44"/>
      <c r="G60" s="44"/>
      <c r="H60" s="44"/>
      <c r="I60" s="44"/>
      <c r="J60" s="44"/>
      <c r="K60" s="44"/>
      <c r="L60" s="61"/>
      <c r="M60" s="61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44"/>
      <c r="AV60" s="21">
        <v>5</v>
      </c>
      <c r="AW60" s="21" t="s">
        <v>86</v>
      </c>
      <c r="AY60" s="21">
        <v>150</v>
      </c>
      <c r="BD60" s="25">
        <f aca="true" t="shared" si="0" ref="BD60:BD65">VLOOKUP(E69,$BE$60:$BF$73,2,FALSE)</f>
        <v>90</v>
      </c>
      <c r="BE60" s="25" t="s">
        <v>141</v>
      </c>
      <c r="BF60" s="25">
        <v>180</v>
      </c>
    </row>
    <row r="61" spans="1:58" ht="15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61"/>
      <c r="M61" s="61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44"/>
      <c r="AV61" s="21">
        <v>6</v>
      </c>
      <c r="AW61" s="21" t="s">
        <v>87</v>
      </c>
      <c r="AY61" s="21">
        <v>150</v>
      </c>
      <c r="BD61" s="25">
        <f t="shared" si="0"/>
        <v>180</v>
      </c>
      <c r="BE61" s="25" t="s">
        <v>139</v>
      </c>
      <c r="BF61" s="25">
        <v>360</v>
      </c>
    </row>
    <row r="62" spans="1:58" ht="15.75" customHeight="1">
      <c r="A62" s="44"/>
      <c r="B62" s="194" t="s">
        <v>77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6"/>
      <c r="AB62" s="36"/>
      <c r="AC62" s="44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44"/>
      <c r="AV62" s="21">
        <v>7</v>
      </c>
      <c r="AW62" s="21" t="s">
        <v>92</v>
      </c>
      <c r="AY62" s="21">
        <v>200</v>
      </c>
      <c r="BD62" s="25">
        <f t="shared" si="0"/>
        <v>50</v>
      </c>
      <c r="BE62" s="25" t="s">
        <v>142</v>
      </c>
      <c r="BF62" s="25">
        <v>90</v>
      </c>
    </row>
    <row r="63" spans="1:58" ht="15.75" customHeight="1">
      <c r="A63" s="44"/>
      <c r="B63" s="90"/>
      <c r="C63" s="91" t="s">
        <v>78</v>
      </c>
      <c r="D63" s="73"/>
      <c r="E63" s="74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2"/>
      <c r="R63" s="72"/>
      <c r="S63" s="72"/>
      <c r="T63" s="72"/>
      <c r="U63" s="72"/>
      <c r="V63" s="72"/>
      <c r="W63" s="75"/>
      <c r="X63" s="75"/>
      <c r="Y63" s="72"/>
      <c r="Z63" s="72"/>
      <c r="AA63" s="92"/>
      <c r="AB63" s="36"/>
      <c r="AC63" s="44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44"/>
      <c r="AV63" s="21">
        <v>8</v>
      </c>
      <c r="AW63" s="21" t="s">
        <v>88</v>
      </c>
      <c r="AY63" s="21">
        <v>200</v>
      </c>
      <c r="BD63" s="25" t="e">
        <f t="shared" si="0"/>
        <v>#N/A</v>
      </c>
      <c r="BE63" s="25" t="s">
        <v>140</v>
      </c>
      <c r="BF63" s="25">
        <v>180</v>
      </c>
    </row>
    <row r="64" spans="1:58" ht="15.75" customHeight="1">
      <c r="A64" s="44"/>
      <c r="B64" s="56"/>
      <c r="C64" s="44"/>
      <c r="D64" s="86" t="s">
        <v>119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61" t="s">
        <v>3</v>
      </c>
      <c r="S64" s="144">
        <v>2400</v>
      </c>
      <c r="T64" s="144"/>
      <c r="U64" s="144"/>
      <c r="V64" s="77"/>
      <c r="W64" s="135" t="s">
        <v>132</v>
      </c>
      <c r="X64" s="135"/>
      <c r="Y64" s="135"/>
      <c r="Z64" s="177"/>
      <c r="AA64" s="178"/>
      <c r="AB64" s="44"/>
      <c r="AC64" s="44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44"/>
      <c r="AV64" s="21">
        <v>9</v>
      </c>
      <c r="AW64" s="21" t="s">
        <v>89</v>
      </c>
      <c r="AY64" s="21">
        <v>250</v>
      </c>
      <c r="BD64" s="25" t="e">
        <f t="shared" si="0"/>
        <v>#N/A</v>
      </c>
      <c r="BE64" s="25" t="s">
        <v>143</v>
      </c>
      <c r="BF64" s="25">
        <v>100</v>
      </c>
    </row>
    <row r="65" spans="1:58" ht="15.75" customHeight="1">
      <c r="A65" s="44"/>
      <c r="B65" s="56"/>
      <c r="C65" s="44"/>
      <c r="D65" s="86" t="s">
        <v>79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/>
      <c r="P65" s="36"/>
      <c r="Q65" s="36"/>
      <c r="R65" s="61" t="s">
        <v>3</v>
      </c>
      <c r="S65" s="144">
        <v>7850</v>
      </c>
      <c r="T65" s="144"/>
      <c r="U65" s="144"/>
      <c r="V65" s="77"/>
      <c r="W65" s="135" t="s">
        <v>132</v>
      </c>
      <c r="X65" s="135"/>
      <c r="Y65" s="135"/>
      <c r="Z65" s="36"/>
      <c r="AA65" s="94"/>
      <c r="AB65" s="44"/>
      <c r="AC65" s="44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44"/>
      <c r="AV65" s="21">
        <v>10</v>
      </c>
      <c r="AW65" s="21" t="s">
        <v>90</v>
      </c>
      <c r="AY65" s="21">
        <v>250</v>
      </c>
      <c r="BD65" s="25" t="e">
        <f t="shared" si="0"/>
        <v>#N/A</v>
      </c>
      <c r="BE65" s="25" t="s">
        <v>144</v>
      </c>
      <c r="BF65" s="25">
        <v>200</v>
      </c>
    </row>
    <row r="66" spans="1:58" ht="15.75" customHeight="1">
      <c r="A66" s="44"/>
      <c r="B66" s="56"/>
      <c r="C66" s="44"/>
      <c r="D66" s="86" t="s">
        <v>80</v>
      </c>
      <c r="E66" s="36"/>
      <c r="F66" s="44"/>
      <c r="G66" s="36"/>
      <c r="H66" s="36"/>
      <c r="I66" s="36"/>
      <c r="J66" s="36"/>
      <c r="K66" s="61"/>
      <c r="L66" s="77"/>
      <c r="M66" s="77"/>
      <c r="N66" s="77"/>
      <c r="O66" s="77"/>
      <c r="P66" s="36"/>
      <c r="Q66" s="36"/>
      <c r="R66" s="61" t="s">
        <v>3</v>
      </c>
      <c r="S66" s="144">
        <v>480</v>
      </c>
      <c r="T66" s="144"/>
      <c r="U66" s="144"/>
      <c r="V66" s="77"/>
      <c r="W66" s="135" t="s">
        <v>132</v>
      </c>
      <c r="X66" s="135"/>
      <c r="Y66" s="135"/>
      <c r="Z66" s="36"/>
      <c r="AA66" s="94"/>
      <c r="AB66" s="44"/>
      <c r="AC66" s="44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44"/>
      <c r="AV66" s="21">
        <v>11</v>
      </c>
      <c r="AW66" s="21" t="s">
        <v>7</v>
      </c>
      <c r="AY66" s="21">
        <v>300</v>
      </c>
      <c r="BE66" s="25" t="s">
        <v>148</v>
      </c>
      <c r="BF66" s="25">
        <v>40</v>
      </c>
    </row>
    <row r="67" spans="1:58" ht="15.75" customHeight="1">
      <c r="A67" s="44"/>
      <c r="B67" s="56"/>
      <c r="C67" s="44"/>
      <c r="D67" s="86" t="s">
        <v>81</v>
      </c>
      <c r="E67" s="44"/>
      <c r="F67" s="44"/>
      <c r="G67" s="44"/>
      <c r="H67" s="44"/>
      <c r="I67" s="44"/>
      <c r="J67" s="44"/>
      <c r="K67" s="61"/>
      <c r="L67" s="77"/>
      <c r="M67" s="77"/>
      <c r="N67" s="77"/>
      <c r="O67" s="77"/>
      <c r="P67" s="36"/>
      <c r="Q67" s="36"/>
      <c r="R67" s="61" t="s">
        <v>3</v>
      </c>
      <c r="S67" s="144">
        <v>1900</v>
      </c>
      <c r="T67" s="144"/>
      <c r="U67" s="144"/>
      <c r="V67" s="77"/>
      <c r="W67" s="135" t="s">
        <v>132</v>
      </c>
      <c r="X67" s="135"/>
      <c r="Y67" s="135"/>
      <c r="Z67" s="36"/>
      <c r="AA67" s="94"/>
      <c r="AB67" s="44"/>
      <c r="AC67" s="44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44"/>
      <c r="AV67" s="21">
        <v>12</v>
      </c>
      <c r="AW67" s="21" t="s">
        <v>91</v>
      </c>
      <c r="AY67" s="21">
        <v>300</v>
      </c>
      <c r="BE67" s="25" t="s">
        <v>145</v>
      </c>
      <c r="BF67" s="25">
        <v>5</v>
      </c>
    </row>
    <row r="68" spans="1:58" ht="15.75" customHeight="1">
      <c r="A68" s="44"/>
      <c r="B68" s="56"/>
      <c r="C68" s="44"/>
      <c r="D68" s="86" t="s">
        <v>149</v>
      </c>
      <c r="E68" s="36"/>
      <c r="F68" s="36"/>
      <c r="G68" s="36"/>
      <c r="H68" s="36"/>
      <c r="I68" s="36"/>
      <c r="J68" s="36"/>
      <c r="K68" s="44"/>
      <c r="L68" s="44"/>
      <c r="M68" s="44"/>
      <c r="N68" s="44"/>
      <c r="O68" s="44"/>
      <c r="P68" s="36"/>
      <c r="Q68" s="36"/>
      <c r="R68" s="61" t="s">
        <v>3</v>
      </c>
      <c r="S68" s="144">
        <v>1000</v>
      </c>
      <c r="T68" s="144"/>
      <c r="U68" s="144"/>
      <c r="V68" s="36"/>
      <c r="W68" s="135" t="s">
        <v>132</v>
      </c>
      <c r="X68" s="135"/>
      <c r="Y68" s="135"/>
      <c r="Z68" s="36"/>
      <c r="AA68" s="94"/>
      <c r="AB68" s="44"/>
      <c r="AC68" s="44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44"/>
      <c r="AV68" s="21">
        <v>13</v>
      </c>
      <c r="AW68" s="21" t="s">
        <v>106</v>
      </c>
      <c r="AY68" s="21">
        <v>300</v>
      </c>
      <c r="BE68" s="25" t="s">
        <v>134</v>
      </c>
      <c r="BF68" s="25">
        <v>12</v>
      </c>
    </row>
    <row r="69" spans="1:58" ht="15.75" customHeight="1">
      <c r="A69" s="44"/>
      <c r="B69" s="56"/>
      <c r="C69" s="44"/>
      <c r="D69" s="86" t="s">
        <v>138</v>
      </c>
      <c r="E69" s="197" t="s">
        <v>142</v>
      </c>
      <c r="F69" s="197"/>
      <c r="G69" s="197"/>
      <c r="H69" s="197"/>
      <c r="I69" s="197"/>
      <c r="J69" s="197"/>
      <c r="K69" s="44"/>
      <c r="L69" s="44"/>
      <c r="M69" s="44"/>
      <c r="N69" s="44"/>
      <c r="O69" s="44"/>
      <c r="P69" s="44"/>
      <c r="Q69" s="44"/>
      <c r="R69" s="61" t="s">
        <v>3</v>
      </c>
      <c r="S69" s="193">
        <f aca="true" t="shared" si="1" ref="S69:S74">IF(E69="","-",BD60)</f>
        <v>90</v>
      </c>
      <c r="T69" s="193"/>
      <c r="U69" s="193"/>
      <c r="V69" s="44"/>
      <c r="W69" s="135" t="s">
        <v>133</v>
      </c>
      <c r="X69" s="135"/>
      <c r="Y69" s="135"/>
      <c r="Z69" s="44"/>
      <c r="AA69" s="71"/>
      <c r="AB69" s="44"/>
      <c r="AC69" s="44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44"/>
      <c r="AV69" s="21">
        <v>14</v>
      </c>
      <c r="AW69" s="21" t="s">
        <v>108</v>
      </c>
      <c r="AY69" s="21">
        <v>300</v>
      </c>
      <c r="BE69" s="25" t="s">
        <v>135</v>
      </c>
      <c r="BF69" s="25">
        <v>17</v>
      </c>
    </row>
    <row r="70" spans="1:58" ht="15.75" customHeight="1">
      <c r="A70" s="44"/>
      <c r="B70" s="56"/>
      <c r="C70" s="44"/>
      <c r="D70" s="86" t="s">
        <v>138</v>
      </c>
      <c r="E70" s="197" t="s">
        <v>140</v>
      </c>
      <c r="F70" s="197"/>
      <c r="G70" s="197"/>
      <c r="H70" s="197"/>
      <c r="I70" s="197"/>
      <c r="J70" s="197"/>
      <c r="K70" s="44"/>
      <c r="L70" s="44"/>
      <c r="M70" s="44"/>
      <c r="N70" s="44"/>
      <c r="O70" s="44"/>
      <c r="P70" s="44"/>
      <c r="Q70" s="44"/>
      <c r="R70" s="61" t="s">
        <v>3</v>
      </c>
      <c r="S70" s="193">
        <f t="shared" si="1"/>
        <v>180</v>
      </c>
      <c r="T70" s="193"/>
      <c r="U70" s="193"/>
      <c r="V70" s="44"/>
      <c r="W70" s="135" t="s">
        <v>133</v>
      </c>
      <c r="X70" s="135"/>
      <c r="Y70" s="135"/>
      <c r="Z70" s="44"/>
      <c r="AA70" s="71"/>
      <c r="AB70" s="44"/>
      <c r="AC70" s="44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44"/>
      <c r="AV70" s="21">
        <v>15</v>
      </c>
      <c r="AW70" s="21" t="s">
        <v>107</v>
      </c>
      <c r="AY70" s="21">
        <v>300</v>
      </c>
      <c r="BE70" s="25" t="s">
        <v>146</v>
      </c>
      <c r="BF70" s="25">
        <v>14</v>
      </c>
    </row>
    <row r="71" spans="1:58" ht="15.75" customHeight="1">
      <c r="A71" s="44"/>
      <c r="B71" s="56"/>
      <c r="C71" s="44"/>
      <c r="D71" s="86" t="s">
        <v>138</v>
      </c>
      <c r="E71" s="197" t="s">
        <v>147</v>
      </c>
      <c r="F71" s="197"/>
      <c r="G71" s="197"/>
      <c r="H71" s="197"/>
      <c r="I71" s="197"/>
      <c r="J71" s="197"/>
      <c r="K71" s="44"/>
      <c r="L71" s="44"/>
      <c r="M71" s="44"/>
      <c r="N71" s="44"/>
      <c r="O71" s="44"/>
      <c r="P71" s="36"/>
      <c r="Q71" s="36"/>
      <c r="R71" s="61" t="s">
        <v>3</v>
      </c>
      <c r="S71" s="193">
        <f t="shared" si="1"/>
        <v>50</v>
      </c>
      <c r="T71" s="193"/>
      <c r="U71" s="193"/>
      <c r="V71" s="36"/>
      <c r="W71" s="135" t="s">
        <v>133</v>
      </c>
      <c r="X71" s="135"/>
      <c r="Y71" s="135"/>
      <c r="Z71" s="36"/>
      <c r="AA71" s="94"/>
      <c r="AB71" s="44"/>
      <c r="AC71" s="44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44"/>
      <c r="AV71" s="21">
        <v>16</v>
      </c>
      <c r="AW71" s="21" t="s">
        <v>110</v>
      </c>
      <c r="AY71" s="21">
        <v>300</v>
      </c>
      <c r="BE71" s="25" t="s">
        <v>147</v>
      </c>
      <c r="BF71" s="25">
        <v>50</v>
      </c>
    </row>
    <row r="72" spans="1:58" ht="15.75" customHeight="1">
      <c r="A72" s="44"/>
      <c r="B72" s="56"/>
      <c r="C72" s="44"/>
      <c r="D72" s="86" t="s">
        <v>138</v>
      </c>
      <c r="E72" s="197"/>
      <c r="F72" s="197"/>
      <c r="G72" s="197"/>
      <c r="H72" s="197"/>
      <c r="I72" s="197"/>
      <c r="J72" s="197"/>
      <c r="K72" s="44"/>
      <c r="L72" s="44"/>
      <c r="M72" s="44"/>
      <c r="N72" s="44"/>
      <c r="O72" s="44"/>
      <c r="P72" s="44"/>
      <c r="Q72" s="44"/>
      <c r="R72" s="61" t="s">
        <v>3</v>
      </c>
      <c r="S72" s="193" t="str">
        <f t="shared" si="1"/>
        <v>-</v>
      </c>
      <c r="T72" s="193"/>
      <c r="U72" s="193"/>
      <c r="V72" s="44"/>
      <c r="W72" s="135" t="s">
        <v>133</v>
      </c>
      <c r="X72" s="135"/>
      <c r="Y72" s="135"/>
      <c r="Z72" s="44"/>
      <c r="AA72" s="71"/>
      <c r="AB72" s="44"/>
      <c r="AC72" s="44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44"/>
      <c r="AV72" s="21">
        <v>17</v>
      </c>
      <c r="AW72" s="21" t="s">
        <v>111</v>
      </c>
      <c r="AY72" s="21">
        <v>300</v>
      </c>
      <c r="BE72" s="25" t="s">
        <v>136</v>
      </c>
      <c r="BF72" s="25">
        <v>10</v>
      </c>
    </row>
    <row r="73" spans="1:58" ht="15.75" customHeight="1">
      <c r="A73" s="44"/>
      <c r="B73" s="56"/>
      <c r="C73" s="44"/>
      <c r="D73" s="86" t="s">
        <v>138</v>
      </c>
      <c r="E73" s="197"/>
      <c r="F73" s="197"/>
      <c r="G73" s="197"/>
      <c r="H73" s="197"/>
      <c r="I73" s="197"/>
      <c r="J73" s="197"/>
      <c r="K73" s="44"/>
      <c r="L73" s="44"/>
      <c r="M73" s="44"/>
      <c r="N73" s="44"/>
      <c r="O73" s="44"/>
      <c r="P73" s="44"/>
      <c r="Q73" s="44"/>
      <c r="R73" s="61" t="s">
        <v>3</v>
      </c>
      <c r="S73" s="193" t="str">
        <f t="shared" si="1"/>
        <v>-</v>
      </c>
      <c r="T73" s="193"/>
      <c r="U73" s="193"/>
      <c r="V73" s="44"/>
      <c r="W73" s="135" t="s">
        <v>133</v>
      </c>
      <c r="X73" s="135"/>
      <c r="Y73" s="135"/>
      <c r="Z73" s="44"/>
      <c r="AA73" s="71"/>
      <c r="AB73" s="44"/>
      <c r="AC73" s="44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44"/>
      <c r="AV73" s="21">
        <v>18</v>
      </c>
      <c r="AW73" s="21" t="s">
        <v>109</v>
      </c>
      <c r="AY73" s="21">
        <v>300</v>
      </c>
      <c r="BE73" s="25" t="s">
        <v>137</v>
      </c>
      <c r="BF73" s="25">
        <v>20</v>
      </c>
    </row>
    <row r="74" spans="1:51" ht="15.75" customHeight="1">
      <c r="A74" s="44"/>
      <c r="B74" s="56"/>
      <c r="C74" s="44"/>
      <c r="D74" s="86" t="s">
        <v>138</v>
      </c>
      <c r="E74" s="197"/>
      <c r="F74" s="197"/>
      <c r="G74" s="197"/>
      <c r="H74" s="197"/>
      <c r="I74" s="197"/>
      <c r="J74" s="197"/>
      <c r="K74" s="44"/>
      <c r="L74" s="44"/>
      <c r="M74" s="44"/>
      <c r="N74" s="44"/>
      <c r="O74" s="44"/>
      <c r="P74" s="44"/>
      <c r="Q74" s="44"/>
      <c r="R74" s="61" t="s">
        <v>3</v>
      </c>
      <c r="S74" s="193" t="str">
        <f t="shared" si="1"/>
        <v>-</v>
      </c>
      <c r="T74" s="193"/>
      <c r="U74" s="193"/>
      <c r="V74" s="44"/>
      <c r="W74" s="135" t="s">
        <v>133</v>
      </c>
      <c r="X74" s="135"/>
      <c r="Y74" s="135"/>
      <c r="Z74" s="44"/>
      <c r="AA74" s="71"/>
      <c r="AB74" s="44"/>
      <c r="AC74" s="44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44"/>
      <c r="AV74" s="21">
        <v>19</v>
      </c>
      <c r="AW74" s="21" t="s">
        <v>101</v>
      </c>
      <c r="AY74" s="21">
        <v>400</v>
      </c>
    </row>
    <row r="75" spans="1:51" ht="15.75" customHeight="1">
      <c r="A75" s="44"/>
      <c r="B75" s="56"/>
      <c r="C75" s="95" t="s">
        <v>82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96"/>
      <c r="T75" s="96"/>
      <c r="U75" s="96"/>
      <c r="V75" s="44"/>
      <c r="W75" s="44"/>
      <c r="X75" s="44"/>
      <c r="Y75" s="44"/>
      <c r="Z75" s="44"/>
      <c r="AA75" s="71"/>
      <c r="AB75" s="44"/>
      <c r="AC75" s="44"/>
      <c r="AD75" s="136" t="s">
        <v>126</v>
      </c>
      <c r="AE75" s="137"/>
      <c r="AF75" s="137"/>
      <c r="AG75" s="137"/>
      <c r="AH75" s="137"/>
      <c r="AI75" s="137"/>
      <c r="AJ75" s="137"/>
      <c r="AK75" s="137"/>
      <c r="AL75" s="137"/>
      <c r="AM75" s="137"/>
      <c r="AN75" s="97"/>
      <c r="AO75" s="98"/>
      <c r="AP75" s="97"/>
      <c r="AQ75" s="99"/>
      <c r="AR75" s="44"/>
      <c r="AV75" s="21">
        <v>20</v>
      </c>
      <c r="AW75" s="21" t="s">
        <v>102</v>
      </c>
      <c r="AY75" s="21">
        <v>400</v>
      </c>
    </row>
    <row r="76" spans="1:51" ht="15.75" customHeight="1">
      <c r="A76" s="44"/>
      <c r="B76" s="56"/>
      <c r="C76" s="44"/>
      <c r="D76" s="86" t="str">
        <f aca="true" t="shared" si="2" ref="D76:D81">IF(AU76=1,"",IF(AU76&gt;1,"LL."))</f>
        <v>LL.</v>
      </c>
      <c r="E76" s="100" t="str">
        <f aca="true" t="shared" si="3" ref="E76:E81">IF(AU76=1,"",IF(AU76&gt;1,AX76))</f>
        <v>หลังคา</v>
      </c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93" t="str">
        <f aca="true" t="shared" si="4" ref="R76:R81">IF(AU76=1,"",IF(AU76&gt;1,"="))</f>
        <v>=</v>
      </c>
      <c r="S76" s="82">
        <f aca="true" t="shared" si="5" ref="S76:S81">IF(AU76=1,"",IF(AU76&gt;1,AO76))</f>
        <v>50</v>
      </c>
      <c r="T76" s="82"/>
      <c r="U76" s="82"/>
      <c r="V76" s="100"/>
      <c r="W76" s="135" t="str">
        <f aca="true" t="shared" si="6" ref="W76:W81">IF(AU76=1,"",IF(AU76&gt;1,"kg./m.²"))</f>
        <v>kg./m.²</v>
      </c>
      <c r="X76" s="135"/>
      <c r="Y76" s="135"/>
      <c r="Z76" s="100"/>
      <c r="AA76" s="101"/>
      <c r="AB76" s="100"/>
      <c r="AC76" s="100"/>
      <c r="AD76" s="102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86">
        <f aca="true" t="shared" si="7" ref="AO76:AO81">VLOOKUP(AU76,$AV$56:$AY$84,4,TRUE)</f>
        <v>50</v>
      </c>
      <c r="AP76" s="187"/>
      <c r="AQ76" s="188"/>
      <c r="AR76" s="44"/>
      <c r="AU76" s="113">
        <v>2</v>
      </c>
      <c r="AV76" s="21">
        <v>21</v>
      </c>
      <c r="AW76" s="21" t="s">
        <v>103</v>
      </c>
      <c r="AX76" s="21" t="str">
        <f aca="true" t="shared" si="8" ref="AX76:AX81">VLOOKUP(AU76,$AV$56:$AW$93,2,TRUE)</f>
        <v>หลังคา</v>
      </c>
      <c r="AY76" s="21">
        <v>400</v>
      </c>
    </row>
    <row r="77" spans="1:51" ht="15.75" customHeight="1">
      <c r="A77" s="44"/>
      <c r="B77" s="56"/>
      <c r="C77" s="44"/>
      <c r="D77" s="86" t="str">
        <f t="shared" si="2"/>
        <v>LL.</v>
      </c>
      <c r="E77" s="100" t="str">
        <f t="shared" si="3"/>
        <v>กันสาด หรือ หลังคาคอนกรีต</v>
      </c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93" t="str">
        <f t="shared" si="4"/>
        <v>=</v>
      </c>
      <c r="S77" s="82">
        <f t="shared" si="5"/>
        <v>100</v>
      </c>
      <c r="T77" s="82"/>
      <c r="U77" s="82"/>
      <c r="V77" s="100"/>
      <c r="W77" s="135" t="str">
        <f t="shared" si="6"/>
        <v>kg./m.²</v>
      </c>
      <c r="X77" s="135"/>
      <c r="Y77" s="135"/>
      <c r="Z77" s="100"/>
      <c r="AA77" s="101"/>
      <c r="AB77" s="100"/>
      <c r="AC77" s="100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90">
        <f t="shared" si="7"/>
        <v>100</v>
      </c>
      <c r="AP77" s="191"/>
      <c r="AQ77" s="192"/>
      <c r="AR77" s="44"/>
      <c r="AU77" s="113">
        <v>3</v>
      </c>
      <c r="AV77" s="21">
        <v>22</v>
      </c>
      <c r="AW77" s="21" t="s">
        <v>104</v>
      </c>
      <c r="AX77" s="21" t="str">
        <f t="shared" si="8"/>
        <v>กันสาด หรือ หลังคาคอนกรีต</v>
      </c>
      <c r="AY77" s="21">
        <v>400</v>
      </c>
    </row>
    <row r="78" spans="1:51" ht="15.75" customHeight="1">
      <c r="A78" s="44"/>
      <c r="B78" s="56"/>
      <c r="C78" s="44"/>
      <c r="D78" s="86" t="str">
        <f t="shared" si="2"/>
        <v>LL.</v>
      </c>
      <c r="E78" s="100" t="str">
        <f t="shared" si="3"/>
        <v>ที่พักอาศัย </v>
      </c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93" t="str">
        <f t="shared" si="4"/>
        <v>=</v>
      </c>
      <c r="S78" s="82">
        <f t="shared" si="5"/>
        <v>150</v>
      </c>
      <c r="T78" s="82"/>
      <c r="U78" s="82"/>
      <c r="V78" s="100"/>
      <c r="W78" s="135" t="str">
        <f t="shared" si="6"/>
        <v>kg./m.²</v>
      </c>
      <c r="X78" s="135"/>
      <c r="Y78" s="135"/>
      <c r="Z78" s="100"/>
      <c r="AA78" s="101"/>
      <c r="AB78" s="100"/>
      <c r="AC78" s="100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90">
        <f t="shared" si="7"/>
        <v>150</v>
      </c>
      <c r="AP78" s="191"/>
      <c r="AQ78" s="192"/>
      <c r="AR78" s="44"/>
      <c r="AU78" s="113">
        <v>4</v>
      </c>
      <c r="AV78" s="21">
        <v>23</v>
      </c>
      <c r="AW78" s="21" t="s">
        <v>105</v>
      </c>
      <c r="AX78" s="21" t="str">
        <f t="shared" si="8"/>
        <v>ที่พักอาศัย </v>
      </c>
      <c r="AY78" s="21">
        <v>400</v>
      </c>
    </row>
    <row r="79" spans="1:51" ht="15.75" customHeight="1">
      <c r="A79" s="44"/>
      <c r="B79" s="56"/>
      <c r="C79" s="44"/>
      <c r="D79" s="86" t="str">
        <f t="shared" si="2"/>
        <v>LL.</v>
      </c>
      <c r="E79" s="100" t="str">
        <f t="shared" si="3"/>
        <v>ห้องโถง บันได ทางเดินของอาคารชุด</v>
      </c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93" t="str">
        <f t="shared" si="4"/>
        <v>=</v>
      </c>
      <c r="S79" s="82">
        <f t="shared" si="5"/>
        <v>300</v>
      </c>
      <c r="T79" s="82"/>
      <c r="U79" s="82"/>
      <c r="V79" s="100"/>
      <c r="W79" s="135" t="str">
        <f t="shared" si="6"/>
        <v>kg./m.²</v>
      </c>
      <c r="X79" s="135"/>
      <c r="Y79" s="135"/>
      <c r="Z79" s="100"/>
      <c r="AA79" s="101"/>
      <c r="AB79" s="100"/>
      <c r="AC79" s="100"/>
      <c r="AD79" s="102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90">
        <f t="shared" si="7"/>
        <v>300</v>
      </c>
      <c r="AP79" s="191"/>
      <c r="AQ79" s="192"/>
      <c r="AR79" s="44"/>
      <c r="AU79" s="113">
        <v>13</v>
      </c>
      <c r="AV79" s="21">
        <v>24</v>
      </c>
      <c r="AW79" s="21" t="s">
        <v>112</v>
      </c>
      <c r="AX79" s="21" t="str">
        <f t="shared" si="8"/>
        <v>ห้องโถง บันได ทางเดินของอาคารชุด</v>
      </c>
      <c r="AY79" s="21">
        <v>400</v>
      </c>
    </row>
    <row r="80" spans="1:51" ht="15.75" customHeight="1">
      <c r="A80" s="44"/>
      <c r="B80" s="56"/>
      <c r="C80" s="44"/>
      <c r="D80" s="86" t="str">
        <f t="shared" si="2"/>
        <v>LL.</v>
      </c>
      <c r="E80" s="100" t="str">
        <f t="shared" si="3"/>
        <v>ทึ่จอดรถหรือเก็บรถยนต์นั่ง</v>
      </c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93" t="str">
        <f t="shared" si="4"/>
        <v>=</v>
      </c>
      <c r="S80" s="82">
        <f t="shared" si="5"/>
        <v>400</v>
      </c>
      <c r="T80" s="82"/>
      <c r="U80" s="82"/>
      <c r="V80" s="100"/>
      <c r="W80" s="135" t="str">
        <f t="shared" si="6"/>
        <v>kg./m.²</v>
      </c>
      <c r="X80" s="135"/>
      <c r="Y80" s="135"/>
      <c r="Z80" s="100"/>
      <c r="AA80" s="101"/>
      <c r="AB80" s="100"/>
      <c r="AC80" s="100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90">
        <f t="shared" si="7"/>
        <v>400</v>
      </c>
      <c r="AP80" s="191"/>
      <c r="AQ80" s="192"/>
      <c r="AR80" s="44"/>
      <c r="AU80" s="113">
        <v>23</v>
      </c>
      <c r="AV80" s="21">
        <v>25</v>
      </c>
      <c r="AW80" s="21" t="s">
        <v>113</v>
      </c>
      <c r="AX80" s="21" t="str">
        <f t="shared" si="8"/>
        <v>ทึ่จอดรถหรือเก็บรถยนต์นั่ง</v>
      </c>
      <c r="AY80" s="21">
        <v>400</v>
      </c>
    </row>
    <row r="81" spans="1:51" ht="15.75" customHeight="1">
      <c r="A81" s="44"/>
      <c r="B81" s="64"/>
      <c r="C81" s="65"/>
      <c r="D81" s="105">
        <f t="shared" si="2"/>
      </c>
      <c r="E81" s="106">
        <f t="shared" si="3"/>
      </c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7">
        <f t="shared" si="4"/>
      </c>
      <c r="S81" s="81">
        <f t="shared" si="5"/>
      </c>
      <c r="T81" s="81"/>
      <c r="U81" s="81"/>
      <c r="V81" s="106"/>
      <c r="W81" s="133">
        <f t="shared" si="6"/>
      </c>
      <c r="X81" s="133"/>
      <c r="Y81" s="133"/>
      <c r="Z81" s="106"/>
      <c r="AA81" s="108"/>
      <c r="AB81" s="100"/>
      <c r="AC81" s="100"/>
      <c r="AD81" s="109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86">
        <f t="shared" si="7"/>
        <v>0</v>
      </c>
      <c r="AP81" s="187"/>
      <c r="AQ81" s="188"/>
      <c r="AR81" s="44"/>
      <c r="AU81" s="113">
        <v>1</v>
      </c>
      <c r="AV81" s="21">
        <v>26</v>
      </c>
      <c r="AW81" s="21" t="s">
        <v>93</v>
      </c>
      <c r="AX81" s="21">
        <f t="shared" si="8"/>
        <v>0</v>
      </c>
      <c r="AY81" s="21">
        <v>500</v>
      </c>
    </row>
    <row r="82" spans="2:51" ht="15.75" customHeight="1">
      <c r="B82" s="44"/>
      <c r="C82" s="44"/>
      <c r="D82" s="86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93"/>
      <c r="S82" s="111"/>
      <c r="T82" s="111"/>
      <c r="U82" s="111"/>
      <c r="V82" s="100"/>
      <c r="W82" s="100"/>
      <c r="X82" s="100"/>
      <c r="Y82" s="100"/>
      <c r="Z82" s="100"/>
      <c r="AA82" s="100"/>
      <c r="AB82" s="100"/>
      <c r="AC82" s="100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189"/>
      <c r="AP82" s="189"/>
      <c r="AQ82" s="189"/>
      <c r="AV82" s="21">
        <v>27</v>
      </c>
      <c r="AW82" s="21" t="s">
        <v>94</v>
      </c>
      <c r="AY82" s="21">
        <v>500</v>
      </c>
    </row>
    <row r="83" spans="2:51" ht="15.75" customHeight="1">
      <c r="B83" s="139" t="s">
        <v>120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1"/>
      <c r="AB83" s="100"/>
      <c r="AC83" s="100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189"/>
      <c r="AP83" s="189"/>
      <c r="AQ83" s="189"/>
      <c r="AV83" s="21">
        <v>28</v>
      </c>
      <c r="AW83" s="21" t="s">
        <v>95</v>
      </c>
      <c r="AY83" s="21">
        <v>500</v>
      </c>
    </row>
    <row r="84" spans="2:51" ht="15.75" customHeight="1">
      <c r="B84" s="183" t="s">
        <v>121</v>
      </c>
      <c r="C84" s="184"/>
      <c r="D84" s="185"/>
      <c r="E84" s="112" t="s">
        <v>122</v>
      </c>
      <c r="F84" s="104"/>
      <c r="G84" s="104"/>
      <c r="H84" s="104"/>
      <c r="I84" s="104"/>
      <c r="J84" s="104"/>
      <c r="K84" s="104"/>
      <c r="L84" s="104"/>
      <c r="M84" s="104"/>
      <c r="N84" s="80"/>
      <c r="O84" s="183" t="s">
        <v>121</v>
      </c>
      <c r="P84" s="184"/>
      <c r="Q84" s="185"/>
      <c r="R84" s="104" t="s">
        <v>123</v>
      </c>
      <c r="S84" s="104"/>
      <c r="T84" s="104"/>
      <c r="U84" s="104"/>
      <c r="V84" s="104"/>
      <c r="W84" s="104"/>
      <c r="X84" s="104"/>
      <c r="Y84" s="104"/>
      <c r="Z84" s="104"/>
      <c r="AA84" s="80"/>
      <c r="AB84" s="100"/>
      <c r="AC84" s="100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189"/>
      <c r="AP84" s="189"/>
      <c r="AQ84" s="189"/>
      <c r="AV84" s="21">
        <v>29</v>
      </c>
      <c r="AW84" s="21" t="s">
        <v>96</v>
      </c>
      <c r="AY84" s="21">
        <v>500</v>
      </c>
    </row>
    <row r="85" spans="2:51" ht="15.75" customHeight="1">
      <c r="B85" s="126">
        <v>1</v>
      </c>
      <c r="C85" s="127"/>
      <c r="D85" s="128"/>
      <c r="E85" s="129" t="s">
        <v>124</v>
      </c>
      <c r="F85" s="130"/>
      <c r="G85" s="130"/>
      <c r="H85" s="130"/>
      <c r="I85" s="130"/>
      <c r="J85" s="130"/>
      <c r="K85" s="130"/>
      <c r="L85" s="130"/>
      <c r="M85" s="130"/>
      <c r="N85" s="131"/>
      <c r="O85" s="132">
        <v>1</v>
      </c>
      <c r="P85" s="133"/>
      <c r="Q85" s="134"/>
      <c r="R85" s="130" t="s">
        <v>125</v>
      </c>
      <c r="S85" s="130"/>
      <c r="T85" s="130"/>
      <c r="U85" s="130"/>
      <c r="V85" s="130"/>
      <c r="W85" s="130"/>
      <c r="X85" s="130"/>
      <c r="Y85" s="130"/>
      <c r="Z85" s="130"/>
      <c r="AA85" s="131"/>
      <c r="AB85" s="100"/>
      <c r="AC85" s="100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189"/>
      <c r="AP85" s="189"/>
      <c r="AQ85" s="189"/>
      <c r="AV85" s="21">
        <v>30</v>
      </c>
      <c r="AW85" s="21" t="s">
        <v>97</v>
      </c>
      <c r="AY85" s="21">
        <v>500</v>
      </c>
    </row>
    <row r="86" spans="1:51" ht="15.75" customHeight="1">
      <c r="A86" s="44"/>
      <c r="B86" s="44"/>
      <c r="C86" s="44"/>
      <c r="D86" s="86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93"/>
      <c r="S86" s="100"/>
      <c r="T86" s="100"/>
      <c r="U86" s="100"/>
      <c r="V86" s="100"/>
      <c r="W86" s="100"/>
      <c r="X86" s="93"/>
      <c r="Y86" s="100"/>
      <c r="Z86" s="100"/>
      <c r="AA86" s="100"/>
      <c r="AB86" s="100"/>
      <c r="AC86" s="100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V86" s="21">
        <v>31</v>
      </c>
      <c r="AW86" s="21" t="s">
        <v>98</v>
      </c>
      <c r="AY86" s="21">
        <v>500</v>
      </c>
    </row>
    <row r="87" spans="2:51" ht="15.75" customHeight="1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100"/>
      <c r="AC87" s="100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V87" s="21">
        <v>32</v>
      </c>
      <c r="AW87" s="21" t="s">
        <v>114</v>
      </c>
      <c r="AY87" s="21">
        <v>500</v>
      </c>
    </row>
    <row r="88" spans="4:51" ht="15.75" customHeight="1">
      <c r="D88" s="86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93"/>
      <c r="S88" s="100"/>
      <c r="T88" s="100"/>
      <c r="U88" s="100"/>
      <c r="V88" s="100"/>
      <c r="W88" s="100"/>
      <c r="X88" s="93"/>
      <c r="Y88" s="100"/>
      <c r="Z88" s="100"/>
      <c r="AA88" s="100"/>
      <c r="AB88" s="100"/>
      <c r="AC88" s="100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V88" s="21">
        <v>33</v>
      </c>
      <c r="AW88" s="21" t="s">
        <v>115</v>
      </c>
      <c r="AY88" s="21">
        <v>500</v>
      </c>
    </row>
    <row r="89" spans="30:51" ht="15.75" customHeight="1"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V89" s="21">
        <v>34</v>
      </c>
      <c r="AW89" s="21" t="s">
        <v>116</v>
      </c>
      <c r="AY89" s="21">
        <v>500</v>
      </c>
    </row>
    <row r="90" spans="30:51" ht="15.75" customHeight="1"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V90" s="21">
        <v>35</v>
      </c>
      <c r="AW90" s="21" t="s">
        <v>117</v>
      </c>
      <c r="AY90" s="21">
        <v>500</v>
      </c>
    </row>
    <row r="91" spans="30:51" ht="15.75" customHeight="1"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V91" s="21">
        <v>36</v>
      </c>
      <c r="AW91" s="21" t="s">
        <v>118</v>
      </c>
      <c r="AY91" s="21">
        <v>500</v>
      </c>
    </row>
    <row r="92" spans="30:51" ht="15.75" customHeight="1"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V92" s="21">
        <v>37</v>
      </c>
      <c r="AW92" s="21" t="s">
        <v>99</v>
      </c>
      <c r="AY92" s="21">
        <v>600</v>
      </c>
    </row>
    <row r="93" spans="30:51" ht="15.75" customHeight="1"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V93" s="21">
        <v>38</v>
      </c>
      <c r="AW93" s="21" t="s">
        <v>100</v>
      </c>
      <c r="AY93" s="21">
        <v>800</v>
      </c>
    </row>
    <row r="94" spans="30:43" ht="15.75" customHeight="1"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</row>
    <row r="95" spans="30:43" ht="15.75" customHeight="1"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</row>
    <row r="96" spans="30:43" ht="15.75" customHeight="1"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</row>
    <row r="97" spans="30:43" ht="15.75" customHeight="1"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</row>
    <row r="98" spans="30:43" ht="15.75" customHeight="1"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</row>
    <row r="99" spans="30:43" ht="15.75" customHeight="1"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</row>
    <row r="100" spans="30:43" ht="15.75" customHeight="1" thickBot="1"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</row>
    <row r="101" spans="20:43" ht="15.75" customHeight="1">
      <c r="T101" s="85"/>
      <c r="U101" s="85"/>
      <c r="V101" s="88" t="s">
        <v>39</v>
      </c>
      <c r="W101" s="138" t="str">
        <f>Cover!D10</f>
        <v>สมมุติ</v>
      </c>
      <c r="X101" s="138"/>
      <c r="Y101" s="138"/>
      <c r="Z101" s="138"/>
      <c r="AA101" s="138"/>
      <c r="AB101" s="138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</row>
    <row r="102" spans="20:28" ht="15.75" customHeight="1">
      <c r="T102" s="85"/>
      <c r="U102" s="85"/>
      <c r="V102" s="88" t="s">
        <v>40</v>
      </c>
      <c r="W102" s="125" t="str">
        <f>Cover!H10</f>
        <v>สย.0000</v>
      </c>
      <c r="X102" s="125"/>
      <c r="Y102" s="125"/>
      <c r="Z102" s="125"/>
      <c r="AA102" s="125"/>
      <c r="AB102" s="125"/>
    </row>
  </sheetData>
  <sheetProtection password="DA3E" sheet="1"/>
  <mergeCells count="137">
    <mergeCell ref="E72:J72"/>
    <mergeCell ref="E73:J73"/>
    <mergeCell ref="E74:J74"/>
    <mergeCell ref="E69:J69"/>
    <mergeCell ref="E70:J70"/>
    <mergeCell ref="E71:J71"/>
    <mergeCell ref="S69:U69"/>
    <mergeCell ref="S70:U70"/>
    <mergeCell ref="S71:U71"/>
    <mergeCell ref="S64:U64"/>
    <mergeCell ref="S65:U65"/>
    <mergeCell ref="S66:U66"/>
    <mergeCell ref="S67:U67"/>
    <mergeCell ref="W66:Y66"/>
    <mergeCell ref="W67:Y67"/>
    <mergeCell ref="W68:Y68"/>
    <mergeCell ref="S68:U68"/>
    <mergeCell ref="B59:AB59"/>
    <mergeCell ref="B62:AA62"/>
    <mergeCell ref="W64:Y64"/>
    <mergeCell ref="W65:Y65"/>
    <mergeCell ref="Z64:AA64"/>
    <mergeCell ref="AO77:AQ77"/>
    <mergeCell ref="S72:U72"/>
    <mergeCell ref="S73:U73"/>
    <mergeCell ref="S74:U74"/>
    <mergeCell ref="W74:Y74"/>
    <mergeCell ref="O84:Q84"/>
    <mergeCell ref="AO76:AQ76"/>
    <mergeCell ref="AO85:AQ85"/>
    <mergeCell ref="AO84:AQ84"/>
    <mergeCell ref="AO83:AQ83"/>
    <mergeCell ref="AO82:AQ82"/>
    <mergeCell ref="AO81:AQ81"/>
    <mergeCell ref="AO80:AQ80"/>
    <mergeCell ref="AO79:AQ79"/>
    <mergeCell ref="AO78:AQ78"/>
    <mergeCell ref="E56:V56"/>
    <mergeCell ref="S80:U80"/>
    <mergeCell ref="W69:Y69"/>
    <mergeCell ref="B84:D84"/>
    <mergeCell ref="W76:Y76"/>
    <mergeCell ref="W77:Y77"/>
    <mergeCell ref="W78:Y78"/>
    <mergeCell ref="W79:Y79"/>
    <mergeCell ref="S76:U76"/>
    <mergeCell ref="S77:U77"/>
    <mergeCell ref="E54:V54"/>
    <mergeCell ref="X54:AA54"/>
    <mergeCell ref="E55:V55"/>
    <mergeCell ref="X55:AA55"/>
    <mergeCell ref="W50:AB50"/>
    <mergeCell ref="W51:AB51"/>
    <mergeCell ref="B32:AA32"/>
    <mergeCell ref="N26:Q26"/>
    <mergeCell ref="V37:Y37"/>
    <mergeCell ref="V38:Y38"/>
    <mergeCell ref="P34:R34"/>
    <mergeCell ref="P35:R35"/>
    <mergeCell ref="P36:R36"/>
    <mergeCell ref="P37:R37"/>
    <mergeCell ref="P38:R38"/>
    <mergeCell ref="Z34:AA34"/>
    <mergeCell ref="Z35:AA35"/>
    <mergeCell ref="Z36:AA36"/>
    <mergeCell ref="V34:Y34"/>
    <mergeCell ref="V35:Y35"/>
    <mergeCell ref="V36:Y36"/>
    <mergeCell ref="Z37:AA37"/>
    <mergeCell ref="Z38:AA38"/>
    <mergeCell ref="B8:AB8"/>
    <mergeCell ref="Z28:AA28"/>
    <mergeCell ref="N20:Q20"/>
    <mergeCell ref="V28:Y28"/>
    <mergeCell ref="Q16:T16"/>
    <mergeCell ref="Q17:T17"/>
    <mergeCell ref="Q18:T18"/>
    <mergeCell ref="U16:W16"/>
    <mergeCell ref="U17:W17"/>
    <mergeCell ref="U18:W18"/>
    <mergeCell ref="X3:AA3"/>
    <mergeCell ref="X4:AA4"/>
    <mergeCell ref="E5:V5"/>
    <mergeCell ref="E3:V3"/>
    <mergeCell ref="E4:V4"/>
    <mergeCell ref="R20:U20"/>
    <mergeCell ref="V20:Y20"/>
    <mergeCell ref="Z20:AA20"/>
    <mergeCell ref="N21:Q21"/>
    <mergeCell ref="R21:U21"/>
    <mergeCell ref="V21:Y21"/>
    <mergeCell ref="Z21:AA21"/>
    <mergeCell ref="N22:Q22"/>
    <mergeCell ref="R22:U22"/>
    <mergeCell ref="V22:Y22"/>
    <mergeCell ref="Z22:AA22"/>
    <mergeCell ref="N23:Q23"/>
    <mergeCell ref="R23:U23"/>
    <mergeCell ref="V23:Y23"/>
    <mergeCell ref="Z23:AA23"/>
    <mergeCell ref="N24:Q24"/>
    <mergeCell ref="R24:U24"/>
    <mergeCell ref="V24:Y24"/>
    <mergeCell ref="Z24:AA24"/>
    <mergeCell ref="N25:Q25"/>
    <mergeCell ref="R25:U25"/>
    <mergeCell ref="V25:Y25"/>
    <mergeCell ref="Z25:AA25"/>
    <mergeCell ref="F33:H33"/>
    <mergeCell ref="R26:U26"/>
    <mergeCell ref="V26:Y26"/>
    <mergeCell ref="Z26:AA26"/>
    <mergeCell ref="N27:Q27"/>
    <mergeCell ref="R27:U27"/>
    <mergeCell ref="V27:Y27"/>
    <mergeCell ref="Z27:AA27"/>
    <mergeCell ref="N28:Q28"/>
    <mergeCell ref="R28:U28"/>
    <mergeCell ref="W70:Y70"/>
    <mergeCell ref="W71:Y71"/>
    <mergeCell ref="W72:Y72"/>
    <mergeCell ref="W73:Y73"/>
    <mergeCell ref="W80:Y80"/>
    <mergeCell ref="AD75:AM75"/>
    <mergeCell ref="W101:AB101"/>
    <mergeCell ref="W81:Y81"/>
    <mergeCell ref="B83:AA83"/>
    <mergeCell ref="E84:N84"/>
    <mergeCell ref="R84:AA84"/>
    <mergeCell ref="S81:U81"/>
    <mergeCell ref="S78:U78"/>
    <mergeCell ref="S79:U79"/>
    <mergeCell ref="W102:AB102"/>
    <mergeCell ref="B85:D85"/>
    <mergeCell ref="E85:N85"/>
    <mergeCell ref="O85:Q85"/>
    <mergeCell ref="R85:AA85"/>
  </mergeCells>
  <conditionalFormatting sqref="J47">
    <cfRule type="cellIs" priority="1" dxfId="1" operator="greaterThan" stopIfTrue="1">
      <formula>$G$47</formula>
    </cfRule>
  </conditionalFormatting>
  <conditionalFormatting sqref="L48:P49">
    <cfRule type="cellIs" priority="2" dxfId="0" operator="lessThan" stopIfTrue="1">
      <formula>$CG$21</formula>
    </cfRule>
  </conditionalFormatting>
  <conditionalFormatting sqref="I48:K49">
    <cfRule type="cellIs" priority="3" dxfId="1" operator="greaterThan" stopIfTrue="1">
      <formula>$F$48</formula>
    </cfRule>
  </conditionalFormatting>
  <conditionalFormatting sqref="Z48:AA48">
    <cfRule type="cellIs" priority="4" dxfId="0" operator="greaterThan" stopIfTrue="1">
      <formula>#REF!</formula>
    </cfRule>
  </conditionalFormatting>
  <conditionalFormatting sqref="AB48:AC48">
    <cfRule type="expression" priority="5" dxfId="0" stopIfTrue="1">
      <formula>IF(#REF!&lt;$Z$48,1)</formula>
    </cfRule>
  </conditionalFormatting>
  <conditionalFormatting sqref="AB49:AC49">
    <cfRule type="expression" priority="6" dxfId="0" stopIfTrue="1">
      <formula>IF($W$49&lt;$Z$49,1)</formula>
    </cfRule>
  </conditionalFormatting>
  <conditionalFormatting sqref="AC50">
    <cfRule type="expression" priority="7" dxfId="0" stopIfTrue="1">
      <formula>IF($AA$50&lt;$X$50,1)</formula>
    </cfRule>
  </conditionalFormatting>
  <dataValidations count="4">
    <dataValidation type="list" allowBlank="1" showInputMessage="1" sqref="Q16:T16">
      <formula1>"173,210,240,280,320,340,360,380"</formula1>
    </dataValidation>
    <dataValidation type="list" allowBlank="1" showInputMessage="1" showErrorMessage="1" errorTitle="Allowble Shear Stress" error="คุณใช้ Yeild Stress มากกว่าที่ ว.ส.ท. กำหนด " sqref="L31:M31">
      <formula1>"2400,3000,4000,4200"</formula1>
    </dataValidation>
    <dataValidation type="list" allowBlank="1" showInputMessage="1" showErrorMessage="1" sqref="N20:Y20">
      <formula1>"SR-24,SD-30,SD-40,SD-50"</formula1>
    </dataValidation>
    <dataValidation type="list" allowBlank="1" showInputMessage="1" showErrorMessage="1" sqref="E69:J74">
      <formula1>"อิฐมอญครึ่งแผ่น,อิฐมอญเต็มแผ่น,อิฐมวลเบาครึ่งแผ่น,อิฐมวลเบาเต็มแผ่น,อิฐบล็อกครึ่งแผ่น,อิฐบล็อกเต็มแผ่น,ผนังเบา,สังกะสี,กระเบื้องลูกฟูกลอนเล็ก,กระเบื้องลูกฟูกลอนใหญ่,กระเบื้องลอนคู่,กระเบื้องซีแพคโมเนีย,Metal  Sheet,Singal Roof,"</formula1>
    </dataValidation>
  </dataValidations>
  <printOptions/>
  <pageMargins left="0.35433070866141736" right="0" top="0.3937007874015748" bottom="0.5905511811023623" header="0.31496062992125984" footer="0.31496062992125984"/>
  <pageSetup horizontalDpi="300" verticalDpi="300" orientation="portrait" paperSize="9" scale="97" r:id="rId2"/>
  <rowBreaks count="1" manualBreakCount="1">
    <brk id="51" max="255" man="1"/>
  </rowBreaks>
  <colBreaks count="1" manualBreakCount="1">
    <brk id="29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CasperX</cp:lastModifiedBy>
  <cp:lastPrinted>2010-03-25T15:26:42Z</cp:lastPrinted>
  <dcterms:created xsi:type="dcterms:W3CDTF">2008-11-21T07:11:45Z</dcterms:created>
  <dcterms:modified xsi:type="dcterms:W3CDTF">2010-04-08T00:34:52Z</dcterms:modified>
  <cp:category/>
  <cp:version/>
  <cp:contentType/>
  <cp:contentStatus/>
</cp:coreProperties>
</file>