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280" activeTab="0"/>
  </bookViews>
  <sheets>
    <sheet name="COLUMN" sheetId="1" r:id="rId1"/>
  </sheets>
  <definedNames>
    <definedName name="\p">'COLUMN'!#REF!</definedName>
    <definedName name="_Fill" hidden="1">'COLUMN'!$H$50:$H$57</definedName>
    <definedName name="_Regression_Int" localSheetId="0" hidden="1">1</definedName>
    <definedName name="_xlnm.Print_Area" localSheetId="0">'COLUMN'!$A$1:$I$29</definedName>
    <definedName name="Print_Area_MI" localSheetId="0">'COLUMN'!$A$2:$I$41</definedName>
    <definedName name="Z_F7073E11_E6AF_42BE_A0E4_AEF9D34F345D_.wvu.PrintArea" localSheetId="0" hidden="1">'COLUMN'!$A$1:$I$29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<sst xmlns="http://schemas.openxmlformats.org/spreadsheetml/2006/main" count="70" uniqueCount="40">
  <si>
    <t>=</t>
  </si>
  <si>
    <t>ksc.</t>
  </si>
  <si>
    <t>Reinf. steel used</t>
  </si>
  <si>
    <t>Load resist by concrete ( 0.85 Ag .25 fc')</t>
  </si>
  <si>
    <t>Load resist by reinf. ( 0.85 Ag fs Pg )</t>
  </si>
  <si>
    <t>====&gt;</t>
  </si>
  <si>
    <t>%</t>
  </si>
  <si>
    <t>กก.</t>
  </si>
  <si>
    <t>เซ็นติเมตร</t>
  </si>
  <si>
    <t>น้ำหนักที่กระทำบนหัวเสา</t>
  </si>
  <si>
    <t>ขนาดของเสาที่ออกแบบ</t>
  </si>
  <si>
    <t>วิศวกรผู้ออกแบบ :</t>
  </si>
  <si>
    <t>วันที่ :</t>
  </si>
  <si>
    <t>ชื่อเสา:</t>
  </si>
  <si>
    <t>ด้าน &lt; a &gt;</t>
  </si>
  <si>
    <t>ด้าน &lt; b &gt;</t>
  </si>
  <si>
    <t>พื้นที่หน้าตัดเสา : (Ag)</t>
  </si>
  <si>
    <t>กิโลกรัม</t>
  </si>
  <si>
    <t>สูตรที่ใช้คำนวณ : P = 0.85 Ag ( 0.25 fc' + fs Pg )</t>
  </si>
  <si>
    <t>นายเอนก พ่วงสุด ทะเบียน สย.7354</t>
  </si>
  <si>
    <t>ตร.ซม.</t>
  </si>
  <si>
    <t>พื้นที่หน้าตัดเหล็ก  (Ast)</t>
  </si>
  <si>
    <t>เปอร์เซ็นต์ (Pg) = Ast/Ag</t>
  </si>
  <si>
    <t>กำลังอัดประลัยของคอนกรีต (fc')</t>
  </si>
  <si>
    <t>เลือกขนาดเหล็ก (mm.)</t>
  </si>
  <si>
    <t>จำนวนเหล็ก</t>
  </si>
  <si>
    <t>พื้นที่หน้าตัดเหล็ก ตร.ซม.</t>
  </si>
  <si>
    <t>น้ำหนักที่ออกแบบคำนวณ</t>
  </si>
  <si>
    <t>เท่าของเส้นผ่าศูนย์กลางเหล็กยืน</t>
  </si>
  <si>
    <t>ระยะห่างของเหล็กปลอก</t>
  </si>
  <si>
    <t>เท่าของเส้นผ่าศูนย์กลางของเหล็กปลอก</t>
  </si>
  <si>
    <t>ด้านที่แคบที่สุดของเสา</t>
  </si>
  <si>
    <t>ขนาดของเหล็กปลอก</t>
  </si>
  <si>
    <t>cm</t>
  </si>
  <si>
    <t>-</t>
  </si>
  <si>
    <t>mm ระยะห่าง</t>
  </si>
  <si>
    <t>C1</t>
  </si>
  <si>
    <t>กำลังดึงสูงสุดของเหล็ก (fy)</t>
  </si>
  <si>
    <t>หน่วยแรงที่ยอมให้ของเหล็ก  (fs)</t>
  </si>
  <si>
    <t xml:space="preserve">ออกแบบเสาเหลี่ยมรับน้ำหนักตามแนวแกน 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</si>
</sst>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d\-mmm\-yy_)"/>
    <numFmt numFmtId="188" formatCode="0.00_)"/>
    <numFmt numFmtId="189" formatCode="#,##0_);\(#,##0\)"/>
    <numFmt numFmtId="190" formatCode="0.000_)"/>
    <numFmt numFmtId="191" formatCode="0_)"/>
    <numFmt numFmtId="192" formatCode="0.0000_)"/>
    <numFmt numFmtId="193" formatCode="#,##0.0_);\(#,##0.0\)"/>
    <numFmt numFmtId="194" formatCode="0.0"/>
    <numFmt numFmtId="195" formatCode="#,##0.00_);\(#,##0.00\)"/>
    <numFmt numFmtId="196" formatCode="0.000"/>
    <numFmt numFmtId="197" formatCode="_-* #,##0.0_-;\-* #,##0.0_-;_-* &quot;-&quot;??_-;_-@_-"/>
    <numFmt numFmtId="198" formatCode="_-* #,##0_-;\-* #,##0_-;_-* &quot;-&quot;??_-;_-@_-"/>
  </numFmts>
  <fonts count="8">
    <font>
      <sz val="10"/>
      <name val="Courier"/>
      <family val="0"/>
    </font>
    <font>
      <sz val="10"/>
      <name val="Arial"/>
      <family val="0"/>
    </font>
    <font>
      <sz val="14"/>
      <name val="CordiaUPC"/>
      <family val="2"/>
    </font>
    <font>
      <sz val="14"/>
      <color indexed="12"/>
      <name val="CordiaUPC"/>
      <family val="2"/>
    </font>
    <font>
      <b/>
      <sz val="14"/>
      <color indexed="12"/>
      <name val="CordiaUPC"/>
      <family val="2"/>
    </font>
    <font>
      <b/>
      <sz val="14"/>
      <name val="CordiaUPC"/>
      <family val="2"/>
    </font>
    <font>
      <sz val="14"/>
      <color indexed="10"/>
      <name val="CordiaUPC"/>
      <family val="2"/>
    </font>
    <font>
      <b/>
      <sz val="14"/>
      <color indexed="10"/>
      <name val="CordiaUP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90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88" fontId="2" fillId="0" borderId="0" xfId="0" applyNumberFormat="1" applyFont="1" applyAlignment="1" applyProtection="1">
      <alignment horizontal="center"/>
      <protection/>
    </xf>
    <xf numFmtId="190" fontId="2" fillId="0" borderId="0" xfId="0" applyNumberFormat="1" applyFont="1" applyAlignment="1" applyProtection="1">
      <alignment horizontal="center"/>
      <protection/>
    </xf>
    <xf numFmtId="190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88" fontId="5" fillId="0" borderId="0" xfId="0" applyNumberFormat="1" applyFont="1" applyAlignment="1" applyProtection="1">
      <alignment horizontal="center"/>
      <protection/>
    </xf>
    <xf numFmtId="192" fontId="5" fillId="0" borderId="0" xfId="0" applyNumberFormat="1" applyFont="1" applyAlignment="1" applyProtection="1">
      <alignment horizontal="center"/>
      <protection/>
    </xf>
    <xf numFmtId="190" fontId="2" fillId="0" borderId="0" xfId="0" applyNumberFormat="1" applyFont="1" applyAlignment="1" applyProtection="1">
      <alignment/>
      <protection/>
    </xf>
    <xf numFmtId="189" fontId="5" fillId="0" borderId="0" xfId="0" applyNumberFormat="1" applyFont="1" applyAlignment="1" applyProtection="1">
      <alignment horizontal="center"/>
      <protection/>
    </xf>
    <xf numFmtId="18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90" fontId="2" fillId="0" borderId="1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>
      <alignment/>
    </xf>
    <xf numFmtId="190" fontId="2" fillId="0" borderId="3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/>
    </xf>
    <xf numFmtId="188" fontId="5" fillId="0" borderId="4" xfId="0" applyNumberFormat="1" applyFont="1" applyBorder="1" applyAlignment="1" applyProtection="1">
      <alignment horizontal="center"/>
      <protection/>
    </xf>
    <xf numFmtId="190" fontId="2" fillId="0" borderId="5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 quotePrefix="1">
      <alignment/>
    </xf>
    <xf numFmtId="0" fontId="6" fillId="0" borderId="2" xfId="0" applyFont="1" applyBorder="1" applyAlignment="1">
      <alignment/>
    </xf>
    <xf numFmtId="190" fontId="6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188" fontId="5" fillId="0" borderId="6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center"/>
    </xf>
    <xf numFmtId="191" fontId="2" fillId="0" borderId="4" xfId="0" applyNumberFormat="1" applyFont="1" applyBorder="1" applyAlignment="1" applyProtection="1">
      <alignment/>
      <protection locked="0"/>
    </xf>
    <xf numFmtId="195" fontId="5" fillId="0" borderId="0" xfId="0" applyNumberFormat="1" applyFont="1" applyAlignment="1" applyProtection="1">
      <alignment horizontal="center"/>
      <protection/>
    </xf>
    <xf numFmtId="189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95" fontId="7" fillId="0" borderId="0" xfId="0" applyNumberFormat="1" applyFont="1" applyAlignment="1" applyProtection="1">
      <alignment horizontal="center"/>
      <protection locked="0"/>
    </xf>
    <xf numFmtId="191" fontId="7" fillId="0" borderId="4" xfId="0" applyNumberFormat="1" applyFont="1" applyBorder="1" applyAlignment="1" applyProtection="1">
      <alignment horizontal="center"/>
      <protection locked="0"/>
    </xf>
    <xf numFmtId="190" fontId="6" fillId="0" borderId="0" xfId="0" applyNumberFormat="1" applyFont="1" applyAlignment="1" applyProtection="1">
      <alignment horizontal="center"/>
      <protection/>
    </xf>
    <xf numFmtId="191" fontId="7" fillId="0" borderId="5" xfId="0" applyNumberFormat="1" applyFont="1" applyBorder="1" applyAlignment="1" applyProtection="1">
      <alignment horizontal="center"/>
      <protection locked="0"/>
    </xf>
    <xf numFmtId="191" fontId="7" fillId="0" borderId="4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91" fontId="7" fillId="0" borderId="3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quotePrefix="1">
      <alignment horizontal="left"/>
    </xf>
    <xf numFmtId="0" fontId="2" fillId="0" borderId="2" xfId="0" applyFont="1" applyBorder="1" applyAlignment="1">
      <alignment horizontal="left"/>
    </xf>
    <xf numFmtId="190" fontId="5" fillId="0" borderId="1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187" fontId="3" fillId="0" borderId="0" xfId="0" applyNumberFormat="1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 locked="0"/>
    </xf>
    <xf numFmtId="191" fontId="2" fillId="0" borderId="4" xfId="0" applyNumberFormat="1" applyFont="1" applyBorder="1" applyAlignment="1" applyProtection="1">
      <alignment horizontal="center"/>
      <protection locked="0"/>
    </xf>
    <xf numFmtId="191" fontId="2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4"/>
  <sheetViews>
    <sheetView showGridLines="0" tabSelected="1" workbookViewId="0" topLeftCell="A1">
      <selection activeCell="C2" sqref="C2:E2"/>
    </sheetView>
  </sheetViews>
  <sheetFormatPr defaultColWidth="9.625" defaultRowHeight="12.75"/>
  <cols>
    <col min="1" max="1" width="10.375" style="0" customWidth="1"/>
    <col min="6" max="6" width="3.625" style="0" customWidth="1"/>
    <col min="7" max="7" width="10.875" style="0" customWidth="1"/>
    <col min="8" max="8" width="10.625" style="0" customWidth="1"/>
  </cols>
  <sheetData>
    <row r="1" spans="1:9" s="4" customFormat="1" ht="22.5" thickBot="1">
      <c r="A1" s="60"/>
      <c r="B1" s="61"/>
      <c r="C1" s="61"/>
      <c r="D1" s="61"/>
      <c r="E1" s="61"/>
      <c r="F1" s="61"/>
      <c r="G1" s="61"/>
      <c r="H1" s="61"/>
      <c r="I1" s="61"/>
    </row>
    <row r="2" spans="1:9" s="4" customFormat="1" ht="21.75">
      <c r="A2" s="48" t="s">
        <v>11</v>
      </c>
      <c r="B2" s="48"/>
      <c r="C2" s="64" t="s">
        <v>19</v>
      </c>
      <c r="D2" s="64"/>
      <c r="E2" s="64"/>
      <c r="F2" s="50" t="s">
        <v>12</v>
      </c>
      <c r="G2" s="50"/>
      <c r="H2" s="65">
        <f ca="1">NOW()</f>
        <v>38341.25099768519</v>
      </c>
      <c r="I2" s="65"/>
    </row>
    <row r="3" spans="1:9" s="4" customFormat="1" ht="21.75">
      <c r="A3" s="49" t="s">
        <v>39</v>
      </c>
      <c r="B3" s="49"/>
      <c r="C3" s="49"/>
      <c r="D3" s="49"/>
      <c r="E3" s="49"/>
      <c r="F3" s="51" t="s">
        <v>13</v>
      </c>
      <c r="G3" s="51"/>
      <c r="H3" s="66" t="s">
        <v>36</v>
      </c>
      <c r="I3" s="66"/>
    </row>
    <row r="4" spans="1:9" s="4" customFormat="1" ht="21.75">
      <c r="A4" s="3"/>
      <c r="B4" s="52" t="s">
        <v>9</v>
      </c>
      <c r="C4" s="52"/>
      <c r="D4" s="52"/>
      <c r="E4" s="52"/>
      <c r="F4" s="5" t="s">
        <v>0</v>
      </c>
      <c r="G4" s="37">
        <v>25000</v>
      </c>
      <c r="H4" s="12" t="s">
        <v>17</v>
      </c>
      <c r="I4" s="3"/>
    </row>
    <row r="5" spans="1:9" s="4" customFormat="1" ht="21.75">
      <c r="A5" s="3"/>
      <c r="B5" s="52" t="s">
        <v>10</v>
      </c>
      <c r="C5" s="52"/>
      <c r="D5" s="2" t="s">
        <v>14</v>
      </c>
      <c r="E5" s="3"/>
      <c r="F5" s="2" t="s">
        <v>0</v>
      </c>
      <c r="G5" s="38">
        <v>25</v>
      </c>
      <c r="H5" s="17" t="s">
        <v>8</v>
      </c>
      <c r="I5" s="3"/>
    </row>
    <row r="6" spans="1:9" s="4" customFormat="1" ht="21.75">
      <c r="A6" s="3"/>
      <c r="B6" s="63"/>
      <c r="C6" s="63"/>
      <c r="D6" s="2" t="s">
        <v>15</v>
      </c>
      <c r="E6" s="3"/>
      <c r="F6" s="2" t="s">
        <v>0</v>
      </c>
      <c r="G6" s="38">
        <v>25</v>
      </c>
      <c r="H6" s="17" t="s">
        <v>8</v>
      </c>
      <c r="I6" s="3"/>
    </row>
    <row r="7" spans="1:9" s="4" customFormat="1" ht="21.75">
      <c r="A7" s="3"/>
      <c r="B7" s="52" t="s">
        <v>16</v>
      </c>
      <c r="C7" s="52"/>
      <c r="D7" s="52"/>
      <c r="E7" s="9"/>
      <c r="F7" s="6" t="s">
        <v>0</v>
      </c>
      <c r="G7" s="15">
        <f>G5*G6</f>
        <v>625</v>
      </c>
      <c r="H7" s="8" t="s">
        <v>20</v>
      </c>
      <c r="I7" s="6"/>
    </row>
    <row r="8" spans="1:10" s="4" customFormat="1" ht="21.75">
      <c r="A8" s="8"/>
      <c r="B8" s="52" t="s">
        <v>23</v>
      </c>
      <c r="C8" s="52"/>
      <c r="D8" s="52"/>
      <c r="E8" s="3"/>
      <c r="F8" s="6" t="s">
        <v>0</v>
      </c>
      <c r="G8" s="39">
        <v>173</v>
      </c>
      <c r="H8" s="16" t="s">
        <v>1</v>
      </c>
      <c r="I8" s="6"/>
      <c r="J8" s="7"/>
    </row>
    <row r="9" spans="1:11" s="4" customFormat="1" ht="21.75">
      <c r="A9" s="8"/>
      <c r="B9" s="52" t="s">
        <v>37</v>
      </c>
      <c r="C9" s="52"/>
      <c r="D9" s="52"/>
      <c r="E9" s="3"/>
      <c r="F9" s="6" t="s">
        <v>0</v>
      </c>
      <c r="G9" s="40">
        <v>3000</v>
      </c>
      <c r="H9" s="16" t="s">
        <v>1</v>
      </c>
      <c r="I9" s="6"/>
      <c r="J9" s="7"/>
      <c r="K9" s="7"/>
    </row>
    <row r="10" spans="1:11" s="4" customFormat="1" ht="21.75">
      <c r="A10" s="8"/>
      <c r="B10" s="52" t="s">
        <v>38</v>
      </c>
      <c r="C10" s="52"/>
      <c r="D10" s="52"/>
      <c r="E10" s="3"/>
      <c r="F10" s="2" t="s">
        <v>0</v>
      </c>
      <c r="G10" s="36">
        <f>0.4*G9</f>
        <v>1200</v>
      </c>
      <c r="H10" s="16" t="s">
        <v>1</v>
      </c>
      <c r="I10" s="6"/>
      <c r="J10" s="7"/>
      <c r="K10" s="7"/>
    </row>
    <row r="11" spans="1:11" s="4" customFormat="1" ht="21.75">
      <c r="A11" s="59" t="s">
        <v>2</v>
      </c>
      <c r="B11" s="59"/>
      <c r="C11" s="59"/>
      <c r="D11" s="59"/>
      <c r="E11" s="59"/>
      <c r="F11" s="59"/>
      <c r="G11" s="59"/>
      <c r="H11" s="59"/>
      <c r="I11" s="59"/>
      <c r="J11" s="7"/>
      <c r="K11" s="7"/>
    </row>
    <row r="12" spans="1:11" s="4" customFormat="1" ht="21.75">
      <c r="A12" s="69" t="s">
        <v>24</v>
      </c>
      <c r="B12" s="69"/>
      <c r="C12" s="54"/>
      <c r="D12" s="53" t="s">
        <v>25</v>
      </c>
      <c r="E12" s="54"/>
      <c r="F12" s="56" t="s">
        <v>26</v>
      </c>
      <c r="G12" s="57"/>
      <c r="H12" s="58"/>
      <c r="I12" s="3"/>
      <c r="J12" s="7"/>
      <c r="K12" s="7"/>
    </row>
    <row r="13" spans="1:11" s="4" customFormat="1" ht="21.75">
      <c r="A13" s="3"/>
      <c r="B13" s="43" t="s">
        <v>34</v>
      </c>
      <c r="C13" s="55"/>
      <c r="D13" s="43">
        <v>0</v>
      </c>
      <c r="E13" s="44"/>
      <c r="F13" s="24"/>
      <c r="G13" s="23">
        <f>PI()*B13^2/400*D13</f>
        <v>0</v>
      </c>
      <c r="H13" s="21"/>
      <c r="I13" s="6"/>
      <c r="J13" s="7"/>
      <c r="K13" s="7"/>
    </row>
    <row r="14" spans="1:11" s="4" customFormat="1" ht="21.75">
      <c r="A14" s="3"/>
      <c r="B14" s="43" t="s">
        <v>34</v>
      </c>
      <c r="C14" s="55"/>
      <c r="D14" s="43">
        <v>0</v>
      </c>
      <c r="E14" s="44"/>
      <c r="F14" s="25"/>
      <c r="G14" s="23">
        <f>PI()*B14^2/400*D14</f>
        <v>0</v>
      </c>
      <c r="H14" s="22"/>
      <c r="I14" s="6"/>
      <c r="J14" s="7"/>
      <c r="K14" s="7"/>
    </row>
    <row r="15" spans="1:11" s="4" customFormat="1" ht="21.75">
      <c r="A15" s="18"/>
      <c r="B15" s="43">
        <v>12</v>
      </c>
      <c r="C15" s="55"/>
      <c r="D15" s="43">
        <v>6</v>
      </c>
      <c r="E15" s="44"/>
      <c r="F15" s="34"/>
      <c r="G15" s="32">
        <f>PI()*B15^2/400*D15</f>
        <v>6.785840131753954</v>
      </c>
      <c r="H15" s="22"/>
      <c r="I15" s="19"/>
      <c r="J15" s="7"/>
      <c r="K15" s="7"/>
    </row>
    <row r="16" spans="1:11" s="4" customFormat="1" ht="21.75">
      <c r="A16" s="67" t="s">
        <v>32</v>
      </c>
      <c r="B16" s="67"/>
      <c r="C16" s="68"/>
      <c r="D16" s="43">
        <v>6</v>
      </c>
      <c r="E16" s="44"/>
      <c r="F16" s="45" t="s">
        <v>35</v>
      </c>
      <c r="G16" s="46"/>
      <c r="H16" s="41">
        <v>15</v>
      </c>
      <c r="I16" s="35" t="s">
        <v>33</v>
      </c>
      <c r="J16" s="7"/>
      <c r="K16" s="7"/>
    </row>
    <row r="17" spans="1:11" s="4" customFormat="1" ht="21.75">
      <c r="A17" s="30"/>
      <c r="B17" s="47" t="s">
        <v>29</v>
      </c>
      <c r="C17" s="47"/>
      <c r="D17" s="30"/>
      <c r="E17" s="30"/>
      <c r="F17" s="31"/>
      <c r="G17" s="31"/>
      <c r="H17" s="30"/>
      <c r="I17" s="30"/>
      <c r="J17" s="7"/>
      <c r="K17" s="7"/>
    </row>
    <row r="18" spans="1:11" s="4" customFormat="1" ht="21.75">
      <c r="A18" s="31"/>
      <c r="B18" s="31">
        <v>16</v>
      </c>
      <c r="C18" s="31" t="s">
        <v>28</v>
      </c>
      <c r="D18" s="31"/>
      <c r="E18" s="31"/>
      <c r="F18" s="29" t="s">
        <v>0</v>
      </c>
      <c r="G18" s="29">
        <f>16*B15/10</f>
        <v>19.2</v>
      </c>
      <c r="H18" s="29" t="s">
        <v>33</v>
      </c>
      <c r="I18" s="31"/>
      <c r="J18" s="7"/>
      <c r="K18" s="7"/>
    </row>
    <row r="19" spans="1:11" s="4" customFormat="1" ht="21.75">
      <c r="A19" s="31"/>
      <c r="B19" s="31">
        <v>48</v>
      </c>
      <c r="C19" s="31" t="s">
        <v>30</v>
      </c>
      <c r="D19" s="31"/>
      <c r="E19" s="31"/>
      <c r="F19" s="29" t="s">
        <v>0</v>
      </c>
      <c r="G19" s="29">
        <f>48*D16/10</f>
        <v>28.8</v>
      </c>
      <c r="H19" s="29" t="s">
        <v>33</v>
      </c>
      <c r="I19" s="31"/>
      <c r="J19" s="7"/>
      <c r="K19" s="7"/>
    </row>
    <row r="20" spans="1:11" s="4" customFormat="1" ht="21.75">
      <c r="A20" s="33"/>
      <c r="B20" s="33"/>
      <c r="C20" s="33" t="s">
        <v>31</v>
      </c>
      <c r="D20" s="33"/>
      <c r="E20" s="33"/>
      <c r="F20" s="18" t="s">
        <v>0</v>
      </c>
      <c r="G20" s="18">
        <f>G5</f>
        <v>25</v>
      </c>
      <c r="H20" s="18" t="s">
        <v>33</v>
      </c>
      <c r="I20" s="33"/>
      <c r="J20" s="7"/>
      <c r="K20" s="7"/>
    </row>
    <row r="21" spans="1:11" s="4" customFormat="1" ht="21.75">
      <c r="A21" s="3"/>
      <c r="B21" s="48" t="s">
        <v>21</v>
      </c>
      <c r="C21" s="48"/>
      <c r="D21" s="48"/>
      <c r="E21" s="48"/>
      <c r="F21" s="2" t="s">
        <v>0</v>
      </c>
      <c r="G21" s="10">
        <f>SUM(G13:G15)</f>
        <v>6.785840131753954</v>
      </c>
      <c r="H21" s="3" t="s">
        <v>20</v>
      </c>
      <c r="I21" s="6"/>
      <c r="J21" s="7"/>
      <c r="K21" s="7"/>
    </row>
    <row r="22" spans="1:11" s="4" customFormat="1" ht="21.75">
      <c r="A22" s="3"/>
      <c r="B22" s="48" t="s">
        <v>22</v>
      </c>
      <c r="C22" s="48"/>
      <c r="D22" s="48"/>
      <c r="E22" s="48"/>
      <c r="F22" s="2" t="s">
        <v>0</v>
      </c>
      <c r="G22" s="11">
        <f>G21/G7</f>
        <v>0.010857344210806327</v>
      </c>
      <c r="H22" s="3" t="s">
        <v>6</v>
      </c>
      <c r="I22" s="6"/>
      <c r="J22" s="7"/>
      <c r="K22" s="7"/>
    </row>
    <row r="23" spans="1:11" s="4" customFormat="1" ht="21.75">
      <c r="A23" s="8"/>
      <c r="B23" s="62" t="s">
        <v>18</v>
      </c>
      <c r="C23" s="62"/>
      <c r="D23" s="62"/>
      <c r="E23" s="62"/>
      <c r="F23" s="6"/>
      <c r="G23" s="28">
        <f>IF(G22&lt;0.01,"Pg น้อยกว่า 1 %","")</f>
      </c>
      <c r="H23" s="42">
        <f>IF(G22&gt;0.08,"Pg มากกว่า 8 %","")</f>
      </c>
      <c r="I23" s="42"/>
      <c r="J23" s="7"/>
      <c r="K23" s="7"/>
    </row>
    <row r="24" spans="1:11" s="4" customFormat="1" ht="21.75">
      <c r="A24" s="8"/>
      <c r="B24" s="48" t="s">
        <v>3</v>
      </c>
      <c r="C24" s="48"/>
      <c r="D24" s="48"/>
      <c r="E24" s="48"/>
      <c r="F24" s="3" t="s">
        <v>0</v>
      </c>
      <c r="G24" s="2" t="s">
        <v>5</v>
      </c>
      <c r="H24" s="13">
        <f>0.85*G7*0.25*G8</f>
        <v>22976.5625</v>
      </c>
      <c r="I24" s="6" t="s">
        <v>7</v>
      </c>
      <c r="J24" s="7"/>
      <c r="K24" s="7"/>
    </row>
    <row r="25" spans="1:11" s="4" customFormat="1" ht="21.75">
      <c r="A25" s="8"/>
      <c r="B25" s="48" t="s">
        <v>4</v>
      </c>
      <c r="C25" s="48"/>
      <c r="D25" s="48"/>
      <c r="E25" s="48"/>
      <c r="F25" s="3" t="s">
        <v>0</v>
      </c>
      <c r="G25" s="2" t="s">
        <v>5</v>
      </c>
      <c r="H25" s="13">
        <f>0.85*G7*G10*G22</f>
        <v>6921.556934389034</v>
      </c>
      <c r="I25" s="2" t="s">
        <v>7</v>
      </c>
      <c r="J25" s="7"/>
      <c r="K25" s="7"/>
    </row>
    <row r="26" spans="1:11" s="4" customFormat="1" ht="21.75">
      <c r="A26" s="3"/>
      <c r="B26" s="48" t="s">
        <v>27</v>
      </c>
      <c r="C26" s="48"/>
      <c r="D26" s="48"/>
      <c r="E26" s="48"/>
      <c r="F26" s="2" t="s">
        <v>0</v>
      </c>
      <c r="G26" s="2" t="s">
        <v>5</v>
      </c>
      <c r="H26" s="14">
        <f>H24+H25</f>
        <v>29898.119434389035</v>
      </c>
      <c r="I26" s="6" t="s">
        <v>7</v>
      </c>
      <c r="J26" s="7"/>
      <c r="K26" s="7"/>
    </row>
    <row r="27" spans="1:11" s="4" customFormat="1" ht="21.75">
      <c r="A27" s="3"/>
      <c r="B27" s="48" t="s">
        <v>9</v>
      </c>
      <c r="C27" s="48"/>
      <c r="D27" s="48"/>
      <c r="E27" s="48"/>
      <c r="F27" s="2" t="s">
        <v>0</v>
      </c>
      <c r="G27" s="2" t="s">
        <v>5</v>
      </c>
      <c r="H27" s="14">
        <f>G4</f>
        <v>25000</v>
      </c>
      <c r="I27" s="6" t="s">
        <v>7</v>
      </c>
      <c r="J27" s="7"/>
      <c r="K27" s="7"/>
    </row>
    <row r="28" spans="1:11" s="4" customFormat="1" ht="22.5" thickBot="1">
      <c r="A28" s="26"/>
      <c r="B28" s="20"/>
      <c r="C28" s="20"/>
      <c r="D28" s="20"/>
      <c r="E28" s="20"/>
      <c r="F28" s="20"/>
      <c r="G28" s="20"/>
      <c r="H28" s="27">
        <f>IF(H27&gt;H26,"ออกแบบใหม่","")</f>
      </c>
      <c r="I28" s="20"/>
      <c r="J28" s="7"/>
      <c r="K28" s="7"/>
    </row>
    <row r="29" s="4" customFormat="1" ht="21.75"/>
    <row r="30" spans="9:11" s="4" customFormat="1" ht="21.75">
      <c r="I30" s="7"/>
      <c r="J30" s="7"/>
      <c r="K30" s="7"/>
    </row>
    <row r="31" spans="9:11" s="4" customFormat="1" ht="21.75">
      <c r="I31" s="7"/>
      <c r="J31" s="7"/>
      <c r="K31" s="7"/>
    </row>
    <row r="32" spans="9:11" s="4" customFormat="1" ht="21.75">
      <c r="I32" s="7"/>
      <c r="J32" s="7"/>
      <c r="K32" s="7"/>
    </row>
    <row r="33" s="4" customFormat="1" ht="21.75"/>
    <row r="34" spans="9:11" s="4" customFormat="1" ht="21.75">
      <c r="I34" s="7"/>
      <c r="J34" s="7"/>
      <c r="K34" s="7"/>
    </row>
    <row r="35" spans="9:11" s="4" customFormat="1" ht="21.75">
      <c r="I35" s="7"/>
      <c r="J35" s="7"/>
      <c r="K35" s="7"/>
    </row>
    <row r="36" spans="9:11" s="4" customFormat="1" ht="21.75">
      <c r="I36" s="7"/>
      <c r="J36" s="7"/>
      <c r="K36" s="7"/>
    </row>
    <row r="37" spans="9:11" s="4" customFormat="1" ht="21.75">
      <c r="I37" s="7"/>
      <c r="J37" s="7"/>
      <c r="K37" s="7"/>
    </row>
    <row r="38" spans="9:11" s="4" customFormat="1" ht="21.75">
      <c r="I38" s="7"/>
      <c r="J38" s="7"/>
      <c r="K38" s="7"/>
    </row>
    <row r="39" spans="9:11" s="4" customFormat="1" ht="21.75">
      <c r="I39" s="7"/>
      <c r="J39" s="7"/>
      <c r="K39" s="7"/>
    </row>
    <row r="40" spans="9:11" s="4" customFormat="1" ht="21.75">
      <c r="I40" s="7"/>
      <c r="J40" s="7"/>
      <c r="K40" s="7"/>
    </row>
    <row r="41" spans="9:11" s="4" customFormat="1" ht="21.75">
      <c r="I41" s="7"/>
      <c r="J41" s="7"/>
      <c r="K41" s="7"/>
    </row>
    <row r="42" spans="9:11" s="4" customFormat="1" ht="21.75">
      <c r="I42" s="7"/>
      <c r="J42" s="7"/>
      <c r="K42" s="7"/>
    </row>
    <row r="43" spans="9:11" ht="12">
      <c r="I43" s="1"/>
      <c r="J43" s="1"/>
      <c r="K43" s="1"/>
    </row>
    <row r="44" spans="9:11" ht="12">
      <c r="I44" s="1"/>
      <c r="J44" s="1"/>
      <c r="K44" s="1"/>
    </row>
    <row r="45" spans="9:11" ht="12">
      <c r="I45" s="1"/>
      <c r="J45" s="1"/>
      <c r="K45" s="1"/>
    </row>
    <row r="46" spans="9:11" ht="12">
      <c r="I46" s="1"/>
      <c r="J46" s="1"/>
      <c r="K46" s="1"/>
    </row>
    <row r="47" spans="9:11" ht="12">
      <c r="I47" s="1"/>
      <c r="J47" s="1"/>
      <c r="K47" s="1"/>
    </row>
    <row r="48" spans="9:11" ht="12">
      <c r="I48" s="1"/>
      <c r="J48" s="1"/>
      <c r="K48" s="1"/>
    </row>
    <row r="49" spans="9:11" ht="12">
      <c r="I49" s="1"/>
      <c r="J49" s="1"/>
      <c r="K49" s="1"/>
    </row>
    <row r="50" spans="9:11" ht="12">
      <c r="I50" s="1"/>
      <c r="J50" s="1"/>
      <c r="K50" s="1"/>
    </row>
    <row r="51" spans="9:11" ht="12">
      <c r="I51" s="1"/>
      <c r="J51" s="1"/>
      <c r="K51" s="1"/>
    </row>
    <row r="52" ht="12">
      <c r="I52" s="1"/>
    </row>
    <row r="53" ht="12">
      <c r="I53" s="1"/>
    </row>
    <row r="54" ht="12">
      <c r="I54" s="1"/>
    </row>
  </sheetData>
  <sheetProtection formatCells="0" formatColumns="0" formatRows="0" insertColumns="0" insertRows="0" insertHyperlinks="0" deleteColumns="0" deleteRows="0" sort="0" autoFilter="0" pivotTables="0"/>
  <mergeCells count="37">
    <mergeCell ref="A12:C12"/>
    <mergeCell ref="B9:D9"/>
    <mergeCell ref="B10:D10"/>
    <mergeCell ref="D15:E15"/>
    <mergeCell ref="F12:H12"/>
    <mergeCell ref="A11:I11"/>
    <mergeCell ref="A1:I1"/>
    <mergeCell ref="B23:E23"/>
    <mergeCell ref="B4:E4"/>
    <mergeCell ref="B5:C5"/>
    <mergeCell ref="B6:C6"/>
    <mergeCell ref="C2:E2"/>
    <mergeCell ref="H2:I2"/>
    <mergeCell ref="H3:I3"/>
    <mergeCell ref="B24:E24"/>
    <mergeCell ref="B25:E25"/>
    <mergeCell ref="B21:E21"/>
    <mergeCell ref="B22:E22"/>
    <mergeCell ref="B26:E26"/>
    <mergeCell ref="B27:E27"/>
    <mergeCell ref="B7:D7"/>
    <mergeCell ref="D12:E12"/>
    <mergeCell ref="B8:D8"/>
    <mergeCell ref="B13:C13"/>
    <mergeCell ref="B14:C14"/>
    <mergeCell ref="B15:C15"/>
    <mergeCell ref="D13:E13"/>
    <mergeCell ref="D14:E14"/>
    <mergeCell ref="A2:B2"/>
    <mergeCell ref="A3:E3"/>
    <mergeCell ref="F2:G2"/>
    <mergeCell ref="F3:G3"/>
    <mergeCell ref="H23:I23"/>
    <mergeCell ref="D16:E16"/>
    <mergeCell ref="F16:G16"/>
    <mergeCell ref="B17:C17"/>
    <mergeCell ref="A16:C16"/>
  </mergeCells>
  <printOptions/>
  <pageMargins left="0.7874015748031497" right="0.7874015748031497" top="0.7874015748031497" bottom="0.7874015748031497" header="0.7874015748031497" footer="0.787401574803149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กองช่าง เทศบาลเมืองบางบัวทอง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นายเอนก พ่วงสุด</dc:creator>
  <cp:keywords/>
  <dc:description/>
  <cp:lastModifiedBy>นายเอนก พ่วงสุด</cp:lastModifiedBy>
  <cp:lastPrinted>2004-12-09T22:50:21Z</cp:lastPrinted>
  <dcterms:created xsi:type="dcterms:W3CDTF">2004-11-22T22:17:17Z</dcterms:created>
  <dcterms:modified xsi:type="dcterms:W3CDTF">2004-12-19T23:01:43Z</dcterms:modified>
  <cp:category/>
  <cp:version/>
  <cp:contentType/>
  <cp:contentStatus/>
</cp:coreProperties>
</file>