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105" windowWidth="9435" windowHeight="4470" activeTab="0"/>
  </bookViews>
  <sheets>
    <sheet name="Strength Test" sheetId="1" r:id="rId1"/>
    <sheet name="Plate Load Test" sheetId="2" r:id="rId2"/>
    <sheet name="Compaction Test" sheetId="3" r:id="rId3"/>
    <sheet name="Sand Fild Test" sheetId="4" r:id="rId4"/>
    <sheet name="CBR Test" sheetId="5" r:id="rId5"/>
    <sheet name="ตะแกรงเหล็ก" sheetId="6" r:id="rId6"/>
    <sheet name="หนังสือรับรองผล" sheetId="7" r:id="rId7"/>
    <sheet name="หนังสือส่งผล" sheetId="8" r:id="rId8"/>
  </sheets>
  <definedNames>
    <definedName name="\0">#REF!</definedName>
    <definedName name="\b">#REF!</definedName>
    <definedName name="\i">#REF!</definedName>
    <definedName name="\m">#REF!</definedName>
    <definedName name="MENU">#REF!</definedName>
    <definedName name="MENU2">#REF!</definedName>
    <definedName name="MENU3">#REF!</definedName>
    <definedName name="MENU4">#REF!</definedName>
    <definedName name="_xlnm.Print_Area" localSheetId="4">'CBR Test'!$C$38:$O$68</definedName>
    <definedName name="_xlnm.Print_Area" localSheetId="2">'Compaction Test'!$A$1:$J$35</definedName>
    <definedName name="_xlnm.Print_Area" localSheetId="1">'Plate Load Test'!$B$2:$L$25</definedName>
    <definedName name="_xlnm.Print_Area" localSheetId="3">'Sand Fild Test'!$A$1:$M$37</definedName>
    <definedName name="_xlnm.Print_Area" localSheetId="0">'Strength Test'!$B$1:$P$27</definedName>
    <definedName name="_xlnm.Print_Area" localSheetId="5">'ตะแกรงเหล็ก'!$B$1:$L$32</definedName>
    <definedName name="_xlnm.Print_Area" localSheetId="6">'หนังสือรับรองผล'!$A$1:$L$32</definedName>
    <definedName name="_xlnm.Print_Area" localSheetId="7">'หนังสือส่งผล'!$B$2:$J$26</definedName>
    <definedName name="Print_Area_MI">#REF!</definedName>
    <definedName name="SERMPUN3">#REF!</definedName>
    <definedName name="SERMPUN4">#REF!</definedName>
    <definedName name="SERMPUN5">#REF!</definedName>
  </definedNames>
  <calcPr fullCalcOnLoad="1"/>
</workbook>
</file>

<file path=xl/comments1.xml><?xml version="1.0" encoding="utf-8"?>
<comments xmlns="http://schemas.openxmlformats.org/spreadsheetml/2006/main">
  <authors>
    <author>Mr.Sermpun  Aimjabok</author>
  </authors>
  <commentList>
    <comment ref="O8" authorId="0">
      <text>
        <r>
          <rPr>
            <b/>
            <sz val="8"/>
            <rFont val="MS Sans Serif"/>
            <family val="0"/>
          </rPr>
          <t xml:space="preserve">การเปรียบเทียบกำลังของคอนกรีตตามมาตรฐานของ ACI  ให้ใช้ดังนี้(Cement : Type I)
        อายุ(วัน)       %กำลังเทียบกับ 28 วัน
            3(1)                    37.5%
            7                      56.25%
           14(3)                      78%
           28(7)                    100%
     </t>
        </r>
      </text>
    </comment>
    <comment ref="N22" authorId="0">
      <text>
        <r>
          <rPr>
            <sz val="8"/>
            <rFont val="MS Sans Serif"/>
            <family val="2"/>
          </rPr>
          <t xml:space="preserve">สมการดังกล่าว  เป็นสมการที่ได้จากการ Calibrate จากหน่วยงานที่หน้าเชื่อถือ  ในรอบ 3 เดือน  6 เดือน หรือ 1 ปี  โดยค่าคงที่ข้างหน้า X เปลี่ยนแปลงได้ที่เซลล์ E28  ส่วนค่าคงที่หล้งเครื่องหมายบวก  เปลี่ยนแปลงได้ที่เซลล์ F28  
     </t>
        </r>
      </text>
    </comment>
  </commentList>
</comments>
</file>

<file path=xl/sharedStrings.xml><?xml version="1.0" encoding="utf-8"?>
<sst xmlns="http://schemas.openxmlformats.org/spreadsheetml/2006/main" count="439" uniqueCount="352">
  <si>
    <t xml:space="preserve">   FIELD   DENSITY   TEST    </t>
  </si>
  <si>
    <t xml:space="preserve">  (  SAND  REPLACEMENT  METHOD  )</t>
  </si>
  <si>
    <t>ผู้ทดสอบ</t>
  </si>
  <si>
    <t>วิศวกรโยธา</t>
  </si>
  <si>
    <t>Sand in Funnel</t>
  </si>
  <si>
    <t>Can  No</t>
  </si>
  <si>
    <t xml:space="preserve">    รับรองเฉพาะระดับ และ ชั้นดินที่ทำการทดสอบเท่านั้น</t>
  </si>
  <si>
    <t>Volume  Of  Hole</t>
  </si>
  <si>
    <t>Station</t>
  </si>
  <si>
    <t>Offset</t>
  </si>
  <si>
    <t>Sample  In  Hole</t>
  </si>
  <si>
    <t>Moisture  Content</t>
  </si>
  <si>
    <t>Wt. of  Water(gm.)</t>
  </si>
  <si>
    <t>Wt. of  Can(gm.)</t>
  </si>
  <si>
    <t>Wet  Soil + Can(gm.)</t>
  </si>
  <si>
    <t>Dry  Soil + Can(gm.)</t>
  </si>
  <si>
    <t>Wt. of  Dry  Soil(gm.)</t>
  </si>
  <si>
    <t>Water  Content(%)</t>
  </si>
  <si>
    <t>Density  Of  Soil</t>
  </si>
  <si>
    <t>Percent  of  Compaction(%)</t>
  </si>
  <si>
    <t>Result</t>
  </si>
  <si>
    <t>Wt. of  Wet  Soil(gm.)</t>
  </si>
  <si>
    <t>Wt. of  Container(gm.)</t>
  </si>
  <si>
    <t>Wet  Soil + Container(gm.)</t>
  </si>
  <si>
    <t>Wt. of  Sand in Hole(gm.)</t>
  </si>
  <si>
    <t>Wt. of  Sand in Funnel(gm.)</t>
  </si>
  <si>
    <t>Total  Wt. of  Sand(gm.)</t>
  </si>
  <si>
    <t>Final  Wt. of  Jar + Sand(gm.)</t>
  </si>
  <si>
    <t>Max. Dry Density 0f  Sample</t>
  </si>
  <si>
    <t>Dens. Of  Sand</t>
  </si>
  <si>
    <t>CL.</t>
  </si>
  <si>
    <t>LT.</t>
  </si>
  <si>
    <t>RT.</t>
  </si>
  <si>
    <t>นาย.เสริมพันธ์     เอี่ยมจะบก</t>
  </si>
  <si>
    <t>Initial Wt. of  Jar + Sand(gm.)</t>
  </si>
  <si>
    <t>มาตรฐานบดอัด</t>
  </si>
  <si>
    <t>Project</t>
  </si>
  <si>
    <t>ถนนลูกรังยาว   8 + 270  กม.</t>
  </si>
  <si>
    <t>Boring No.</t>
  </si>
  <si>
    <t>***</t>
  </si>
  <si>
    <t>Location</t>
  </si>
  <si>
    <t>บ.โนนสวรรค์ ม.4 - บ.ซำขอนแก่น ม.5  อ.นากลาง  จ.หนองบัวฯ</t>
  </si>
  <si>
    <t>Sample No.</t>
  </si>
  <si>
    <t>Test By</t>
  </si>
  <si>
    <t>นาย.เสริมพันธ์  เอี่ยมจะบก</t>
  </si>
  <si>
    <t>Type Of Soil</t>
  </si>
  <si>
    <t>ดินคันทาง(ลูกรัง)</t>
  </si>
  <si>
    <t>Date</t>
  </si>
  <si>
    <t>25    สิงหาคม    2541</t>
  </si>
  <si>
    <t>Methode</t>
  </si>
  <si>
    <t>STD.  Proctor</t>
  </si>
  <si>
    <t>Compaction     Test</t>
  </si>
  <si>
    <t>Blows/Layer</t>
  </si>
  <si>
    <t>No. Of Layer</t>
  </si>
  <si>
    <t>Wt. Of Hammer</t>
  </si>
  <si>
    <t>kg.</t>
  </si>
  <si>
    <t>Diameter Of Mold</t>
  </si>
  <si>
    <t>cm.</t>
  </si>
  <si>
    <t>Higth of Mold</t>
  </si>
  <si>
    <t>Volumn Of Mold</t>
  </si>
  <si>
    <t>Water   Content   Determination</t>
  </si>
  <si>
    <t>Average</t>
  </si>
  <si>
    <t>Wt. Of Can(gm.)</t>
  </si>
  <si>
    <t>Wt. Of Can+Wet Soil(gm.)</t>
  </si>
  <si>
    <t>Wt. Of Can+Dry Soil(gm.)</t>
  </si>
  <si>
    <t>Wt. Of Water(gm.)</t>
  </si>
  <si>
    <t>Wt. Of Dry Soil(gm.)</t>
  </si>
  <si>
    <t>Density    Determination</t>
  </si>
  <si>
    <t>Weigth Of Mold(gm.)</t>
  </si>
  <si>
    <t>Wt. Of Mold + Soil(gm.)</t>
  </si>
  <si>
    <t>Wt. Of Soil In Mold(gm.)</t>
  </si>
  <si>
    <t>OPT.  M.C.(%)</t>
  </si>
  <si>
    <t>Engineer     :</t>
  </si>
  <si>
    <t>(นาย.เสริมพันธ์  เอี่ยมจะบก)</t>
  </si>
  <si>
    <t>ภย.18860</t>
  </si>
  <si>
    <r>
      <t>Max. Dry Density(gm./cm.</t>
    </r>
    <r>
      <rPr>
        <vertAlign val="superscript"/>
        <sz val="16"/>
        <color indexed="17"/>
        <rFont val="AngsanaUPC"/>
        <family val="1"/>
      </rPr>
      <t>3</t>
    </r>
    <r>
      <rPr>
        <sz val="16"/>
        <color indexed="17"/>
        <rFont val="AngsanaUPC"/>
        <family val="1"/>
      </rPr>
      <t>)</t>
    </r>
  </si>
  <si>
    <t>หนังสือรับรอง</t>
  </si>
  <si>
    <t>ของ</t>
  </si>
  <si>
    <t>ผู้ประกอบวิชาชีพวิศวกรรมควบคุม</t>
  </si>
  <si>
    <t>เขียนที่…บ้านพักอาจารย์  ราชภัฏอุดร</t>
  </si>
  <si>
    <t>ถ.ทหาร  อ.เมือง  จ.อุดรธานี</t>
  </si>
  <si>
    <t>โดยหนังสือฉบับนี้</t>
  </si>
  <si>
    <t>ข้าพเจ้า</t>
  </si>
  <si>
    <t>อายุ</t>
  </si>
  <si>
    <t>เชื่อชาติ -</t>
  </si>
  <si>
    <t xml:space="preserve">ไทย   สัญชาติไทย   </t>
  </si>
  <si>
    <t>บ้านเลขที่</t>
  </si>
  <si>
    <t>หมู่ที่</t>
  </si>
  <si>
    <t>-</t>
  </si>
  <si>
    <t>โทรศัพท์</t>
  </si>
  <si>
    <t>ที่ทำงาน</t>
  </si>
  <si>
    <t>เป็นผู้ได้รับอนุญาต   ให้ประกอบวิชาชีพวิศวกรรมควบคุม     ประเภท</t>
  </si>
  <si>
    <t>ถนนทหาร     ตำบลหมากแข้ง    อำเภอ -</t>
  </si>
  <si>
    <t>เมือง     จังหวัดอุดรธานี</t>
  </si>
  <si>
    <t xml:space="preserve">  สถาบันราชภัฎอุดรธานี</t>
  </si>
  <si>
    <t>ภาคีวิศวกร     สาขาวิศวกรรมโยธา     ตามใบอนุญาตเลขทะเบียน   ภย.18860</t>
  </si>
  <si>
    <t>และขณะนี้ไม่ได้</t>
  </si>
  <si>
    <t>ถูกเพิกถอนใบอนุญาตให้ประกอบวิชาชืพดังกล่าว</t>
  </si>
  <si>
    <t>ขอรับรองว่า     ข้าพเจ้าเป็นผู้ทำการทดสอบหาค่า</t>
  </si>
  <si>
    <t>กำลังรับแรงอัดประลัยของแท่งตัวอย่าง</t>
  </si>
  <si>
    <t>ก่อสร้างสะพานคอนกรีตเสริมเหล็ก   บริเวณบ้านโนนสำราญ - บ้าน</t>
  </si>
  <si>
    <t>หนองเห็น   อำเภอสุวรรณคูหา   จังหวัดหนองบัวลำภู   ของห้างหุ้นส่วนจำกัด อุดรอนวัชก่อสร้าง</t>
  </si>
  <si>
    <t>042-340710ต่อ418</t>
  </si>
  <si>
    <t>เพื่อใช้เป็นหลักฐาน   ข้าพเจ้าได้แนบสำเนาใบอนุญาตให้ประกอบวิชาชีพวิศวกรรม   และ</t>
  </si>
  <si>
    <t>ได้ลงลายมือชื่อไว้เป็นสำคัญ</t>
  </si>
  <si>
    <t>ลงชื่อ</t>
  </si>
  <si>
    <t>……………………………………….</t>
  </si>
  <si>
    <t>วิศวกรโยธา   ภย.18860</t>
  </si>
  <si>
    <t>โครงการก่อสร้าง         :</t>
  </si>
  <si>
    <t>ตามหนังสือเลขที่    :</t>
  </si>
  <si>
    <t>ไม่ระบุ</t>
  </si>
  <si>
    <t>วันที่รับตัวอย่าง          :</t>
  </si>
  <si>
    <t>วันที่ทดสอบตัวอย่าง   :</t>
  </si>
  <si>
    <t>ผู้ทดสอบ   :</t>
  </si>
  <si>
    <t>ตัวอย่างที่</t>
  </si>
  <si>
    <t>ลักษณะตัวอย่าง</t>
  </si>
  <si>
    <t>วันที่เก็บตัวอย่าง</t>
  </si>
  <si>
    <t>อายุของตัวอย่าง</t>
  </si>
  <si>
    <t>ค่ายุบตัว</t>
  </si>
  <si>
    <t>ขนาดตัวอย่าง</t>
  </si>
  <si>
    <t>พื้นที่หน้าตัด</t>
  </si>
  <si>
    <t>ปริมาตร</t>
  </si>
  <si>
    <t>น้ำหนัก</t>
  </si>
  <si>
    <t>หน่วยน้ำหนัก</t>
  </si>
  <si>
    <t>กำลังออกแบบที่</t>
  </si>
  <si>
    <t>รับน้ำหนักกด</t>
  </si>
  <si>
    <t>กำลังรับน้ำหนัก</t>
  </si>
  <si>
    <t>คิดเป็นกำลัง</t>
  </si>
  <si>
    <t>หมายเหตุ</t>
  </si>
  <si>
    <t>(วัน)</t>
  </si>
  <si>
    <t>(ซม.)</t>
  </si>
  <si>
    <t>(ซม.xซม.xซม.)</t>
  </si>
  <si>
    <t>(กก.)</t>
  </si>
  <si>
    <t>ได้สูงสุด(ตัน)</t>
  </si>
  <si>
    <t>(เปอร์เซ็นต์)</t>
  </si>
  <si>
    <t>รูปทรงลูกบาศก์</t>
  </si>
  <si>
    <t>รูปทรงกระบอก</t>
  </si>
  <si>
    <t>หมายเหตุ : ผลการทดสอบนี้รับรองเฉพาะตัวอย่างลูกปูนที่นำมา   ตรวจสอบ   ทดสอบและวิเคราะห์เท่านั้น</t>
  </si>
  <si>
    <t>ห้องปฏิบัติการทดสอบวัสดุ</t>
  </si>
  <si>
    <r>
      <t>Wet Density :</t>
    </r>
    <r>
      <rPr>
        <sz val="12"/>
        <color indexed="21"/>
        <rFont val="Symbol"/>
        <family val="1"/>
      </rPr>
      <t>g</t>
    </r>
    <r>
      <rPr>
        <vertAlign val="subscript"/>
        <sz val="16"/>
        <color indexed="21"/>
        <rFont val="AngsanaUPC"/>
        <family val="1"/>
      </rPr>
      <t>w</t>
    </r>
    <r>
      <rPr>
        <sz val="16"/>
        <color indexed="21"/>
        <rFont val="AngsanaUPC"/>
        <family val="1"/>
      </rPr>
      <t>(gm./cm.</t>
    </r>
    <r>
      <rPr>
        <vertAlign val="superscript"/>
        <sz val="16"/>
        <color indexed="21"/>
        <rFont val="AngsanaUPC"/>
        <family val="1"/>
      </rPr>
      <t>3</t>
    </r>
    <r>
      <rPr>
        <sz val="16"/>
        <color indexed="21"/>
        <rFont val="AngsanaUPC"/>
        <family val="1"/>
      </rPr>
      <t>)</t>
    </r>
  </si>
  <si>
    <r>
      <t>Dry Density :</t>
    </r>
    <r>
      <rPr>
        <sz val="12"/>
        <color indexed="21"/>
        <rFont val="Symbol"/>
        <family val="1"/>
      </rPr>
      <t>g</t>
    </r>
    <r>
      <rPr>
        <vertAlign val="subscript"/>
        <sz val="16"/>
        <color indexed="21"/>
        <rFont val="AngsanaUPC"/>
        <family val="1"/>
      </rPr>
      <t>d</t>
    </r>
    <r>
      <rPr>
        <sz val="16"/>
        <color indexed="21"/>
        <rFont val="AngsanaUPC"/>
        <family val="1"/>
      </rPr>
      <t>(gm./cm.</t>
    </r>
    <r>
      <rPr>
        <vertAlign val="superscript"/>
        <sz val="16"/>
        <color indexed="21"/>
        <rFont val="AngsanaUPC"/>
        <family val="1"/>
      </rPr>
      <t>3</t>
    </r>
    <r>
      <rPr>
        <sz val="16"/>
        <color indexed="21"/>
        <rFont val="AngsanaUPC"/>
        <family val="1"/>
      </rPr>
      <t>)</t>
    </r>
  </si>
  <si>
    <r>
      <t xml:space="preserve">Water   Content : </t>
    </r>
    <r>
      <rPr>
        <sz val="12"/>
        <color indexed="21"/>
        <rFont val="Symbol"/>
        <family val="1"/>
      </rPr>
      <t>w</t>
    </r>
    <r>
      <rPr>
        <sz val="16"/>
        <color indexed="21"/>
        <rFont val="AngsanaUPC"/>
        <family val="1"/>
      </rPr>
      <t>%</t>
    </r>
  </si>
  <si>
    <r>
      <t>Volume of  Hole(cm.</t>
    </r>
    <r>
      <rPr>
        <vertAlign val="superscript"/>
        <sz val="14"/>
        <color indexed="21"/>
        <rFont val="AngsanaUPC"/>
        <family val="1"/>
      </rPr>
      <t>3</t>
    </r>
    <r>
      <rPr>
        <sz val="14"/>
        <color indexed="21"/>
        <rFont val="AngsanaUPC"/>
        <family val="1"/>
      </rPr>
      <t xml:space="preserve">)             </t>
    </r>
  </si>
  <si>
    <r>
      <t>Wet  Density(gm./cm.</t>
    </r>
    <r>
      <rPr>
        <vertAlign val="superscript"/>
        <sz val="14"/>
        <color indexed="21"/>
        <rFont val="AngsanaUPC"/>
        <family val="1"/>
      </rPr>
      <t>3</t>
    </r>
    <r>
      <rPr>
        <sz val="14"/>
        <color indexed="21"/>
        <rFont val="AngsanaUPC"/>
        <family val="1"/>
      </rPr>
      <t>)</t>
    </r>
  </si>
  <si>
    <r>
      <t>Dry  Density(gm./cm.</t>
    </r>
    <r>
      <rPr>
        <vertAlign val="superscript"/>
        <sz val="14"/>
        <color indexed="21"/>
        <rFont val="AngsanaUPC"/>
        <family val="1"/>
      </rPr>
      <t>3</t>
    </r>
    <r>
      <rPr>
        <sz val="14"/>
        <color indexed="21"/>
        <rFont val="AngsanaUPC"/>
        <family val="1"/>
      </rPr>
      <t>)</t>
    </r>
  </si>
  <si>
    <r>
      <t>Max. Dry Density(gm./cm.</t>
    </r>
    <r>
      <rPr>
        <vertAlign val="superscript"/>
        <sz val="14"/>
        <color indexed="21"/>
        <rFont val="AngsanaUPC"/>
        <family val="1"/>
      </rPr>
      <t>3</t>
    </r>
    <r>
      <rPr>
        <sz val="14"/>
        <color indexed="21"/>
        <rFont val="AngsanaUPC"/>
        <family val="1"/>
      </rPr>
      <t>)</t>
    </r>
  </si>
  <si>
    <t>gm./cc.</t>
  </si>
  <si>
    <t>gm.</t>
  </si>
  <si>
    <t>cm.3</t>
  </si>
  <si>
    <t>** ผลการทดสอบนี้รับรองเฉพาะตัวอย่างวัสดุที่นำมาทดสอบเท่านั้น **</t>
  </si>
  <si>
    <t>………………………………………………………….</t>
  </si>
  <si>
    <t>……………………………………………………………..</t>
  </si>
  <si>
    <t>………………………………..</t>
  </si>
  <si>
    <t>01-6017639</t>
  </si>
  <si>
    <t>โครงการ  :  งานก่อสร้างถนนราดยางแบผิวเรียบ  สาย บ.โนนสว่าง  ต.กุดดินจี่-บ.นันทจันทร์ ต.นากลาง อ.นากลาง</t>
  </si>
  <si>
    <t xml:space="preserve">     95  %   Mod.</t>
  </si>
  <si>
    <t>lb.</t>
  </si>
  <si>
    <t>psi</t>
  </si>
  <si>
    <t>%</t>
  </si>
  <si>
    <t>California   Bearing   Ratio  :  CBR.</t>
  </si>
  <si>
    <t>I.Water Content Determination</t>
  </si>
  <si>
    <t>Samples    No.</t>
  </si>
  <si>
    <t>Wt. of Can(gm.)</t>
  </si>
  <si>
    <t>II.Density Determination</t>
  </si>
  <si>
    <t>II.Absorbtion Determination</t>
  </si>
  <si>
    <t>Wt. of Can+Wet Soil(gm.)</t>
  </si>
  <si>
    <t>Wt. of Can+Dry Soil(gm.)</t>
  </si>
  <si>
    <t>Wt. of Water(gm.)</t>
  </si>
  <si>
    <t>Wt. of Dry Soil(gm.)</t>
  </si>
  <si>
    <t>Water Content(%)</t>
  </si>
  <si>
    <t>Wt. of Soil+Mold(gm.)</t>
  </si>
  <si>
    <t>Absorption(%)</t>
  </si>
  <si>
    <t>Wt. of Mold(gm.)</t>
  </si>
  <si>
    <t>Wt. of Soil(gm.)</t>
  </si>
  <si>
    <r>
      <t xml:space="preserve"> cm</t>
    </r>
    <r>
      <rPr>
        <b/>
        <vertAlign val="superscript"/>
        <sz val="16"/>
        <color indexed="12"/>
        <rFont val="AngsanaUPC"/>
        <family val="1"/>
      </rPr>
      <t>3</t>
    </r>
  </si>
  <si>
    <t xml:space="preserve">After Soaking </t>
  </si>
  <si>
    <t xml:space="preserve">Before Soaking </t>
  </si>
  <si>
    <t>% Swell</t>
  </si>
  <si>
    <t>CBR. Load Test Data</t>
  </si>
  <si>
    <t>Penetration(in.)</t>
  </si>
  <si>
    <t>(เสริมพันธ์    เอี่ยมจะบก)</t>
  </si>
  <si>
    <t>...........................................................</t>
  </si>
  <si>
    <t>รับรองผลเฉพาะในส่วนของตัวอย่างที่นำมาทดสอบและวิเคราะห์เท่านั้น</t>
  </si>
  <si>
    <r>
      <t>Wet Density(ton/m.</t>
    </r>
    <r>
      <rPr>
        <vertAlign val="superscript"/>
        <sz val="16"/>
        <color indexed="50"/>
        <rFont val="AngsanaUPC"/>
        <family val="1"/>
      </rPr>
      <t>3</t>
    </r>
    <r>
      <rPr>
        <sz val="16"/>
        <color indexed="50"/>
        <rFont val="AngsanaUPC"/>
        <family val="1"/>
      </rPr>
      <t>)</t>
    </r>
  </si>
  <si>
    <r>
      <t>Dry Density(ton/m.</t>
    </r>
    <r>
      <rPr>
        <vertAlign val="superscript"/>
        <sz val="16"/>
        <color indexed="50"/>
        <rFont val="AngsanaUPC"/>
        <family val="1"/>
      </rPr>
      <t>3</t>
    </r>
    <r>
      <rPr>
        <sz val="16"/>
        <color indexed="50"/>
        <rFont val="AngsanaUPC"/>
        <family val="1"/>
      </rPr>
      <t>)</t>
    </r>
  </si>
  <si>
    <t>หน้าที่ 1.</t>
  </si>
  <si>
    <t>หน้าที่ 2.</t>
  </si>
  <si>
    <t>****  SERMP-TEST. V.1.  ****</t>
  </si>
  <si>
    <t>C.B.R.              =</t>
  </si>
  <si>
    <t>มาตรฐานการบดอัด</t>
  </si>
  <si>
    <t>ผู้ทำการทดสอบ</t>
  </si>
  <si>
    <r>
      <t xml:space="preserve">Swelling Data : </t>
    </r>
    <r>
      <rPr>
        <sz val="16"/>
        <color indexed="12"/>
        <rFont val="Impact"/>
        <family val="2"/>
      </rPr>
      <t>Swell Dial (อ่านได้ละเอียด 0.01mm.)</t>
    </r>
  </si>
  <si>
    <t>Load(lb.)</t>
  </si>
  <si>
    <t>Date(0-96 hr.)</t>
  </si>
  <si>
    <t>Swell Gage</t>
  </si>
  <si>
    <t>Dimention  of  Test  Mold</t>
  </si>
  <si>
    <t xml:space="preserve">Diameter   </t>
  </si>
  <si>
    <t>=</t>
  </si>
  <si>
    <t>Height     =</t>
  </si>
  <si>
    <t>Volume    =</t>
  </si>
  <si>
    <t>Surcharge For Soaked Sample    =    10 lb.(4.54 kg.)</t>
  </si>
  <si>
    <t>วัสดุชั้น         :      พื้นทาง</t>
  </si>
  <si>
    <t>ชนิดวัสดุ       :      หินคลุก</t>
  </si>
  <si>
    <t>0+550</t>
  </si>
  <si>
    <t>0+600</t>
  </si>
  <si>
    <t>0+650</t>
  </si>
  <si>
    <t>0+700</t>
  </si>
  <si>
    <t>0+750</t>
  </si>
  <si>
    <t>0+800</t>
  </si>
  <si>
    <t>0+850</t>
  </si>
  <si>
    <t>0+900</t>
  </si>
  <si>
    <t>0+950</t>
  </si>
  <si>
    <t>1+000</t>
  </si>
  <si>
    <t>ภาควิชาอุตสาหกรรมศิลป์</t>
  </si>
  <si>
    <t>สถาบันราชภัฎอุดรธานี</t>
  </si>
  <si>
    <t>เรื่อง</t>
  </si>
  <si>
    <t>เรียน</t>
  </si>
  <si>
    <t>สิ่งที่ส่งมาด้วย</t>
  </si>
  <si>
    <t>1.ผลการทดสอบ  C.B.R.   จำนวน  2  ชุด</t>
  </si>
  <si>
    <t>2.ผลการทดสอบการบดอัดแน่นวัสดุในสนาม   จำนวน  14  ชุด</t>
  </si>
  <si>
    <t>3.หนังสือรับรองของวิศวกร  จำนวน  1  ฉบับ</t>
  </si>
  <si>
    <t>4.ใบรับรองการประกอบวิชาชีพของวิศวกร  จำนวน  1  ชุด</t>
  </si>
  <si>
    <t>5.หนังสื่อส่งผลการทดสอบ  จำนวน  1  ฉบับ</t>
  </si>
  <si>
    <t>ขอส่งผลการทดสอบวัสดุ</t>
  </si>
  <si>
    <t>บัดนี้ผลการทดสอบดังกล่าว   ทางโปรแกรมวิชาได้ทำการทดสอบและออกผลการทดสอบ</t>
  </si>
  <si>
    <t>เอกสารแนบท้าย</t>
  </si>
  <si>
    <t>แล้วเสร็จ     ดังนั้นทางโปรแกรมวิชาจึงมีหนังสือถึงห้างหุ้นส่วนของท่าน     เพื่อแจ้งและส่งผลการทดสอบตาม</t>
  </si>
  <si>
    <t>ขอแสดงความนับถือ</t>
  </si>
  <si>
    <t>(เสริมพันธ์   เอี่ยมจะบก)</t>
  </si>
  <si>
    <t>ทดสอบวันที่     :  27 ธันวาคม 2542</t>
  </si>
  <si>
    <t>เลขานุการโปรแกรมวิชาก่อสร้าง</t>
  </si>
  <si>
    <t xml:space="preserve">แกรมวิชาก่อสร้าง   สถาบันราชภัฎอุดรธานี   เพื่อขอความอนุเคราะห์ให้ทางโปรแกรมวิชามาทำการทดสอบวัสดุ </t>
  </si>
  <si>
    <t xml:space="preserve"> ต.นากลาง  อ.นากลาง  จ.หนองบัวลำภู   นั้น</t>
  </si>
  <si>
    <t xml:space="preserve">สำหรับงานก่อสร้างถนนราดยางแบบผิวเรียบ(Cape Seal)  สายบ้านโนนสว่าง  ต.กุดดินจี่ - บ้านนันทจันทร์  </t>
  </si>
  <si>
    <t>30  ธันวาคม  2543</t>
  </si>
  <si>
    <r>
      <t xml:space="preserve">ทดสอบวันที่     : </t>
    </r>
    <r>
      <rPr>
        <b/>
        <sz val="14"/>
        <color indexed="14"/>
        <rFont val="AngsanaUPC"/>
        <family val="1"/>
      </rPr>
      <t xml:space="preserve">   27   ธันวาคม   2542</t>
    </r>
  </si>
  <si>
    <r>
      <t xml:space="preserve">ชนิดวัสดุ       :  </t>
    </r>
    <r>
      <rPr>
        <b/>
        <sz val="14"/>
        <color indexed="14"/>
        <rFont val="AngsanaUPC"/>
        <family val="1"/>
      </rPr>
      <t xml:space="preserve">    หินคลุก</t>
    </r>
  </si>
  <si>
    <r>
      <t>วัสดุชั้น         :</t>
    </r>
    <r>
      <rPr>
        <b/>
        <sz val="14"/>
        <color indexed="8"/>
        <rFont val="AngsanaUPC"/>
        <family val="1"/>
      </rPr>
      <t xml:space="preserve"> </t>
    </r>
    <r>
      <rPr>
        <b/>
        <sz val="14"/>
        <color indexed="14"/>
        <rFont val="AngsanaUPC"/>
        <family val="1"/>
      </rPr>
      <t xml:space="preserve">     พื้นทาง</t>
    </r>
  </si>
  <si>
    <t>95 %  Standard Proctor Test</t>
  </si>
  <si>
    <t>95 %  Modified Test</t>
  </si>
  <si>
    <t>เจ้าของตัวอย่าง           :</t>
  </si>
  <si>
    <t>หนังสือรับรองของวิศวกร</t>
  </si>
  <si>
    <t>สำหรับ</t>
  </si>
  <si>
    <t>การขอเปลี่ยนแปลงประเภทของเหล็กเสริมคอนกรีต</t>
  </si>
  <si>
    <t>3  สิงหาคม  2543</t>
  </si>
  <si>
    <t>ผลการทดสอบการรับน้ำหนักบรรทุกของดิน(Plate Load Test)</t>
  </si>
  <si>
    <t>หลุมทดสอบที่</t>
  </si>
  <si>
    <t>โครงการก่อสร้าง</t>
  </si>
  <si>
    <t>ความลึก</t>
  </si>
  <si>
    <t>ลักษณะของดิน</t>
  </si>
  <si>
    <t>ระดับน้ำใต้ดิน</t>
  </si>
  <si>
    <t>เมตร</t>
  </si>
  <si>
    <t>ขนาดแผ่นทดสอบ</t>
  </si>
  <si>
    <t>น้ำหนักบรรทุก</t>
  </si>
  <si>
    <t>ตัน</t>
  </si>
  <si>
    <t>วันที่ทำการทดสอบ</t>
  </si>
  <si>
    <t>BH-1</t>
  </si>
  <si>
    <t>ดินปนลูกรัง</t>
  </si>
  <si>
    <t>ไม่ปรากฎ</t>
  </si>
  <si>
    <t>น้ำหนักบรรทุก(ตัน)</t>
  </si>
  <si>
    <t>ค่าการทรุดตัว(นิ้ว)</t>
  </si>
  <si>
    <t>ข้อมูลจากการทดสอบ</t>
  </si>
  <si>
    <t>จากกราฟน้ำหนักบรรทุกสูงสุด</t>
  </si>
  <si>
    <t>กำลังต้านทานต่อแรงเฉือนสูงสุดของดิน</t>
  </si>
  <si>
    <t>กำหนดค่าความปลอดภัยต่ำสุด</t>
  </si>
  <si>
    <t>ตัน/ตร.ม.</t>
  </si>
  <si>
    <t>หมายเหตุ : ผลการทดสอบดังกล่าวนี้รับรองเฉพาะจุดและชั้นดินที่ทำการทดสอบเท่านั้น</t>
  </si>
  <si>
    <t>จากกราฟค่าการทรุดตัวสูงสุด</t>
  </si>
  <si>
    <t>นิ้ว</t>
  </si>
  <si>
    <t>สรุปผลการทดสอบ</t>
  </si>
  <si>
    <t>ดังนั้นค่ากำลังต้านทานต่อแรงเฉือนปลอดภัยสูงสุดของดิน</t>
  </si>
  <si>
    <t>ผลการทดสอบกำลังรับแรงอัดประลัยของแท่งตัวอย่างคอนกรีต</t>
  </si>
  <si>
    <r>
      <t>28 วัน(กก./ซม.</t>
    </r>
    <r>
      <rPr>
        <b/>
        <vertAlign val="superscript"/>
        <sz val="16"/>
        <color indexed="21"/>
        <rFont val="AngsanaUPC"/>
        <family val="1"/>
      </rPr>
      <t>2</t>
    </r>
    <r>
      <rPr>
        <b/>
        <sz val="16"/>
        <color indexed="21"/>
        <rFont val="AngsanaUPC"/>
        <family val="1"/>
      </rPr>
      <t>)</t>
    </r>
  </si>
  <si>
    <r>
      <t>(กก./ซม</t>
    </r>
    <r>
      <rPr>
        <b/>
        <vertAlign val="superscript"/>
        <sz val="16"/>
        <color indexed="21"/>
        <rFont val="AngsanaUPC"/>
        <family val="1"/>
      </rPr>
      <t>.2</t>
    </r>
    <r>
      <rPr>
        <b/>
        <sz val="16"/>
        <color indexed="21"/>
        <rFont val="AngsanaUPC"/>
        <family val="1"/>
      </rPr>
      <t>)</t>
    </r>
  </si>
  <si>
    <r>
      <t>(กก./ม.</t>
    </r>
    <r>
      <rPr>
        <b/>
        <vertAlign val="superscript"/>
        <sz val="16"/>
        <color indexed="21"/>
        <rFont val="AngsanaUPC"/>
        <family val="1"/>
      </rPr>
      <t>3</t>
    </r>
    <r>
      <rPr>
        <b/>
        <sz val="16"/>
        <color indexed="21"/>
        <rFont val="AngsanaUPC"/>
        <family val="1"/>
      </rPr>
      <t>)</t>
    </r>
  </si>
  <si>
    <r>
      <t>(ซม.</t>
    </r>
    <r>
      <rPr>
        <b/>
        <vertAlign val="superscript"/>
        <sz val="16"/>
        <color indexed="21"/>
        <rFont val="AngsanaUPC"/>
        <family val="1"/>
      </rPr>
      <t>3</t>
    </r>
    <r>
      <rPr>
        <b/>
        <sz val="16"/>
        <color indexed="21"/>
        <rFont val="AngsanaUPC"/>
        <family val="1"/>
      </rPr>
      <t>)</t>
    </r>
  </si>
  <si>
    <r>
      <t>(ซม.</t>
    </r>
    <r>
      <rPr>
        <b/>
        <vertAlign val="superscript"/>
        <sz val="16"/>
        <color indexed="21"/>
        <rFont val="AngsanaUPC"/>
        <family val="1"/>
      </rPr>
      <t>2</t>
    </r>
    <r>
      <rPr>
        <b/>
        <sz val="16"/>
        <color indexed="21"/>
        <rFont val="AngsanaUPC"/>
        <family val="1"/>
      </rPr>
      <t>)</t>
    </r>
  </si>
  <si>
    <t>ข้อกำหนด</t>
  </si>
  <si>
    <t>RB</t>
  </si>
  <si>
    <t>ตามแบบระบุให้ใช้เหล็กเสริมคอนกรีต</t>
  </si>
  <si>
    <t>mm.   @</t>
  </si>
  <si>
    <r>
      <t>m.</t>
    </r>
    <r>
      <rPr>
        <b/>
        <vertAlign val="superscript"/>
        <sz val="14"/>
        <rFont val="AngsanaUPC"/>
        <family val="1"/>
      </rPr>
      <t>#</t>
    </r>
  </si>
  <si>
    <t>กำหนดให้</t>
  </si>
  <si>
    <t xml:space="preserve">Fy(1)  </t>
  </si>
  <si>
    <t>ksc.</t>
  </si>
  <si>
    <t>Fs(1)</t>
  </si>
  <si>
    <r>
      <t>As(1)  =  พ.ท. หน้าตัดที่ต้องการของเหล็กตะแกรง(cm.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0"/>
      </rPr>
      <t>/m.)</t>
    </r>
  </si>
  <si>
    <r>
      <t>As(2)  =  พ.ท. หน้าตัดของเหล็กเสริมธรรมดา(cm.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0"/>
      </rPr>
      <t>/m.)</t>
    </r>
  </si>
  <si>
    <r>
      <t>Fs(1)   =  หน่วยแรงดึงที่ยอมให้ของเหล็กตะแกรง(kg./cm.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0"/>
      </rPr>
      <t>)</t>
    </r>
  </si>
  <si>
    <r>
      <t>Fs(2)   =  หน่วยแรงดึงที่ยอมให้ของเหล็กเสริมธรรมดา(kg./cm.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0"/>
      </rPr>
      <t>)</t>
    </r>
  </si>
  <si>
    <t>Fy(2)</t>
  </si>
  <si>
    <t>Fs(2)</t>
  </si>
  <si>
    <t>As(2)</t>
  </si>
  <si>
    <r>
      <t>cm.</t>
    </r>
    <r>
      <rPr>
        <b/>
        <vertAlign val="superscript"/>
        <sz val="14"/>
        <rFont val="AngsanaUPC"/>
        <family val="1"/>
      </rPr>
      <t>2</t>
    </r>
    <r>
      <rPr>
        <b/>
        <sz val="14"/>
        <rFont val="AngsanaUPC"/>
        <family val="1"/>
      </rPr>
      <t>/m.</t>
    </r>
  </si>
  <si>
    <t>As(1)</t>
  </si>
  <si>
    <t>As(2) x [Fs(2)/Fs(1)]</t>
  </si>
  <si>
    <t>จาก</t>
  </si>
  <si>
    <t>ดังนั้นต้องการ As(1)</t>
  </si>
  <si>
    <r>
      <t>cm.</t>
    </r>
    <r>
      <rPr>
        <vertAlign val="superscript"/>
        <sz val="14"/>
        <rFont val="AngsanaUPC"/>
        <family val="1"/>
      </rPr>
      <t>2</t>
    </r>
    <r>
      <rPr>
        <sz val="14"/>
        <rFont val="AngsanaUPC"/>
        <family val="1"/>
      </rPr>
      <t>/m.</t>
    </r>
  </si>
  <si>
    <t>Dia.</t>
  </si>
  <si>
    <t>ดังนั้นสามารถเลือกใช้ตะแกรงเหล็กต่อไปนี้ได้(จากการคำนวณ)</t>
  </si>
  <si>
    <t>สรุป  :  เลือกใช้ตะแกรงเหล็กเพื่อการทำงานดังนี้</t>
  </si>
  <si>
    <r>
      <t>m.</t>
    </r>
    <r>
      <rPr>
        <b/>
        <vertAlign val="superscript"/>
        <sz val="16"/>
        <rFont val="AngsanaUPC"/>
        <family val="1"/>
      </rPr>
      <t>#</t>
    </r>
  </si>
  <si>
    <t>(เสริมพันธ์     เอี่ยมจะบก)</t>
  </si>
  <si>
    <t>วิศวกรโยธา...ภย.18860</t>
  </si>
  <si>
    <t>.....................................................</t>
  </si>
  <si>
    <t>ตามแบบแปลนงานก่อสร้าง   ได้ระบุว่าให้ใช้เหล็กเสริมคอนกรีต......................................นั้น</t>
  </si>
  <si>
    <t>อ้างถึงงานก่อสร้าง....................................................................ตามสัญญาเลขที่....................</t>
  </si>
  <si>
    <t>สามารถที่จะเปลี่ยนการใช้งานจากเหล็กเสริมที่ระบุในแบบแปลน   มาเป็นเหล็ก Wire mesh ได้โดยที่ประ-</t>
  </si>
  <si>
    <t>และหลักวิชาการ    ดังรายละเอียดการคำนวณเปรียบเทียบ</t>
  </si>
  <si>
    <t>ระหว่าง  .............................................(ผู้รับจ้าง)  กับ  ...............................................(ผู้ว่าจ้าง) นั้น</t>
  </si>
  <si>
    <t>สิทธิภาพในการใช้งานยังเหมือนเดิม   แต่ทั้งนี้ปริมาณของเหล็กเสริมที่จะใช้  จะต้องเป็นไปตามข้อกำหนด</t>
  </si>
  <si>
    <r>
      <t>Wet  Density(gm./cm.</t>
    </r>
    <r>
      <rPr>
        <vertAlign val="superscript"/>
        <sz val="14"/>
        <color indexed="10"/>
        <rFont val="AngsanaUPC"/>
        <family val="1"/>
      </rPr>
      <t>3</t>
    </r>
    <r>
      <rPr>
        <sz val="14"/>
        <color indexed="10"/>
        <rFont val="AngsanaUPC"/>
        <family val="1"/>
      </rPr>
      <t>)</t>
    </r>
  </si>
  <si>
    <t>ผลการทดสอบกำลังรับน้ำหนักบรรทุกปลอดภัยของดิน</t>
  </si>
  <si>
    <t>ห้องน้ำตามแบบมาตรฐาน สปช. 601/26</t>
  </si>
  <si>
    <t>โรงเรียนบ้านนาดีโคกกลาง ต.นาดี อ.หนองแสง จ.อุดรธานี</t>
  </si>
  <si>
    <t>ที่จุด BH-1   ในบริเวณสถานที่ก่อสร้าง</t>
  </si>
  <si>
    <t>ที่ความลึก  1.50  เมตรจากระดับดินเดิม</t>
  </si>
  <si>
    <t>ไม่ปรากฎที่ระดับดังกล่าว</t>
  </si>
  <si>
    <t>เป็นดินปนทราย</t>
  </si>
  <si>
    <t>วิธีทดสอบ</t>
  </si>
  <si>
    <t>ทดสอบโดยวิธี Plate Bearing Test   โดยใช้แผ่นเหล็กสำหรับถ่ายแรงทรงกลมขนาดเส้นผ่าศูนย์กลาง 0.305 เมตร</t>
  </si>
  <si>
    <t>หนา 25 มิลลิเมตร   โดยใช้น้ำหนักบรรทุกทดสอบสูงสุด 2.0 ตัน   ถ่ายแรงผ่านชุดเพิ่มน้ำหนัก(Hydraulic Jack)</t>
  </si>
  <si>
    <t>ในอัตรา 0.25 ตันต่อชั่วโมง</t>
  </si>
  <si>
    <t>ผลการทดสอบ</t>
  </si>
  <si>
    <t>จากข้อมูลผลการทดสอบในสนาม   นำมาพล๊อตกราฟแสดงความสัมพันธ์ระหว่าง  น้ำหนักบรรทุกที่เพิ่มและค่า</t>
  </si>
  <si>
    <t>การทรุดตัวของแผ่นเหล็กทดสอบ   ซึ่งจากกราฟความสัมพันธ์ที่ได้ที่นำหนักบรรทุกสูงสุด 2.0 ตัน   ค่าการทรุดตัว</t>
  </si>
  <si>
    <t>สูงสุดวัดได้ 0.520 นิ้ว</t>
  </si>
  <si>
    <t>จากกราฟความสัมพันธ์ที่ได้แสดงใหเห็นว่า   ดินที่จุดทดสอบดังกล่าวไม่เกิดการวิบัติ(Shear Failure)  ที่น้ำหนัก</t>
  </si>
  <si>
    <t>บรรทุกค่าต่างๆ   โดยค่าการทรุดตัวสูงสุดวัดได้ 0.520 นิ้วที่น้ำหนักบรรทุกทดสอบสูงสุด 2.0 ตัน  ซี่งเป็นค่าการ</t>
  </si>
  <si>
    <t>ทรุดตัวที่ปลอดภัย   จากความสัมพันธ์ดังกล่าวสามารถคำนวณหาค่ากำลังรับน้ำหนักบรรทุกสูงสุดได้ 27.37 ตัน</t>
  </si>
  <si>
    <t>ต่อตารางเมตร   หากใช้ค่าความปลอดภัย(Safty Factor)เท่ากับ 3.0   จะได้ค่ากำลังรับน้ำหนักบรรทุกปลอดภัย</t>
  </si>
  <si>
    <t>ของดินที่จุดดังกล่าว 9.12 ตันต่อตารางเมตร   ซึ่งมากกว่า 8.0 ตันต่อตารางเมตร   ดังนั้นจึงสามารถสร้างฐานราก</t>
  </si>
  <si>
    <t>เป็นฐานแผ่(Spread Footing)ได้</t>
  </si>
  <si>
    <t>ลักษณะทั่วไปของจุดทดสอบ</t>
  </si>
  <si>
    <r>
      <t xml:space="preserve">โดยวิธี  </t>
    </r>
    <r>
      <rPr>
        <sz val="14"/>
        <rFont val="Impact"/>
        <family val="2"/>
      </rPr>
      <t>Plate Bearing Test</t>
    </r>
  </si>
  <si>
    <t>โครงการก่อสร้าง  :</t>
  </si>
  <si>
    <t>สถานที่ก่อสร้าง    :</t>
  </si>
  <si>
    <t>สถานที่ทดสอบ   :</t>
  </si>
  <si>
    <t>ระดับความลึกที่ทดสอบ   :</t>
  </si>
  <si>
    <t>ระดับน้ำใต้ดินที่จุดทดสอบ  :</t>
  </si>
  <si>
    <t>ลักษณะของเนื้อดิน   :</t>
  </si>
  <si>
    <t>เทผิวจราจร</t>
  </si>
  <si>
    <t>โปรแกรมวิชาเทคโนโลยีอุตสาหกรรมก่อสร้าง   สถาบันราชภัฏอุดรธานี</t>
  </si>
  <si>
    <t>ถนน คสล. ยาว 138 ม. บริเวณ ม.  บ.หนองหญ้ารังกา จ.อุดรฯ</t>
  </si>
  <si>
    <t>หจก.เอราวัณคอนกรีต(1998)</t>
  </si>
  <si>
    <t>ประมาณ 510.5(แนะนำที่ 700-1400)</t>
  </si>
  <si>
    <t xml:space="preserve">ประมาณ (2.5-3เท่า)*Volumn of Hole </t>
  </si>
  <si>
    <t>Standard Proctor สำหรับบดอัดดินถม-เขื่อนดิน-คันดินกั้นน้ำ-งานถมพื้น</t>
  </si>
  <si>
    <t>Modified สำหรับงานบดอัดชั้นถนน-ลานบิน</t>
  </si>
  <si>
    <t>33   ปี</t>
  </si>
  <si>
    <t>คอนกรีต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</si>
</sst>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"/>
    <numFmt numFmtId="210" formatCode="0.000"/>
    <numFmt numFmtId="211" formatCode="0.00000"/>
    <numFmt numFmtId="212" formatCode="0.0000"/>
    <numFmt numFmtId="213" formatCode="_(* #,##0.0_);_(* \(#,##0.0\);_(* &quot;-&quot;??_);_(@_)"/>
    <numFmt numFmtId="214" formatCode="m/d/yy\ h:mm\ AM/PM"/>
    <numFmt numFmtId="215" formatCode="d\ ดดดด\ bbbb"/>
    <numFmt numFmtId="216" formatCode="ว\ ดดด\ ปปปป"/>
    <numFmt numFmtId="217" formatCode="#\ ?/4"/>
    <numFmt numFmtId="218" formatCode="000\-00\-0000"/>
    <numFmt numFmtId="219" formatCode="#,##0.000"/>
    <numFmt numFmtId="220" formatCode="#,##0.0"/>
    <numFmt numFmtId="221" formatCode="#,##0.0000"/>
    <numFmt numFmtId="222" formatCode="#,##0.00000"/>
    <numFmt numFmtId="223" formatCode=";;;"/>
    <numFmt numFmtId="224" formatCode="&quot;;;;&quot;"/>
    <numFmt numFmtId="225" formatCode="&quot;฿&quot;#,##0.00"/>
    <numFmt numFmtId="226" formatCode="#,##0.0000000000"/>
    <numFmt numFmtId="227" formatCode="#,##0.000000000"/>
    <numFmt numFmtId="228" formatCode="#,##0.0000000"/>
    <numFmt numFmtId="229" formatCode="#,##0.00000000"/>
    <numFmt numFmtId="230" formatCode="m/d/yy"/>
    <numFmt numFmtId="231" formatCode="dd\-mmm\-yy_)"/>
    <numFmt numFmtId="232" formatCode="hh:mm:ss\ AM/PM_)"/>
    <numFmt numFmtId="233" formatCode="#,##0.00_);\(#,##0.00\)"/>
    <numFmt numFmtId="234" formatCode="m/d"/>
    <numFmt numFmtId="235" formatCode="#,##0.00000_);\(#,##0.00000\)"/>
    <numFmt numFmtId="236" formatCode="0_ ;[Red]\-0\ "/>
    <numFmt numFmtId="237" formatCode="0.000000"/>
    <numFmt numFmtId="238" formatCode="0.0000000000"/>
    <numFmt numFmtId="239" formatCode="0.000000000"/>
    <numFmt numFmtId="240" formatCode="0.00000000"/>
    <numFmt numFmtId="241" formatCode="0.0000000"/>
    <numFmt numFmtId="242" formatCode="0.0%"/>
  </numFmts>
  <fonts count="8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name val="AngsanaUPC"/>
      <family val="1"/>
    </font>
    <font>
      <sz val="14"/>
      <color indexed="14"/>
      <name val="AngsanaUPC"/>
      <family val="1"/>
    </font>
    <font>
      <sz val="14"/>
      <color indexed="8"/>
      <name val="AngsanaUPC"/>
      <family val="1"/>
    </font>
    <font>
      <b/>
      <sz val="14"/>
      <color indexed="14"/>
      <name val="AngsanaUPC"/>
      <family val="1"/>
    </font>
    <font>
      <b/>
      <sz val="14"/>
      <color indexed="20"/>
      <name val="AngsanaUPC"/>
      <family val="1"/>
    </font>
    <font>
      <b/>
      <sz val="14"/>
      <color indexed="12"/>
      <name val="AngsanaUPC"/>
      <family val="1"/>
    </font>
    <font>
      <sz val="16"/>
      <name val="AngsanaUPC"/>
      <family val="0"/>
    </font>
    <font>
      <b/>
      <sz val="18"/>
      <color indexed="17"/>
      <name val="AngsanaUPC"/>
      <family val="1"/>
    </font>
    <font>
      <b/>
      <sz val="16"/>
      <color indexed="20"/>
      <name val="AngsanaUPC"/>
      <family val="1"/>
    </font>
    <font>
      <sz val="16"/>
      <color indexed="14"/>
      <name val="AngsanaUPC"/>
      <family val="1"/>
    </font>
    <font>
      <b/>
      <sz val="16"/>
      <color indexed="17"/>
      <name val="AngsanaUPC"/>
      <family val="1"/>
    </font>
    <font>
      <sz val="16"/>
      <color indexed="12"/>
      <name val="AngsanaUPC"/>
      <family val="1"/>
    </font>
    <font>
      <sz val="16"/>
      <color indexed="40"/>
      <name val="AngsanaUPC"/>
      <family val="1"/>
    </font>
    <font>
      <sz val="16"/>
      <color indexed="17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vertAlign val="superscript"/>
      <sz val="16"/>
      <color indexed="17"/>
      <name val="AngsanaUPC"/>
      <family val="1"/>
    </font>
    <font>
      <b/>
      <sz val="14.25"/>
      <color indexed="21"/>
      <name val="AngsanaUPC"/>
      <family val="1"/>
    </font>
    <font>
      <b/>
      <sz val="14.25"/>
      <color indexed="20"/>
      <name val="AngsanaUPC"/>
      <family val="1"/>
    </font>
    <font>
      <sz val="19.5"/>
      <name val="AngsanaUPC"/>
      <family val="0"/>
    </font>
    <font>
      <b/>
      <sz val="8"/>
      <name val="MS Sans Serif"/>
      <family val="0"/>
    </font>
    <font>
      <b/>
      <sz val="18"/>
      <color indexed="12"/>
      <name val="AngsanaUPC"/>
      <family val="1"/>
    </font>
    <font>
      <sz val="16"/>
      <color indexed="20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b/>
      <sz val="26"/>
      <color indexed="21"/>
      <name val="AngsanaUPC"/>
      <family val="1"/>
    </font>
    <font>
      <b/>
      <sz val="18"/>
      <color indexed="14"/>
      <name val="AngsanaUPC"/>
      <family val="1"/>
    </font>
    <font>
      <sz val="14"/>
      <color indexed="15"/>
      <name val="AngsanaUPC"/>
      <family val="1"/>
    </font>
    <font>
      <sz val="14"/>
      <color indexed="10"/>
      <name val="AngsanaUPC"/>
      <family val="1"/>
    </font>
    <font>
      <sz val="18"/>
      <color indexed="14"/>
      <name val="AngsanaUPC"/>
      <family val="1"/>
    </font>
    <font>
      <b/>
      <sz val="16"/>
      <color indexed="14"/>
      <name val="AngsanaUPC"/>
      <family val="1"/>
    </font>
    <font>
      <b/>
      <sz val="16"/>
      <color indexed="21"/>
      <name val="AngsanaUPC"/>
      <family val="1"/>
    </font>
    <font>
      <sz val="16"/>
      <color indexed="21"/>
      <name val="AngsanaUPC"/>
      <family val="1"/>
    </font>
    <font>
      <sz val="12"/>
      <color indexed="21"/>
      <name val="Symbol"/>
      <family val="1"/>
    </font>
    <font>
      <vertAlign val="subscript"/>
      <sz val="16"/>
      <color indexed="21"/>
      <name val="AngsanaUPC"/>
      <family val="1"/>
    </font>
    <font>
      <vertAlign val="superscript"/>
      <sz val="16"/>
      <color indexed="21"/>
      <name val="AngsanaUPC"/>
      <family val="1"/>
    </font>
    <font>
      <b/>
      <sz val="14"/>
      <color indexed="21"/>
      <name val="AngsanaUPC"/>
      <family val="1"/>
    </font>
    <font>
      <sz val="14"/>
      <color indexed="21"/>
      <name val="AngsanaUPC"/>
      <family val="1"/>
    </font>
    <font>
      <vertAlign val="superscript"/>
      <sz val="14"/>
      <color indexed="21"/>
      <name val="AngsanaUPC"/>
      <family val="1"/>
    </font>
    <font>
      <sz val="20.5"/>
      <name val="AngsanaUPC"/>
      <family val="0"/>
    </font>
    <font>
      <sz val="12"/>
      <name val="AngsanaUPC"/>
      <family val="1"/>
    </font>
    <font>
      <sz val="8"/>
      <name val="MS Sans Serif"/>
      <family val="2"/>
    </font>
    <font>
      <b/>
      <u val="double"/>
      <sz val="18"/>
      <color indexed="12"/>
      <name val="AngsanaUPC"/>
      <family val="1"/>
    </font>
    <font>
      <u val="double"/>
      <sz val="16"/>
      <color indexed="14"/>
      <name val="AngsanaUPC"/>
      <family val="1"/>
    </font>
    <font>
      <sz val="14"/>
      <name val="Cordia New"/>
      <family val="0"/>
    </font>
    <font>
      <b/>
      <sz val="22"/>
      <name val="AngsanaUPC"/>
      <family val="1"/>
    </font>
    <font>
      <sz val="22"/>
      <name val="AngsanaUPC"/>
      <family val="1"/>
    </font>
    <font>
      <b/>
      <sz val="22"/>
      <color indexed="12"/>
      <name val="AngsanaUPC"/>
      <family val="1"/>
    </font>
    <font>
      <sz val="22"/>
      <color indexed="12"/>
      <name val="AngsanaUPC"/>
      <family val="1"/>
    </font>
    <font>
      <sz val="22"/>
      <color indexed="10"/>
      <name val="AngsanaUPC"/>
      <family val="1"/>
    </font>
    <font>
      <b/>
      <sz val="22"/>
      <color indexed="10"/>
      <name val="AngsanaUPC"/>
      <family val="1"/>
    </font>
    <font>
      <vertAlign val="superscript"/>
      <sz val="16"/>
      <name val="AngsanaUPC"/>
      <family val="1"/>
    </font>
    <font>
      <b/>
      <vertAlign val="superscript"/>
      <sz val="16"/>
      <color indexed="12"/>
      <name val="AngsanaUPC"/>
      <family val="1"/>
    </font>
    <font>
      <b/>
      <sz val="18"/>
      <color indexed="50"/>
      <name val="Impact"/>
      <family val="2"/>
    </font>
    <font>
      <b/>
      <sz val="18"/>
      <color indexed="50"/>
      <name val="AngsanaUPC"/>
      <family val="1"/>
    </font>
    <font>
      <b/>
      <sz val="18"/>
      <color indexed="12"/>
      <name val="Impact"/>
      <family val="2"/>
    </font>
    <font>
      <b/>
      <sz val="16"/>
      <color indexed="50"/>
      <name val="AngsanaUPC"/>
      <family val="1"/>
    </font>
    <font>
      <sz val="16"/>
      <color indexed="50"/>
      <name val="AngsanaUPC"/>
      <family val="1"/>
    </font>
    <font>
      <vertAlign val="superscript"/>
      <sz val="16"/>
      <color indexed="50"/>
      <name val="AngsanaUPC"/>
      <family val="1"/>
    </font>
    <font>
      <sz val="16"/>
      <color indexed="8"/>
      <name val="AngsanaUPC"/>
      <family val="1"/>
    </font>
    <font>
      <b/>
      <u val="doubleAccounting"/>
      <sz val="18"/>
      <color indexed="10"/>
      <name val="Impact"/>
      <family val="2"/>
    </font>
    <font>
      <b/>
      <sz val="20"/>
      <color indexed="12"/>
      <name val="Impact"/>
      <family val="2"/>
    </font>
    <font>
      <b/>
      <sz val="16"/>
      <color indexed="12"/>
      <name val="Impact"/>
      <family val="2"/>
    </font>
    <font>
      <sz val="16"/>
      <color indexed="12"/>
      <name val="Impact"/>
      <family val="2"/>
    </font>
    <font>
      <b/>
      <i/>
      <sz val="16"/>
      <color indexed="10"/>
      <name val="AngsanaUPC"/>
      <family val="1"/>
    </font>
    <font>
      <i/>
      <sz val="16"/>
      <name val="AngsanaUPC"/>
      <family val="1"/>
    </font>
    <font>
      <i/>
      <sz val="16"/>
      <color indexed="14"/>
      <name val="AngsanaUPC"/>
      <family val="1"/>
    </font>
    <font>
      <i/>
      <sz val="16"/>
      <color indexed="10"/>
      <name val="AngsanaUPC"/>
      <family val="1"/>
    </font>
    <font>
      <b/>
      <sz val="14"/>
      <color indexed="8"/>
      <name val="AngsanaUPC"/>
      <family val="1"/>
    </font>
    <font>
      <b/>
      <sz val="20"/>
      <color indexed="12"/>
      <name val="AngsanaUPC"/>
      <family val="1"/>
    </font>
    <font>
      <b/>
      <sz val="26"/>
      <color indexed="14"/>
      <name val="AngsanaUPC"/>
      <family val="1"/>
    </font>
    <font>
      <b/>
      <sz val="18"/>
      <color indexed="10"/>
      <name val="AngsanaUPC"/>
      <family val="1"/>
    </font>
    <font>
      <sz val="18"/>
      <name val="AngsanaUPC"/>
      <family val="1"/>
    </font>
    <font>
      <b/>
      <vertAlign val="superscript"/>
      <sz val="16"/>
      <color indexed="21"/>
      <name val="AngsanaUPC"/>
      <family val="1"/>
    </font>
    <font>
      <sz val="14"/>
      <color indexed="12"/>
      <name val="AngsanaUPC"/>
      <family val="1"/>
    </font>
    <font>
      <vertAlign val="superscript"/>
      <sz val="14"/>
      <name val="AngsanaUPC"/>
      <family val="1"/>
    </font>
    <font>
      <b/>
      <vertAlign val="superscript"/>
      <sz val="14"/>
      <name val="AngsanaUPC"/>
      <family val="1"/>
    </font>
    <font>
      <b/>
      <sz val="16"/>
      <color indexed="8"/>
      <name val="AngsanaUPC"/>
      <family val="1"/>
    </font>
    <font>
      <b/>
      <vertAlign val="superscript"/>
      <sz val="16"/>
      <name val="AngsanaUPC"/>
      <family val="1"/>
    </font>
    <font>
      <vertAlign val="superscript"/>
      <sz val="14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name val="Impact"/>
      <family val="2"/>
    </font>
    <font>
      <sz val="8"/>
      <name val="Tahoma"/>
      <family val="2"/>
    </font>
    <font>
      <b/>
      <sz val="8"/>
      <name val="AngsanaUP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9"/>
        <bgColor indexed="26"/>
      </patternFill>
    </fill>
  </fills>
  <borders count="16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medium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medium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2"/>
      </left>
      <right style="thin"/>
      <top style="thin"/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double">
        <color indexed="12"/>
      </top>
      <bottom style="double">
        <color indexed="12"/>
      </bottom>
    </border>
    <border>
      <left>
        <color indexed="63"/>
      </left>
      <right style="medium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medium">
        <color indexed="12"/>
      </right>
      <top style="double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medium">
        <color indexed="12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12"/>
      </right>
      <top>
        <color indexed="63"/>
      </top>
      <bottom style="thin"/>
    </border>
    <border>
      <left style="thin"/>
      <right style="medium">
        <color indexed="12"/>
      </right>
      <top style="thin"/>
      <bottom>
        <color indexed="63"/>
      </bottom>
    </border>
    <border>
      <left style="thin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2"/>
      </right>
      <top style="thin"/>
      <bottom style="thin"/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>
        <color indexed="63"/>
      </left>
      <right style="medium">
        <color indexed="12"/>
      </right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 style="thin"/>
      <bottom style="medium">
        <color indexed="12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 style="thin"/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ashDot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ashDot">
        <color indexed="1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dashDot">
        <color indexed="12"/>
      </top>
      <bottom style="dashDot">
        <color indexed="12"/>
      </bottom>
    </border>
    <border>
      <left>
        <color indexed="63"/>
      </left>
      <right style="medium">
        <color indexed="12"/>
      </right>
      <top style="dashDot">
        <color indexed="12"/>
      </top>
      <bottom style="dashDot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dashDot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ashDot">
        <color indexed="12"/>
      </bottom>
    </border>
    <border>
      <left>
        <color indexed="63"/>
      </left>
      <right>
        <color indexed="63"/>
      </right>
      <top style="dashDot">
        <color indexed="12"/>
      </top>
      <bottom style="dashDot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>
        <color indexed="63"/>
      </right>
      <top style="dashDot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dashDot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double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</cellStyleXfs>
  <cellXfs count="694">
    <xf numFmtId="0" fontId="0" fillId="0" borderId="0" xfId="0" applyAlignment="1">
      <alignment/>
    </xf>
    <xf numFmtId="4" fontId="13" fillId="0" borderId="0" xfId="22" applyNumberFormat="1" applyFont="1" applyBorder="1" applyAlignment="1" applyProtection="1">
      <alignment horizontal="center"/>
      <protection locked="0"/>
    </xf>
    <xf numFmtId="4" fontId="13" fillId="0" borderId="1" xfId="22" applyNumberFormat="1" applyFont="1" applyBorder="1" applyAlignment="1" applyProtection="1">
      <alignment horizontal="center"/>
      <protection locked="0"/>
    </xf>
    <xf numFmtId="4" fontId="13" fillId="0" borderId="2" xfId="22" applyNumberFormat="1" applyFont="1" applyBorder="1" applyAlignment="1" applyProtection="1">
      <alignment horizontal="center"/>
      <protection locked="0"/>
    </xf>
    <xf numFmtId="0" fontId="30" fillId="0" borderId="0" xfId="24" applyFont="1" applyAlignment="1" applyProtection="1">
      <alignment horizontal="center"/>
      <protection locked="0"/>
    </xf>
    <xf numFmtId="14" fontId="30" fillId="0" borderId="0" xfId="24" applyNumberFormat="1" applyFont="1" applyBorder="1" applyProtection="1">
      <alignment/>
      <protection locked="0"/>
    </xf>
    <xf numFmtId="14" fontId="33" fillId="0" borderId="0" xfId="24" applyNumberFormat="1" applyFont="1" applyBorder="1" applyAlignment="1" applyProtection="1">
      <alignment horizontal="left"/>
      <protection locked="0"/>
    </xf>
    <xf numFmtId="14" fontId="33" fillId="0" borderId="0" xfId="24" applyNumberFormat="1" applyFont="1" applyBorder="1" applyAlignment="1" applyProtection="1">
      <alignment horizontal="center"/>
      <protection locked="0"/>
    </xf>
    <xf numFmtId="0" fontId="13" fillId="0" borderId="3" xfId="24" applyFont="1" applyBorder="1" applyAlignment="1" applyProtection="1">
      <alignment horizontal="center"/>
      <protection locked="0"/>
    </xf>
    <xf numFmtId="14" fontId="13" fillId="0" borderId="4" xfId="24" applyNumberFormat="1" applyFont="1" applyBorder="1" applyAlignment="1" applyProtection="1">
      <alignment horizontal="center"/>
      <protection locked="0"/>
    </xf>
    <xf numFmtId="0" fontId="13" fillId="0" borderId="4" xfId="24" applyFont="1" applyBorder="1" applyAlignment="1" applyProtection="1">
      <alignment horizontal="center"/>
      <protection locked="0"/>
    </xf>
    <xf numFmtId="4" fontId="13" fillId="0" borderId="4" xfId="24" applyNumberFormat="1" applyFont="1" applyBorder="1" applyAlignment="1" applyProtection="1">
      <alignment horizontal="center"/>
      <protection locked="0"/>
    </xf>
    <xf numFmtId="0" fontId="13" fillId="0" borderId="5" xfId="24" applyFont="1" applyBorder="1" applyAlignment="1" applyProtection="1">
      <alignment horizontal="center"/>
      <protection locked="0"/>
    </xf>
    <xf numFmtId="14" fontId="13" fillId="0" borderId="6" xfId="24" applyNumberFormat="1" applyFont="1" applyBorder="1" applyAlignment="1" applyProtection="1">
      <alignment horizontal="center"/>
      <protection locked="0"/>
    </xf>
    <xf numFmtId="0" fontId="13" fillId="0" borderId="6" xfId="24" applyFont="1" applyBorder="1" applyAlignment="1" applyProtection="1">
      <alignment horizontal="center"/>
      <protection locked="0"/>
    </xf>
    <xf numFmtId="4" fontId="13" fillId="0" borderId="6" xfId="24" applyNumberFormat="1" applyFont="1" applyBorder="1" applyAlignment="1" applyProtection="1">
      <alignment horizontal="center"/>
      <protection locked="0"/>
    </xf>
    <xf numFmtId="0" fontId="13" fillId="0" borderId="7" xfId="24" applyFont="1" applyBorder="1" applyAlignment="1" applyProtection="1">
      <alignment horizontal="center"/>
      <protection locked="0"/>
    </xf>
    <xf numFmtId="0" fontId="13" fillId="0" borderId="8" xfId="24" applyFont="1" applyBorder="1" applyAlignment="1" applyProtection="1">
      <alignment horizontal="center"/>
      <protection locked="0"/>
    </xf>
    <xf numFmtId="4" fontId="13" fillId="0" borderId="8" xfId="24" applyNumberFormat="1" applyFont="1" applyBorder="1" applyAlignment="1" applyProtection="1">
      <alignment horizontal="center"/>
      <protection locked="0"/>
    </xf>
    <xf numFmtId="0" fontId="27" fillId="0" borderId="0" xfId="24" applyFont="1" applyBorder="1" applyProtection="1">
      <alignment/>
      <protection locked="0"/>
    </xf>
    <xf numFmtId="0" fontId="13" fillId="0" borderId="9" xfId="24" applyFont="1" applyBorder="1" applyAlignment="1" applyProtection="1">
      <alignment horizontal="center"/>
      <protection locked="0"/>
    </xf>
    <xf numFmtId="0" fontId="13" fillId="0" borderId="10" xfId="24" applyFont="1" applyBorder="1" applyAlignment="1" applyProtection="1">
      <alignment horizontal="center"/>
      <protection locked="0"/>
    </xf>
    <xf numFmtId="0" fontId="13" fillId="0" borderId="11" xfId="24" applyFont="1" applyBorder="1" applyAlignment="1" applyProtection="1">
      <alignment horizontal="center"/>
      <protection locked="0"/>
    </xf>
    <xf numFmtId="0" fontId="25" fillId="0" borderId="0" xfId="24" applyFont="1" applyAlignment="1" applyProtection="1">
      <alignment horizontal="right"/>
      <protection locked="0"/>
    </xf>
    <xf numFmtId="0" fontId="10" fillId="0" borderId="0" xfId="24" applyProtection="1">
      <alignment/>
      <protection locked="0"/>
    </xf>
    <xf numFmtId="210" fontId="7" fillId="2" borderId="12" xfId="0" applyNumberFormat="1" applyFont="1" applyFill="1" applyBorder="1" applyAlignment="1" applyProtection="1">
      <alignment/>
      <protection locked="0"/>
    </xf>
    <xf numFmtId="3" fontId="7" fillId="2" borderId="12" xfId="0" applyNumberFormat="1" applyFont="1" applyFill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 horizontal="center"/>
      <protection locked="0"/>
    </xf>
    <xf numFmtId="209" fontId="5" fillId="0" borderId="16" xfId="0" applyNumberFormat="1" applyFont="1" applyBorder="1" applyAlignment="1" applyProtection="1">
      <alignment horizontal="center"/>
      <protection locked="0"/>
    </xf>
    <xf numFmtId="209" fontId="5" fillId="0" borderId="15" xfId="0" applyNumberFormat="1" applyFont="1" applyBorder="1" applyAlignment="1" applyProtection="1">
      <alignment horizontal="center"/>
      <protection locked="0"/>
    </xf>
    <xf numFmtId="4" fontId="13" fillId="0" borderId="0" xfId="22" applyNumberFormat="1" applyFont="1" applyBorder="1" applyAlignment="1" applyProtection="1" quotePrefix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47" fillId="0" borderId="0" xfId="22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/>
      <protection locked="0"/>
    </xf>
    <xf numFmtId="0" fontId="10" fillId="0" borderId="0" xfId="24" applyProtection="1">
      <alignment/>
      <protection hidden="1"/>
    </xf>
    <xf numFmtId="0" fontId="25" fillId="0" borderId="18" xfId="24" applyFont="1" applyBorder="1" applyProtection="1">
      <alignment/>
      <protection hidden="1"/>
    </xf>
    <xf numFmtId="0" fontId="27" fillId="0" borderId="0" xfId="24" applyFont="1" applyBorder="1" applyProtection="1">
      <alignment/>
      <protection hidden="1"/>
    </xf>
    <xf numFmtId="0" fontId="25" fillId="0" borderId="0" xfId="24" applyFont="1" applyBorder="1" applyProtection="1">
      <alignment/>
      <protection hidden="1"/>
    </xf>
    <xf numFmtId="14" fontId="27" fillId="0" borderId="0" xfId="24" applyNumberFormat="1" applyFont="1" applyBorder="1" applyProtection="1">
      <alignment/>
      <protection hidden="1"/>
    </xf>
    <xf numFmtId="0" fontId="27" fillId="0" borderId="19" xfId="24" applyFont="1" applyBorder="1" applyProtection="1">
      <alignment/>
      <protection hidden="1"/>
    </xf>
    <xf numFmtId="0" fontId="27" fillId="0" borderId="20" xfId="24" applyFont="1" applyBorder="1" applyProtection="1">
      <alignment/>
      <protection hidden="1"/>
    </xf>
    <xf numFmtId="14" fontId="27" fillId="0" borderId="20" xfId="24" applyNumberFormat="1" applyFont="1" applyBorder="1" applyAlignment="1" applyProtection="1">
      <alignment horizontal="center"/>
      <protection hidden="1"/>
    </xf>
    <xf numFmtId="14" fontId="27" fillId="0" borderId="20" xfId="24" applyNumberFormat="1" applyFont="1" applyBorder="1" applyProtection="1">
      <alignment/>
      <protection hidden="1"/>
    </xf>
    <xf numFmtId="0" fontId="27" fillId="0" borderId="20" xfId="24" applyFont="1" applyBorder="1" applyAlignment="1" applyProtection="1">
      <alignment shrinkToFit="1"/>
      <protection hidden="1"/>
    </xf>
    <xf numFmtId="0" fontId="27" fillId="0" borderId="21" xfId="24" applyFont="1" applyBorder="1" applyAlignment="1" applyProtection="1">
      <alignment shrinkToFit="1"/>
      <protection hidden="1"/>
    </xf>
    <xf numFmtId="0" fontId="31" fillId="0" borderId="0" xfId="24" applyFont="1" applyAlignment="1" applyProtection="1">
      <alignment horizontal="center"/>
      <protection hidden="1"/>
    </xf>
    <xf numFmtId="0" fontId="15" fillId="0" borderId="4" xfId="24" applyFont="1" applyFill="1" applyBorder="1" applyAlignment="1" applyProtection="1">
      <alignment horizontal="center"/>
      <protection hidden="1"/>
    </xf>
    <xf numFmtId="0" fontId="15" fillId="0" borderId="4" xfId="24" applyFont="1" applyBorder="1" applyAlignment="1" applyProtection="1">
      <alignment horizontal="center"/>
      <protection hidden="1"/>
    </xf>
    <xf numFmtId="4" fontId="15" fillId="0" borderId="4" xfId="24" applyNumberFormat="1" applyFont="1" applyBorder="1" applyAlignment="1" applyProtection="1">
      <alignment horizontal="center"/>
      <protection hidden="1"/>
    </xf>
    <xf numFmtId="4" fontId="18" fillId="0" borderId="4" xfId="24" applyNumberFormat="1" applyFont="1" applyBorder="1" applyAlignment="1" applyProtection="1">
      <alignment horizontal="center"/>
      <protection hidden="1"/>
    </xf>
    <xf numFmtId="0" fontId="15" fillId="0" borderId="6" xfId="24" applyFont="1" applyFill="1" applyBorder="1" applyAlignment="1" applyProtection="1">
      <alignment horizontal="center"/>
      <protection hidden="1"/>
    </xf>
    <xf numFmtId="0" fontId="15" fillId="0" borderId="6" xfId="24" applyFont="1" applyBorder="1" applyAlignment="1" applyProtection="1">
      <alignment horizontal="center"/>
      <protection hidden="1"/>
    </xf>
    <xf numFmtId="4" fontId="15" fillId="0" borderId="6" xfId="24" applyNumberFormat="1" applyFont="1" applyBorder="1" applyAlignment="1" applyProtection="1">
      <alignment horizontal="center"/>
      <protection hidden="1"/>
    </xf>
    <xf numFmtId="4" fontId="18" fillId="0" borderId="6" xfId="24" applyNumberFormat="1" applyFont="1" applyBorder="1" applyAlignment="1" applyProtection="1">
      <alignment horizontal="center"/>
      <protection hidden="1"/>
    </xf>
    <xf numFmtId="0" fontId="0" fillId="0" borderId="0" xfId="24" applyFont="1" applyProtection="1">
      <alignment/>
      <protection hidden="1"/>
    </xf>
    <xf numFmtId="0" fontId="15" fillId="0" borderId="8" xfId="24" applyFont="1" applyBorder="1" applyAlignment="1" applyProtection="1">
      <alignment horizontal="center"/>
      <protection hidden="1"/>
    </xf>
    <xf numFmtId="0" fontId="15" fillId="0" borderId="8" xfId="24" applyFont="1" applyFill="1" applyBorder="1" applyAlignment="1" applyProtection="1">
      <alignment horizontal="center"/>
      <protection hidden="1"/>
    </xf>
    <xf numFmtId="4" fontId="15" fillId="0" borderId="8" xfId="24" applyNumberFormat="1" applyFont="1" applyBorder="1" applyAlignment="1" applyProtection="1">
      <alignment horizontal="center"/>
      <protection hidden="1"/>
    </xf>
    <xf numFmtId="4" fontId="18" fillId="0" borderId="8" xfId="24" applyNumberFormat="1" applyFont="1" applyBorder="1" applyAlignment="1" applyProtection="1">
      <alignment horizontal="center"/>
      <protection hidden="1"/>
    </xf>
    <xf numFmtId="14" fontId="10" fillId="0" borderId="0" xfId="24" applyNumberFormat="1" applyProtection="1">
      <alignment/>
      <protection hidden="1"/>
    </xf>
    <xf numFmtId="4" fontId="10" fillId="0" borderId="0" xfId="24" applyNumberFormat="1" applyProtection="1">
      <alignment/>
      <protection hidden="1"/>
    </xf>
    <xf numFmtId="0" fontId="10" fillId="0" borderId="0" xfId="24" applyNumberFormat="1" applyProtection="1">
      <alignment/>
      <protection hidden="1"/>
    </xf>
    <xf numFmtId="0" fontId="25" fillId="0" borderId="0" xfId="24" applyFont="1" applyProtection="1">
      <alignment/>
      <protection locked="0"/>
    </xf>
    <xf numFmtId="14" fontId="15" fillId="0" borderId="4" xfId="24" applyNumberFormat="1" applyFont="1" applyBorder="1" applyAlignment="1" applyProtection="1">
      <alignment horizontal="center"/>
      <protection hidden="1" locked="0"/>
    </xf>
    <xf numFmtId="14" fontId="15" fillId="0" borderId="6" xfId="24" applyNumberFormat="1" applyFont="1" applyBorder="1" applyAlignment="1" applyProtection="1">
      <alignment horizontal="center"/>
      <protection hidden="1" locked="0"/>
    </xf>
    <xf numFmtId="0" fontId="15" fillId="0" borderId="6" xfId="24" applyFont="1" applyBorder="1" applyAlignment="1" applyProtection="1">
      <alignment horizontal="center"/>
      <protection hidden="1" locked="0"/>
    </xf>
    <xf numFmtId="0" fontId="15" fillId="0" borderId="8" xfId="24" applyFont="1" applyBorder="1" applyAlignment="1" applyProtection="1">
      <alignment horizontal="center"/>
      <protection hidden="1" locked="0"/>
    </xf>
    <xf numFmtId="0" fontId="10" fillId="0" borderId="22" xfId="22" applyBorder="1" applyProtection="1">
      <alignment/>
      <protection hidden="1"/>
    </xf>
    <xf numFmtId="0" fontId="10" fillId="0" borderId="23" xfId="22" applyBorder="1" applyProtection="1">
      <alignment/>
      <protection hidden="1"/>
    </xf>
    <xf numFmtId="0" fontId="10" fillId="0" borderId="0" xfId="22" applyProtection="1">
      <alignment/>
      <protection hidden="1"/>
    </xf>
    <xf numFmtId="0" fontId="10" fillId="0" borderId="24" xfId="22" applyBorder="1" applyProtection="1">
      <alignment/>
      <protection hidden="1"/>
    </xf>
    <xf numFmtId="0" fontId="10" fillId="0" borderId="25" xfId="22" applyBorder="1" applyProtection="1">
      <alignment/>
      <protection hidden="1"/>
    </xf>
    <xf numFmtId="0" fontId="36" fillId="0" borderId="26" xfId="22" applyFont="1" applyBorder="1" applyProtection="1">
      <alignment/>
      <protection hidden="1"/>
    </xf>
    <xf numFmtId="0" fontId="10" fillId="0" borderId="0" xfId="22" applyBorder="1" applyProtection="1">
      <alignment/>
      <protection hidden="1"/>
    </xf>
    <xf numFmtId="0" fontId="36" fillId="0" borderId="27" xfId="22" applyFont="1" applyBorder="1" applyAlignment="1" applyProtection="1">
      <alignment horizontal="center"/>
      <protection hidden="1"/>
    </xf>
    <xf numFmtId="0" fontId="36" fillId="0" borderId="28" xfId="22" applyFont="1" applyBorder="1" applyProtection="1">
      <alignment/>
      <protection hidden="1"/>
    </xf>
    <xf numFmtId="0" fontId="36" fillId="0" borderId="29" xfId="22" applyFont="1" applyBorder="1" applyAlignment="1" applyProtection="1">
      <alignment horizontal="center"/>
      <protection hidden="1"/>
    </xf>
    <xf numFmtId="4" fontId="16" fillId="0" borderId="0" xfId="22" applyNumberFormat="1" applyFont="1" applyBorder="1" applyAlignment="1" applyProtection="1">
      <alignment horizontal="center"/>
      <protection hidden="1"/>
    </xf>
    <xf numFmtId="0" fontId="14" fillId="0" borderId="30" xfId="22" applyFont="1" applyBorder="1" applyAlignment="1" applyProtection="1">
      <alignment horizontal="center"/>
      <protection hidden="1"/>
    </xf>
    <xf numFmtId="0" fontId="19" fillId="0" borderId="31" xfId="22" applyFont="1" applyBorder="1" applyAlignment="1" applyProtection="1">
      <alignment horizontal="center"/>
      <protection hidden="1"/>
    </xf>
    <xf numFmtId="0" fontId="36" fillId="0" borderId="32" xfId="22" applyFont="1" applyBorder="1" applyProtection="1">
      <alignment/>
      <protection hidden="1"/>
    </xf>
    <xf numFmtId="0" fontId="36" fillId="0" borderId="33" xfId="22" applyFont="1" applyBorder="1" applyProtection="1">
      <alignment/>
      <protection hidden="1"/>
    </xf>
    <xf numFmtId="4" fontId="16" fillId="0" borderId="34" xfId="22" applyNumberFormat="1" applyFont="1" applyBorder="1" applyAlignment="1" applyProtection="1">
      <alignment horizontal="center"/>
      <protection hidden="1"/>
    </xf>
    <xf numFmtId="0" fontId="36" fillId="0" borderId="27" xfId="22" applyFont="1" applyBorder="1" applyProtection="1">
      <alignment/>
      <protection hidden="1"/>
    </xf>
    <xf numFmtId="4" fontId="16" fillId="0" borderId="35" xfId="22" applyNumberFormat="1" applyFont="1" applyBorder="1" applyAlignment="1" applyProtection="1">
      <alignment horizontal="center"/>
      <protection hidden="1"/>
    </xf>
    <xf numFmtId="4" fontId="16" fillId="0" borderId="2" xfId="22" applyNumberFormat="1" applyFont="1" applyBorder="1" applyAlignment="1" applyProtection="1">
      <alignment horizontal="center"/>
      <protection hidden="1"/>
    </xf>
    <xf numFmtId="4" fontId="18" fillId="0" borderId="0" xfId="22" applyNumberFormat="1" applyFont="1" applyBorder="1" applyAlignment="1" applyProtection="1">
      <alignment horizontal="center"/>
      <protection hidden="1"/>
    </xf>
    <xf numFmtId="4" fontId="18" fillId="0" borderId="2" xfId="22" applyNumberFormat="1" applyFont="1" applyBorder="1" applyAlignment="1" applyProtection="1">
      <alignment horizontal="center"/>
      <protection hidden="1"/>
    </xf>
    <xf numFmtId="4" fontId="18" fillId="0" borderId="35" xfId="22" applyNumberFormat="1" applyFont="1" applyBorder="1" applyAlignment="1" applyProtection="1">
      <alignment horizontal="center"/>
      <protection hidden="1"/>
    </xf>
    <xf numFmtId="0" fontId="10" fillId="0" borderId="27" xfId="22" applyBorder="1" applyProtection="1">
      <alignment/>
      <protection hidden="1"/>
    </xf>
    <xf numFmtId="0" fontId="36" fillId="0" borderId="36" xfId="22" applyFont="1" applyBorder="1" applyProtection="1">
      <alignment/>
      <protection hidden="1"/>
    </xf>
    <xf numFmtId="0" fontId="10" fillId="0" borderId="37" xfId="22" applyBorder="1" applyProtection="1">
      <alignment/>
      <protection hidden="1"/>
    </xf>
    <xf numFmtId="4" fontId="18" fillId="0" borderId="38" xfId="22" applyNumberFormat="1" applyFont="1" applyBorder="1" applyAlignment="1" applyProtection="1">
      <alignment horizontal="center"/>
      <protection hidden="1"/>
    </xf>
    <xf numFmtId="4" fontId="18" fillId="0" borderId="39" xfId="22" applyNumberFormat="1" applyFont="1" applyBorder="1" applyAlignment="1" applyProtection="1">
      <alignment horizontal="center"/>
      <protection hidden="1"/>
    </xf>
    <xf numFmtId="0" fontId="10" fillId="0" borderId="0" xfId="22" applyBorder="1" applyAlignment="1" applyProtection="1">
      <alignment horizontal="center"/>
      <protection hidden="1"/>
    </xf>
    <xf numFmtId="0" fontId="14" fillId="0" borderId="0" xfId="22" applyFont="1" applyBorder="1" applyProtection="1">
      <alignment/>
      <protection hidden="1"/>
    </xf>
    <xf numFmtId="0" fontId="10" fillId="0" borderId="40" xfId="22" applyBorder="1" applyProtection="1">
      <alignment/>
      <protection hidden="1"/>
    </xf>
    <xf numFmtId="0" fontId="10" fillId="0" borderId="41" xfId="22" applyBorder="1" applyProtection="1">
      <alignment/>
      <protection hidden="1"/>
    </xf>
    <xf numFmtId="0" fontId="10" fillId="0" borderId="42" xfId="22" applyBorder="1" applyProtection="1">
      <alignment/>
      <protection hidden="1"/>
    </xf>
    <xf numFmtId="4" fontId="10" fillId="0" borderId="0" xfId="22" applyNumberForma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24" xfId="0" applyFill="1" applyBorder="1" applyAlignment="1" applyProtection="1">
      <alignment horizontal="centerContinuous"/>
      <protection hidden="1"/>
    </xf>
    <xf numFmtId="0" fontId="0" fillId="0" borderId="25" xfId="0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41" fillId="2" borderId="43" xfId="0" applyFont="1" applyFill="1" applyBorder="1" applyAlignment="1" applyProtection="1">
      <alignment/>
      <protection hidden="1"/>
    </xf>
    <xf numFmtId="0" fontId="41" fillId="2" borderId="12" xfId="0" applyFont="1" applyFill="1" applyBorder="1" applyAlignment="1" applyProtection="1">
      <alignment horizontal="center"/>
      <protection hidden="1"/>
    </xf>
    <xf numFmtId="0" fontId="41" fillId="2" borderId="44" xfId="0" applyFont="1" applyFill="1" applyBorder="1" applyAlignment="1" applyProtection="1">
      <alignment horizontal="center"/>
      <protection hidden="1"/>
    </xf>
    <xf numFmtId="0" fontId="41" fillId="2" borderId="45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40" fillId="0" borderId="46" xfId="0" applyFont="1" applyBorder="1" applyAlignment="1" applyProtection="1">
      <alignment horizontal="center"/>
      <protection hidden="1"/>
    </xf>
    <xf numFmtId="0" fontId="41" fillId="0" borderId="26" xfId="0" applyFont="1" applyBorder="1" applyAlignment="1" applyProtection="1">
      <alignment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41" fillId="0" borderId="36" xfId="0" applyFont="1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1" fillId="0" borderId="26" xfId="0" applyFont="1" applyBorder="1" applyAlignment="1" applyProtection="1">
      <alignment horizontal="left"/>
      <protection hidden="1"/>
    </xf>
    <xf numFmtId="0" fontId="40" fillId="0" borderId="16" xfId="0" applyFont="1" applyBorder="1" applyAlignment="1" applyProtection="1">
      <alignment horizontal="center"/>
      <protection hidden="1"/>
    </xf>
    <xf numFmtId="0" fontId="40" fillId="0" borderId="15" xfId="0" applyFont="1" applyBorder="1" applyAlignment="1" applyProtection="1">
      <alignment horizontal="center"/>
      <protection hidden="1"/>
    </xf>
    <xf numFmtId="209" fontId="0" fillId="0" borderId="16" xfId="0" applyNumberFormat="1" applyBorder="1" applyAlignment="1" applyProtection="1">
      <alignment horizontal="center"/>
      <protection hidden="1"/>
    </xf>
    <xf numFmtId="209" fontId="0" fillId="0" borderId="15" xfId="0" applyNumberFormat="1" applyBorder="1" applyAlignment="1" applyProtection="1">
      <alignment horizontal="center"/>
      <protection hidden="1"/>
    </xf>
    <xf numFmtId="209" fontId="32" fillId="0" borderId="49" xfId="0" applyNumberFormat="1" applyFont="1" applyBorder="1" applyAlignment="1" applyProtection="1">
      <alignment horizontal="center"/>
      <protection hidden="1"/>
    </xf>
    <xf numFmtId="209" fontId="32" fillId="0" borderId="50" xfId="0" applyNumberFormat="1" applyFont="1" applyBorder="1" applyAlignment="1" applyProtection="1">
      <alignment horizontal="center"/>
      <protection hidden="1"/>
    </xf>
    <xf numFmtId="4" fontId="0" fillId="0" borderId="16" xfId="0" applyNumberFormat="1" applyBorder="1" applyAlignment="1" applyProtection="1">
      <alignment horizontal="center"/>
      <protection hidden="1"/>
    </xf>
    <xf numFmtId="4" fontId="0" fillId="0" borderId="15" xfId="0" applyNumberFormat="1" applyBorder="1" applyAlignment="1" applyProtection="1">
      <alignment horizontal="center"/>
      <protection hidden="1"/>
    </xf>
    <xf numFmtId="4" fontId="0" fillId="0" borderId="51" xfId="0" applyNumberFormat="1" applyBorder="1" applyAlignment="1" applyProtection="1">
      <alignment horizontal="center"/>
      <protection hidden="1"/>
    </xf>
    <xf numFmtId="4" fontId="32" fillId="0" borderId="52" xfId="0" applyNumberFormat="1" applyFont="1" applyBorder="1" applyAlignment="1" applyProtection="1">
      <alignment horizontal="center"/>
      <protection hidden="1"/>
    </xf>
    <xf numFmtId="4" fontId="32" fillId="0" borderId="53" xfId="0" applyNumberFormat="1" applyFont="1" applyBorder="1" applyAlignment="1" applyProtection="1">
      <alignment horizontal="center"/>
      <protection hidden="1"/>
    </xf>
    <xf numFmtId="4" fontId="32" fillId="0" borderId="54" xfId="0" applyNumberFormat="1" applyFont="1" applyBorder="1" applyAlignment="1" applyProtection="1">
      <alignment horizontal="center"/>
      <protection hidden="1"/>
    </xf>
    <xf numFmtId="0" fontId="40" fillId="0" borderId="55" xfId="0" applyFont="1" applyFill="1" applyBorder="1" applyAlignment="1" applyProtection="1">
      <alignment horizontal="center"/>
      <protection hidden="1"/>
    </xf>
    <xf numFmtId="0" fontId="40" fillId="0" borderId="56" xfId="0" applyFont="1" applyBorder="1" applyAlignment="1" applyProtection="1">
      <alignment horizontal="center"/>
      <protection hidden="1"/>
    </xf>
    <xf numFmtId="0" fontId="40" fillId="0" borderId="57" xfId="0" applyFont="1" applyBorder="1" applyAlignment="1" applyProtection="1">
      <alignment horizontal="center"/>
      <protection hidden="1"/>
    </xf>
    <xf numFmtId="0" fontId="0" fillId="2" borderId="40" xfId="0" applyFill="1" applyBorder="1" applyAlignment="1" applyProtection="1">
      <alignment/>
      <protection hidden="1"/>
    </xf>
    <xf numFmtId="0" fontId="0" fillId="2" borderId="41" xfId="0" applyFill="1" applyBorder="1" applyAlignment="1" applyProtection="1">
      <alignment horizontal="center"/>
      <protection hidden="1"/>
    </xf>
    <xf numFmtId="0" fontId="0" fillId="2" borderId="41" xfId="0" applyFill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58" xfId="0" applyFill="1" applyBorder="1" applyAlignment="1" applyProtection="1">
      <alignment/>
      <protection hidden="1"/>
    </xf>
    <xf numFmtId="0" fontId="0" fillId="2" borderId="59" xfId="0" applyFill="1" applyBorder="1" applyAlignment="1" applyProtection="1">
      <alignment/>
      <protection hidden="1"/>
    </xf>
    <xf numFmtId="210" fontId="4" fillId="2" borderId="0" xfId="0" applyNumberFormat="1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0" borderId="6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209" fontId="0" fillId="0" borderId="0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10" fontId="0" fillId="0" borderId="0" xfId="0" applyNumberFormat="1" applyBorder="1" applyAlignment="1" applyProtection="1">
      <alignment/>
      <protection hidden="1"/>
    </xf>
    <xf numFmtId="0" fontId="0" fillId="2" borderId="61" xfId="0" applyFill="1" applyBorder="1" applyAlignment="1" applyProtection="1">
      <alignment horizontal="centerContinuous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216" fontId="28" fillId="0" borderId="0" xfId="0" applyNumberFormat="1" applyFont="1" applyBorder="1" applyAlignment="1" applyProtection="1" quotePrefix="1">
      <alignment horizontal="left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/>
      <protection hidden="1"/>
    </xf>
    <xf numFmtId="0" fontId="10" fillId="0" borderId="17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right"/>
      <protection hidden="1"/>
    </xf>
    <xf numFmtId="0" fontId="36" fillId="0" borderId="63" xfId="0" applyFont="1" applyBorder="1" applyAlignment="1" applyProtection="1">
      <alignment/>
      <protection hidden="1"/>
    </xf>
    <xf numFmtId="0" fontId="36" fillId="0" borderId="17" xfId="0" applyFont="1" applyBorder="1" applyAlignment="1" applyProtection="1">
      <alignment/>
      <protection hidden="1"/>
    </xf>
    <xf numFmtId="0" fontId="36" fillId="0" borderId="17" xfId="0" applyFont="1" applyBorder="1" applyAlignment="1" applyProtection="1">
      <alignment horizontal="right"/>
      <protection hidden="1"/>
    </xf>
    <xf numFmtId="0" fontId="10" fillId="0" borderId="63" xfId="0" applyFont="1" applyBorder="1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65" xfId="0" applyBorder="1" applyAlignment="1" applyProtection="1">
      <alignment/>
      <protection hidden="1"/>
    </xf>
    <xf numFmtId="0" fontId="0" fillId="0" borderId="66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9" fillId="0" borderId="67" xfId="0" applyFont="1" applyBorder="1" applyAlignment="1" applyProtection="1">
      <alignment horizontal="center"/>
      <protection hidden="1"/>
    </xf>
    <xf numFmtId="0" fontId="9" fillId="0" borderId="50" xfId="0" applyFont="1" applyBorder="1" applyAlignment="1" applyProtection="1">
      <alignment horizontal="center"/>
      <protection hidden="1"/>
    </xf>
    <xf numFmtId="0" fontId="9" fillId="3" borderId="2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7" fillId="0" borderId="14" xfId="0" applyNumberFormat="1" applyFont="1" applyBorder="1" applyAlignment="1" applyProtection="1">
      <alignment/>
      <protection locked="0"/>
    </xf>
    <xf numFmtId="0" fontId="7" fillId="0" borderId="68" xfId="0" applyNumberFormat="1" applyFont="1" applyBorder="1" applyAlignment="1" applyProtection="1">
      <alignment/>
      <protection locked="0"/>
    </xf>
    <xf numFmtId="0" fontId="9" fillId="0" borderId="50" xfId="0" applyNumberFormat="1" applyFont="1" applyBorder="1" applyAlignment="1" applyProtection="1">
      <alignment horizontal="center"/>
      <protection hidden="1"/>
    </xf>
    <xf numFmtId="0" fontId="9" fillId="0" borderId="69" xfId="0" applyNumberFormat="1" applyFont="1" applyBorder="1" applyAlignment="1" applyProtection="1">
      <alignment horizontal="center"/>
      <protection hidden="1"/>
    </xf>
    <xf numFmtId="0" fontId="40" fillId="0" borderId="57" xfId="0" applyNumberFormat="1" applyFont="1" applyBorder="1" applyAlignment="1" applyProtection="1">
      <alignment horizontal="center"/>
      <protection hidden="1"/>
    </xf>
    <xf numFmtId="0" fontId="40" fillId="0" borderId="70" xfId="0" applyNumberFormat="1" applyFont="1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/>
      <protection hidden="1"/>
    </xf>
    <xf numFmtId="3" fontId="0" fillId="0" borderId="29" xfId="0" applyNumberFormat="1" applyBorder="1" applyAlignment="1" applyProtection="1">
      <alignment horizontal="center"/>
      <protection hidden="1"/>
    </xf>
    <xf numFmtId="3" fontId="40" fillId="0" borderId="15" xfId="0" applyNumberFormat="1" applyFont="1" applyBorder="1" applyAlignment="1" applyProtection="1">
      <alignment horizontal="center"/>
      <protection hidden="1"/>
    </xf>
    <xf numFmtId="3" fontId="40" fillId="0" borderId="51" xfId="0" applyNumberFormat="1" applyFont="1" applyBorder="1" applyAlignment="1" applyProtection="1">
      <alignment horizontal="center"/>
      <protection hidden="1"/>
    </xf>
    <xf numFmtId="4" fontId="0" fillId="0" borderId="48" xfId="0" applyNumberFormat="1" applyBorder="1" applyAlignment="1" applyProtection="1">
      <alignment horizontal="center"/>
      <protection hidden="1"/>
    </xf>
    <xf numFmtId="4" fontId="0" fillId="0" borderId="71" xfId="0" applyNumberFormat="1" applyBorder="1" applyAlignment="1" applyProtection="1">
      <alignment horizontal="center"/>
      <protection hidden="1"/>
    </xf>
    <xf numFmtId="220" fontId="5" fillId="0" borderId="15" xfId="0" applyNumberFormat="1" applyFont="1" applyBorder="1" applyAlignment="1" applyProtection="1">
      <alignment horizontal="center"/>
      <protection locked="0"/>
    </xf>
    <xf numFmtId="220" fontId="5" fillId="0" borderId="51" xfId="0" applyNumberFormat="1" applyFont="1" applyBorder="1" applyAlignment="1" applyProtection="1">
      <alignment horizontal="center"/>
      <protection locked="0"/>
    </xf>
    <xf numFmtId="220" fontId="0" fillId="0" borderId="15" xfId="0" applyNumberFormat="1" applyBorder="1" applyAlignment="1" applyProtection="1">
      <alignment horizontal="center"/>
      <protection hidden="1"/>
    </xf>
    <xf numFmtId="220" fontId="0" fillId="0" borderId="51" xfId="0" applyNumberFormat="1" applyBorder="1" applyAlignment="1" applyProtection="1">
      <alignment horizontal="center"/>
      <protection hidden="1"/>
    </xf>
    <xf numFmtId="220" fontId="32" fillId="0" borderId="50" xfId="0" applyNumberFormat="1" applyFont="1" applyBorder="1" applyAlignment="1" applyProtection="1">
      <alignment horizontal="center"/>
      <protection hidden="1"/>
    </xf>
    <xf numFmtId="220" fontId="32" fillId="0" borderId="69" xfId="0" applyNumberFormat="1" applyFont="1" applyBorder="1" applyAlignment="1" applyProtection="1">
      <alignment horizontal="center"/>
      <protection hidden="1"/>
    </xf>
    <xf numFmtId="0" fontId="50" fillId="0" borderId="0" xfId="23" applyFont="1" applyAlignment="1">
      <alignment horizontal="center" vertical="center" wrapText="1"/>
      <protection/>
    </xf>
    <xf numFmtId="0" fontId="50" fillId="0" borderId="0" xfId="23" applyFont="1" applyAlignment="1">
      <alignment horizontal="center" vertical="center" wrapText="1" shrinkToFit="1"/>
      <protection/>
    </xf>
    <xf numFmtId="0" fontId="50" fillId="0" borderId="0" xfId="2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8" fillId="0" borderId="72" xfId="23" applyFont="1" applyBorder="1" applyAlignment="1">
      <alignment horizontal="center" vertical="center" wrapText="1"/>
      <protection/>
    </xf>
    <xf numFmtId="0" fontId="49" fillId="0" borderId="0" xfId="23" applyFont="1" applyAlignment="1">
      <alignment horizontal="center" vertical="center" wrapText="1"/>
      <protection/>
    </xf>
    <xf numFmtId="0" fontId="10" fillId="0" borderId="72" xfId="23" applyFont="1" applyBorder="1" applyAlignment="1">
      <alignment horizontal="center" vertical="center" wrapText="1"/>
      <protection/>
    </xf>
    <xf numFmtId="0" fontId="10" fillId="0" borderId="67" xfId="23" applyFont="1" applyBorder="1" applyAlignment="1">
      <alignment horizontal="center" vertical="center" wrapText="1"/>
      <protection/>
    </xf>
    <xf numFmtId="0" fontId="10" fillId="0" borderId="61" xfId="23" applyFont="1" applyBorder="1" applyAlignment="1">
      <alignment horizontal="center" vertical="center" wrapText="1"/>
      <protection/>
    </xf>
    <xf numFmtId="0" fontId="15" fillId="0" borderId="73" xfId="23" applyFont="1" applyBorder="1" applyAlignment="1">
      <alignment horizontal="center" vertical="center" wrapText="1"/>
      <protection/>
    </xf>
    <xf numFmtId="0" fontId="15" fillId="0" borderId="74" xfId="23" applyFont="1" applyBorder="1" applyAlignment="1">
      <alignment horizontal="center" vertical="center" wrapText="1"/>
      <protection/>
    </xf>
    <xf numFmtId="0" fontId="18" fillId="0" borderId="73" xfId="23" applyFont="1" applyBorder="1" applyAlignment="1">
      <alignment horizontal="center" vertical="center" wrapText="1"/>
      <protection/>
    </xf>
    <xf numFmtId="0" fontId="18" fillId="0" borderId="74" xfId="23" applyFont="1" applyBorder="1" applyAlignment="1">
      <alignment horizontal="center" vertical="center" wrapText="1"/>
      <protection/>
    </xf>
    <xf numFmtId="0" fontId="10" fillId="0" borderId="73" xfId="23" applyFont="1" applyBorder="1" applyAlignment="1">
      <alignment horizontal="center" vertical="center" wrapText="1"/>
      <protection/>
    </xf>
    <xf numFmtId="0" fontId="55" fillId="0" borderId="72" xfId="23" applyFont="1" applyBorder="1" applyAlignment="1">
      <alignment horizontal="center" vertical="center" wrapText="1"/>
      <protection/>
    </xf>
    <xf numFmtId="210" fontId="18" fillId="0" borderId="73" xfId="23" applyNumberFormat="1" applyFont="1" applyBorder="1" applyAlignment="1">
      <alignment horizontal="center" vertical="center" wrapText="1"/>
      <protection/>
    </xf>
    <xf numFmtId="210" fontId="18" fillId="0" borderId="74" xfId="23" applyNumberFormat="1" applyFont="1" applyBorder="1" applyAlignment="1">
      <alignment horizontal="center" vertical="center" wrapText="1"/>
      <protection/>
    </xf>
    <xf numFmtId="0" fontId="15" fillId="0" borderId="61" xfId="23" applyFont="1" applyBorder="1" applyAlignment="1">
      <alignment horizontal="center" vertical="center" wrapText="1"/>
      <protection/>
    </xf>
    <xf numFmtId="0" fontId="15" fillId="0" borderId="75" xfId="23" applyFont="1" applyBorder="1" applyAlignment="1">
      <alignment horizontal="center" vertical="center" wrapText="1"/>
      <protection/>
    </xf>
    <xf numFmtId="0" fontId="50" fillId="0" borderId="60" xfId="23" applyFont="1" applyBorder="1" applyAlignment="1">
      <alignment horizontal="center" vertical="center" wrapText="1"/>
      <protection/>
    </xf>
    <xf numFmtId="0" fontId="15" fillId="0" borderId="76" xfId="23" applyFont="1" applyBorder="1" applyAlignment="1">
      <alignment horizontal="center" vertical="center" wrapText="1"/>
      <protection/>
    </xf>
    <xf numFmtId="0" fontId="18" fillId="0" borderId="76" xfId="23" applyFont="1" applyBorder="1" applyAlignment="1">
      <alignment horizontal="center" vertical="center" wrapText="1"/>
      <protection/>
    </xf>
    <xf numFmtId="2" fontId="18" fillId="0" borderId="77" xfId="21" applyNumberFormat="1" applyFont="1" applyBorder="1" applyAlignment="1">
      <alignment horizontal="center" vertical="center" wrapText="1"/>
    </xf>
    <xf numFmtId="210" fontId="18" fillId="0" borderId="76" xfId="23" applyNumberFormat="1" applyFont="1" applyBorder="1" applyAlignment="1">
      <alignment horizontal="center" vertical="center" wrapText="1"/>
      <protection/>
    </xf>
    <xf numFmtId="0" fontId="15" fillId="0" borderId="78" xfId="23" applyFont="1" applyBorder="1" applyAlignment="1">
      <alignment horizontal="center" vertical="center" wrapText="1"/>
      <protection/>
    </xf>
    <xf numFmtId="0" fontId="10" fillId="0" borderId="79" xfId="23" applyFont="1" applyBorder="1" applyAlignment="1">
      <alignment horizontal="center" vertical="center" wrapText="1"/>
      <protection/>
    </xf>
    <xf numFmtId="0" fontId="15" fillId="0" borderId="80" xfId="23" applyFont="1" applyBorder="1" applyAlignment="1">
      <alignment horizontal="center" vertical="center" wrapText="1"/>
      <protection/>
    </xf>
    <xf numFmtId="0" fontId="15" fillId="0" borderId="79" xfId="23" applyFont="1" applyBorder="1" applyAlignment="1">
      <alignment horizontal="center" vertical="center" wrapText="1"/>
      <protection/>
    </xf>
    <xf numFmtId="0" fontId="15" fillId="0" borderId="81" xfId="23" applyFont="1" applyBorder="1" applyAlignment="1">
      <alignment horizontal="center" vertical="center" wrapText="1"/>
      <protection/>
    </xf>
    <xf numFmtId="0" fontId="15" fillId="0" borderId="82" xfId="23" applyFont="1" applyBorder="1" applyAlignment="1">
      <alignment horizontal="center" vertical="center" wrapText="1"/>
      <protection/>
    </xf>
    <xf numFmtId="0" fontId="55" fillId="0" borderId="67" xfId="23" applyFont="1" applyBorder="1" applyAlignment="1">
      <alignment horizontal="center" vertical="center" wrapText="1"/>
      <protection/>
    </xf>
    <xf numFmtId="210" fontId="18" fillId="0" borderId="60" xfId="23" applyNumberFormat="1" applyFont="1" applyBorder="1" applyAlignment="1">
      <alignment horizontal="center" vertical="center" wrapText="1"/>
      <protection/>
    </xf>
    <xf numFmtId="210" fontId="18" fillId="0" borderId="0" xfId="23" applyNumberFormat="1" applyFont="1" applyBorder="1" applyAlignment="1">
      <alignment horizontal="center" vertical="center" wrapText="1"/>
      <protection/>
    </xf>
    <xf numFmtId="210" fontId="18" fillId="0" borderId="29" xfId="23" applyNumberFormat="1" applyFont="1" applyBorder="1" applyAlignment="1">
      <alignment horizontal="center" vertical="center" wrapText="1"/>
      <protection/>
    </xf>
    <xf numFmtId="0" fontId="50" fillId="0" borderId="83" xfId="23" applyFont="1" applyBorder="1" applyAlignment="1">
      <alignment horizontal="center" vertical="center" wrapText="1"/>
      <protection/>
    </xf>
    <xf numFmtId="0" fontId="50" fillId="0" borderId="84" xfId="23" applyFont="1" applyBorder="1" applyAlignment="1">
      <alignment horizontal="center" vertical="center" wrapText="1"/>
      <protection/>
    </xf>
    <xf numFmtId="0" fontId="50" fillId="0" borderId="85" xfId="23" applyFont="1" applyBorder="1" applyAlignment="1">
      <alignment horizontal="center" vertical="center" wrapText="1"/>
      <protection/>
    </xf>
    <xf numFmtId="0" fontId="50" fillId="0" borderId="29" xfId="23" applyFont="1" applyBorder="1" applyAlignment="1">
      <alignment horizontal="center" vertical="center" wrapText="1"/>
      <protection/>
    </xf>
    <xf numFmtId="0" fontId="60" fillId="0" borderId="86" xfId="23" applyFont="1" applyBorder="1" applyAlignment="1">
      <alignment horizontal="center" vertical="center" wrapText="1"/>
      <protection/>
    </xf>
    <xf numFmtId="0" fontId="61" fillId="0" borderId="67" xfId="23" applyFont="1" applyBorder="1" applyAlignment="1">
      <alignment horizontal="center" vertical="center" wrapText="1"/>
      <protection/>
    </xf>
    <xf numFmtId="0" fontId="60" fillId="0" borderId="72" xfId="23" applyFont="1" applyBorder="1" applyAlignment="1">
      <alignment horizontal="center" vertical="center" wrapText="1"/>
      <protection/>
    </xf>
    <xf numFmtId="0" fontId="61" fillId="0" borderId="87" xfId="23" applyFont="1" applyBorder="1" applyAlignment="1">
      <alignment horizontal="center" vertical="center" wrapText="1"/>
      <protection/>
    </xf>
    <xf numFmtId="0" fontId="61" fillId="0" borderId="26" xfId="23" applyFont="1" applyBorder="1" applyAlignment="1">
      <alignment horizontal="left" vertical="center" wrapText="1"/>
      <protection/>
    </xf>
    <xf numFmtId="0" fontId="61" fillId="0" borderId="88" xfId="23" applyFont="1" applyBorder="1" applyAlignment="1">
      <alignment horizontal="left" vertical="center" wrapText="1"/>
      <protection/>
    </xf>
    <xf numFmtId="0" fontId="61" fillId="0" borderId="13" xfId="23" applyFont="1" applyBorder="1" applyAlignment="1">
      <alignment horizontal="center" vertical="center" wrapText="1"/>
      <protection/>
    </xf>
    <xf numFmtId="0" fontId="61" fillId="0" borderId="89" xfId="23" applyFont="1" applyBorder="1" applyAlignment="1">
      <alignment horizontal="left" vertical="center" wrapText="1"/>
      <protection/>
    </xf>
    <xf numFmtId="0" fontId="61" fillId="0" borderId="86" xfId="23" applyFont="1" applyBorder="1" applyAlignment="1">
      <alignment horizontal="left" vertical="center" wrapText="1"/>
      <protection/>
    </xf>
    <xf numFmtId="0" fontId="61" fillId="0" borderId="90" xfId="23" applyFont="1" applyBorder="1" applyAlignment="1">
      <alignment horizontal="left" vertical="center" wrapText="1"/>
      <protection/>
    </xf>
    <xf numFmtId="0" fontId="60" fillId="0" borderId="26" xfId="23" applyFont="1" applyBorder="1" applyAlignment="1">
      <alignment horizontal="center" vertical="center" wrapText="1"/>
      <protection/>
    </xf>
    <xf numFmtId="0" fontId="60" fillId="0" borderId="13" xfId="23" applyFont="1" applyBorder="1" applyAlignment="1">
      <alignment horizontal="center" vertical="center" wrapText="1"/>
      <protection/>
    </xf>
    <xf numFmtId="0" fontId="60" fillId="0" borderId="89" xfId="23" applyFont="1" applyBorder="1" applyAlignment="1">
      <alignment horizontal="center" vertical="center" wrapText="1"/>
      <protection/>
    </xf>
    <xf numFmtId="0" fontId="60" fillId="0" borderId="15" xfId="23" applyFont="1" applyBorder="1" applyAlignment="1">
      <alignment horizontal="center" vertical="center" wrapText="1"/>
      <protection/>
    </xf>
    <xf numFmtId="14" fontId="13" fillId="0" borderId="89" xfId="23" applyNumberFormat="1" applyFont="1" applyBorder="1" applyAlignment="1">
      <alignment horizontal="center" vertical="center" wrapText="1"/>
      <protection/>
    </xf>
    <xf numFmtId="0" fontId="13" fillId="0" borderId="15" xfId="23" applyFont="1" applyBorder="1" applyAlignment="1">
      <alignment horizontal="center" vertical="center" wrapText="1"/>
      <protection/>
    </xf>
    <xf numFmtId="0" fontId="10" fillId="0" borderId="15" xfId="23" applyFont="1" applyBorder="1" applyAlignment="1">
      <alignment horizontal="center" vertical="center" wrapText="1"/>
      <protection/>
    </xf>
    <xf numFmtId="0" fontId="10" fillId="0" borderId="76" xfId="23" applyFont="1" applyBorder="1" applyAlignment="1">
      <alignment horizontal="center" vertical="center" wrapText="1"/>
      <protection/>
    </xf>
    <xf numFmtId="14" fontId="13" fillId="0" borderId="86" xfId="23" applyNumberFormat="1" applyFont="1" applyBorder="1" applyAlignment="1">
      <alignment horizontal="center" vertical="center" wrapText="1"/>
      <protection/>
    </xf>
    <xf numFmtId="0" fontId="13" fillId="0" borderId="50" xfId="23" applyFont="1" applyBorder="1" applyAlignment="1">
      <alignment horizontal="center" vertical="center" wrapText="1"/>
      <protection/>
    </xf>
    <xf numFmtId="0" fontId="10" fillId="0" borderId="50" xfId="23" applyFont="1" applyBorder="1" applyAlignment="1">
      <alignment horizontal="center" vertical="center" wrapText="1"/>
      <protection/>
    </xf>
    <xf numFmtId="0" fontId="10" fillId="0" borderId="78" xfId="23" applyFont="1" applyBorder="1" applyAlignment="1">
      <alignment horizontal="center" vertical="center" wrapText="1"/>
      <protection/>
    </xf>
    <xf numFmtId="0" fontId="60" fillId="0" borderId="88" xfId="23" applyFont="1" applyBorder="1" applyAlignment="1">
      <alignment horizontal="center" vertical="center" wrapText="1"/>
      <protection/>
    </xf>
    <xf numFmtId="0" fontId="60" fillId="0" borderId="14" xfId="23" applyFont="1" applyBorder="1" applyAlignment="1">
      <alignment horizontal="center" vertical="center" wrapText="1"/>
      <protection/>
    </xf>
    <xf numFmtId="210" fontId="60" fillId="0" borderId="89" xfId="23" applyNumberFormat="1" applyFont="1" applyBorder="1" applyAlignment="1">
      <alignment horizontal="center" vertical="center" wrapText="1"/>
      <protection/>
    </xf>
    <xf numFmtId="210" fontId="60" fillId="0" borderId="86" xfId="23" applyNumberFormat="1" applyFont="1" applyBorder="1" applyAlignment="1">
      <alignment horizontal="center" vertical="center" wrapText="1"/>
      <protection/>
    </xf>
    <xf numFmtId="4" fontId="63" fillId="0" borderId="15" xfId="23" applyNumberFormat="1" applyFont="1" applyBorder="1" applyAlignment="1">
      <alignment horizontal="center" vertical="center" wrapText="1"/>
      <protection/>
    </xf>
    <xf numFmtId="4" fontId="63" fillId="0" borderId="50" xfId="23" applyNumberFormat="1" applyFont="1" applyBorder="1" applyAlignment="1">
      <alignment horizontal="center" vertical="center" wrapText="1"/>
      <protection/>
    </xf>
    <xf numFmtId="3" fontId="13" fillId="0" borderId="15" xfId="23" applyNumberFormat="1" applyFont="1" applyBorder="1" applyAlignment="1">
      <alignment horizontal="center" vertical="center" wrapText="1"/>
      <protection/>
    </xf>
    <xf numFmtId="3" fontId="13" fillId="0" borderId="50" xfId="23" applyNumberFormat="1" applyFont="1" applyBorder="1" applyAlignment="1">
      <alignment horizontal="center" vertical="center" wrapText="1"/>
      <protection/>
    </xf>
    <xf numFmtId="0" fontId="50" fillId="0" borderId="22" xfId="23" applyFont="1" applyBorder="1" applyAlignment="1">
      <alignment horizontal="center" vertical="center" wrapText="1"/>
      <protection/>
    </xf>
    <xf numFmtId="0" fontId="50" fillId="0" borderId="24" xfId="23" applyFont="1" applyBorder="1" applyAlignment="1">
      <alignment horizontal="center" vertical="center" wrapText="1" shrinkToFit="1"/>
      <protection/>
    </xf>
    <xf numFmtId="0" fontId="50" fillId="0" borderId="25" xfId="23" applyFont="1" applyBorder="1" applyAlignment="1">
      <alignment horizontal="center" vertical="center" wrapText="1" shrinkToFit="1"/>
      <protection/>
    </xf>
    <xf numFmtId="0" fontId="50" fillId="0" borderId="24" xfId="23" applyFont="1" applyBorder="1" applyAlignment="1">
      <alignment horizontal="center" vertical="center" wrapText="1"/>
      <protection/>
    </xf>
    <xf numFmtId="0" fontId="50" fillId="0" borderId="25" xfId="23" applyFont="1" applyBorder="1" applyAlignment="1">
      <alignment horizontal="center" vertical="center" wrapText="1"/>
      <protection/>
    </xf>
    <xf numFmtId="0" fontId="49" fillId="0" borderId="24" xfId="23" applyFont="1" applyBorder="1" applyAlignment="1">
      <alignment horizontal="center" vertical="center" wrapText="1"/>
      <protection/>
    </xf>
    <xf numFmtId="0" fontId="49" fillId="0" borderId="25" xfId="23" applyFont="1" applyBorder="1" applyAlignment="1">
      <alignment horizontal="center" vertical="center" wrapText="1"/>
      <protection/>
    </xf>
    <xf numFmtId="0" fontId="50" fillId="0" borderId="40" xfId="23" applyFont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50" fillId="0" borderId="41" xfId="23" applyFont="1" applyBorder="1" applyAlignment="1">
      <alignment horizontal="center" vertical="center" wrapText="1"/>
      <protection/>
    </xf>
    <xf numFmtId="0" fontId="50" fillId="0" borderId="42" xfId="23" applyFont="1" applyBorder="1" applyAlignment="1">
      <alignment horizontal="center" vertical="center" wrapText="1"/>
      <protection/>
    </xf>
    <xf numFmtId="0" fontId="52" fillId="0" borderId="25" xfId="23" applyFont="1" applyBorder="1" applyAlignment="1">
      <alignment horizontal="center" vertical="center" wrapText="1"/>
      <protection/>
    </xf>
    <xf numFmtId="0" fontId="53" fillId="0" borderId="25" xfId="23" applyFont="1" applyBorder="1" applyAlignment="1">
      <alignment horizontal="center" vertical="center" wrapText="1"/>
      <protection/>
    </xf>
    <xf numFmtId="2" fontId="53" fillId="0" borderId="25" xfId="21" applyNumberFormat="1" applyFont="1" applyBorder="1" applyAlignment="1">
      <alignment horizontal="center" vertical="center" wrapText="1"/>
    </xf>
    <xf numFmtId="210" fontId="53" fillId="0" borderId="25" xfId="2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9" fontId="57" fillId="0" borderId="0" xfId="21" applyFont="1" applyFill="1" applyBorder="1" applyAlignment="1">
      <alignment horizontal="center" vertical="center" wrapText="1"/>
    </xf>
    <xf numFmtId="0" fontId="19" fillId="0" borderId="26" xfId="23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center" wrapText="1"/>
      <protection/>
    </xf>
    <xf numFmtId="210" fontId="68" fillId="0" borderId="89" xfId="23" applyNumberFormat="1" applyFont="1" applyBorder="1" applyAlignment="1">
      <alignment horizontal="center" vertical="center" wrapText="1"/>
      <protection/>
    </xf>
    <xf numFmtId="0" fontId="69" fillId="0" borderId="72" xfId="23" applyFont="1" applyBorder="1" applyAlignment="1">
      <alignment horizontal="center" vertical="center" wrapText="1"/>
      <protection/>
    </xf>
    <xf numFmtId="3" fontId="70" fillId="0" borderId="15" xfId="23" applyNumberFormat="1" applyFont="1" applyBorder="1" applyAlignment="1">
      <alignment horizontal="center" vertical="center" wrapText="1"/>
      <protection/>
    </xf>
    <xf numFmtId="4" fontId="71" fillId="0" borderId="15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left" vertical="center" wrapText="1"/>
      <protection/>
    </xf>
    <xf numFmtId="4" fontId="19" fillId="0" borderId="0" xfId="23" applyNumberFormat="1" applyFont="1" applyBorder="1" applyAlignment="1">
      <alignment horizontal="right" vertical="center" wrapText="1"/>
      <protection/>
    </xf>
    <xf numFmtId="215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9" fontId="0" fillId="0" borderId="0" xfId="0" applyNumberFormat="1" applyAlignment="1" applyProtection="1">
      <alignment/>
      <protection hidden="1"/>
    </xf>
    <xf numFmtId="0" fontId="35" fillId="0" borderId="4" xfId="24" applyFont="1" applyFill="1" applyBorder="1" applyAlignment="1" applyProtection="1">
      <alignment horizontal="center"/>
      <protection hidden="1"/>
    </xf>
    <xf numFmtId="0" fontId="35" fillId="0" borderId="8" xfId="24" applyFont="1" applyFill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/>
      <protection hidden="1" locked="0"/>
    </xf>
    <xf numFmtId="0" fontId="10" fillId="0" borderId="0" xfId="24" applyFont="1" applyProtection="1">
      <alignment/>
      <protection hidden="1"/>
    </xf>
    <xf numFmtId="0" fontId="13" fillId="0" borderId="0" xfId="24" applyFont="1" applyProtection="1">
      <alignment/>
      <protection locked="0"/>
    </xf>
    <xf numFmtId="4" fontId="13" fillId="0" borderId="0" xfId="24" applyNumberFormat="1" applyFont="1" applyProtection="1">
      <alignment/>
      <protection locked="0"/>
    </xf>
    <xf numFmtId="0" fontId="19" fillId="0" borderId="91" xfId="22" applyFont="1" applyBorder="1" applyAlignment="1" applyProtection="1">
      <alignment horizontal="center"/>
      <protection hidden="1"/>
    </xf>
    <xf numFmtId="0" fontId="19" fillId="0" borderId="6" xfId="22" applyFont="1" applyBorder="1" applyAlignment="1" applyProtection="1">
      <alignment horizontal="center"/>
      <protection hidden="1"/>
    </xf>
    <xf numFmtId="0" fontId="19" fillId="0" borderId="92" xfId="22" applyFont="1" applyBorder="1" applyAlignment="1" applyProtection="1">
      <alignment horizontal="center"/>
      <protection hidden="1"/>
    </xf>
    <xf numFmtId="0" fontId="19" fillId="0" borderId="93" xfId="22" applyFont="1" applyBorder="1" applyAlignment="1" applyProtection="1">
      <alignment horizontal="center"/>
      <protection hidden="1"/>
    </xf>
    <xf numFmtId="0" fontId="19" fillId="0" borderId="94" xfId="22" applyFont="1" applyBorder="1" applyAlignment="1" applyProtection="1">
      <alignment horizontal="center"/>
      <protection hidden="1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0" xfId="0" applyBorder="1" applyAlignment="1">
      <alignment/>
    </xf>
    <xf numFmtId="0" fontId="0" fillId="0" borderId="97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96" xfId="0" applyFont="1" applyBorder="1" applyAlignment="1">
      <alignment/>
    </xf>
    <xf numFmtId="0" fontId="0" fillId="0" borderId="98" xfId="0" applyBorder="1" applyAlignment="1">
      <alignment/>
    </xf>
    <xf numFmtId="0" fontId="1" fillId="0" borderId="99" xfId="0" applyFont="1" applyBorder="1" applyAlignment="1">
      <alignment/>
    </xf>
    <xf numFmtId="0" fontId="1" fillId="0" borderId="100" xfId="0" applyFont="1" applyBorder="1" applyAlignment="1">
      <alignment/>
    </xf>
    <xf numFmtId="0" fontId="1" fillId="0" borderId="97" xfId="0" applyFont="1" applyBorder="1" applyAlignment="1">
      <alignment/>
    </xf>
    <xf numFmtId="4" fontId="0" fillId="0" borderId="96" xfId="0" applyNumberForma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5" fillId="0" borderId="96" xfId="0" applyNumberFormat="1" applyFont="1" applyBorder="1" applyAlignment="1" applyProtection="1">
      <alignment/>
      <protection locked="0"/>
    </xf>
    <xf numFmtId="4" fontId="5" fillId="0" borderId="98" xfId="0" applyNumberFormat="1" applyFont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0" fillId="0" borderId="0" xfId="24" applyFont="1" applyAlignment="1" applyProtection="1">
      <alignment horizontal="center"/>
      <protection locked="0"/>
    </xf>
    <xf numFmtId="0" fontId="0" fillId="0" borderId="0" xfId="24" applyFont="1" applyProtection="1">
      <alignment/>
      <protection locked="0"/>
    </xf>
    <xf numFmtId="0" fontId="50" fillId="0" borderId="47" xfId="23" applyFont="1" applyFill="1" applyBorder="1" applyAlignment="1">
      <alignment horizontal="center" vertical="center" wrapText="1"/>
      <protection/>
    </xf>
    <xf numFmtId="0" fontId="50" fillId="0" borderId="48" xfId="23" applyFont="1" applyFill="1" applyBorder="1" applyAlignment="1">
      <alignment horizontal="center" vertical="center" wrapText="1"/>
      <protection/>
    </xf>
    <xf numFmtId="0" fontId="50" fillId="0" borderId="71" xfId="23" applyFont="1" applyFill="1" applyBorder="1" applyAlignment="1">
      <alignment horizontal="center" vertical="center" wrapText="1"/>
      <protection/>
    </xf>
    <xf numFmtId="0" fontId="50" fillId="0" borderId="36" xfId="23" applyFont="1" applyFill="1" applyBorder="1" applyAlignment="1">
      <alignment horizontal="center" vertical="center" wrapText="1"/>
      <protection/>
    </xf>
    <xf numFmtId="0" fontId="50" fillId="0" borderId="84" xfId="23" applyFont="1" applyFill="1" applyBorder="1" applyAlignment="1">
      <alignment horizontal="center" vertical="center" wrapText="1"/>
      <protection/>
    </xf>
    <xf numFmtId="0" fontId="50" fillId="0" borderId="85" xfId="23" applyFont="1" applyFill="1" applyBorder="1" applyAlignment="1">
      <alignment horizontal="center" vertical="center" wrapText="1"/>
      <protection/>
    </xf>
    <xf numFmtId="0" fontId="49" fillId="0" borderId="26" xfId="23" applyFont="1" applyFill="1" applyBorder="1" applyAlignment="1">
      <alignment horizontal="center" vertical="center" wrapText="1"/>
      <protection/>
    </xf>
    <xf numFmtId="0" fontId="49" fillId="0" borderId="0" xfId="23" applyFont="1" applyFill="1" applyBorder="1" applyAlignment="1">
      <alignment horizontal="center" vertical="center" wrapText="1"/>
      <protection/>
    </xf>
    <xf numFmtId="0" fontId="49" fillId="0" borderId="29" xfId="23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 applyProtection="1">
      <alignment horizontal="center"/>
      <protection hidden="1"/>
    </xf>
    <xf numFmtId="0" fontId="0" fillId="0" borderId="99" xfId="0" applyBorder="1" applyAlignment="1" applyProtection="1">
      <alignment/>
      <protection hidden="1"/>
    </xf>
    <xf numFmtId="0" fontId="0" fillId="0" borderId="95" xfId="0" applyBorder="1" applyAlignment="1" applyProtection="1">
      <alignment/>
      <protection hidden="1"/>
    </xf>
    <xf numFmtId="0" fontId="10" fillId="0" borderId="96" xfId="0" applyFont="1" applyBorder="1" applyAlignment="1" applyProtection="1">
      <alignment/>
      <protection hidden="1"/>
    </xf>
    <xf numFmtId="0" fontId="10" fillId="0" borderId="98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96" xfId="0" applyBorder="1" applyAlignment="1" applyProtection="1">
      <alignment/>
      <protection hidden="1"/>
    </xf>
    <xf numFmtId="0" fontId="0" fillId="0" borderId="98" xfId="0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72" fillId="0" borderId="0" xfId="0" applyFont="1" applyBorder="1" applyAlignment="1" applyProtection="1">
      <alignment horizontal="center"/>
      <protection hidden="1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81" fillId="0" borderId="0" xfId="0" applyFont="1" applyAlignment="1" applyProtection="1">
      <alignment horizontal="center"/>
      <protection hidden="1"/>
    </xf>
    <xf numFmtId="2" fontId="34" fillId="0" borderId="0" xfId="0" applyNumberFormat="1" applyFont="1" applyAlignment="1" applyProtection="1">
      <alignment horizontal="center"/>
      <protection locked="0"/>
    </xf>
    <xf numFmtId="0" fontId="0" fillId="0" borderId="100" xfId="0" applyBorder="1" applyAlignment="1" applyProtection="1">
      <alignment/>
      <protection hidden="1"/>
    </xf>
    <xf numFmtId="0" fontId="0" fillId="0" borderId="97" xfId="0" applyBorder="1" applyAlignment="1" applyProtection="1">
      <alignment/>
      <protection hidden="1"/>
    </xf>
    <xf numFmtId="0" fontId="0" fillId="0" borderId="101" xfId="0" applyBorder="1" applyAlignment="1" applyProtection="1">
      <alignment/>
      <protection hidden="1"/>
    </xf>
    <xf numFmtId="3" fontId="78" fillId="0" borderId="15" xfId="0" applyNumberFormat="1" applyFont="1" applyBorder="1" applyAlignment="1" applyProtection="1">
      <alignment horizontal="center"/>
      <protection locked="0"/>
    </xf>
    <xf numFmtId="209" fontId="78" fillId="0" borderId="16" xfId="0" applyNumberFormat="1" applyFont="1" applyBorder="1" applyAlignment="1" applyProtection="1">
      <alignment horizontal="center"/>
      <protection locked="0"/>
    </xf>
    <xf numFmtId="209" fontId="78" fillId="0" borderId="15" xfId="0" applyNumberFormat="1" applyFont="1" applyBorder="1" applyAlignment="1" applyProtection="1">
      <alignment horizontal="center"/>
      <protection locked="0"/>
    </xf>
    <xf numFmtId="220" fontId="78" fillId="0" borderId="15" xfId="0" applyNumberFormat="1" applyFont="1" applyBorder="1" applyAlignment="1" applyProtection="1">
      <alignment horizontal="center"/>
      <protection locked="0"/>
    </xf>
    <xf numFmtId="220" fontId="78" fillId="0" borderId="51" xfId="0" applyNumberFormat="1" applyFont="1" applyBorder="1" applyAlignment="1" applyProtection="1">
      <alignment horizontal="center"/>
      <protection locked="0"/>
    </xf>
    <xf numFmtId="0" fontId="40" fillId="0" borderId="91" xfId="0" applyFont="1" applyBorder="1" applyAlignment="1" applyProtection="1">
      <alignment horizontal="center"/>
      <protection hidden="1"/>
    </xf>
    <xf numFmtId="0" fontId="0" fillId="0" borderId="102" xfId="0" applyBorder="1" applyAlignment="1" applyProtection="1">
      <alignment/>
      <protection hidden="1"/>
    </xf>
    <xf numFmtId="0" fontId="0" fillId="0" borderId="102" xfId="0" applyNumberFormat="1" applyBorder="1" applyAlignment="1" applyProtection="1">
      <alignment/>
      <protection hidden="1"/>
    </xf>
    <xf numFmtId="0" fontId="0" fillId="0" borderId="103" xfId="0" applyNumberFormat="1" applyBorder="1" applyAlignment="1" applyProtection="1">
      <alignment/>
      <protection hidden="1"/>
    </xf>
    <xf numFmtId="0" fontId="41" fillId="0" borderId="104" xfId="0" applyFont="1" applyBorder="1" applyAlignment="1" applyProtection="1">
      <alignment/>
      <protection hidden="1"/>
    </xf>
    <xf numFmtId="3" fontId="5" fillId="0" borderId="105" xfId="0" applyNumberFormat="1" applyFont="1" applyBorder="1" applyAlignment="1" applyProtection="1">
      <alignment horizontal="center"/>
      <protection locked="0"/>
    </xf>
    <xf numFmtId="3" fontId="0" fillId="0" borderId="105" xfId="0" applyNumberFormat="1" applyBorder="1" applyAlignment="1" applyProtection="1">
      <alignment horizontal="center"/>
      <protection hidden="1"/>
    </xf>
    <xf numFmtId="3" fontId="6" fillId="0" borderId="105" xfId="0" applyNumberFormat="1" applyFont="1" applyBorder="1" applyAlignment="1" applyProtection="1">
      <alignment horizontal="center"/>
      <protection hidden="1"/>
    </xf>
    <xf numFmtId="3" fontId="78" fillId="0" borderId="105" xfId="0" applyNumberFormat="1" applyFont="1" applyBorder="1" applyAlignment="1" applyProtection="1">
      <alignment horizontal="center"/>
      <protection locked="0"/>
    </xf>
    <xf numFmtId="0" fontId="41" fillId="0" borderId="106" xfId="0" applyFont="1" applyBorder="1" applyAlignment="1" applyProtection="1">
      <alignment/>
      <protection hidden="1"/>
    </xf>
    <xf numFmtId="3" fontId="0" fillId="0" borderId="107" xfId="0" applyNumberFormat="1" applyBorder="1" applyAlignment="1" applyProtection="1">
      <alignment horizontal="center"/>
      <protection hidden="1"/>
    </xf>
    <xf numFmtId="3" fontId="0" fillId="0" borderId="108" xfId="0" applyNumberForma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/>
      <protection hidden="1"/>
    </xf>
    <xf numFmtId="0" fontId="0" fillId="0" borderId="109" xfId="0" applyBorder="1" applyAlignment="1" applyProtection="1">
      <alignment/>
      <protection hidden="1"/>
    </xf>
    <xf numFmtId="0" fontId="32" fillId="0" borderId="36" xfId="0" applyFont="1" applyBorder="1" applyAlignment="1" applyProtection="1">
      <alignment/>
      <protection hidden="1"/>
    </xf>
    <xf numFmtId="0" fontId="32" fillId="0" borderId="84" xfId="0" applyFont="1" applyBorder="1" applyAlignment="1" applyProtection="1">
      <alignment/>
      <protection hidden="1"/>
    </xf>
    <xf numFmtId="0" fontId="32" fillId="0" borderId="26" xfId="0" applyFont="1" applyBorder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3" fontId="5" fillId="0" borderId="72" xfId="0" applyNumberFormat="1" applyFont="1" applyBorder="1" applyAlignment="1" applyProtection="1">
      <alignment horizontal="center"/>
      <protection locked="0"/>
    </xf>
    <xf numFmtId="3" fontId="0" fillId="0" borderId="72" xfId="0" applyNumberFormat="1" applyBorder="1" applyAlignment="1" applyProtection="1">
      <alignment horizontal="center"/>
      <protection hidden="1"/>
    </xf>
    <xf numFmtId="3" fontId="6" fillId="0" borderId="72" xfId="0" applyNumberFormat="1" applyFont="1" applyBorder="1" applyAlignment="1" applyProtection="1">
      <alignment horizontal="center"/>
      <protection hidden="1"/>
    </xf>
    <xf numFmtId="3" fontId="78" fillId="0" borderId="72" xfId="0" applyNumberFormat="1" applyFont="1" applyBorder="1" applyAlignment="1" applyProtection="1">
      <alignment horizontal="center"/>
      <protection locked="0"/>
    </xf>
    <xf numFmtId="3" fontId="0" fillId="0" borderId="110" xfId="0" applyNumberFormat="1" applyBorder="1" applyAlignment="1" applyProtection="1">
      <alignment horizontal="center"/>
      <protection hidden="1"/>
    </xf>
    <xf numFmtId="0" fontId="9" fillId="3" borderId="111" xfId="0" applyFont="1" applyFill="1" applyBorder="1" applyAlignment="1" applyProtection="1">
      <alignment horizontal="center"/>
      <protection hidden="1"/>
    </xf>
    <xf numFmtId="0" fontId="41" fillId="0" borderId="112" xfId="0" applyFont="1" applyBorder="1" applyAlignment="1" applyProtection="1">
      <alignment/>
      <protection hidden="1"/>
    </xf>
    <xf numFmtId="0" fontId="41" fillId="0" borderId="113" xfId="0" applyFont="1" applyBorder="1" applyAlignment="1" applyProtection="1">
      <alignment/>
      <protection hidden="1"/>
    </xf>
    <xf numFmtId="0" fontId="9" fillId="3" borderId="112" xfId="0" applyFont="1" applyFill="1" applyBorder="1" applyAlignment="1" applyProtection="1">
      <alignment horizontal="center"/>
      <protection hidden="1"/>
    </xf>
    <xf numFmtId="3" fontId="0" fillId="0" borderId="114" xfId="0" applyNumberFormat="1" applyBorder="1" applyAlignment="1" applyProtection="1">
      <alignment horizontal="center"/>
      <protection hidden="1"/>
    </xf>
    <xf numFmtId="3" fontId="0" fillId="0" borderId="115" xfId="15" applyNumberFormat="1" applyBorder="1" applyAlignment="1" applyProtection="1">
      <alignment horizontal="center"/>
      <protection hidden="1"/>
    </xf>
    <xf numFmtId="3" fontId="0" fillId="0" borderId="107" xfId="15" applyNumberFormat="1" applyBorder="1" applyAlignment="1" applyProtection="1">
      <alignment horizontal="center"/>
      <protection hidden="1"/>
    </xf>
    <xf numFmtId="3" fontId="0" fillId="0" borderId="108" xfId="15" applyNumberForma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60" xfId="0" applyFont="1" applyBorder="1" applyAlignment="1" applyProtection="1">
      <alignment horizontal="left"/>
      <protection locked="0"/>
    </xf>
    <xf numFmtId="0" fontId="10" fillId="0" borderId="87" xfId="0" applyFont="1" applyBorder="1" applyAlignment="1" applyProtection="1">
      <alignment/>
      <protection locked="0"/>
    </xf>
    <xf numFmtId="0" fontId="10" fillId="0" borderId="60" xfId="0" applyFont="1" applyBorder="1" applyAlignment="1" applyProtection="1">
      <alignment/>
      <protection locked="0"/>
    </xf>
    <xf numFmtId="0" fontId="10" fillId="0" borderId="6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7" xfId="0" applyFont="1" applyBorder="1" applyAlignment="1">
      <alignment/>
    </xf>
    <xf numFmtId="0" fontId="0" fillId="0" borderId="58" xfId="0" applyBorder="1" applyAlignment="1">
      <alignment/>
    </xf>
    <xf numFmtId="0" fontId="0" fillId="0" borderId="116" xfId="0" applyBorder="1" applyAlignment="1">
      <alignment/>
    </xf>
    <xf numFmtId="0" fontId="0" fillId="0" borderId="13" xfId="0" applyBorder="1" applyAlignment="1">
      <alignment/>
    </xf>
    <xf numFmtId="4" fontId="0" fillId="0" borderId="0" xfId="24" applyNumberFormat="1" applyFont="1" applyAlignment="1" applyProtection="1">
      <alignment horizontal="center"/>
      <protection hidden="1"/>
    </xf>
    <xf numFmtId="0" fontId="29" fillId="0" borderId="18" xfId="24" applyFont="1" applyBorder="1" applyAlignment="1" applyProtection="1">
      <alignment horizontal="center" shrinkToFit="1"/>
      <protection hidden="1"/>
    </xf>
    <xf numFmtId="0" fontId="29" fillId="0" borderId="0" xfId="24" applyFont="1" applyBorder="1" applyAlignment="1" applyProtection="1">
      <alignment horizontal="center" shrinkToFit="1"/>
      <protection hidden="1"/>
    </xf>
    <xf numFmtId="0" fontId="34" fillId="0" borderId="117" xfId="24" applyFont="1" applyBorder="1" applyAlignment="1" applyProtection="1">
      <alignment horizontal="right" shrinkToFit="1"/>
      <protection locked="0"/>
    </xf>
    <xf numFmtId="0" fontId="0" fillId="0" borderId="0" xfId="0" applyAlignment="1" applyProtection="1" quotePrefix="1">
      <alignment/>
      <protection hidden="1"/>
    </xf>
    <xf numFmtId="0" fontId="27" fillId="0" borderId="118" xfId="0" applyFont="1" applyBorder="1" applyAlignment="1">
      <alignment horizontal="center" vertical="center" wrapText="1" shrinkToFit="1"/>
    </xf>
    <xf numFmtId="0" fontId="27" fillId="0" borderId="119" xfId="0" applyFont="1" applyBorder="1" applyAlignment="1">
      <alignment horizontal="center" vertical="center" wrapText="1" shrinkToFit="1"/>
    </xf>
    <xf numFmtId="0" fontId="27" fillId="0" borderId="120" xfId="0" applyFont="1" applyBorder="1" applyAlignment="1">
      <alignment horizontal="center" vertical="center" wrapText="1" shrinkToFit="1"/>
    </xf>
    <xf numFmtId="4" fontId="5" fillId="0" borderId="0" xfId="0" applyNumberFormat="1" applyFont="1" applyBorder="1" applyAlignment="1" applyProtection="1" quotePrefix="1">
      <alignment horizontal="center" vertical="center" wrapText="1" shrinkToFit="1"/>
      <protection locked="0"/>
    </xf>
    <xf numFmtId="4" fontId="5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78" fillId="0" borderId="97" xfId="0" applyFont="1" applyBorder="1" applyAlignment="1">
      <alignment horizontal="left" vertical="center" wrapText="1" shrinkToFit="1"/>
    </xf>
    <xf numFmtId="0" fontId="78" fillId="0" borderId="101" xfId="0" applyFont="1" applyBorder="1" applyAlignment="1">
      <alignment horizontal="left" vertical="center" wrapText="1" shrinkToFit="1"/>
    </xf>
    <xf numFmtId="0" fontId="28" fillId="0" borderId="120" xfId="0" applyFont="1" applyBorder="1" applyAlignment="1">
      <alignment horizontal="center" vertical="center" wrapText="1" shrinkToFit="1"/>
    </xf>
    <xf numFmtId="0" fontId="28" fillId="0" borderId="119" xfId="0" applyFont="1" applyBorder="1" applyAlignment="1">
      <alignment horizontal="center" vertical="center" wrapText="1" shrinkToFit="1"/>
    </xf>
    <xf numFmtId="0" fontId="28" fillId="0" borderId="118" xfId="0" applyFont="1" applyBorder="1" applyAlignment="1">
      <alignment horizontal="center" vertical="center" wrapText="1" shrinkToFit="1"/>
    </xf>
    <xf numFmtId="0" fontId="1" fillId="0" borderId="120" xfId="0" applyFont="1" applyBorder="1" applyAlignment="1">
      <alignment horizontal="center" vertical="center" wrapText="1" shrinkToFit="1"/>
    </xf>
    <xf numFmtId="0" fontId="1" fillId="0" borderId="118" xfId="0" applyFont="1" applyBorder="1" applyAlignment="1">
      <alignment horizontal="center" vertical="center" wrapText="1" shrinkToFit="1"/>
    </xf>
    <xf numFmtId="0" fontId="1" fillId="0" borderId="119" xfId="0" applyFont="1" applyBorder="1" applyAlignment="1">
      <alignment horizontal="center" vertical="center" wrapText="1" shrinkToFit="1"/>
    </xf>
    <xf numFmtId="0" fontId="5" fillId="0" borderId="97" xfId="0" applyFont="1" applyBorder="1" applyAlignment="1" applyProtection="1">
      <alignment horizontal="center" vertical="center" wrapText="1" shrinkToFit="1"/>
      <protection locked="0"/>
    </xf>
    <xf numFmtId="0" fontId="61" fillId="0" borderId="121" xfId="24" applyFont="1" applyBorder="1" applyAlignment="1" applyProtection="1">
      <alignment horizontal="center" vertical="center" shrinkToFit="1"/>
      <protection hidden="1"/>
    </xf>
    <xf numFmtId="4" fontId="1" fillId="0" borderId="96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219" fontId="7" fillId="0" borderId="96" xfId="0" applyNumberFormat="1" applyFont="1" applyBorder="1" applyAlignment="1" applyProtection="1">
      <alignment horizontal="center" vertical="center" wrapText="1" shrinkToFit="1"/>
      <protection locked="0"/>
    </xf>
    <xf numFmtId="219" fontId="7" fillId="0" borderId="98" xfId="0" applyNumberFormat="1" applyFont="1" applyBorder="1" applyAlignment="1" applyProtection="1">
      <alignment horizontal="center" vertical="center" wrapText="1" shrinkToFit="1"/>
      <protection locked="0"/>
    </xf>
    <xf numFmtId="0" fontId="74" fillId="0" borderId="0" xfId="24" applyFont="1" applyAlignment="1" applyProtection="1">
      <alignment horizontal="center" shrinkToFit="1"/>
      <protection hidden="1"/>
    </xf>
    <xf numFmtId="0" fontId="74" fillId="0" borderId="0" xfId="24" applyFont="1" applyAlignment="1" applyProtection="1">
      <alignment horizontal="center" shrinkToFit="1"/>
      <protection locked="0"/>
    </xf>
    <xf numFmtId="0" fontId="29" fillId="0" borderId="122" xfId="24" applyFont="1" applyBorder="1" applyAlignment="1" applyProtection="1">
      <alignment horizontal="center" shrinkToFit="1"/>
      <protection hidden="1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1" fillId="0" borderId="0" xfId="24" applyFont="1" applyAlignment="1" applyProtection="1">
      <alignment horizontal="center" shrinkToFit="1"/>
      <protection locked="0"/>
    </xf>
    <xf numFmtId="0" fontId="35" fillId="0" borderId="3" xfId="24" applyFont="1" applyFill="1" applyBorder="1" applyAlignment="1" applyProtection="1">
      <alignment horizontal="center" vertical="center" shrinkToFit="1"/>
      <protection hidden="1"/>
    </xf>
    <xf numFmtId="0" fontId="36" fillId="0" borderId="7" xfId="24" applyFont="1" applyFill="1" applyBorder="1" applyAlignment="1" applyProtection="1">
      <alignment horizontal="center" vertical="center" shrinkToFit="1"/>
      <protection hidden="1"/>
    </xf>
    <xf numFmtId="0" fontId="35" fillId="0" borderId="4" xfId="24" applyFont="1" applyFill="1" applyBorder="1" applyAlignment="1" applyProtection="1">
      <alignment horizontal="center" vertical="center" shrinkToFit="1"/>
      <protection hidden="1"/>
    </xf>
    <xf numFmtId="0" fontId="36" fillId="0" borderId="8" xfId="24" applyFont="1" applyFill="1" applyBorder="1" applyProtection="1">
      <alignment/>
      <protection hidden="1"/>
    </xf>
    <xf numFmtId="0" fontId="36" fillId="0" borderId="8" xfId="24" applyFont="1" applyFill="1" applyBorder="1" applyAlignment="1" applyProtection="1">
      <alignment horizontal="center" vertical="center" shrinkToFit="1"/>
      <protection hidden="1"/>
    </xf>
    <xf numFmtId="0" fontId="12" fillId="0" borderId="9" xfId="24" applyFont="1" applyFill="1" applyBorder="1" applyAlignment="1" applyProtection="1">
      <alignment horizontal="center" vertical="center" shrinkToFit="1"/>
      <protection hidden="1"/>
    </xf>
    <xf numFmtId="0" fontId="26" fillId="0" borderId="11" xfId="24" applyFont="1" applyFill="1" applyBorder="1" applyAlignment="1" applyProtection="1">
      <alignment horizontal="center" vertical="center" shrinkToFit="1"/>
      <protection hidden="1"/>
    </xf>
    <xf numFmtId="0" fontId="33" fillId="0" borderId="0" xfId="24" applyFont="1" applyBorder="1" applyAlignment="1" applyProtection="1">
      <alignment shrinkToFit="1"/>
      <protection locked="0"/>
    </xf>
    <xf numFmtId="0" fontId="75" fillId="0" borderId="19" xfId="24" applyFont="1" applyBorder="1" applyAlignment="1" applyProtection="1">
      <alignment horizontal="center" vertical="center" shrinkToFit="1"/>
      <protection locked="0"/>
    </xf>
    <xf numFmtId="0" fontId="76" fillId="0" borderId="20" xfId="24" applyFont="1" applyBorder="1" applyAlignment="1" applyProtection="1">
      <alignment horizontal="center" vertical="center" shrinkToFit="1"/>
      <protection locked="0"/>
    </xf>
    <xf numFmtId="0" fontId="30" fillId="0" borderId="0" xfId="24" applyFont="1" applyAlignment="1" applyProtection="1">
      <alignment horizontal="center" shrinkToFit="1"/>
      <protection locked="0"/>
    </xf>
    <xf numFmtId="0" fontId="33" fillId="0" borderId="117" xfId="24" applyFont="1" applyBorder="1" applyAlignment="1" applyProtection="1">
      <alignment shrinkToFit="1"/>
      <protection locked="0"/>
    </xf>
    <xf numFmtId="0" fontId="33" fillId="0" borderId="0" xfId="24" applyFont="1" applyBorder="1" applyAlignment="1" applyProtection="1">
      <alignment horizontal="left" shrinkToFit="1"/>
      <protection locked="0"/>
    </xf>
    <xf numFmtId="0" fontId="60" fillId="0" borderId="125" xfId="24" applyFont="1" applyBorder="1" applyAlignment="1" applyProtection="1">
      <alignment horizontal="center" vertical="center" shrinkToFit="1"/>
      <protection hidden="1"/>
    </xf>
    <xf numFmtId="0" fontId="61" fillId="0" borderId="126" xfId="24" applyFont="1" applyBorder="1" applyAlignment="1" applyProtection="1">
      <alignment horizontal="center" vertical="center" shrinkToFit="1"/>
      <protection hidden="1"/>
    </xf>
    <xf numFmtId="4" fontId="5" fillId="0" borderId="95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95" xfId="0" applyFont="1" applyBorder="1" applyAlignment="1" applyProtection="1">
      <alignment horizontal="left" vertical="center" wrapText="1" shrinkToFit="1"/>
      <protection locked="0"/>
    </xf>
    <xf numFmtId="0" fontId="5" fillId="0" borderId="127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27" fillId="0" borderId="61" xfId="0" applyFont="1" applyBorder="1" applyAlignment="1" applyProtection="1">
      <alignment horizontal="center"/>
      <protection locked="0"/>
    </xf>
    <xf numFmtId="0" fontId="27" fillId="0" borderId="75" xfId="0" applyFont="1" applyBorder="1" applyAlignment="1" applyProtection="1">
      <alignment horizontal="center"/>
      <protection locked="0"/>
    </xf>
    <xf numFmtId="0" fontId="27" fillId="0" borderId="67" xfId="0" applyFont="1" applyBorder="1" applyAlignment="1" applyProtection="1">
      <alignment horizontal="center"/>
      <protection locked="0"/>
    </xf>
    <xf numFmtId="0" fontId="76" fillId="0" borderId="58" xfId="0" applyFont="1" applyBorder="1" applyAlignment="1" applyProtection="1">
      <alignment horizontal="center"/>
      <protection locked="0"/>
    </xf>
    <xf numFmtId="0" fontId="76" fillId="0" borderId="116" xfId="0" applyFont="1" applyBorder="1" applyAlignment="1" applyProtection="1">
      <alignment horizontal="center"/>
      <protection locked="0"/>
    </xf>
    <xf numFmtId="0" fontId="76" fillId="0" borderId="13" xfId="0" applyFont="1" applyBorder="1" applyAlignment="1" applyProtection="1">
      <alignment horizontal="center"/>
      <protection locked="0"/>
    </xf>
    <xf numFmtId="0" fontId="28" fillId="0" borderId="61" xfId="0" applyFont="1" applyBorder="1" applyAlignment="1" applyProtection="1">
      <alignment horizontal="left"/>
      <protection locked="0"/>
    </xf>
    <xf numFmtId="0" fontId="28" fillId="0" borderId="75" xfId="0" applyFont="1" applyBorder="1" applyAlignment="1" applyProtection="1">
      <alignment horizontal="left"/>
      <protection locked="0"/>
    </xf>
    <xf numFmtId="0" fontId="28" fillId="0" borderId="58" xfId="0" applyFont="1" applyBorder="1" applyAlignment="1" applyProtection="1">
      <alignment horizontal="left"/>
      <protection locked="0"/>
    </xf>
    <xf numFmtId="0" fontId="28" fillId="0" borderId="116" xfId="0" applyFont="1" applyBorder="1" applyAlignment="1" applyProtection="1">
      <alignment horizontal="left"/>
      <protection locked="0"/>
    </xf>
    <xf numFmtId="0" fontId="34" fillId="0" borderId="75" xfId="0" applyFont="1" applyBorder="1" applyAlignment="1" applyProtection="1">
      <alignment horizontal="left"/>
      <protection locked="0"/>
    </xf>
    <xf numFmtId="0" fontId="34" fillId="0" borderId="67" xfId="0" applyFont="1" applyBorder="1" applyAlignment="1" applyProtection="1">
      <alignment horizontal="left"/>
      <protection locked="0"/>
    </xf>
    <xf numFmtId="0" fontId="34" fillId="0" borderId="116" xfId="0" applyFont="1" applyBorder="1" applyAlignment="1" applyProtection="1">
      <alignment horizontal="left"/>
      <protection locked="0"/>
    </xf>
    <xf numFmtId="0" fontId="34" fillId="0" borderId="13" xfId="0" applyFont="1" applyBorder="1" applyAlignment="1" applyProtection="1">
      <alignment horizontal="left"/>
      <protection locked="0"/>
    </xf>
    <xf numFmtId="0" fontId="28" fillId="0" borderId="6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87" xfId="0" applyFont="1" applyBorder="1" applyAlignment="1" applyProtection="1">
      <alignment horizontal="center"/>
      <protection locked="0"/>
    </xf>
    <xf numFmtId="0" fontId="28" fillId="0" borderId="60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61" xfId="0" applyFont="1" applyBorder="1" applyAlignment="1" applyProtection="1">
      <alignment horizontal="center"/>
      <protection locked="0"/>
    </xf>
    <xf numFmtId="0" fontId="28" fillId="0" borderId="75" xfId="0" applyFont="1" applyBorder="1" applyAlignment="1" applyProtection="1">
      <alignment horizontal="center"/>
      <protection locked="0"/>
    </xf>
    <xf numFmtId="0" fontId="28" fillId="0" borderId="67" xfId="0" applyFont="1" applyBorder="1" applyAlignment="1" applyProtection="1">
      <alignment horizontal="center"/>
      <protection locked="0"/>
    </xf>
    <xf numFmtId="0" fontId="19" fillId="3" borderId="55" xfId="22" applyFont="1" applyFill="1" applyBorder="1" applyAlignment="1" applyProtection="1">
      <alignment horizontal="center"/>
      <protection hidden="1"/>
    </xf>
    <xf numFmtId="0" fontId="19" fillId="3" borderId="128" xfId="22" applyFont="1" applyFill="1" applyBorder="1" applyAlignment="1" applyProtection="1">
      <alignment horizontal="center"/>
      <protection hidden="1"/>
    </xf>
    <xf numFmtId="0" fontId="19" fillId="3" borderId="129" xfId="22" applyFont="1" applyFill="1" applyBorder="1" applyAlignment="1" applyProtection="1">
      <alignment horizontal="center"/>
      <protection hidden="1"/>
    </xf>
    <xf numFmtId="0" fontId="11" fillId="0" borderId="62" xfId="22" applyFont="1" applyBorder="1" applyAlignment="1" applyProtection="1">
      <alignment horizontal="center"/>
      <protection hidden="1"/>
    </xf>
    <xf numFmtId="0" fontId="5" fillId="0" borderId="48" xfId="22" applyFont="1" applyBorder="1" applyAlignment="1" applyProtection="1">
      <alignment horizontal="center"/>
      <protection locked="0"/>
    </xf>
    <xf numFmtId="0" fontId="5" fillId="0" borderId="71" xfId="22" applyFont="1" applyBorder="1" applyAlignment="1" applyProtection="1">
      <alignment horizontal="center"/>
      <protection locked="0"/>
    </xf>
    <xf numFmtId="0" fontId="5" fillId="0" borderId="130" xfId="22" applyFont="1" applyBorder="1" applyAlignment="1" applyProtection="1">
      <alignment horizontal="center"/>
      <protection locked="0"/>
    </xf>
    <xf numFmtId="0" fontId="5" fillId="0" borderId="131" xfId="22" applyFont="1" applyBorder="1" applyAlignment="1" applyProtection="1">
      <alignment horizontal="center"/>
      <protection locked="0"/>
    </xf>
    <xf numFmtId="49" fontId="13" fillId="0" borderId="84" xfId="22" applyNumberFormat="1" applyFont="1" applyBorder="1" applyAlignment="1" applyProtection="1" quotePrefix="1">
      <alignment horizontal="left"/>
      <protection locked="0"/>
    </xf>
    <xf numFmtId="49" fontId="13" fillId="0" borderId="84" xfId="22" applyNumberFormat="1" applyFont="1" applyBorder="1" applyAlignment="1" applyProtection="1">
      <alignment horizontal="left"/>
      <protection locked="0"/>
    </xf>
    <xf numFmtId="49" fontId="13" fillId="0" borderId="85" xfId="22" applyNumberFormat="1" applyFont="1" applyBorder="1" applyAlignment="1" applyProtection="1">
      <alignment horizontal="left"/>
      <protection locked="0"/>
    </xf>
    <xf numFmtId="0" fontId="5" fillId="0" borderId="132" xfId="22" applyFont="1" applyBorder="1" applyAlignment="1" applyProtection="1">
      <alignment horizontal="left"/>
      <protection locked="0"/>
    </xf>
    <xf numFmtId="0" fontId="5" fillId="0" borderId="132" xfId="22" applyFont="1" applyBorder="1" applyAlignment="1" applyProtection="1" quotePrefix="1">
      <alignment horizontal="left"/>
      <protection locked="0"/>
    </xf>
    <xf numFmtId="0" fontId="5" fillId="0" borderId="133" xfId="22" applyFont="1" applyBorder="1" applyAlignment="1" applyProtection="1" quotePrefix="1">
      <alignment horizontal="left"/>
      <protection locked="0"/>
    </xf>
    <xf numFmtId="0" fontId="5" fillId="0" borderId="0" xfId="22" applyFont="1" applyBorder="1" applyAlignment="1" applyProtection="1">
      <alignment horizontal="left"/>
      <protection locked="0"/>
    </xf>
    <xf numFmtId="0" fontId="5" fillId="0" borderId="29" xfId="22" applyFont="1" applyBorder="1" applyAlignment="1" applyProtection="1">
      <alignment horizontal="left"/>
      <protection locked="0"/>
    </xf>
    <xf numFmtId="0" fontId="78" fillId="0" borderId="134" xfId="22" applyFont="1" applyBorder="1" applyAlignment="1" applyProtection="1">
      <alignment horizontal="left"/>
      <protection/>
    </xf>
    <xf numFmtId="0" fontId="78" fillId="0" borderId="131" xfId="22" applyFont="1" applyBorder="1" applyAlignment="1" applyProtection="1">
      <alignment horizontal="left"/>
      <protection/>
    </xf>
    <xf numFmtId="0" fontId="35" fillId="0" borderId="135" xfId="22" applyFont="1" applyBorder="1" applyAlignment="1" applyProtection="1">
      <alignment horizontal="center"/>
      <protection hidden="1"/>
    </xf>
    <xf numFmtId="0" fontId="35" fillId="0" borderId="41" xfId="22" applyFont="1" applyBorder="1" applyAlignment="1" applyProtection="1">
      <alignment horizontal="center"/>
      <protection hidden="1"/>
    </xf>
    <xf numFmtId="0" fontId="35" fillId="0" borderId="136" xfId="22" applyFont="1" applyBorder="1" applyAlignment="1" applyProtection="1">
      <alignment horizontal="center"/>
      <protection hidden="1"/>
    </xf>
    <xf numFmtId="0" fontId="13" fillId="0" borderId="137" xfId="22" applyFont="1" applyBorder="1" applyAlignment="1" applyProtection="1">
      <alignment horizontal="center"/>
      <protection locked="0"/>
    </xf>
    <xf numFmtId="0" fontId="13" fillId="0" borderId="138" xfId="22" applyFont="1" applyBorder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center"/>
      <protection locked="0"/>
    </xf>
    <xf numFmtId="0" fontId="5" fillId="0" borderId="29" xfId="22" applyFont="1" applyBorder="1" applyAlignment="1" applyProtection="1">
      <alignment horizontal="center"/>
      <protection locked="0"/>
    </xf>
    <xf numFmtId="0" fontId="17" fillId="0" borderId="0" xfId="22" applyFont="1" applyBorder="1" applyAlignment="1" applyProtection="1">
      <alignment horizontal="left"/>
      <protection hidden="1"/>
    </xf>
    <xf numFmtId="0" fontId="26" fillId="0" borderId="0" xfId="22" applyFont="1" applyBorder="1" applyAlignment="1" applyProtection="1">
      <alignment horizontal="center"/>
      <protection locked="0"/>
    </xf>
    <xf numFmtId="0" fontId="26" fillId="0" borderId="25" xfId="22" applyFont="1" applyBorder="1" applyAlignment="1" applyProtection="1">
      <alignment horizontal="center"/>
      <protection locked="0"/>
    </xf>
    <xf numFmtId="0" fontId="34" fillId="0" borderId="0" xfId="22" applyFont="1" applyBorder="1" applyAlignment="1" applyProtection="1">
      <alignment horizontal="center"/>
      <protection locked="0"/>
    </xf>
    <xf numFmtId="0" fontId="34" fillId="0" borderId="25" xfId="22" applyFont="1" applyBorder="1" applyAlignment="1" applyProtection="1">
      <alignment horizontal="center"/>
      <protection locked="0"/>
    </xf>
    <xf numFmtId="0" fontId="13" fillId="0" borderId="0" xfId="22" applyFont="1" applyBorder="1" applyAlignment="1" applyProtection="1">
      <alignment horizontal="center"/>
      <protection locked="0"/>
    </xf>
    <xf numFmtId="0" fontId="13" fillId="0" borderId="25" xfId="22" applyFont="1" applyBorder="1" applyAlignment="1" applyProtection="1">
      <alignment horizontal="center"/>
      <protection locked="0"/>
    </xf>
    <xf numFmtId="0" fontId="35" fillId="0" borderId="139" xfId="22" applyFont="1" applyBorder="1" applyAlignment="1" applyProtection="1">
      <alignment horizontal="center"/>
      <protection hidden="1"/>
    </xf>
    <xf numFmtId="0" fontId="35" fillId="0" borderId="140" xfId="22" applyFont="1" applyBorder="1" applyAlignment="1" applyProtection="1">
      <alignment horizontal="center"/>
      <protection hidden="1"/>
    </xf>
    <xf numFmtId="0" fontId="46" fillId="0" borderId="0" xfId="22" applyFont="1" applyBorder="1" applyAlignment="1" applyProtection="1">
      <alignment horizontal="center"/>
      <protection hidden="1"/>
    </xf>
    <xf numFmtId="0" fontId="46" fillId="0" borderId="25" xfId="22" applyFont="1" applyBorder="1" applyAlignment="1" applyProtection="1">
      <alignment horizontal="center"/>
      <protection hidden="1"/>
    </xf>
    <xf numFmtId="0" fontId="12" fillId="0" borderId="47" xfId="0" applyFont="1" applyFill="1" applyBorder="1" applyAlignment="1" applyProtection="1">
      <alignment horizontal="center"/>
      <protection hidden="1"/>
    </xf>
    <xf numFmtId="0" fontId="12" fillId="0" borderId="48" xfId="0" applyFont="1" applyFill="1" applyBorder="1" applyAlignment="1" applyProtection="1">
      <alignment horizontal="center"/>
      <protection hidden="1"/>
    </xf>
    <xf numFmtId="0" fontId="12" fillId="0" borderId="71" xfId="0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29" xfId="0" applyFont="1" applyFill="1" applyBorder="1" applyAlignment="1" applyProtection="1">
      <alignment horizontal="center"/>
      <protection hidden="1"/>
    </xf>
    <xf numFmtId="0" fontId="9" fillId="2" borderId="141" xfId="0" applyFont="1" applyFill="1" applyBorder="1" applyAlignment="1" applyProtection="1">
      <alignment horizontal="left"/>
      <protection locked="0"/>
    </xf>
    <xf numFmtId="0" fontId="7" fillId="2" borderId="142" xfId="0" applyFont="1" applyFill="1" applyBorder="1" applyAlignment="1" applyProtection="1">
      <alignment horizontal="left"/>
      <protection locked="0"/>
    </xf>
    <xf numFmtId="0" fontId="7" fillId="2" borderId="143" xfId="0" applyFont="1" applyFill="1" applyBorder="1" applyAlignment="1" applyProtection="1">
      <alignment horizontal="left"/>
      <protection locked="0"/>
    </xf>
    <xf numFmtId="0" fontId="9" fillId="2" borderId="144" xfId="0" applyFont="1" applyFill="1" applyBorder="1" applyAlignment="1" applyProtection="1">
      <alignment horizontal="left"/>
      <protection locked="0"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9" fontId="1" fillId="2" borderId="147" xfId="0" applyNumberFormat="1" applyFont="1" applyFill="1" applyBorder="1" applyAlignment="1" applyProtection="1">
      <alignment horizontal="left"/>
      <protection locked="0"/>
    </xf>
    <xf numFmtId="0" fontId="1" fillId="2" borderId="145" xfId="0" applyFont="1" applyFill="1" applyBorder="1" applyAlignment="1" applyProtection="1">
      <alignment horizontal="left"/>
      <protection locked="0"/>
    </xf>
    <xf numFmtId="0" fontId="1" fillId="2" borderId="148" xfId="0" applyFont="1" applyFill="1" applyBorder="1" applyAlignment="1" applyProtection="1">
      <alignment horizontal="left"/>
      <protection locked="0"/>
    </xf>
    <xf numFmtId="0" fontId="9" fillId="2" borderId="147" xfId="0" applyFont="1" applyFill="1" applyBorder="1" applyAlignment="1" applyProtection="1">
      <alignment horizontal="center"/>
      <protection hidden="1"/>
    </xf>
    <xf numFmtId="0" fontId="9" fillId="2" borderId="146" xfId="0" applyFont="1" applyFill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hidden="1"/>
    </xf>
    <xf numFmtId="0" fontId="8" fillId="3" borderId="84" xfId="0" applyFont="1" applyFill="1" applyBorder="1" applyAlignment="1" applyProtection="1">
      <alignment horizontal="center"/>
      <protection hidden="1"/>
    </xf>
    <xf numFmtId="0" fontId="8" fillId="3" borderId="85" xfId="0" applyFont="1" applyFill="1" applyBorder="1" applyAlignment="1" applyProtection="1">
      <alignment horizontal="center"/>
      <protection hidden="1"/>
    </xf>
    <xf numFmtId="0" fontId="7" fillId="2" borderId="145" xfId="0" applyFont="1" applyFill="1" applyBorder="1" applyAlignment="1" applyProtection="1">
      <alignment horizontal="left"/>
      <protection locked="0"/>
    </xf>
    <xf numFmtId="0" fontId="7" fillId="2" borderId="148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/>
    </xf>
    <xf numFmtId="0" fontId="9" fillId="2" borderId="29" xfId="0" applyFont="1" applyFill="1" applyBorder="1" applyAlignment="1" applyProtection="1">
      <alignment horizontal="left"/>
      <protection/>
    </xf>
    <xf numFmtId="0" fontId="41" fillId="2" borderId="149" xfId="0" applyFont="1" applyFill="1" applyBorder="1" applyAlignment="1" applyProtection="1">
      <alignment horizontal="left"/>
      <protection hidden="1"/>
    </xf>
    <xf numFmtId="0" fontId="41" fillId="2" borderId="12" xfId="0" applyFont="1" applyFill="1" applyBorder="1" applyAlignment="1" applyProtection="1">
      <alignment horizontal="left"/>
      <protection hidden="1"/>
    </xf>
    <xf numFmtId="0" fontId="9" fillId="2" borderId="26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9" fillId="2" borderId="147" xfId="0" applyFont="1" applyFill="1" applyBorder="1" applyAlignment="1" applyProtection="1">
      <alignment horizontal="left"/>
      <protection hidden="1"/>
    </xf>
    <xf numFmtId="0" fontId="9" fillId="2" borderId="146" xfId="0" applyFont="1" applyFill="1" applyBorder="1" applyAlignment="1" applyProtection="1">
      <alignment horizontal="left"/>
      <protection hidden="1"/>
    </xf>
    <xf numFmtId="0" fontId="9" fillId="2" borderId="135" xfId="0" applyFont="1" applyFill="1" applyBorder="1" applyAlignment="1" applyProtection="1">
      <alignment horizontal="left"/>
      <protection hidden="1"/>
    </xf>
    <xf numFmtId="0" fontId="9" fillId="2" borderId="136" xfId="0" applyFont="1" applyFill="1" applyBorder="1" applyAlignment="1" applyProtection="1">
      <alignment horizontal="left"/>
      <protection hidden="1"/>
    </xf>
    <xf numFmtId="0" fontId="41" fillId="2" borderId="150" xfId="0" applyFont="1" applyFill="1" applyBorder="1" applyAlignment="1" applyProtection="1">
      <alignment horizontal="center"/>
      <protection hidden="1"/>
    </xf>
    <xf numFmtId="0" fontId="41" fillId="2" borderId="12" xfId="0" applyFont="1" applyFill="1" applyBorder="1" applyAlignment="1" applyProtection="1">
      <alignment horizontal="center"/>
      <protection hidden="1"/>
    </xf>
    <xf numFmtId="0" fontId="60" fillId="0" borderId="58" xfId="23" applyFont="1" applyBorder="1" applyAlignment="1">
      <alignment horizontal="center" vertical="center" wrapText="1"/>
      <protection/>
    </xf>
    <xf numFmtId="0" fontId="60" fillId="0" borderId="116" xfId="23" applyFont="1" applyBorder="1" applyAlignment="1">
      <alignment horizontal="center" vertical="center" wrapText="1"/>
      <protection/>
    </xf>
    <xf numFmtId="0" fontId="60" fillId="0" borderId="13" xfId="23" applyFont="1" applyBorder="1" applyAlignment="1">
      <alignment horizontal="center" vertical="center" wrapText="1"/>
      <protection/>
    </xf>
    <xf numFmtId="0" fontId="60" fillId="0" borderId="77" xfId="23" applyFont="1" applyBorder="1" applyAlignment="1">
      <alignment horizontal="center" vertical="center" wrapText="1"/>
      <protection/>
    </xf>
    <xf numFmtId="0" fontId="61" fillId="0" borderId="86" xfId="23" applyFont="1" applyBorder="1" applyAlignment="1">
      <alignment horizontal="center" vertical="center" wrapText="1"/>
      <protection/>
    </xf>
    <xf numFmtId="0" fontId="61" fillId="0" borderId="67" xfId="23" applyFont="1" applyBorder="1" applyAlignment="1">
      <alignment horizontal="center" vertical="center" wrapText="1"/>
      <protection/>
    </xf>
    <xf numFmtId="2" fontId="18" fillId="0" borderId="58" xfId="21" applyNumberFormat="1" applyFont="1" applyBorder="1" applyAlignment="1">
      <alignment horizontal="center" vertical="center" wrapText="1"/>
    </xf>
    <xf numFmtId="2" fontId="18" fillId="0" borderId="116" xfId="21" applyNumberFormat="1" applyFont="1" applyBorder="1" applyAlignment="1">
      <alignment horizontal="center" vertical="center" wrapText="1"/>
    </xf>
    <xf numFmtId="0" fontId="15" fillId="0" borderId="73" xfId="23" applyFont="1" applyBorder="1" applyAlignment="1">
      <alignment horizontal="center" vertical="center" wrapText="1"/>
      <protection/>
    </xf>
    <xf numFmtId="0" fontId="15" fillId="0" borderId="74" xfId="23" applyFont="1" applyBorder="1" applyAlignment="1">
      <alignment horizontal="center" vertical="center" wrapText="1"/>
      <protection/>
    </xf>
    <xf numFmtId="0" fontId="18" fillId="0" borderId="73" xfId="23" applyFont="1" applyBorder="1" applyAlignment="1">
      <alignment horizontal="center" vertical="center" wrapText="1"/>
      <protection/>
    </xf>
    <xf numFmtId="0" fontId="18" fillId="0" borderId="74" xfId="23" applyFont="1" applyBorder="1" applyAlignment="1">
      <alignment horizontal="center" vertical="center" wrapText="1"/>
      <protection/>
    </xf>
    <xf numFmtId="0" fontId="15" fillId="0" borderId="15" xfId="23" applyFont="1" applyBorder="1" applyAlignment="1">
      <alignment horizontal="center" vertical="center" wrapText="1"/>
      <protection/>
    </xf>
    <xf numFmtId="0" fontId="60" fillId="0" borderId="73" xfId="23" applyFont="1" applyBorder="1" applyAlignment="1">
      <alignment horizontal="center" vertical="center" wrapText="1"/>
      <protection/>
    </xf>
    <xf numFmtId="0" fontId="60" fillId="0" borderId="76" xfId="23" applyFont="1" applyBorder="1" applyAlignment="1">
      <alignment horizontal="center" vertical="center" wrapText="1"/>
      <protection/>
    </xf>
    <xf numFmtId="0" fontId="65" fillId="0" borderId="55" xfId="23" applyFont="1" applyFill="1" applyBorder="1" applyAlignment="1">
      <alignment horizontal="center" vertical="center" wrapText="1" shrinkToFit="1"/>
      <protection/>
    </xf>
    <xf numFmtId="0" fontId="65" fillId="0" borderId="128" xfId="23" applyFont="1" applyFill="1" applyBorder="1" applyAlignment="1">
      <alignment horizontal="center" vertical="center" wrapText="1" shrinkToFit="1"/>
      <protection/>
    </xf>
    <xf numFmtId="0" fontId="65" fillId="0" borderId="129" xfId="23" applyFont="1" applyFill="1" applyBorder="1" applyAlignment="1">
      <alignment horizontal="center" vertical="center" wrapText="1" shrinkToFit="1"/>
      <protection/>
    </xf>
    <xf numFmtId="0" fontId="60" fillId="0" borderId="72" xfId="23" applyFont="1" applyBorder="1" applyAlignment="1">
      <alignment horizontal="center" vertical="center" wrapText="1"/>
      <protection/>
    </xf>
    <xf numFmtId="0" fontId="18" fillId="0" borderId="15" xfId="23" applyFont="1" applyBorder="1" applyAlignment="1">
      <alignment horizontal="center" vertical="center" wrapText="1"/>
      <protection/>
    </xf>
    <xf numFmtId="4" fontId="63" fillId="0" borderId="50" xfId="23" applyNumberFormat="1" applyFont="1" applyBorder="1" applyAlignment="1">
      <alignment horizontal="center" vertical="center" wrapText="1"/>
      <protection/>
    </xf>
    <xf numFmtId="4" fontId="63" fillId="0" borderId="15" xfId="23" applyNumberFormat="1" applyFont="1" applyBorder="1" applyAlignment="1">
      <alignment horizontal="center" vertical="center" wrapText="1"/>
      <protection/>
    </xf>
    <xf numFmtId="0" fontId="60" fillId="0" borderId="74" xfId="23" applyFont="1" applyBorder="1" applyAlignment="1">
      <alignment horizontal="center" vertical="center" wrapText="1"/>
      <protection/>
    </xf>
    <xf numFmtId="4" fontId="13" fillId="0" borderId="15" xfId="23" applyNumberFormat="1" applyFont="1" applyBorder="1" applyAlignment="1">
      <alignment horizontal="center" vertical="center" wrapText="1"/>
      <protection/>
    </xf>
    <xf numFmtId="0" fontId="15" fillId="0" borderId="72" xfId="23" applyFont="1" applyBorder="1" applyAlignment="1">
      <alignment horizontal="center" vertical="center" wrapText="1"/>
      <protection/>
    </xf>
    <xf numFmtId="2" fontId="18" fillId="0" borderId="15" xfId="21" applyNumberFormat="1" applyFont="1" applyBorder="1" applyAlignment="1">
      <alignment horizontal="center" vertical="center" wrapText="1"/>
    </xf>
    <xf numFmtId="2" fontId="18" fillId="0" borderId="73" xfId="21" applyNumberFormat="1" applyFont="1" applyBorder="1" applyAlignment="1">
      <alignment horizontal="center" vertical="center" wrapText="1"/>
    </xf>
    <xf numFmtId="210" fontId="18" fillId="0" borderId="60" xfId="23" applyNumberFormat="1" applyFont="1" applyBorder="1" applyAlignment="1">
      <alignment horizontal="center" vertical="center" wrapText="1"/>
      <protection/>
    </xf>
    <xf numFmtId="210" fontId="18" fillId="0" borderId="87" xfId="23" applyNumberFormat="1" applyFont="1" applyBorder="1" applyAlignment="1">
      <alignment horizontal="center" vertical="center" wrapText="1"/>
      <protection/>
    </xf>
    <xf numFmtId="0" fontId="58" fillId="0" borderId="151" xfId="23" applyFont="1" applyBorder="1" applyAlignment="1" applyProtection="1">
      <alignment horizontal="center" vertical="center" wrapText="1"/>
      <protection locked="0"/>
    </xf>
    <xf numFmtId="0" fontId="60" fillId="0" borderId="62" xfId="23" applyFont="1" applyBorder="1" applyAlignment="1">
      <alignment horizontal="right" vertical="center" wrapText="1"/>
      <protection/>
    </xf>
    <xf numFmtId="0" fontId="60" fillId="0" borderId="23" xfId="23" applyFont="1" applyBorder="1" applyAlignment="1">
      <alignment horizontal="right" vertical="center" wrapText="1"/>
      <protection/>
    </xf>
    <xf numFmtId="0" fontId="19" fillId="0" borderId="144" xfId="23" applyFont="1" applyBorder="1" applyAlignment="1">
      <alignment horizontal="center" vertical="center" wrapText="1"/>
      <protection/>
    </xf>
    <xf numFmtId="0" fontId="19" fillId="0" borderId="145" xfId="23" applyFont="1" applyBorder="1" applyAlignment="1">
      <alignment horizontal="center" vertical="center" wrapText="1"/>
      <protection/>
    </xf>
    <xf numFmtId="0" fontId="19" fillId="0" borderId="146" xfId="23" applyFont="1" applyBorder="1" applyAlignment="1">
      <alignment horizontal="center" vertical="center" wrapText="1"/>
      <protection/>
    </xf>
    <xf numFmtId="0" fontId="34" fillId="2" borderId="144" xfId="0" applyFont="1" applyFill="1" applyBorder="1" applyAlignment="1" applyProtection="1">
      <alignment horizontal="left" vertical="center" wrapText="1"/>
      <protection locked="0"/>
    </xf>
    <xf numFmtId="0" fontId="34" fillId="2" borderId="145" xfId="0" applyFont="1" applyFill="1" applyBorder="1" applyAlignment="1" applyProtection="1">
      <alignment horizontal="left" vertical="center" wrapText="1"/>
      <protection locked="0"/>
    </xf>
    <xf numFmtId="0" fontId="19" fillId="2" borderId="147" xfId="0" applyFont="1" applyFill="1" applyBorder="1" applyAlignment="1" applyProtection="1">
      <alignment horizontal="right" vertical="center" wrapText="1"/>
      <protection hidden="1"/>
    </xf>
    <xf numFmtId="0" fontId="19" fillId="2" borderId="146" xfId="0" applyFont="1" applyFill="1" applyBorder="1" applyAlignment="1" applyProtection="1">
      <alignment horizontal="right" vertical="center" wrapText="1"/>
      <protection hidden="1"/>
    </xf>
    <xf numFmtId="0" fontId="34" fillId="2" borderId="145" xfId="0" applyFont="1" applyFill="1" applyBorder="1" applyAlignment="1" applyProtection="1">
      <alignment horizontal="center" vertical="center" wrapText="1"/>
      <protection locked="0"/>
    </xf>
    <xf numFmtId="0" fontId="34" fillId="2" borderId="148" xfId="0" applyFont="1" applyFill="1" applyBorder="1" applyAlignment="1" applyProtection="1">
      <alignment horizontal="center" vertical="center" wrapText="1"/>
      <protection locked="0"/>
    </xf>
    <xf numFmtId="0" fontId="34" fillId="2" borderId="26" xfId="0" applyFont="1" applyFill="1" applyBorder="1" applyAlignment="1" applyProtection="1">
      <alignment horizontal="left" vertical="center" wrapText="1"/>
      <protection locked="0"/>
    </xf>
    <xf numFmtId="0" fontId="34" fillId="2" borderId="0" xfId="0" applyFont="1" applyFill="1" applyBorder="1" applyAlignment="1" applyProtection="1">
      <alignment horizontal="left" vertical="center" wrapText="1"/>
      <protection locked="0"/>
    </xf>
    <xf numFmtId="0" fontId="19" fillId="2" borderId="28" xfId="0" applyFont="1" applyFill="1" applyBorder="1" applyAlignment="1" applyProtection="1">
      <alignment horizontal="right" vertical="center" wrapText="1"/>
      <protection hidden="1"/>
    </xf>
    <xf numFmtId="0" fontId="19" fillId="2" borderId="27" xfId="0" applyFont="1" applyFill="1" applyBorder="1" applyAlignment="1" applyProtection="1">
      <alignment horizontal="right" vertical="center" wrapText="1"/>
      <protection hidden="1"/>
    </xf>
    <xf numFmtId="4" fontId="63" fillId="0" borderId="15" xfId="21" applyNumberFormat="1" applyFont="1" applyBorder="1" applyAlignment="1">
      <alignment horizontal="center" vertical="center" wrapText="1"/>
    </xf>
    <xf numFmtId="0" fontId="18" fillId="0" borderId="72" xfId="23" applyFont="1" applyBorder="1" applyAlignment="1">
      <alignment horizontal="center" vertical="center" wrapText="1"/>
      <protection/>
    </xf>
    <xf numFmtId="210" fontId="18" fillId="0" borderId="73" xfId="23" applyNumberFormat="1" applyFont="1" applyBorder="1" applyAlignment="1">
      <alignment horizontal="center" vertical="center" wrapText="1"/>
      <protection/>
    </xf>
    <xf numFmtId="210" fontId="18" fillId="0" borderId="72" xfId="23" applyNumberFormat="1" applyFont="1" applyBorder="1" applyAlignment="1">
      <alignment horizontal="center" vertical="center" wrapText="1"/>
      <protection/>
    </xf>
    <xf numFmtId="0" fontId="60" fillId="0" borderId="89" xfId="23" applyFont="1" applyBorder="1" applyAlignment="1">
      <alignment horizontal="left" vertical="center" wrapText="1"/>
      <protection/>
    </xf>
    <xf numFmtId="0" fontId="60" fillId="0" borderId="74" xfId="23" applyFont="1" applyBorder="1" applyAlignment="1">
      <alignment horizontal="left" vertical="center" wrapText="1"/>
      <protection/>
    </xf>
    <xf numFmtId="0" fontId="60" fillId="0" borderId="76" xfId="23" applyFont="1" applyBorder="1" applyAlignment="1">
      <alignment horizontal="left" vertical="center" wrapText="1"/>
      <protection/>
    </xf>
    <xf numFmtId="0" fontId="60" fillId="0" borderId="88" xfId="23" applyFont="1" applyBorder="1" applyAlignment="1">
      <alignment horizontal="left" vertical="center" wrapText="1"/>
      <protection/>
    </xf>
    <xf numFmtId="0" fontId="60" fillId="0" borderId="116" xfId="23" applyFont="1" applyBorder="1" applyAlignment="1">
      <alignment horizontal="left" vertical="center" wrapText="1"/>
      <protection/>
    </xf>
    <xf numFmtId="0" fontId="60" fillId="0" borderId="77" xfId="23" applyFont="1" applyBorder="1" applyAlignment="1">
      <alignment horizontal="left" vertical="center" wrapText="1"/>
      <protection/>
    </xf>
    <xf numFmtId="0" fontId="61" fillId="0" borderId="26" xfId="23" applyFont="1" applyBorder="1" applyAlignment="1">
      <alignment horizontal="center" vertical="center" wrapText="1"/>
      <protection/>
    </xf>
    <xf numFmtId="0" fontId="61" fillId="0" borderId="87" xfId="23" applyFont="1" applyBorder="1" applyAlignment="1">
      <alignment horizontal="center" vertical="center" wrapText="1"/>
      <protection/>
    </xf>
    <xf numFmtId="0" fontId="34" fillId="2" borderId="0" xfId="0" applyFont="1" applyFill="1" applyBorder="1" applyAlignment="1" applyProtection="1">
      <alignment horizontal="center" vertical="center" wrapText="1"/>
      <protection locked="0"/>
    </xf>
    <xf numFmtId="0" fontId="34" fillId="2" borderId="29" xfId="0" applyFont="1" applyFill="1" applyBorder="1" applyAlignment="1" applyProtection="1">
      <alignment horizontal="center" vertical="center" wrapText="1"/>
      <protection locked="0"/>
    </xf>
    <xf numFmtId="0" fontId="34" fillId="2" borderId="152" xfId="0" applyFont="1" applyFill="1" applyBorder="1" applyAlignment="1" applyProtection="1">
      <alignment horizontal="left" vertical="center" wrapText="1"/>
      <protection locked="0"/>
    </xf>
    <xf numFmtId="0" fontId="34" fillId="2" borderId="153" xfId="0" applyFont="1" applyFill="1" applyBorder="1" applyAlignment="1" applyProtection="1">
      <alignment horizontal="left" vertical="center" wrapText="1"/>
      <protection locked="0"/>
    </xf>
    <xf numFmtId="0" fontId="34" fillId="2" borderId="154" xfId="0" applyFont="1" applyFill="1" applyBorder="1" applyAlignment="1" applyProtection="1">
      <alignment horizontal="left" vertical="center" wrapText="1"/>
      <protection locked="0"/>
    </xf>
    <xf numFmtId="0" fontId="28" fillId="0" borderId="145" xfId="0" applyFont="1" applyBorder="1" applyAlignment="1">
      <alignment horizontal="left" vertical="center" wrapText="1"/>
    </xf>
    <xf numFmtId="0" fontId="28" fillId="0" borderId="146" xfId="0" applyFont="1" applyBorder="1" applyAlignment="1">
      <alignment horizontal="left" vertical="center" wrapText="1"/>
    </xf>
    <xf numFmtId="9" fontId="34" fillId="2" borderId="155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155" xfId="0" applyFont="1" applyFill="1" applyBorder="1" applyAlignment="1" applyProtection="1">
      <alignment horizontal="center" vertical="center" wrapText="1"/>
      <protection locked="0"/>
    </xf>
    <xf numFmtId="0" fontId="34" fillId="2" borderId="156" xfId="0" applyFont="1" applyFill="1" applyBorder="1" applyAlignment="1" applyProtection="1">
      <alignment horizontal="center" vertical="center" wrapText="1"/>
      <protection locked="0"/>
    </xf>
    <xf numFmtId="0" fontId="19" fillId="0" borderId="147" xfId="23" applyFont="1" applyBorder="1" applyAlignment="1">
      <alignment horizontal="left" vertical="center" wrapText="1"/>
      <protection/>
    </xf>
    <xf numFmtId="0" fontId="19" fillId="0" borderId="145" xfId="23" applyFont="1" applyBorder="1" applyAlignment="1">
      <alignment horizontal="left" vertical="center" wrapText="1"/>
      <protection/>
    </xf>
    <xf numFmtId="0" fontId="19" fillId="0" borderId="148" xfId="23" applyFont="1" applyBorder="1" applyAlignment="1">
      <alignment horizontal="left" vertical="center" wrapText="1"/>
      <protection/>
    </xf>
    <xf numFmtId="0" fontId="19" fillId="0" borderId="157" xfId="23" applyFont="1" applyBorder="1" applyAlignment="1">
      <alignment horizontal="left" vertical="center" wrapText="1"/>
      <protection/>
    </xf>
    <xf numFmtId="0" fontId="19" fillId="0" borderId="158" xfId="23" applyFont="1" applyBorder="1" applyAlignment="1">
      <alignment horizontal="left" vertical="center" wrapText="1"/>
      <protection/>
    </xf>
    <xf numFmtId="0" fontId="66" fillId="0" borderId="55" xfId="23" applyFont="1" applyFill="1" applyBorder="1" applyAlignment="1">
      <alignment horizontal="center" vertical="center" wrapText="1"/>
      <protection/>
    </xf>
    <xf numFmtId="0" fontId="66" fillId="0" borderId="128" xfId="23" applyFont="1" applyFill="1" applyBorder="1" applyAlignment="1">
      <alignment horizontal="center" vertical="center" wrapText="1"/>
      <protection/>
    </xf>
    <xf numFmtId="0" fontId="66" fillId="0" borderId="129" xfId="23" applyFont="1" applyFill="1" applyBorder="1" applyAlignment="1">
      <alignment horizontal="center" vertical="center" wrapText="1"/>
      <protection/>
    </xf>
    <xf numFmtId="0" fontId="60" fillId="0" borderId="62" xfId="0" applyFont="1" applyBorder="1" applyAlignment="1">
      <alignment horizontal="right" vertical="center" wrapText="1"/>
    </xf>
    <xf numFmtId="0" fontId="60" fillId="0" borderId="23" xfId="0" applyFont="1" applyBorder="1" applyAlignment="1">
      <alignment horizontal="right" vertical="center" wrapText="1"/>
    </xf>
    <xf numFmtId="0" fontId="58" fillId="0" borderId="151" xfId="23" applyFont="1" applyBorder="1" applyAlignment="1">
      <alignment horizontal="center" vertical="center" wrapText="1"/>
      <protection/>
    </xf>
    <xf numFmtId="4" fontId="63" fillId="0" borderId="80" xfId="23" applyNumberFormat="1" applyFont="1" applyBorder="1" applyAlignment="1">
      <alignment horizontal="center" vertical="center" wrapText="1"/>
      <protection/>
    </xf>
    <xf numFmtId="4" fontId="63" fillId="0" borderId="79" xfId="23" applyNumberFormat="1" applyFont="1" applyBorder="1" applyAlignment="1">
      <alignment horizontal="center" vertical="center" wrapText="1"/>
      <protection/>
    </xf>
    <xf numFmtId="3" fontId="13" fillId="0" borderId="15" xfId="23" applyNumberFormat="1" applyFont="1" applyBorder="1" applyAlignment="1">
      <alignment horizontal="center" vertical="center" wrapText="1"/>
      <protection/>
    </xf>
    <xf numFmtId="4" fontId="64" fillId="0" borderId="0" xfId="23" applyNumberFormat="1" applyFont="1" applyFill="1" applyBorder="1" applyAlignment="1">
      <alignment horizontal="center" vertical="center" wrapText="1"/>
      <protection/>
    </xf>
    <xf numFmtId="0" fontId="51" fillId="0" borderId="60" xfId="23" applyFont="1" applyBorder="1" applyAlignment="1">
      <alignment horizontal="center" vertical="center" wrapText="1"/>
      <protection/>
    </xf>
    <xf numFmtId="0" fontId="51" fillId="0" borderId="0" xfId="23" applyFont="1" applyBorder="1" applyAlignment="1">
      <alignment horizontal="center" vertical="center" wrapText="1"/>
      <protection/>
    </xf>
    <xf numFmtId="0" fontId="51" fillId="0" borderId="29" xfId="23" applyFont="1" applyBorder="1" applyAlignment="1">
      <alignment horizontal="center" vertical="center" wrapText="1"/>
      <protection/>
    </xf>
    <xf numFmtId="0" fontId="49" fillId="0" borderId="60" xfId="23" applyFont="1" applyBorder="1" applyAlignment="1">
      <alignment horizontal="center" vertical="center" wrapText="1"/>
      <protection/>
    </xf>
    <xf numFmtId="0" fontId="49" fillId="0" borderId="0" xfId="23" applyFont="1" applyBorder="1" applyAlignment="1">
      <alignment horizontal="center" vertical="center" wrapText="1"/>
      <protection/>
    </xf>
    <xf numFmtId="0" fontId="49" fillId="0" borderId="29" xfId="23" applyFont="1" applyBorder="1" applyAlignment="1">
      <alignment horizontal="center" vertical="center" wrapText="1"/>
      <protection/>
    </xf>
    <xf numFmtId="0" fontId="54" fillId="0" borderId="26" xfId="23" applyFont="1" applyBorder="1" applyAlignment="1">
      <alignment horizontal="center" vertical="center" wrapText="1"/>
      <protection/>
    </xf>
    <xf numFmtId="0" fontId="54" fillId="0" borderId="0" xfId="23" applyFont="1" applyBorder="1" applyAlignment="1">
      <alignment horizontal="center" vertical="center" wrapText="1"/>
      <protection/>
    </xf>
    <xf numFmtId="0" fontId="54" fillId="0" borderId="87" xfId="23" applyFont="1" applyBorder="1" applyAlignment="1">
      <alignment horizontal="center" vertical="center" wrapText="1"/>
      <protection/>
    </xf>
    <xf numFmtId="0" fontId="54" fillId="0" borderId="36" xfId="23" applyFont="1" applyBorder="1" applyAlignment="1">
      <alignment horizontal="center" vertical="center" wrapText="1"/>
      <protection/>
    </xf>
    <xf numFmtId="0" fontId="54" fillId="0" borderId="84" xfId="23" applyFont="1" applyBorder="1" applyAlignment="1">
      <alignment horizontal="center" vertical="center" wrapText="1"/>
      <protection/>
    </xf>
    <xf numFmtId="0" fontId="54" fillId="0" borderId="159" xfId="23" applyFont="1" applyBorder="1" applyAlignment="1">
      <alignment horizontal="center" vertical="center" wrapText="1"/>
      <protection/>
    </xf>
    <xf numFmtId="0" fontId="59" fillId="0" borderId="0" xfId="23" applyFont="1" applyFill="1" applyBorder="1" applyAlignment="1">
      <alignment horizontal="center" vertical="center" wrapText="1"/>
      <protection/>
    </xf>
    <xf numFmtId="0" fontId="28" fillId="0" borderId="99" xfId="0" applyFont="1" applyBorder="1" applyAlignment="1" applyProtection="1">
      <alignment horizontal="center"/>
      <protection hidden="1"/>
    </xf>
    <xf numFmtId="0" fontId="28" fillId="0" borderId="95" xfId="0" applyFont="1" applyBorder="1" applyAlignment="1" applyProtection="1">
      <alignment horizontal="center"/>
      <protection hidden="1"/>
    </xf>
    <xf numFmtId="0" fontId="28" fillId="0" borderId="127" xfId="0" applyFont="1" applyBorder="1" applyAlignment="1" applyProtection="1">
      <alignment horizontal="center"/>
      <protection hidden="1"/>
    </xf>
    <xf numFmtId="0" fontId="28" fillId="0" borderId="96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8" fillId="0" borderId="98" xfId="0" applyFont="1" applyBorder="1" applyAlignment="1" applyProtection="1">
      <alignment horizontal="center"/>
      <protection hidden="1"/>
    </xf>
    <xf numFmtId="0" fontId="28" fillId="0" borderId="100" xfId="0" applyFont="1" applyBorder="1" applyAlignment="1" applyProtection="1">
      <alignment horizontal="center"/>
      <protection hidden="1"/>
    </xf>
    <xf numFmtId="0" fontId="28" fillId="0" borderId="97" xfId="0" applyFont="1" applyBorder="1" applyAlignment="1" applyProtection="1">
      <alignment horizontal="center"/>
      <protection hidden="1"/>
    </xf>
    <xf numFmtId="0" fontId="28" fillId="0" borderId="101" xfId="0" applyFont="1" applyBorder="1" applyAlignment="1" applyProtection="1">
      <alignment horizontal="center"/>
      <protection hidden="1"/>
    </xf>
    <xf numFmtId="15" fontId="34" fillId="0" borderId="95" xfId="0" applyNumberFormat="1" applyFont="1" applyBorder="1" applyAlignment="1" applyProtection="1" quotePrefix="1">
      <alignment horizontal="center"/>
      <protection locked="0"/>
    </xf>
    <xf numFmtId="15" fontId="34" fillId="0" borderId="127" xfId="0" applyNumberFormat="1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98" xfId="0" applyBorder="1" applyAlignment="1" applyProtection="1">
      <alignment horizontal="center"/>
      <protection hidden="1"/>
    </xf>
    <xf numFmtId="0" fontId="25" fillId="0" borderId="160" xfId="0" applyFont="1" applyBorder="1" applyAlignment="1" applyProtection="1">
      <alignment horizontal="center"/>
      <protection hidden="1"/>
    </xf>
    <xf numFmtId="0" fontId="25" fillId="0" borderId="161" xfId="0" applyFont="1" applyBorder="1" applyAlignment="1" applyProtection="1">
      <alignment horizontal="center"/>
      <protection hidden="1"/>
    </xf>
    <xf numFmtId="0" fontId="25" fillId="0" borderId="162" xfId="0" applyFont="1" applyBorder="1" applyAlignment="1" applyProtection="1">
      <alignment horizontal="center"/>
      <protection hidden="1"/>
    </xf>
    <xf numFmtId="0" fontId="25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63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63" xfId="0" applyFont="1" applyBorder="1" applyAlignment="1" applyProtection="1">
      <alignment horizontal="right"/>
      <protection locked="0"/>
    </xf>
    <xf numFmtId="216" fontId="13" fillId="0" borderId="0" xfId="0" applyNumberFormat="1" applyFont="1" applyBorder="1" applyAlignment="1" applyProtection="1" quotePrefix="1">
      <alignment horizontal="left"/>
      <protection locked="0"/>
    </xf>
    <xf numFmtId="0" fontId="13" fillId="0" borderId="0" xfId="0" applyFont="1" applyBorder="1" applyAlignment="1" applyProtection="1">
      <alignment horizontal="center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6" fillId="0" borderId="63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 locked="0"/>
    </xf>
    <xf numFmtId="0" fontId="13" fillId="0" borderId="63" xfId="0" applyFont="1" applyBorder="1" applyAlignment="1" applyProtection="1">
      <alignment horizontal="left"/>
      <protection hidden="1" locked="0"/>
    </xf>
    <xf numFmtId="0" fontId="10" fillId="0" borderId="17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horizontal="left"/>
      <protection hidden="1" locked="0"/>
    </xf>
    <xf numFmtId="0" fontId="10" fillId="0" borderId="63" xfId="0" applyFont="1" applyBorder="1" applyAlignment="1" applyProtection="1">
      <alignment horizontal="left"/>
      <protection hidden="1"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6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justify"/>
      <protection locked="0"/>
    </xf>
    <xf numFmtId="0" fontId="13" fillId="0" borderId="63" xfId="0" applyFont="1" applyBorder="1" applyAlignment="1" applyProtection="1">
      <alignment horizontal="justify"/>
      <protection locked="0"/>
    </xf>
    <xf numFmtId="0" fontId="13" fillId="0" borderId="17" xfId="0" applyFont="1" applyBorder="1" applyAlignment="1" applyProtection="1">
      <alignment horizontal="left"/>
      <protection hidden="1"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98" xfId="0" applyFont="1" applyBorder="1" applyAlignment="1" applyProtection="1">
      <alignment horizont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ปกติ_Compaction" xfId="22"/>
    <cellStyle name="ปกติ_feild1" xfId="23"/>
    <cellStyle name="ปกติ_SERMP-S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'Plate Load Test'!$K$10</c:f>
              <c:strCache>
                <c:ptCount val="1"/>
                <c:pt idx="0">
                  <c:v>0.015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ngsanaUPC"/>
                    <a:ea typeface="AngsanaUPC"/>
                    <a:cs typeface="AngsanaUPC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'Plate Load Test'!$J$11:$J$17</c:f>
              <c:numCache>
                <c:ptCount val="7"/>
              </c:numCache>
            </c:numRef>
          </c:cat>
          <c:val>
            <c:numRef>
              <c:f>'Plate Load Test'!$K$11:$K$17</c:f>
              <c:numCache>
                <c:ptCount val="7"/>
                <c:pt idx="0">
                  <c:v>0.036</c:v>
                </c:pt>
                <c:pt idx="1">
                  <c:v>0.058</c:v>
                </c:pt>
                <c:pt idx="2">
                  <c:v>0.085</c:v>
                </c:pt>
                <c:pt idx="3">
                  <c:v>0.136</c:v>
                </c:pt>
                <c:pt idx="4">
                  <c:v>0.205</c:v>
                </c:pt>
                <c:pt idx="5">
                  <c:v>0.3</c:v>
                </c:pt>
                <c:pt idx="6">
                  <c:v>0.45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'Plate Load Test'!$L$10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'Plate Load Test'!$J$11:$J$17</c:f>
              <c:numCache>
                <c:ptCount val="7"/>
              </c:numCache>
            </c:numRef>
          </c:cat>
          <c:val>
            <c:numRef>
              <c:f>'Plate Load Test'!$L$11:$L$17</c:f>
              <c:numCache>
                <c:ptCount val="7"/>
              </c:numCache>
            </c:numRef>
          </c:val>
          <c:smooth val="0"/>
        </c:ser>
        <c:marker val="1"/>
        <c:axId val="1796048"/>
        <c:axId val="16164433"/>
      </c:lineChart>
      <c:catAx>
        <c:axId val="17960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ngsanaUPC"/>
                    <a:ea typeface="AngsanaUPC"/>
                    <a:cs typeface="AngsanaUPC"/>
                  </a:rPr>
                  <a:t>Load(Tons)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64433"/>
        <c:crosses val="autoZero"/>
        <c:auto val="1"/>
        <c:lblOffset val="100"/>
        <c:noMultiLvlLbl val="0"/>
      </c:catAx>
      <c:valAx>
        <c:axId val="16164433"/>
        <c:scaling>
          <c:orientation val="maxMin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ngsanaUPC"/>
                    <a:ea typeface="AngsanaUPC"/>
                    <a:cs typeface="AngsanaUPC"/>
                  </a:rPr>
                  <a:t>Settlement(inch)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6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ngsanaUPC"/>
          <a:ea typeface="AngsanaUPC"/>
          <a:cs typeface="Angsan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8080"/>
                </a:solidFill>
                <a:latin typeface="AngsanaUPC"/>
                <a:ea typeface="AngsanaUPC"/>
                <a:cs typeface="AngsanaUPC"/>
              </a:rPr>
              <a:t>O.M.C. &amp; Maximum Dry Density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7925"/>
          <c:w val="0.7055"/>
          <c:h val="0.816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FF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'Compaction Test'!$B$41:$F$41</c:f>
              <c:numCache>
                <c:ptCount val="5"/>
                <c:pt idx="0">
                  <c:v>4.645760743321719</c:v>
                </c:pt>
                <c:pt idx="1">
                  <c:v>6.607073455110766</c:v>
                </c:pt>
                <c:pt idx="2">
                  <c:v>8.580070041388094</c:v>
                </c:pt>
                <c:pt idx="3">
                  <c:v>10.13779527559054</c:v>
                </c:pt>
                <c:pt idx="4">
                  <c:v>12.160712812474227</c:v>
                </c:pt>
              </c:numCache>
            </c:numRef>
          </c:cat>
          <c:val>
            <c:numRef>
              <c:f>'Compaction Test'!$B$42:$F$42</c:f>
              <c:numCache>
                <c:ptCount val="5"/>
                <c:pt idx="0">
                  <c:v>2.123559641001107</c:v>
                </c:pt>
                <c:pt idx="1">
                  <c:v>2.198100985537843</c:v>
                </c:pt>
                <c:pt idx="2">
                  <c:v>2.2260566865940734</c:v>
                </c:pt>
                <c:pt idx="3">
                  <c:v>2.1706666092223523</c:v>
                </c:pt>
                <c:pt idx="4">
                  <c:v>2.1362116901340054</c:v>
                </c:pt>
              </c:numCache>
            </c:numRef>
          </c:val>
          <c:smooth val="1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800080"/>
                    </a:solidFill>
                    <a:latin typeface="AngsanaUPC"/>
                    <a:ea typeface="AngsanaUPC"/>
                    <a:cs typeface="AngsanaUPC"/>
                  </a:rPr>
                  <a:t>Water Content(%)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ngsanaUPC"/>
                <a:ea typeface="AngsanaUPC"/>
                <a:cs typeface="AngsanaUPC"/>
              </a:defRPr>
            </a:pPr>
          </a:p>
        </c:txPr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800080"/>
                    </a:solidFill>
                    <a:latin typeface="AngsanaUPC"/>
                    <a:ea typeface="AngsanaUPC"/>
                    <a:cs typeface="AngsanaUPC"/>
                  </a:rPr>
                  <a:t>Dry Unit Weight(gm./cc.)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ngsanaUPC"/>
                <a:ea typeface="AngsanaUPC"/>
                <a:cs typeface="AngsanaUPC"/>
              </a:defRPr>
            </a:pPr>
          </a:p>
        </c:txPr>
        <c:crossAx val="11262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7</xdr:col>
      <xdr:colOff>523875</xdr:colOff>
      <xdr:row>17</xdr:row>
      <xdr:rowOff>266700</xdr:rowOff>
    </xdr:to>
    <xdr:graphicFrame>
      <xdr:nvGraphicFramePr>
        <xdr:cNvPr id="1" name="Chart 2"/>
        <xdr:cNvGraphicFramePr/>
      </xdr:nvGraphicFramePr>
      <xdr:xfrm>
        <a:off x="552450" y="2171700"/>
        <a:ext cx="37052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9525</xdr:rowOff>
    </xdr:from>
    <xdr:to>
      <xdr:col>6</xdr:col>
      <xdr:colOff>9525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285750" y="7296150"/>
        <a:ext cx="40005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29</xdr:row>
      <xdr:rowOff>0</xdr:rowOff>
    </xdr:from>
    <xdr:to>
      <xdr:col>13</xdr:col>
      <xdr:colOff>504825</xdr:colOff>
      <xdr:row>30</xdr:row>
      <xdr:rowOff>123825</xdr:rowOff>
    </xdr:to>
    <xdr:sp>
      <xdr:nvSpPr>
        <xdr:cNvPr id="1" name="Polygon 5"/>
        <xdr:cNvSpPr>
          <a:spLocks/>
        </xdr:cNvSpPr>
      </xdr:nvSpPr>
      <xdr:spPr>
        <a:xfrm>
          <a:off x="5905500" y="7019925"/>
          <a:ext cx="428625" cy="361950"/>
        </a:xfrm>
        <a:custGeom>
          <a:pathLst>
            <a:path h="38" w="45">
              <a:moveTo>
                <a:pt x="45" y="0"/>
              </a:moveTo>
              <a:lnTo>
                <a:pt x="25" y="38"/>
              </a:lnTo>
              <a:lnTo>
                <a:pt x="0" y="3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76200</xdr:colOff>
      <xdr:row>30</xdr:row>
      <xdr:rowOff>133350</xdr:rowOff>
    </xdr:from>
    <xdr:to>
      <xdr:col>13</xdr:col>
      <xdr:colOff>95250</xdr:colOff>
      <xdr:row>30</xdr:row>
      <xdr:rowOff>133350</xdr:rowOff>
    </xdr:to>
    <xdr:sp>
      <xdr:nvSpPr>
        <xdr:cNvPr id="2" name="Line 6"/>
        <xdr:cNvSpPr>
          <a:spLocks/>
        </xdr:cNvSpPr>
      </xdr:nvSpPr>
      <xdr:spPr>
        <a:xfrm flipH="1">
          <a:off x="5905500" y="73914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76200</xdr:colOff>
      <xdr:row>31</xdr:row>
      <xdr:rowOff>133350</xdr:rowOff>
    </xdr:from>
    <xdr:to>
      <xdr:col>13</xdr:col>
      <xdr:colOff>523875</xdr:colOff>
      <xdr:row>32</xdr:row>
      <xdr:rowOff>0</xdr:rowOff>
    </xdr:to>
    <xdr:sp>
      <xdr:nvSpPr>
        <xdr:cNvPr id="3" name="Polygon 8"/>
        <xdr:cNvSpPr>
          <a:spLocks/>
        </xdr:cNvSpPr>
      </xdr:nvSpPr>
      <xdr:spPr>
        <a:xfrm>
          <a:off x="5905500" y="7629525"/>
          <a:ext cx="447675" cy="104775"/>
        </a:xfrm>
        <a:custGeom>
          <a:pathLst>
            <a:path h="11" w="47">
              <a:moveTo>
                <a:pt x="47" y="11"/>
              </a:moveTo>
              <a:lnTo>
                <a:pt x="27" y="11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S32"/>
  <sheetViews>
    <sheetView showGridLines="0" showRowColHeaders="0" showZeros="0" tabSelected="1" showOutlineSymbols="0" zoomScale="75" zoomScaleNormal="75" workbookViewId="0" topLeftCell="B1">
      <selection activeCell="B1" sqref="B1:P1"/>
    </sheetView>
  </sheetViews>
  <sheetFormatPr defaultColWidth="9.33203125" defaultRowHeight="21"/>
  <cols>
    <col min="1" max="2" width="13.66015625" style="38" customWidth="1"/>
    <col min="3" max="5" width="17.16015625" style="38" customWidth="1"/>
    <col min="6" max="6" width="13.66015625" style="38" customWidth="1"/>
    <col min="7" max="7" width="17.16015625" style="38" customWidth="1"/>
    <col min="8" max="8" width="13.66015625" style="38" customWidth="1"/>
    <col min="9" max="9" width="12.83203125" style="38" customWidth="1"/>
    <col min="10" max="10" width="14.5" style="38" customWidth="1"/>
    <col min="11" max="11" width="14.83203125" style="38" customWidth="1"/>
    <col min="12" max="12" width="17.16015625" style="38" customWidth="1"/>
    <col min="13" max="13" width="14.83203125" style="38" customWidth="1"/>
    <col min="14" max="14" width="16.83203125" style="38" customWidth="1"/>
    <col min="15" max="15" width="13.66015625" style="38" customWidth="1"/>
    <col min="16" max="16" width="18.33203125" style="38" customWidth="1"/>
    <col min="17" max="16384" width="13.66015625" style="38" customWidth="1"/>
  </cols>
  <sheetData>
    <row r="1" spans="2:16" ht="38.25">
      <c r="B1" s="439" t="s">
        <v>138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2:16" ht="39" thickBot="1">
      <c r="B2" s="440" t="s">
        <v>343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</row>
    <row r="3" spans="2:16" ht="39" thickTop="1">
      <c r="B3" s="441" t="s">
        <v>271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3"/>
    </row>
    <row r="4" spans="2:16" ht="26.25" customHeight="1" hidden="1">
      <c r="B4" s="416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8"/>
    </row>
    <row r="5" spans="2:16" ht="26.25">
      <c r="B5" s="39" t="s">
        <v>108</v>
      </c>
      <c r="C5" s="40"/>
      <c r="D5" s="452" t="s">
        <v>344</v>
      </c>
      <c r="E5" s="452"/>
      <c r="F5" s="452"/>
      <c r="G5" s="452"/>
      <c r="H5" s="41" t="s">
        <v>240</v>
      </c>
      <c r="I5" s="40"/>
      <c r="J5" s="457" t="s">
        <v>345</v>
      </c>
      <c r="K5" s="457"/>
      <c r="L5" s="457"/>
      <c r="M5" s="41" t="s">
        <v>109</v>
      </c>
      <c r="N5" s="19"/>
      <c r="O5" s="452" t="s">
        <v>110</v>
      </c>
      <c r="P5" s="456"/>
    </row>
    <row r="6" spans="2:16" ht="27" thickBot="1">
      <c r="B6" s="39" t="s">
        <v>111</v>
      </c>
      <c r="C6" s="40"/>
      <c r="D6" s="6">
        <v>235806</v>
      </c>
      <c r="E6" s="19"/>
      <c r="F6" s="19"/>
      <c r="G6" s="19"/>
      <c r="H6" s="41" t="s">
        <v>112</v>
      </c>
      <c r="I6" s="42"/>
      <c r="J6" s="7">
        <v>235807</v>
      </c>
      <c r="K6" s="5"/>
      <c r="L6" s="19"/>
      <c r="M6" s="41" t="s">
        <v>113</v>
      </c>
      <c r="N6" s="452" t="s">
        <v>44</v>
      </c>
      <c r="O6" s="452"/>
      <c r="P6" s="456"/>
    </row>
    <row r="7" spans="2:16" ht="27" hidden="1" thickBot="1">
      <c r="B7" s="43"/>
      <c r="C7" s="44"/>
      <c r="D7" s="45"/>
      <c r="E7" s="44"/>
      <c r="F7" s="44"/>
      <c r="G7" s="44"/>
      <c r="H7" s="44"/>
      <c r="I7" s="46"/>
      <c r="J7" s="45"/>
      <c r="K7" s="44"/>
      <c r="L7" s="44"/>
      <c r="M7" s="44"/>
      <c r="N7" s="47"/>
      <c r="O7" s="47"/>
      <c r="P7" s="48"/>
    </row>
    <row r="8" spans="2:19" ht="24" thickTop="1">
      <c r="B8" s="445" t="s">
        <v>114</v>
      </c>
      <c r="C8" s="447" t="s">
        <v>115</v>
      </c>
      <c r="D8" s="447" t="s">
        <v>116</v>
      </c>
      <c r="E8" s="302" t="s">
        <v>117</v>
      </c>
      <c r="F8" s="302" t="s">
        <v>118</v>
      </c>
      <c r="G8" s="302" t="s">
        <v>119</v>
      </c>
      <c r="H8" s="302" t="s">
        <v>120</v>
      </c>
      <c r="I8" s="302" t="s">
        <v>121</v>
      </c>
      <c r="J8" s="302" t="s">
        <v>122</v>
      </c>
      <c r="K8" s="302" t="s">
        <v>123</v>
      </c>
      <c r="L8" s="302" t="s">
        <v>124</v>
      </c>
      <c r="M8" s="302" t="s">
        <v>125</v>
      </c>
      <c r="N8" s="302" t="s">
        <v>126</v>
      </c>
      <c r="O8" s="302" t="s">
        <v>127</v>
      </c>
      <c r="P8" s="450" t="s">
        <v>128</v>
      </c>
      <c r="Q8" s="49"/>
      <c r="R8" s="49"/>
      <c r="S8" s="49"/>
    </row>
    <row r="9" spans="2:19" ht="26.25" thickBot="1">
      <c r="B9" s="446"/>
      <c r="C9" s="448"/>
      <c r="D9" s="449"/>
      <c r="E9" s="303" t="s">
        <v>129</v>
      </c>
      <c r="F9" s="303" t="s">
        <v>130</v>
      </c>
      <c r="G9" s="303" t="s">
        <v>131</v>
      </c>
      <c r="H9" s="303" t="s">
        <v>276</v>
      </c>
      <c r="I9" s="303" t="s">
        <v>275</v>
      </c>
      <c r="J9" s="303" t="s">
        <v>132</v>
      </c>
      <c r="K9" s="303" t="s">
        <v>274</v>
      </c>
      <c r="L9" s="303" t="s">
        <v>272</v>
      </c>
      <c r="M9" s="303" t="s">
        <v>133</v>
      </c>
      <c r="N9" s="303" t="s">
        <v>273</v>
      </c>
      <c r="O9" s="303" t="s">
        <v>134</v>
      </c>
      <c r="P9" s="451"/>
      <c r="Q9" s="49"/>
      <c r="R9" s="49"/>
      <c r="S9" s="49"/>
    </row>
    <row r="10" spans="2:19" ht="24" thickTop="1">
      <c r="B10" s="8">
        <v>1</v>
      </c>
      <c r="C10" s="67" t="s">
        <v>135</v>
      </c>
      <c r="D10" s="9">
        <v>235798</v>
      </c>
      <c r="E10" s="50">
        <f aca="true" t="shared" si="0" ref="E10:E21">IF(OR(C10=0,D10="",C10=""),"",DAYS360(D10,$J$6))</f>
        <v>9</v>
      </c>
      <c r="F10" s="10">
        <v>10</v>
      </c>
      <c r="G10" s="51" t="str">
        <f aca="true" t="shared" si="1" ref="G10:G21">IF(OR(C10=0,C10=""),"",IF(C10="รูปทรงลูกบาศก์","15 x 15 x 15","15 x 30"))</f>
        <v>15 x 15 x 15</v>
      </c>
      <c r="H10" s="52">
        <f aca="true" t="shared" si="2" ref="H10:H21">IF(OR(C10=0,C10=""),"",IF(C10="รูปทรงลูกบาศก์",15*15,PI()*(15^2)/4))</f>
        <v>225</v>
      </c>
      <c r="I10" s="52">
        <f aca="true" t="shared" si="3" ref="I10:I21">IF(OR(C10=0,C10=""),"",IF(C10="รูปทรงลูกบาศก์",15*15*15,PI()*(15^2)*30/4))</f>
        <v>3375</v>
      </c>
      <c r="J10" s="11">
        <v>8</v>
      </c>
      <c r="K10" s="52">
        <f aca="true" t="shared" si="4" ref="K10:K21">IF(OR(C10=0,C10=""),"",1000000*J10/I10)</f>
        <v>2370.3703703703704</v>
      </c>
      <c r="L10" s="10">
        <v>240</v>
      </c>
      <c r="M10" s="11">
        <v>52</v>
      </c>
      <c r="N10" s="52">
        <f aca="true" t="shared" si="5" ref="N10:N21">IF(OR(C10=0,C10=""),"",IF(C10="รูปทรงกระบอก",(($E$31*M10+$F$31)*1000)/H10,(($E$31*M10+$F$31)*1000*(5/6)/H10)))</f>
        <v>0</v>
      </c>
      <c r="O10" s="53">
        <f aca="true" t="shared" si="6" ref="O10:O21">IF(OR(C10=0,C10=""),"",(100*N10)/L10)</f>
        <v>0</v>
      </c>
      <c r="P10" s="20" t="s">
        <v>342</v>
      </c>
      <c r="Q10" s="415">
        <f>E10/(4+(0.85*E10))*L10</f>
        <v>185.40772532188842</v>
      </c>
      <c r="R10" s="49"/>
      <c r="S10" s="49"/>
    </row>
    <row r="11" spans="2:19" ht="23.25">
      <c r="B11" s="12">
        <v>2</v>
      </c>
      <c r="C11" s="68" t="s">
        <v>135</v>
      </c>
      <c r="D11" s="13">
        <v>235798</v>
      </c>
      <c r="E11" s="54">
        <f t="shared" si="0"/>
        <v>9</v>
      </c>
      <c r="F11" s="14">
        <v>10</v>
      </c>
      <c r="G11" s="55" t="str">
        <f t="shared" si="1"/>
        <v>15 x 15 x 15</v>
      </c>
      <c r="H11" s="56">
        <f t="shared" si="2"/>
        <v>225</v>
      </c>
      <c r="I11" s="56">
        <f t="shared" si="3"/>
        <v>3375</v>
      </c>
      <c r="J11" s="15">
        <v>8.05</v>
      </c>
      <c r="K11" s="56">
        <f t="shared" si="4"/>
        <v>2385.1851851851857</v>
      </c>
      <c r="L11" s="14">
        <v>240</v>
      </c>
      <c r="M11" s="15">
        <v>52.5</v>
      </c>
      <c r="N11" s="56">
        <f t="shared" si="5"/>
        <v>0</v>
      </c>
      <c r="O11" s="57">
        <f t="shared" si="6"/>
        <v>0</v>
      </c>
      <c r="P11" s="21" t="s">
        <v>342</v>
      </c>
      <c r="Q11" s="415">
        <f aca="true" t="shared" si="7" ref="Q11:Q21">E11/(4+(0.85*E11))*L11</f>
        <v>185.40772532188842</v>
      </c>
      <c r="R11" s="49"/>
      <c r="S11" s="49"/>
    </row>
    <row r="12" spans="2:19" ht="23.25">
      <c r="B12" s="12">
        <v>3</v>
      </c>
      <c r="C12" s="68" t="s">
        <v>135</v>
      </c>
      <c r="D12" s="13">
        <v>235798</v>
      </c>
      <c r="E12" s="54">
        <f t="shared" si="0"/>
        <v>9</v>
      </c>
      <c r="F12" s="14">
        <v>10</v>
      </c>
      <c r="G12" s="55" t="str">
        <f t="shared" si="1"/>
        <v>15 x 15 x 15</v>
      </c>
      <c r="H12" s="56">
        <f t="shared" si="2"/>
        <v>225</v>
      </c>
      <c r="I12" s="56">
        <f t="shared" si="3"/>
        <v>3375</v>
      </c>
      <c r="J12" s="15">
        <v>8</v>
      </c>
      <c r="K12" s="56">
        <f t="shared" si="4"/>
        <v>2370.3703703703704</v>
      </c>
      <c r="L12" s="14">
        <v>240</v>
      </c>
      <c r="M12" s="15">
        <v>55</v>
      </c>
      <c r="N12" s="56">
        <f t="shared" si="5"/>
        <v>0</v>
      </c>
      <c r="O12" s="57">
        <f t="shared" si="6"/>
        <v>0</v>
      </c>
      <c r="P12" s="21" t="s">
        <v>342</v>
      </c>
      <c r="Q12" s="415">
        <f t="shared" si="7"/>
        <v>185.40772532188842</v>
      </c>
      <c r="R12" s="49"/>
      <c r="S12" s="49"/>
    </row>
    <row r="13" spans="2:19" ht="23.25">
      <c r="B13" s="12">
        <v>4</v>
      </c>
      <c r="C13" s="68" t="s">
        <v>135</v>
      </c>
      <c r="D13" s="13">
        <v>235799</v>
      </c>
      <c r="E13" s="54">
        <f>IF(OR(C13=0,D13="",C13=""),"",DAYS360(D13,$J$6))</f>
        <v>8</v>
      </c>
      <c r="F13" s="14">
        <v>10</v>
      </c>
      <c r="G13" s="55" t="str">
        <f>IF(OR(C13=0,C13=""),"",IF(C13="รูปทรงลูกบาศก์","15 x 15 x 15","15 x 30"))</f>
        <v>15 x 15 x 15</v>
      </c>
      <c r="H13" s="56">
        <f>IF(OR(C13=0,C13=""),"",IF(C13="รูปทรงลูกบาศก์",15*15,PI()*(15^2)/4))</f>
        <v>225</v>
      </c>
      <c r="I13" s="56">
        <f>IF(OR(C13=0,C13=""),"",IF(C13="รูปทรงลูกบาศก์",15*15*15,PI()*(15^2)*30/4))</f>
        <v>3375</v>
      </c>
      <c r="J13" s="15">
        <v>8</v>
      </c>
      <c r="K13" s="56">
        <f>IF(OR(C13=0,C13=""),"",1000000*J13/I13)</f>
        <v>2370.3703703703704</v>
      </c>
      <c r="L13" s="14">
        <v>240</v>
      </c>
      <c r="M13" s="15">
        <v>50</v>
      </c>
      <c r="N13" s="56">
        <f t="shared" si="5"/>
        <v>0</v>
      </c>
      <c r="O13" s="57">
        <f>IF(OR(C13=0,C13=""),"",(100*N13)/L13)</f>
        <v>0</v>
      </c>
      <c r="P13" s="21" t="s">
        <v>342</v>
      </c>
      <c r="Q13" s="415">
        <f t="shared" si="7"/>
        <v>177.77777777777777</v>
      </c>
      <c r="R13" s="49"/>
      <c r="S13" s="49"/>
    </row>
    <row r="14" spans="2:19" ht="23.25">
      <c r="B14" s="12">
        <v>5</v>
      </c>
      <c r="C14" s="68" t="s">
        <v>135</v>
      </c>
      <c r="D14" s="13">
        <v>235799</v>
      </c>
      <c r="E14" s="54">
        <f>IF(OR(C14=0,D14="",C14=""),"",DAYS360(D14,$J$6))</f>
        <v>8</v>
      </c>
      <c r="F14" s="14">
        <v>10</v>
      </c>
      <c r="G14" s="55" t="str">
        <f>IF(OR(C14=0,C14=""),"",IF(C14="รูปทรงลูกบาศก์","15 x 15 x 15","15 x 30"))</f>
        <v>15 x 15 x 15</v>
      </c>
      <c r="H14" s="56">
        <f>IF(OR(C14=0,C14=""),"",IF(C14="รูปทรงลูกบาศก์",15*15,PI()*(15^2)/4))</f>
        <v>225</v>
      </c>
      <c r="I14" s="56">
        <f>IF(OR(C14=0,C14=""),"",IF(C14="รูปทรงลูกบาศก์",15*15*15,PI()*(15^2)*30/4))</f>
        <v>3375</v>
      </c>
      <c r="J14" s="15">
        <v>8.1</v>
      </c>
      <c r="K14" s="56">
        <f>IF(OR(C14=0,C14=""),"",1000000*J14/I14)</f>
        <v>2400</v>
      </c>
      <c r="L14" s="14">
        <v>240</v>
      </c>
      <c r="M14" s="15">
        <v>51.5</v>
      </c>
      <c r="N14" s="56">
        <f t="shared" si="5"/>
        <v>0</v>
      </c>
      <c r="O14" s="57">
        <f>IF(OR(C14=0,C14=""),"",(100*N14)/L14)</f>
        <v>0</v>
      </c>
      <c r="P14" s="21" t="s">
        <v>342</v>
      </c>
      <c r="Q14" s="415">
        <f t="shared" si="7"/>
        <v>177.77777777777777</v>
      </c>
      <c r="R14" s="49"/>
      <c r="S14" s="49"/>
    </row>
    <row r="15" spans="2:19" ht="23.25">
      <c r="B15" s="12">
        <v>6</v>
      </c>
      <c r="C15" s="68" t="s">
        <v>135</v>
      </c>
      <c r="D15" s="13">
        <v>235799</v>
      </c>
      <c r="E15" s="54">
        <f>IF(OR(C15=0,D15="",C15=""),"",DAYS360(D15,$J$6))</f>
        <v>8</v>
      </c>
      <c r="F15" s="14">
        <v>10</v>
      </c>
      <c r="G15" s="55" t="str">
        <f>IF(OR(C15=0,C15=""),"",IF(C15="รูปทรงลูกบาศก์","15 x 15 x 15","15 x 30"))</f>
        <v>15 x 15 x 15</v>
      </c>
      <c r="H15" s="56">
        <f>IF(OR(C15=0,C15=""),"",IF(C15="รูปทรงลูกบาศก์",15*15,PI()*(15^2)/4))</f>
        <v>225</v>
      </c>
      <c r="I15" s="56">
        <f>IF(OR(C15=0,C15=""),"",IF(C15="รูปทรงลูกบาศก์",15*15*15,PI()*(15^2)*30/4))</f>
        <v>3375</v>
      </c>
      <c r="J15" s="15">
        <v>8.15</v>
      </c>
      <c r="K15" s="56">
        <f>IF(OR(C15=0,C15=""),"",1000000*J15/I15)</f>
        <v>2414.814814814815</v>
      </c>
      <c r="L15" s="14">
        <v>240</v>
      </c>
      <c r="M15" s="15">
        <v>49</v>
      </c>
      <c r="N15" s="56">
        <f t="shared" si="5"/>
        <v>0</v>
      </c>
      <c r="O15" s="57">
        <f>IF(OR(C15=0,C15=""),"",(100*N15)/L15)</f>
        <v>0</v>
      </c>
      <c r="P15" s="21" t="s">
        <v>342</v>
      </c>
      <c r="Q15" s="415">
        <f t="shared" si="7"/>
        <v>177.77777777777777</v>
      </c>
      <c r="R15" s="49"/>
      <c r="S15" s="49"/>
    </row>
    <row r="16" spans="2:19" ht="23.25">
      <c r="B16" s="12"/>
      <c r="C16" s="69"/>
      <c r="D16" s="13"/>
      <c r="E16" s="54">
        <f t="shared" si="0"/>
      </c>
      <c r="F16" s="14"/>
      <c r="G16" s="55">
        <f t="shared" si="1"/>
      </c>
      <c r="H16" s="56">
        <f t="shared" si="2"/>
      </c>
      <c r="I16" s="56">
        <f t="shared" si="3"/>
      </c>
      <c r="J16" s="15"/>
      <c r="K16" s="56">
        <f t="shared" si="4"/>
      </c>
      <c r="L16" s="14"/>
      <c r="M16" s="15"/>
      <c r="N16" s="56">
        <f t="shared" si="5"/>
      </c>
      <c r="O16" s="57">
        <f t="shared" si="6"/>
      </c>
      <c r="P16" s="21"/>
      <c r="Q16" s="415" t="e">
        <f t="shared" si="7"/>
        <v>#VALUE!</v>
      </c>
      <c r="R16" s="49"/>
      <c r="S16" s="49"/>
    </row>
    <row r="17" spans="2:19" ht="23.25">
      <c r="B17" s="12"/>
      <c r="C17" s="69"/>
      <c r="D17" s="13"/>
      <c r="E17" s="54">
        <f t="shared" si="0"/>
      </c>
      <c r="F17" s="14"/>
      <c r="G17" s="55">
        <f t="shared" si="1"/>
      </c>
      <c r="H17" s="56">
        <f t="shared" si="2"/>
      </c>
      <c r="I17" s="56">
        <f t="shared" si="3"/>
      </c>
      <c r="J17" s="15"/>
      <c r="K17" s="56">
        <f t="shared" si="4"/>
      </c>
      <c r="L17" s="14"/>
      <c r="M17" s="15"/>
      <c r="N17" s="56">
        <f t="shared" si="5"/>
      </c>
      <c r="O17" s="57">
        <f t="shared" si="6"/>
      </c>
      <c r="P17" s="21"/>
      <c r="Q17" s="415" t="e">
        <f t="shared" si="7"/>
        <v>#VALUE!</v>
      </c>
      <c r="R17" s="58"/>
      <c r="S17" s="58"/>
    </row>
    <row r="18" spans="2:19" ht="23.25">
      <c r="B18" s="12"/>
      <c r="C18" s="69"/>
      <c r="D18" s="13"/>
      <c r="E18" s="54">
        <f t="shared" si="0"/>
      </c>
      <c r="F18" s="14"/>
      <c r="G18" s="55">
        <f t="shared" si="1"/>
      </c>
      <c r="H18" s="56">
        <f t="shared" si="2"/>
      </c>
      <c r="I18" s="56">
        <f t="shared" si="3"/>
      </c>
      <c r="J18" s="15"/>
      <c r="K18" s="56">
        <f t="shared" si="4"/>
      </c>
      <c r="L18" s="14"/>
      <c r="M18" s="15"/>
      <c r="N18" s="56">
        <f t="shared" si="5"/>
      </c>
      <c r="O18" s="57">
        <f t="shared" si="6"/>
      </c>
      <c r="P18" s="21"/>
      <c r="Q18" s="415" t="e">
        <f t="shared" si="7"/>
        <v>#VALUE!</v>
      </c>
      <c r="R18" s="58"/>
      <c r="S18" s="58"/>
    </row>
    <row r="19" spans="2:19" ht="23.25">
      <c r="B19" s="12"/>
      <c r="C19" s="69"/>
      <c r="D19" s="14"/>
      <c r="E19" s="54">
        <f t="shared" si="0"/>
      </c>
      <c r="F19" s="14"/>
      <c r="G19" s="55">
        <f t="shared" si="1"/>
      </c>
      <c r="H19" s="56">
        <f t="shared" si="2"/>
      </c>
      <c r="I19" s="56">
        <f t="shared" si="3"/>
      </c>
      <c r="J19" s="15"/>
      <c r="K19" s="56">
        <f t="shared" si="4"/>
      </c>
      <c r="L19" s="14"/>
      <c r="M19" s="15"/>
      <c r="N19" s="56">
        <f t="shared" si="5"/>
      </c>
      <c r="O19" s="57">
        <f t="shared" si="6"/>
      </c>
      <c r="P19" s="21"/>
      <c r="Q19" s="415" t="e">
        <f t="shared" si="7"/>
        <v>#VALUE!</v>
      </c>
      <c r="R19" s="58"/>
      <c r="S19" s="58"/>
    </row>
    <row r="20" spans="2:19" ht="23.25">
      <c r="B20" s="12"/>
      <c r="C20" s="69"/>
      <c r="D20" s="14"/>
      <c r="E20" s="54">
        <f t="shared" si="0"/>
      </c>
      <c r="F20" s="14"/>
      <c r="G20" s="55">
        <f t="shared" si="1"/>
      </c>
      <c r="H20" s="56">
        <f t="shared" si="2"/>
      </c>
      <c r="I20" s="56">
        <f t="shared" si="3"/>
      </c>
      <c r="J20" s="15"/>
      <c r="K20" s="56">
        <f t="shared" si="4"/>
      </c>
      <c r="L20" s="14"/>
      <c r="M20" s="15"/>
      <c r="N20" s="56">
        <f t="shared" si="5"/>
      </c>
      <c r="O20" s="57">
        <f t="shared" si="6"/>
      </c>
      <c r="P20" s="21"/>
      <c r="Q20" s="415" t="e">
        <f t="shared" si="7"/>
        <v>#VALUE!</v>
      </c>
      <c r="R20" s="58"/>
      <c r="S20" s="58"/>
    </row>
    <row r="21" spans="2:19" ht="24" thickBot="1">
      <c r="B21" s="16"/>
      <c r="C21" s="70"/>
      <c r="D21" s="17"/>
      <c r="E21" s="60">
        <f t="shared" si="0"/>
      </c>
      <c r="F21" s="17"/>
      <c r="G21" s="59">
        <f t="shared" si="1"/>
      </c>
      <c r="H21" s="61">
        <f t="shared" si="2"/>
      </c>
      <c r="I21" s="61">
        <f t="shared" si="3"/>
      </c>
      <c r="J21" s="18"/>
      <c r="K21" s="61">
        <f t="shared" si="4"/>
      </c>
      <c r="L21" s="17"/>
      <c r="M21" s="18"/>
      <c r="N21" s="61">
        <f t="shared" si="5"/>
      </c>
      <c r="O21" s="62">
        <f t="shared" si="6"/>
      </c>
      <c r="P21" s="22"/>
      <c r="Q21" s="415" t="e">
        <f t="shared" si="7"/>
        <v>#VALUE!</v>
      </c>
      <c r="R21" s="58"/>
      <c r="S21" s="58"/>
    </row>
    <row r="22" spans="2:19" ht="27.75" thickBot="1" thickTop="1">
      <c r="B22" s="453" t="s">
        <v>137</v>
      </c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8" t="str">
        <f>"สมการปรับแก้  :  Y  =  "&amp;E31&amp;"*X  +  "&amp;F31&amp;" ,ตัน"</f>
        <v>สมการปรับแก้  :  Y  =  *X  +   ,ตัน</v>
      </c>
      <c r="O22" s="459"/>
      <c r="P22" s="434"/>
      <c r="Q22" s="58"/>
      <c r="R22" s="58"/>
      <c r="S22" s="58"/>
    </row>
    <row r="23" spans="2:19" ht="24" thickTop="1"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58"/>
      <c r="R23" s="58"/>
      <c r="S23" s="58"/>
    </row>
    <row r="24" spans="2:19" ht="26.25">
      <c r="B24" s="23" t="s">
        <v>105</v>
      </c>
      <c r="C24" s="444" t="s">
        <v>151</v>
      </c>
      <c r="D24" s="444"/>
      <c r="E24" s="444"/>
      <c r="F24" s="66" t="s">
        <v>3</v>
      </c>
      <c r="G24" s="334"/>
      <c r="H24" s="334"/>
      <c r="I24" s="334"/>
      <c r="J24" s="334"/>
      <c r="K24" s="334"/>
      <c r="L24" s="334"/>
      <c r="M24" s="23" t="s">
        <v>105</v>
      </c>
      <c r="N24" s="444" t="s">
        <v>150</v>
      </c>
      <c r="O24" s="444"/>
      <c r="P24" s="444"/>
      <c r="Q24" s="58"/>
      <c r="R24" s="58"/>
      <c r="S24" s="58"/>
    </row>
    <row r="25" spans="2:16" ht="26.25">
      <c r="B25" s="24"/>
      <c r="C25" s="455" t="s">
        <v>73</v>
      </c>
      <c r="D25" s="455"/>
      <c r="E25" s="455"/>
      <c r="F25" s="24"/>
      <c r="G25" s="24"/>
      <c r="H25" s="24"/>
      <c r="I25" s="24"/>
      <c r="J25" s="24"/>
      <c r="K25" s="24"/>
      <c r="L25" s="24"/>
      <c r="M25" s="24"/>
      <c r="N25" s="455" t="s">
        <v>73</v>
      </c>
      <c r="O25" s="455"/>
      <c r="P25" s="455"/>
    </row>
    <row r="26" spans="2:16" ht="26.25">
      <c r="B26" s="24"/>
      <c r="C26" s="24"/>
      <c r="D26" s="4" t="s">
        <v>74</v>
      </c>
      <c r="E26" s="24"/>
      <c r="F26" s="24"/>
      <c r="G26" s="24"/>
      <c r="H26" s="24"/>
      <c r="I26" s="24"/>
      <c r="J26" s="24"/>
      <c r="K26" s="24"/>
      <c r="L26" s="24"/>
      <c r="M26" s="24"/>
      <c r="N26" s="455" t="s">
        <v>230</v>
      </c>
      <c r="O26" s="455"/>
      <c r="P26" s="455"/>
    </row>
    <row r="28" spans="2:3" ht="23.25">
      <c r="B28" s="63"/>
      <c r="C28" s="63"/>
    </row>
    <row r="29" spans="2:4" ht="23.25">
      <c r="B29" s="64"/>
      <c r="D29" s="65"/>
    </row>
    <row r="31" spans="1:7" ht="23.25">
      <c r="A31" s="65" t="s">
        <v>136</v>
      </c>
      <c r="E31" s="306"/>
      <c r="F31" s="307"/>
      <c r="G31" s="305"/>
    </row>
    <row r="32" ht="23.25">
      <c r="A32" s="65" t="s">
        <v>135</v>
      </c>
    </row>
  </sheetData>
  <sheetProtection password="B0B1" sheet="1" objects="1" scenarios="1"/>
  <mergeCells count="18">
    <mergeCell ref="C25:E25"/>
    <mergeCell ref="N25:P25"/>
    <mergeCell ref="J5:L5"/>
    <mergeCell ref="N22:P22"/>
    <mergeCell ref="N26:P26"/>
    <mergeCell ref="N24:P24"/>
    <mergeCell ref="O5:P5"/>
    <mergeCell ref="N6:P6"/>
    <mergeCell ref="B1:P1"/>
    <mergeCell ref="B2:P2"/>
    <mergeCell ref="B3:P3"/>
    <mergeCell ref="C24:E24"/>
    <mergeCell ref="B8:B9"/>
    <mergeCell ref="C8:C9"/>
    <mergeCell ref="D8:D9"/>
    <mergeCell ref="P8:P9"/>
    <mergeCell ref="D5:G5"/>
    <mergeCell ref="B22:M22"/>
  </mergeCells>
  <dataValidations count="19">
    <dataValidation type="list" allowBlank="1" showInputMessage="1" showErrorMessage="1" promptTitle="รูปร่างของแท่งตัวอย่างที่ทดสอบ :" prompt="ระบุรูปร่างของแท่งตัวอย่าง  ที่ทำการกดทดสอบในแต่ละลำดับว่า  เป็นรูปทรงกระบอก(มาตรฐานอเมริกา)  หรือ  รูปทรงลูกบาศก์(มาตรฐานอังกฤษ)  " sqref="C10:C21">
      <formula1>$A$30:$A$32</formula1>
    </dataValidation>
    <dataValidation allowBlank="1" showInputMessage="1" showErrorMessage="1" prompt="ตรงนี้สามารถพิมพ์คำว่า&quot;หน้าที่ 1....n&quot; ได้นะ" sqref="P4"/>
    <dataValidation allowBlank="1" showInputMessage="1" showErrorMessage="1" promptTitle="ห้องทดสอบ หรือ หน่วยงาน :" prompt="ป้อนชื่อของหน่วยงาน หรือ ห้องทดสอบของสถาบันต่างๆ  แก้ไขได้โดยกด F2" sqref="B1:P2"/>
    <dataValidation allowBlank="1" showInputMessage="1" showErrorMessage="1" promptTitle="สำหรับโครงการก่อสร้าง :" prompt="ป้อนชื่อของโครงการก่อสร้าง  ควรระบุสถานที่ด้วย" sqref="D5:G5"/>
    <dataValidation allowBlank="1" showInputMessage="1" showErrorMessage="1" promptTitle="วันที่  ที่รับตัวอย่าง :" prompt="ให้ระบุ วันที่ / เดือน / ปี พ.ศ. โดยพิมพ์ดังนี้เท่านั้น  เช่น 1/12/2543 " sqref="D6"/>
    <dataValidation allowBlank="1" showInputMessage="1" showErrorMessage="1" promptTitle="วันที่  ที่ทำการทดสอบตัวอย่าง :" prompt="ให้ระบุ วันที่ / เดือน / ปี พ.ศ. โดยพิมพ์ดังนี้เท่านั้น  เช่น 1/12/2543 " sqref="J6"/>
    <dataValidation allowBlank="1" showInputMessage="1" showErrorMessage="1" promptTitle="ผู้นำส่งแท่งตัวอย่างคอนกรีต :" prompt="ให้ระบุชื่อของ ห้าง-ร้าน-บริษัท ของผู้รับจ้าง(ผู้รับเหมา) หรือ เจ้าของโครงการก่อสร้าง" sqref="J5:L5"/>
    <dataValidation allowBlank="1" showInputMessage="1" showErrorMessage="1" promptTitle="เลขที่หนังสือนำส่งตัวอย่าง :" prompt="ให้ระบุเลขที่ของหนังสือนำส่งตัวอย่าง  เพื่อขอความอนุเคราะห์จากเจ้าของตัวอย่าง  หากไม่มีให้ใส่ว่า &quot;ไม่ระบุ&quot; หรือ เว้นว่างไว้ก็ได้" sqref="O5:P5"/>
    <dataValidation allowBlank="1" showInputMessage="1" showErrorMessage="1" promptTitle="ผู้ที่ทำการกดทดสอบ :" prompt="ระบุชื่อของผู้ที่ทำการกดทดสอบ  ซึ่งอาจจะเป็นเจ้าหน้าที่ห้อง Lab , ช่างเทคนิค หรือ วิศวกร ผู้ทำการรับรอง" sqref="N6:P6"/>
    <dataValidation allowBlank="1" showInputMessage="1" showErrorMessage="1" promptTitle="ลำดับที่ของตัวอย่างที่ทดสอบ :" prompt="ลำดับที่ของแท่งตัวอย่างคอนกรีต  ที่ทำการกดทดสอบ" sqref="B10:B21"/>
    <dataValidation allowBlank="1" showInputMessage="1" showErrorMessage="1" promptTitle="วันที่ ที่ทำการเก็บตัวอย่าง :" prompt="ระบุ วันที่ / เดือน / ปี พ.ศ. แบบนี้เท่านั้น เช่น 1/12/2544" sqref="D10:D21"/>
    <dataValidation allowBlank="1" showInputMessage="1" showErrorMessage="1" promptTitle="ค่าการยุบตัวของคอนกรีต :" prompt="ระบุค่าการยุบตัวของแท่งตัวอย่างลูกปูน   โดยภาพรวมทั้งหมดแล้วจะยอู่ในช่วง 2.5 - 15 ซม.  แต่ที่นิยมมักอยู่ในช่วง 5 - 10 ซม.&#10;&#10;&#10;&#10;&#10;&#10;&#10;&#10;&#10;&#10;&#10;&#10;&#10;&#10;&#10;&#10;" sqref="F10:F21"/>
    <dataValidation allowBlank="1" showInputMessage="1" showErrorMessage="1" promptTitle="น้ำหนักโดยรวมของแท่งตัวอย่าง :" prompt="ระบุน้ำหนักของแท่งตัวอย่าง  ขณะทำการกดทดสอบ  โดยทั่วไปมักจะอยู่ในช่วงนี้  7.75 - 8.10 กก.(รูปลูกบาศก์) , 12.20 - 13.00 กก.(รูปทรงกระบอก)" sqref="J10:J21"/>
    <dataValidation allowBlank="1" showInputMessage="1" showErrorMessage="1" promptTitle="กำลังรับน้ำหนักที่ออกแบบ :" prompt="ระบุกำลังรับแรงอัดประลัยที่ 28 วัน(รูปทรงกระบอก , Type I)  เท่านั้น" sqref="L10:L21"/>
    <dataValidation allowBlank="1" showInputMessage="1" showErrorMessage="1" promptTitle="แรงกดประลัยที่รับได้ :" prompt="แรงกดที่อ่านได้จากมาตรวัด  ในขณะที่แท่งตัวอย่างแตก&#10;ร้าว(เป็นตัวเลขที่อ่านได้โดยตรง  โดยที่ยังไม่ปรับแก้)" sqref="M10:M21"/>
    <dataValidation allowBlank="1" showInputMessage="1" showErrorMessage="1" promptTitle="จุดที่เก็บตัวอย่าง :" prompt="ระบุตำแหน่งที่เก็บตัวอย่าง หรือ ชื่อของโครงสร้างที่ทำการหล่อ" sqref="P10:P21"/>
    <dataValidation allowBlank="1" showInputMessage="1" showErrorMessage="1" promptTitle="ขอบเขตความรับผิดชอบ :" prompt="สามารถพิมพ์แก้ไขข้อความได้ โดยการกด F2" sqref="B22:M22"/>
    <dataValidation allowBlank="1" showInputMessage="1" showErrorMessage="1" promptTitle="อายุของแท่งตัวอย่าง : " prompt="ในที่นี้จะคำนวณอายุของแท่งตัวอย่าง  โดยใน 1 เดือนคิดเพียง 30 วัน เท่านั้น" sqref="E11:E21"/>
    <dataValidation allowBlank="1" showInputMessage="1" showErrorMessage="1" promptTitle="อายุของแท่งตัวอย่าง : " prompt="ในที่นี้จะคำนวณอายุของแท่งตัวอย่าง  โดยใน 1 เดือนคิดเพียง 30 วัน เท่านั้น fct' = [t/(4+0.85t)] " sqref="E10"/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2:Y27"/>
  <sheetViews>
    <sheetView showGridLines="0" showRowColHeaders="0" showOutlineSymbols="0" workbookViewId="0" topLeftCell="A1">
      <selection activeCell="D3" sqref="D3:L3"/>
    </sheetView>
  </sheetViews>
  <sheetFormatPr defaultColWidth="9.33203125" defaultRowHeight="21"/>
  <sheetData>
    <row r="1" ht="21.75" thickBot="1"/>
    <row r="2" spans="2:25" ht="27.75" thickBot="1" thickTop="1">
      <c r="B2" s="422" t="s">
        <v>245</v>
      </c>
      <c r="C2" s="421"/>
      <c r="D2" s="421"/>
      <c r="E2" s="421"/>
      <c r="F2" s="421"/>
      <c r="G2" s="421"/>
      <c r="H2" s="421"/>
      <c r="I2" s="421"/>
      <c r="J2" s="421"/>
      <c r="K2" s="421"/>
      <c r="L2" s="420"/>
      <c r="O2" s="464" t="s">
        <v>313</v>
      </c>
      <c r="P2" s="465"/>
      <c r="Q2" s="465"/>
      <c r="R2" s="465"/>
      <c r="S2" s="465"/>
      <c r="T2" s="465"/>
      <c r="U2" s="465"/>
      <c r="V2" s="465"/>
      <c r="W2" s="465"/>
      <c r="X2" s="465"/>
      <c r="Y2" s="466"/>
    </row>
    <row r="3" spans="2:25" ht="27" thickTop="1">
      <c r="B3" s="322" t="s">
        <v>247</v>
      </c>
      <c r="C3" s="313"/>
      <c r="D3" s="460" t="str">
        <f>'Strength Test'!D5</f>
        <v>ถนน คสล. ยาว 138 ม. บริเวณ ม.  บ.หนองหญ้ารังกา จ.อุดรฯ</v>
      </c>
      <c r="E3" s="461"/>
      <c r="F3" s="461"/>
      <c r="G3" s="461"/>
      <c r="H3" s="461"/>
      <c r="I3" s="461"/>
      <c r="J3" s="461"/>
      <c r="K3" s="461"/>
      <c r="L3" s="462"/>
      <c r="O3" s="467" t="s">
        <v>335</v>
      </c>
      <c r="P3" s="468"/>
      <c r="Q3" s="468"/>
      <c r="R3" s="468"/>
      <c r="S3" s="468"/>
      <c r="T3" s="468"/>
      <c r="U3" s="468"/>
      <c r="V3" s="468"/>
      <c r="W3" s="468"/>
      <c r="X3" s="468"/>
      <c r="Y3" s="469"/>
    </row>
    <row r="4" spans="2:25" ht="23.25">
      <c r="B4" s="320" t="s">
        <v>246</v>
      </c>
      <c r="C4" s="315"/>
      <c r="D4" s="463" t="s">
        <v>256</v>
      </c>
      <c r="E4" s="463"/>
      <c r="F4" s="463"/>
      <c r="G4" s="463"/>
      <c r="H4" s="317" t="s">
        <v>248</v>
      </c>
      <c r="I4" s="315"/>
      <c r="J4" s="423">
        <v>1.5</v>
      </c>
      <c r="K4" s="424"/>
      <c r="L4" s="321" t="s">
        <v>251</v>
      </c>
      <c r="O4" s="470" t="s">
        <v>336</v>
      </c>
      <c r="P4" s="471"/>
      <c r="Q4" s="474" t="s">
        <v>314</v>
      </c>
      <c r="R4" s="474"/>
      <c r="S4" s="474"/>
      <c r="T4" s="474"/>
      <c r="U4" s="474"/>
      <c r="V4" s="474"/>
      <c r="W4" s="474"/>
      <c r="X4" s="474"/>
      <c r="Y4" s="475"/>
    </row>
    <row r="5" spans="2:25" ht="23.25">
      <c r="B5" s="320" t="s">
        <v>249</v>
      </c>
      <c r="C5" s="315"/>
      <c r="D5" s="463" t="s">
        <v>257</v>
      </c>
      <c r="E5" s="463"/>
      <c r="F5" s="463"/>
      <c r="G5" s="463"/>
      <c r="H5" s="317" t="s">
        <v>250</v>
      </c>
      <c r="I5" s="315"/>
      <c r="J5" s="424" t="s">
        <v>258</v>
      </c>
      <c r="K5" s="424"/>
      <c r="L5" s="321" t="s">
        <v>251</v>
      </c>
      <c r="O5" s="472" t="s">
        <v>337</v>
      </c>
      <c r="P5" s="473"/>
      <c r="Q5" s="476" t="s">
        <v>315</v>
      </c>
      <c r="R5" s="476"/>
      <c r="S5" s="476"/>
      <c r="T5" s="476"/>
      <c r="U5" s="476"/>
      <c r="V5" s="476"/>
      <c r="W5" s="476"/>
      <c r="X5" s="476"/>
      <c r="Y5" s="477"/>
    </row>
    <row r="6" spans="2:25" ht="23.25">
      <c r="B6" s="320" t="s">
        <v>252</v>
      </c>
      <c r="C6" s="315"/>
      <c r="D6" s="330"/>
      <c r="E6" s="332">
        <v>0.305</v>
      </c>
      <c r="F6" s="331" t="s">
        <v>251</v>
      </c>
      <c r="G6" s="330"/>
      <c r="H6" s="317" t="s">
        <v>253</v>
      </c>
      <c r="I6" s="315"/>
      <c r="J6" s="424">
        <v>2</v>
      </c>
      <c r="K6" s="424"/>
      <c r="L6" s="321" t="s">
        <v>254</v>
      </c>
      <c r="O6" s="483" t="s">
        <v>334</v>
      </c>
      <c r="P6" s="484"/>
      <c r="Q6" s="484"/>
      <c r="R6" s="484"/>
      <c r="S6" s="484"/>
      <c r="T6" s="484"/>
      <c r="U6" s="484"/>
      <c r="V6" s="484"/>
      <c r="W6" s="484"/>
      <c r="X6" s="484"/>
      <c r="Y6" s="485"/>
    </row>
    <row r="7" spans="2:25" ht="24" thickBot="1">
      <c r="B7" s="323" t="s">
        <v>255</v>
      </c>
      <c r="C7" s="316"/>
      <c r="D7" s="433"/>
      <c r="E7" s="433"/>
      <c r="F7" s="433"/>
      <c r="G7" s="433"/>
      <c r="H7" s="324" t="s">
        <v>2</v>
      </c>
      <c r="I7" s="425" t="str">
        <f>'Strength Test'!N6</f>
        <v>นาย.เสริมพันธ์  เอี่ยมจะบก</v>
      </c>
      <c r="J7" s="425"/>
      <c r="K7" s="425"/>
      <c r="L7" s="426"/>
      <c r="O7" s="481" t="s">
        <v>338</v>
      </c>
      <c r="P7" s="482"/>
      <c r="Q7" s="35" t="s">
        <v>316</v>
      </c>
      <c r="R7" s="35"/>
      <c r="S7" s="35"/>
      <c r="T7" s="35"/>
      <c r="U7" s="35"/>
      <c r="V7" s="35"/>
      <c r="W7" s="35"/>
      <c r="X7" s="35"/>
      <c r="Y7" s="407"/>
    </row>
    <row r="8" spans="2:25" ht="24.75" thickBot="1" thickTop="1">
      <c r="B8" s="314"/>
      <c r="C8" s="315"/>
      <c r="D8" s="315"/>
      <c r="E8" s="315"/>
      <c r="F8" s="315"/>
      <c r="G8" s="315"/>
      <c r="H8" s="315"/>
      <c r="I8" s="427" t="s">
        <v>261</v>
      </c>
      <c r="J8" s="428"/>
      <c r="K8" s="428"/>
      <c r="L8" s="429"/>
      <c r="O8" s="406" t="s">
        <v>339</v>
      </c>
      <c r="P8" s="405"/>
      <c r="Q8" s="405"/>
      <c r="R8" s="35" t="s">
        <v>317</v>
      </c>
      <c r="S8" s="35"/>
      <c r="T8" s="35"/>
      <c r="U8" s="35"/>
      <c r="V8" s="35"/>
      <c r="W8" s="35"/>
      <c r="X8" s="35"/>
      <c r="Y8" s="407"/>
    </row>
    <row r="9" spans="2:25" ht="24.75" thickBot="1" thickTop="1">
      <c r="B9" s="314"/>
      <c r="C9" s="315"/>
      <c r="D9" s="315"/>
      <c r="E9" s="315"/>
      <c r="F9" s="315"/>
      <c r="G9" s="315"/>
      <c r="H9" s="315"/>
      <c r="I9" s="430" t="s">
        <v>259</v>
      </c>
      <c r="J9" s="432"/>
      <c r="K9" s="430" t="s">
        <v>260</v>
      </c>
      <c r="L9" s="431"/>
      <c r="O9" s="406" t="s">
        <v>340</v>
      </c>
      <c r="P9" s="405"/>
      <c r="Q9" s="405"/>
      <c r="R9" s="35" t="s">
        <v>318</v>
      </c>
      <c r="S9" s="35"/>
      <c r="T9" s="35"/>
      <c r="U9" s="35"/>
      <c r="V9" s="35"/>
      <c r="W9" s="35"/>
      <c r="X9" s="35"/>
      <c r="Y9" s="407"/>
    </row>
    <row r="10" spans="2:25" ht="24" thickTop="1">
      <c r="B10" s="314"/>
      <c r="C10" s="315"/>
      <c r="D10" s="315"/>
      <c r="E10" s="315"/>
      <c r="F10" s="315"/>
      <c r="G10" s="315"/>
      <c r="H10" s="315"/>
      <c r="I10" s="435">
        <v>0.25</v>
      </c>
      <c r="J10" s="436"/>
      <c r="K10" s="437">
        <v>0.015</v>
      </c>
      <c r="L10" s="438"/>
      <c r="O10" s="406" t="s">
        <v>341</v>
      </c>
      <c r="P10" s="405"/>
      <c r="Q10" s="405"/>
      <c r="R10" s="35" t="s">
        <v>319</v>
      </c>
      <c r="S10" s="35"/>
      <c r="T10" s="35"/>
      <c r="U10" s="35"/>
      <c r="V10" s="35"/>
      <c r="W10" s="35"/>
      <c r="X10" s="35"/>
      <c r="Y10" s="407"/>
    </row>
    <row r="11" spans="2:25" ht="23.25">
      <c r="B11" s="314"/>
      <c r="C11" s="315"/>
      <c r="D11" s="315"/>
      <c r="E11" s="315"/>
      <c r="F11" s="315"/>
      <c r="G11" s="315"/>
      <c r="H11" s="315"/>
      <c r="I11" s="435">
        <v>0.5</v>
      </c>
      <c r="J11" s="436"/>
      <c r="K11" s="437">
        <v>0.036</v>
      </c>
      <c r="L11" s="438"/>
      <c r="O11" s="478" t="s">
        <v>320</v>
      </c>
      <c r="P11" s="479"/>
      <c r="Q11" s="479"/>
      <c r="R11" s="479"/>
      <c r="S11" s="479"/>
      <c r="T11" s="479"/>
      <c r="U11" s="479"/>
      <c r="V11" s="479"/>
      <c r="W11" s="479"/>
      <c r="X11" s="479"/>
      <c r="Y11" s="480"/>
    </row>
    <row r="12" spans="2:25" ht="23.25">
      <c r="B12" s="314"/>
      <c r="C12" s="315"/>
      <c r="D12" s="315"/>
      <c r="E12" s="315"/>
      <c r="F12" s="315"/>
      <c r="G12" s="315"/>
      <c r="H12" s="315"/>
      <c r="I12" s="435">
        <v>0.75</v>
      </c>
      <c r="J12" s="436"/>
      <c r="K12" s="437">
        <v>0.058</v>
      </c>
      <c r="L12" s="438"/>
      <c r="O12" s="408" t="s">
        <v>321</v>
      </c>
      <c r="P12" s="35"/>
      <c r="Q12" s="35"/>
      <c r="R12" s="35"/>
      <c r="S12" s="35"/>
      <c r="T12" s="35"/>
      <c r="U12" s="35"/>
      <c r="V12" s="35"/>
      <c r="W12" s="35"/>
      <c r="X12" s="35"/>
      <c r="Y12" s="407"/>
    </row>
    <row r="13" spans="2:25" ht="23.25">
      <c r="B13" s="314"/>
      <c r="C13" s="315"/>
      <c r="D13" s="315"/>
      <c r="E13" s="315"/>
      <c r="F13" s="315"/>
      <c r="G13" s="315"/>
      <c r="H13" s="315"/>
      <c r="I13" s="435">
        <v>1</v>
      </c>
      <c r="J13" s="436"/>
      <c r="K13" s="437">
        <v>0.085</v>
      </c>
      <c r="L13" s="438"/>
      <c r="O13" s="408" t="s">
        <v>322</v>
      </c>
      <c r="P13" s="35"/>
      <c r="Q13" s="35"/>
      <c r="R13" s="35"/>
      <c r="S13" s="35"/>
      <c r="T13" s="35"/>
      <c r="U13" s="35"/>
      <c r="V13" s="35"/>
      <c r="W13" s="35"/>
      <c r="X13" s="35"/>
      <c r="Y13" s="407"/>
    </row>
    <row r="14" spans="2:25" ht="23.25">
      <c r="B14" s="314"/>
      <c r="C14" s="315"/>
      <c r="D14" s="315"/>
      <c r="E14" s="315"/>
      <c r="F14" s="315"/>
      <c r="G14" s="315"/>
      <c r="H14" s="315"/>
      <c r="I14" s="435">
        <v>1.25</v>
      </c>
      <c r="J14" s="436"/>
      <c r="K14" s="437">
        <v>0.136</v>
      </c>
      <c r="L14" s="438"/>
      <c r="O14" s="408" t="s">
        <v>323</v>
      </c>
      <c r="P14" s="35"/>
      <c r="Q14" s="35"/>
      <c r="R14" s="35"/>
      <c r="S14" s="35"/>
      <c r="T14" s="35"/>
      <c r="U14" s="35"/>
      <c r="V14" s="35"/>
      <c r="W14" s="35"/>
      <c r="X14" s="35"/>
      <c r="Y14" s="407"/>
    </row>
    <row r="15" spans="2:25" ht="23.25">
      <c r="B15" s="314"/>
      <c r="C15" s="315"/>
      <c r="D15" s="315"/>
      <c r="E15" s="315"/>
      <c r="F15" s="315"/>
      <c r="G15" s="315"/>
      <c r="H15" s="315"/>
      <c r="I15" s="435">
        <v>1.5</v>
      </c>
      <c r="J15" s="436"/>
      <c r="K15" s="437">
        <v>0.205</v>
      </c>
      <c r="L15" s="438"/>
      <c r="O15" s="478" t="s">
        <v>324</v>
      </c>
      <c r="P15" s="479"/>
      <c r="Q15" s="479"/>
      <c r="R15" s="479"/>
      <c r="S15" s="479"/>
      <c r="T15" s="479"/>
      <c r="U15" s="479"/>
      <c r="V15" s="479"/>
      <c r="W15" s="479"/>
      <c r="X15" s="479"/>
      <c r="Y15" s="480"/>
    </row>
    <row r="16" spans="2:25" ht="23.25">
      <c r="B16" s="314"/>
      <c r="C16" s="315"/>
      <c r="D16" s="315"/>
      <c r="E16" s="315"/>
      <c r="F16" s="315"/>
      <c r="G16" s="315"/>
      <c r="H16" s="315"/>
      <c r="I16" s="435">
        <v>1.75</v>
      </c>
      <c r="J16" s="436"/>
      <c r="K16" s="437">
        <v>0.3</v>
      </c>
      <c r="L16" s="438"/>
      <c r="O16" s="408" t="s">
        <v>325</v>
      </c>
      <c r="P16" s="35"/>
      <c r="Q16" s="35"/>
      <c r="R16" s="35"/>
      <c r="S16" s="35"/>
      <c r="T16" s="35"/>
      <c r="U16" s="35"/>
      <c r="V16" s="35"/>
      <c r="W16" s="35"/>
      <c r="X16" s="35"/>
      <c r="Y16" s="407"/>
    </row>
    <row r="17" spans="2:25" ht="23.25">
      <c r="B17" s="314"/>
      <c r="C17" s="315"/>
      <c r="D17" s="315"/>
      <c r="E17" s="315"/>
      <c r="F17" s="315"/>
      <c r="G17" s="315"/>
      <c r="H17" s="315"/>
      <c r="I17" s="435">
        <v>2</v>
      </c>
      <c r="J17" s="436"/>
      <c r="K17" s="437">
        <v>0.45</v>
      </c>
      <c r="L17" s="438"/>
      <c r="O17" s="408" t="s">
        <v>326</v>
      </c>
      <c r="P17" s="35"/>
      <c r="Q17" s="35"/>
      <c r="R17" s="35"/>
      <c r="S17" s="35"/>
      <c r="T17" s="35"/>
      <c r="U17" s="35"/>
      <c r="V17" s="35"/>
      <c r="W17" s="35"/>
      <c r="X17" s="35"/>
      <c r="Y17" s="407"/>
    </row>
    <row r="18" spans="2:25" ht="24" thickBot="1">
      <c r="B18" s="314"/>
      <c r="C18" s="315"/>
      <c r="D18" s="315"/>
      <c r="E18" s="315"/>
      <c r="F18" s="315"/>
      <c r="G18" s="315"/>
      <c r="H18" s="315"/>
      <c r="I18" s="325"/>
      <c r="J18" s="318"/>
      <c r="K18" s="327"/>
      <c r="L18" s="328"/>
      <c r="O18" s="408" t="s">
        <v>327</v>
      </c>
      <c r="P18" s="35"/>
      <c r="Q18" s="35"/>
      <c r="R18" s="35"/>
      <c r="S18" s="35"/>
      <c r="T18" s="35"/>
      <c r="U18" s="35"/>
      <c r="V18" s="35"/>
      <c r="W18" s="35"/>
      <c r="X18" s="35"/>
      <c r="Y18" s="407"/>
    </row>
    <row r="19" spans="2:25" ht="24.75" thickBot="1" thickTop="1">
      <c r="B19" s="427" t="s">
        <v>269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9"/>
      <c r="O19" s="478" t="s">
        <v>269</v>
      </c>
      <c r="P19" s="479"/>
      <c r="Q19" s="479"/>
      <c r="R19" s="479"/>
      <c r="S19" s="479"/>
      <c r="T19" s="479"/>
      <c r="U19" s="479"/>
      <c r="V19" s="479"/>
      <c r="W19" s="479"/>
      <c r="X19" s="479"/>
      <c r="Y19" s="480"/>
    </row>
    <row r="20" spans="2:25" ht="24" thickTop="1">
      <c r="B20" s="314"/>
      <c r="C20" s="315" t="s">
        <v>262</v>
      </c>
      <c r="D20" s="315"/>
      <c r="E20" s="315"/>
      <c r="F20" s="315"/>
      <c r="G20" s="315"/>
      <c r="H20" s="315"/>
      <c r="I20" s="319" t="s">
        <v>197</v>
      </c>
      <c r="J20" s="326">
        <f>I17</f>
        <v>2</v>
      </c>
      <c r="K20" s="319" t="s">
        <v>254</v>
      </c>
      <c r="L20" s="321"/>
      <c r="O20" s="408" t="s">
        <v>328</v>
      </c>
      <c r="P20" s="35"/>
      <c r="Q20" s="35"/>
      <c r="R20" s="35"/>
      <c r="S20" s="35"/>
      <c r="T20" s="35"/>
      <c r="U20" s="35"/>
      <c r="V20" s="35"/>
      <c r="W20" s="35"/>
      <c r="X20" s="35"/>
      <c r="Y20" s="407"/>
    </row>
    <row r="21" spans="2:25" ht="23.25">
      <c r="B21" s="314"/>
      <c r="C21" s="315" t="s">
        <v>267</v>
      </c>
      <c r="D21" s="315"/>
      <c r="E21" s="315"/>
      <c r="F21" s="315"/>
      <c r="G21" s="315"/>
      <c r="H21" s="315"/>
      <c r="I21" s="319" t="s">
        <v>197</v>
      </c>
      <c r="J21" s="326">
        <f>K17</f>
        <v>0.45</v>
      </c>
      <c r="K21" s="319" t="s">
        <v>268</v>
      </c>
      <c r="L21" s="321"/>
      <c r="O21" s="408" t="s">
        <v>329</v>
      </c>
      <c r="P21" s="35"/>
      <c r="Q21" s="35"/>
      <c r="R21" s="35"/>
      <c r="S21" s="35"/>
      <c r="T21" s="35"/>
      <c r="U21" s="35"/>
      <c r="V21" s="35"/>
      <c r="W21" s="35"/>
      <c r="X21" s="35"/>
      <c r="Y21" s="407"/>
    </row>
    <row r="22" spans="2:25" ht="23.25">
      <c r="B22" s="314"/>
      <c r="C22" s="315" t="s">
        <v>263</v>
      </c>
      <c r="D22" s="315"/>
      <c r="E22" s="315"/>
      <c r="F22" s="315"/>
      <c r="G22" s="315"/>
      <c r="H22" s="315"/>
      <c r="I22" s="319" t="s">
        <v>197</v>
      </c>
      <c r="J22" s="326">
        <f>(I17/((PI()*(0.305)^2)/4))</f>
        <v>27.374136946738247</v>
      </c>
      <c r="K22" s="319" t="s">
        <v>265</v>
      </c>
      <c r="L22" s="321"/>
      <c r="O22" s="408" t="s">
        <v>330</v>
      </c>
      <c r="P22" s="35"/>
      <c r="Q22" s="35"/>
      <c r="R22" s="35"/>
      <c r="S22" s="35"/>
      <c r="T22" s="35"/>
      <c r="U22" s="35"/>
      <c r="V22" s="35"/>
      <c r="W22" s="35"/>
      <c r="X22" s="35"/>
      <c r="Y22" s="407"/>
    </row>
    <row r="23" spans="2:25" ht="23.25">
      <c r="B23" s="314"/>
      <c r="C23" s="315" t="s">
        <v>264</v>
      </c>
      <c r="D23" s="315"/>
      <c r="E23" s="315"/>
      <c r="F23" s="315"/>
      <c r="G23" s="315"/>
      <c r="H23" s="315"/>
      <c r="I23" s="319" t="s">
        <v>197</v>
      </c>
      <c r="J23" s="329">
        <v>3</v>
      </c>
      <c r="K23" s="319"/>
      <c r="L23" s="321"/>
      <c r="O23" s="408" t="s">
        <v>331</v>
      </c>
      <c r="P23" s="35"/>
      <c r="Q23" s="35"/>
      <c r="R23" s="35"/>
      <c r="S23" s="35"/>
      <c r="T23" s="35"/>
      <c r="U23" s="35"/>
      <c r="V23" s="35"/>
      <c r="W23" s="35"/>
      <c r="X23" s="35"/>
      <c r="Y23" s="407"/>
    </row>
    <row r="24" spans="2:25" ht="24" thickBot="1">
      <c r="B24" s="314"/>
      <c r="C24" s="315" t="s">
        <v>270</v>
      </c>
      <c r="D24" s="315"/>
      <c r="E24" s="315"/>
      <c r="F24" s="315"/>
      <c r="G24" s="315"/>
      <c r="H24" s="315"/>
      <c r="I24" s="319" t="s">
        <v>197</v>
      </c>
      <c r="J24" s="326">
        <f>J22/J23</f>
        <v>9.124712315579416</v>
      </c>
      <c r="K24" s="319" t="s">
        <v>265</v>
      </c>
      <c r="L24" s="321"/>
      <c r="O24" s="408" t="s">
        <v>332</v>
      </c>
      <c r="P24" s="35"/>
      <c r="Q24" s="35"/>
      <c r="R24" s="35"/>
      <c r="S24" s="35"/>
      <c r="T24" s="35"/>
      <c r="U24" s="35"/>
      <c r="V24" s="35"/>
      <c r="W24" s="35"/>
      <c r="X24" s="35"/>
      <c r="Y24" s="407"/>
    </row>
    <row r="25" spans="2:25" ht="23.25" customHeight="1" thickBot="1" thickTop="1">
      <c r="B25" s="427" t="s">
        <v>266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9"/>
      <c r="O25" s="408" t="s">
        <v>333</v>
      </c>
      <c r="P25" s="35"/>
      <c r="Q25" s="35"/>
      <c r="R25" s="35"/>
      <c r="S25" s="35"/>
      <c r="T25" s="35"/>
      <c r="U25" s="35"/>
      <c r="V25" s="35"/>
      <c r="W25" s="35"/>
      <c r="X25" s="35"/>
      <c r="Y25" s="407"/>
    </row>
    <row r="26" spans="15:25" ht="24" thickTop="1">
      <c r="O26" s="409"/>
      <c r="P26" s="410"/>
      <c r="Q26" s="410"/>
      <c r="R26" s="410"/>
      <c r="S26" s="410"/>
      <c r="T26" s="410"/>
      <c r="U26" s="410"/>
      <c r="V26" s="410"/>
      <c r="W26" s="410"/>
      <c r="X26" s="410"/>
      <c r="Y26" s="411"/>
    </row>
    <row r="27" spans="15:25" ht="21">
      <c r="O27" s="412"/>
      <c r="P27" s="413"/>
      <c r="Q27" s="413"/>
      <c r="R27" s="413"/>
      <c r="S27" s="413"/>
      <c r="T27" s="413"/>
      <c r="U27" s="413"/>
      <c r="V27" s="413"/>
      <c r="W27" s="413"/>
      <c r="X27" s="413"/>
      <c r="Y27" s="414"/>
    </row>
  </sheetData>
  <sheetProtection password="B0B1" sheet="1" objects="1" scenarios="1"/>
  <mergeCells count="41">
    <mergeCell ref="O19:Y19"/>
    <mergeCell ref="O7:P7"/>
    <mergeCell ref="O6:Y6"/>
    <mergeCell ref="O11:Y11"/>
    <mergeCell ref="O15:Y15"/>
    <mergeCell ref="O2:Y2"/>
    <mergeCell ref="O3:Y3"/>
    <mergeCell ref="O4:P4"/>
    <mergeCell ref="O5:P5"/>
    <mergeCell ref="Q4:Y4"/>
    <mergeCell ref="Q5:Y5"/>
    <mergeCell ref="B2:L2"/>
    <mergeCell ref="D3:L3"/>
    <mergeCell ref="D4:G4"/>
    <mergeCell ref="D5:G5"/>
    <mergeCell ref="I8:L8"/>
    <mergeCell ref="I10:J10"/>
    <mergeCell ref="D7:G7"/>
    <mergeCell ref="J4:K4"/>
    <mergeCell ref="J5:K5"/>
    <mergeCell ref="J6:K6"/>
    <mergeCell ref="I7:L7"/>
    <mergeCell ref="I12:J12"/>
    <mergeCell ref="I13:J13"/>
    <mergeCell ref="I14:J14"/>
    <mergeCell ref="K9:L9"/>
    <mergeCell ref="I9:J9"/>
    <mergeCell ref="I15:J15"/>
    <mergeCell ref="I16:J16"/>
    <mergeCell ref="K10:L10"/>
    <mergeCell ref="K11:L11"/>
    <mergeCell ref="K12:L12"/>
    <mergeCell ref="K13:L13"/>
    <mergeCell ref="K14:L14"/>
    <mergeCell ref="K15:L15"/>
    <mergeCell ref="K16:L16"/>
    <mergeCell ref="I11:J11"/>
    <mergeCell ref="I17:J17"/>
    <mergeCell ref="K17:L17"/>
    <mergeCell ref="B19:L19"/>
    <mergeCell ref="B25:L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Equation.3" shapeId="638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42"/>
  <sheetViews>
    <sheetView showGridLines="0" showRowColHeaders="0" workbookViewId="0" topLeftCell="A1">
      <selection activeCell="B1" sqref="B1:I1"/>
    </sheetView>
  </sheetViews>
  <sheetFormatPr defaultColWidth="9.33203125" defaultRowHeight="21"/>
  <cols>
    <col min="1" max="1" width="5" style="73" customWidth="1"/>
    <col min="2" max="2" width="13.66015625" style="73" customWidth="1"/>
    <col min="3" max="3" width="13.83203125" style="73" customWidth="1"/>
    <col min="4" max="4" width="14.16015625" style="73" customWidth="1"/>
    <col min="5" max="5" width="14.33203125" style="73" customWidth="1"/>
    <col min="6" max="6" width="13.83203125" style="73" customWidth="1"/>
    <col min="7" max="7" width="13.66015625" style="73" customWidth="1"/>
    <col min="8" max="8" width="14.83203125" style="73" customWidth="1"/>
    <col min="9" max="9" width="12" style="73" customWidth="1"/>
    <col min="10" max="10" width="5" style="73" customWidth="1"/>
    <col min="11" max="16384" width="10.66015625" style="73" customWidth="1"/>
  </cols>
  <sheetData>
    <row r="1" spans="1:10" ht="27.75" thickBot="1" thickTop="1">
      <c r="A1" s="71"/>
      <c r="B1" s="489"/>
      <c r="C1" s="489"/>
      <c r="D1" s="489"/>
      <c r="E1" s="489"/>
      <c r="F1" s="489"/>
      <c r="G1" s="489"/>
      <c r="H1" s="489"/>
      <c r="I1" s="489"/>
      <c r="J1" s="72"/>
    </row>
    <row r="2" spans="1:10" ht="23.25">
      <c r="A2" s="74"/>
      <c r="B2" s="308" t="s">
        <v>36</v>
      </c>
      <c r="C2" s="497" t="s">
        <v>37</v>
      </c>
      <c r="D2" s="498"/>
      <c r="E2" s="498"/>
      <c r="F2" s="499"/>
      <c r="G2" s="308" t="s">
        <v>38</v>
      </c>
      <c r="H2" s="490" t="s">
        <v>39</v>
      </c>
      <c r="I2" s="491"/>
      <c r="J2" s="75"/>
    </row>
    <row r="3" spans="1:10" ht="23.25">
      <c r="A3" s="74"/>
      <c r="B3" s="309" t="s">
        <v>40</v>
      </c>
      <c r="C3" s="500" t="s">
        <v>41</v>
      </c>
      <c r="D3" s="500"/>
      <c r="E3" s="500"/>
      <c r="F3" s="501"/>
      <c r="G3" s="312" t="s">
        <v>42</v>
      </c>
      <c r="H3" s="492" t="s">
        <v>39</v>
      </c>
      <c r="I3" s="493"/>
      <c r="J3" s="75"/>
    </row>
    <row r="4" spans="1:10" ht="23.25">
      <c r="A4" s="74"/>
      <c r="B4" s="310" t="s">
        <v>43</v>
      </c>
      <c r="C4" s="502" t="str">
        <f>'Strength Test'!N6</f>
        <v>นาย.เสริมพันธ์  เอี่ยมจะบก</v>
      </c>
      <c r="D4" s="502"/>
      <c r="E4" s="502"/>
      <c r="F4" s="503"/>
      <c r="G4" s="309" t="s">
        <v>45</v>
      </c>
      <c r="H4" s="509" t="s">
        <v>46</v>
      </c>
      <c r="I4" s="510"/>
      <c r="J4" s="75"/>
    </row>
    <row r="5" spans="1:10" ht="24" thickBot="1">
      <c r="A5" s="74"/>
      <c r="B5" s="311" t="s">
        <v>47</v>
      </c>
      <c r="C5" s="494" t="s">
        <v>48</v>
      </c>
      <c r="D5" s="495"/>
      <c r="E5" s="495"/>
      <c r="F5" s="496"/>
      <c r="G5" s="311" t="s">
        <v>49</v>
      </c>
      <c r="H5" s="507" t="s">
        <v>50</v>
      </c>
      <c r="I5" s="508"/>
      <c r="J5" s="75"/>
    </row>
    <row r="6" spans="1:10" ht="24" thickBot="1">
      <c r="A6" s="74"/>
      <c r="B6" s="486" t="s">
        <v>51</v>
      </c>
      <c r="C6" s="487"/>
      <c r="D6" s="487"/>
      <c r="E6" s="487"/>
      <c r="F6" s="487"/>
      <c r="G6" s="487"/>
      <c r="H6" s="487"/>
      <c r="I6" s="488"/>
      <c r="J6" s="75"/>
    </row>
    <row r="7" spans="1:10" ht="23.25">
      <c r="A7" s="74"/>
      <c r="B7" s="76" t="s">
        <v>52</v>
      </c>
      <c r="C7" s="77"/>
      <c r="D7" s="33">
        <v>25</v>
      </c>
      <c r="E7" s="78"/>
      <c r="F7" s="79" t="s">
        <v>53</v>
      </c>
      <c r="G7" s="77"/>
      <c r="H7" s="1">
        <v>3</v>
      </c>
      <c r="I7" s="80"/>
      <c r="J7" s="75"/>
    </row>
    <row r="8" spans="1:10" ht="23.25">
      <c r="A8" s="74"/>
      <c r="B8" s="76" t="s">
        <v>54</v>
      </c>
      <c r="C8" s="77"/>
      <c r="D8" s="1">
        <v>2.497</v>
      </c>
      <c r="E8" s="78" t="s">
        <v>55</v>
      </c>
      <c r="F8" s="79" t="s">
        <v>56</v>
      </c>
      <c r="G8" s="77"/>
      <c r="H8" s="1">
        <v>10.2</v>
      </c>
      <c r="I8" s="80" t="s">
        <v>57</v>
      </c>
      <c r="J8" s="75"/>
    </row>
    <row r="9" spans="1:10" ht="24" thickBot="1">
      <c r="A9" s="74"/>
      <c r="B9" s="76" t="s">
        <v>58</v>
      </c>
      <c r="C9" s="77"/>
      <c r="D9" s="1">
        <v>11.62</v>
      </c>
      <c r="E9" s="78" t="s">
        <v>57</v>
      </c>
      <c r="F9" s="79" t="s">
        <v>59</v>
      </c>
      <c r="G9" s="77"/>
      <c r="H9" s="81">
        <f>PI()*((H8^2)/4)*D9</f>
        <v>949.5030255688953</v>
      </c>
      <c r="I9" s="80" t="s">
        <v>148</v>
      </c>
      <c r="J9" s="75"/>
    </row>
    <row r="10" spans="1:10" ht="24" thickBot="1">
      <c r="A10" s="74"/>
      <c r="B10" s="486" t="s">
        <v>60</v>
      </c>
      <c r="C10" s="487"/>
      <c r="D10" s="487"/>
      <c r="E10" s="487"/>
      <c r="F10" s="487"/>
      <c r="G10" s="487"/>
      <c r="H10" s="487"/>
      <c r="I10" s="488"/>
      <c r="J10" s="75"/>
    </row>
    <row r="11" spans="1:10" ht="23.25">
      <c r="A11" s="74"/>
      <c r="B11" s="518" t="s">
        <v>42</v>
      </c>
      <c r="C11" s="519"/>
      <c r="D11" s="82">
        <v>1</v>
      </c>
      <c r="E11" s="82">
        <v>2</v>
      </c>
      <c r="F11" s="82">
        <v>3</v>
      </c>
      <c r="G11" s="82">
        <v>4</v>
      </c>
      <c r="H11" s="82">
        <v>5</v>
      </c>
      <c r="I11" s="83" t="s">
        <v>61</v>
      </c>
      <c r="J11" s="75"/>
    </row>
    <row r="12" spans="1:10" ht="23.25">
      <c r="A12" s="74"/>
      <c r="B12" s="84" t="s">
        <v>62</v>
      </c>
      <c r="C12" s="85"/>
      <c r="D12" s="1">
        <v>19.85</v>
      </c>
      <c r="E12" s="2">
        <v>20.1</v>
      </c>
      <c r="F12" s="1">
        <v>20</v>
      </c>
      <c r="G12" s="2">
        <v>19.95</v>
      </c>
      <c r="H12" s="1">
        <v>20.05</v>
      </c>
      <c r="I12" s="86">
        <f>SUM(D12:H12)/COUNT(D12:H12)</f>
        <v>19.990000000000002</v>
      </c>
      <c r="J12" s="75"/>
    </row>
    <row r="13" spans="1:10" ht="23.25">
      <c r="A13" s="74"/>
      <c r="B13" s="76" t="s">
        <v>63</v>
      </c>
      <c r="C13" s="87"/>
      <c r="D13" s="1">
        <v>155</v>
      </c>
      <c r="E13" s="3">
        <v>157.25</v>
      </c>
      <c r="F13" s="1">
        <v>156.42</v>
      </c>
      <c r="G13" s="3">
        <v>154.23</v>
      </c>
      <c r="H13" s="1">
        <v>156</v>
      </c>
      <c r="I13" s="88">
        <f aca="true" t="shared" si="0" ref="I13:I23">SUM(D13:H13)/COUNT(D13:H13)</f>
        <v>155.78</v>
      </c>
      <c r="J13" s="75"/>
    </row>
    <row r="14" spans="1:10" ht="23.25">
      <c r="A14" s="74"/>
      <c r="B14" s="76" t="s">
        <v>64</v>
      </c>
      <c r="C14" s="87"/>
      <c r="D14" s="1">
        <v>149</v>
      </c>
      <c r="E14" s="3">
        <v>148.75</v>
      </c>
      <c r="F14" s="1">
        <v>145.64</v>
      </c>
      <c r="G14" s="3">
        <v>141.87</v>
      </c>
      <c r="H14" s="1">
        <v>141.26</v>
      </c>
      <c r="I14" s="88">
        <f t="shared" si="0"/>
        <v>145.304</v>
      </c>
      <c r="J14" s="75"/>
    </row>
    <row r="15" spans="1:10" ht="23.25">
      <c r="A15" s="74"/>
      <c r="B15" s="76" t="s">
        <v>65</v>
      </c>
      <c r="C15" s="87"/>
      <c r="D15" s="81">
        <f>IF(AND(D13&gt;=0,D13&lt;&gt;""),(D13-D14),"")</f>
        <v>6</v>
      </c>
      <c r="E15" s="89">
        <f>IF(AND(E13&gt;=0,E13&lt;&gt;""),(E13-E14),"")</f>
        <v>8.5</v>
      </c>
      <c r="F15" s="81">
        <f>IF(AND(F13&gt;=0,F13&lt;&gt;""),(F13-F14),"")</f>
        <v>10.780000000000001</v>
      </c>
      <c r="G15" s="89">
        <f>IF(AND(G13&gt;=0,G13&lt;&gt;""),(G13-G14),"")</f>
        <v>12.359999999999985</v>
      </c>
      <c r="H15" s="81">
        <f>IF(AND(H13&gt;=0,H13&lt;&gt;""),(H13-H14),"")</f>
        <v>14.740000000000009</v>
      </c>
      <c r="I15" s="88">
        <f t="shared" si="0"/>
        <v>10.475999999999999</v>
      </c>
      <c r="J15" s="75"/>
    </row>
    <row r="16" spans="1:10" ht="23.25">
      <c r="A16" s="74"/>
      <c r="B16" s="76" t="s">
        <v>66</v>
      </c>
      <c r="C16" s="87"/>
      <c r="D16" s="81">
        <f>IF(AND(D13&gt;0,D13&lt;&gt;""),(D14-D12),"")</f>
        <v>129.15</v>
      </c>
      <c r="E16" s="89">
        <f>IF(AND(E13&gt;0,E13&lt;&gt;""),(E14-E12),"")</f>
        <v>128.65</v>
      </c>
      <c r="F16" s="81">
        <f>IF(AND(F13&gt;0,F13&lt;&gt;""),(F14-F12),"")</f>
        <v>125.63999999999999</v>
      </c>
      <c r="G16" s="89">
        <f>IF(AND(G13&gt;0,G13&lt;&gt;""),(G14-G12),"")</f>
        <v>121.92</v>
      </c>
      <c r="H16" s="81">
        <f>IF(AND(H13&gt;0,H13&lt;&gt;""),(H14-H12),"")</f>
        <v>121.21</v>
      </c>
      <c r="I16" s="88">
        <f t="shared" si="0"/>
        <v>125.31400000000001</v>
      </c>
      <c r="J16" s="75"/>
    </row>
    <row r="17" spans="1:10" ht="24" thickBot="1">
      <c r="A17" s="74"/>
      <c r="B17" s="76" t="s">
        <v>141</v>
      </c>
      <c r="C17" s="87"/>
      <c r="D17" s="90">
        <f>IF(AND(D13&gt;0,D13&lt;&gt;""),(D15*100/(D16)),"")</f>
        <v>4.645760743321719</v>
      </c>
      <c r="E17" s="91">
        <f>IF(AND(E13&gt;0,E13&lt;&gt;""),(E15*100/(E16)),"")</f>
        <v>6.607073455110766</v>
      </c>
      <c r="F17" s="90">
        <f>IF(AND(F13&gt;0,F13&lt;&gt;""),(F15*100/(F16)),"")</f>
        <v>8.580070041388094</v>
      </c>
      <c r="G17" s="91">
        <f>IF(AND(G13&gt;0,G13&lt;&gt;""),(G15*100/(G16)),"")</f>
        <v>10.13779527559054</v>
      </c>
      <c r="H17" s="90">
        <f>IF(AND(H13&gt;0,H13&lt;&gt;""),(H15*100/(H16)),"")</f>
        <v>12.160712812474227</v>
      </c>
      <c r="I17" s="92">
        <f t="shared" si="0"/>
        <v>8.426282465577069</v>
      </c>
      <c r="J17" s="75"/>
    </row>
    <row r="18" spans="1:10" ht="24" thickBot="1">
      <c r="A18" s="74"/>
      <c r="B18" s="486" t="s">
        <v>67</v>
      </c>
      <c r="C18" s="487"/>
      <c r="D18" s="487"/>
      <c r="E18" s="487"/>
      <c r="F18" s="487"/>
      <c r="G18" s="487"/>
      <c r="H18" s="487"/>
      <c r="I18" s="488"/>
      <c r="J18" s="75"/>
    </row>
    <row r="19" spans="1:10" ht="23.25">
      <c r="A19" s="74"/>
      <c r="B19" s="76" t="s">
        <v>68</v>
      </c>
      <c r="C19" s="93"/>
      <c r="D19" s="3">
        <v>4405</v>
      </c>
      <c r="E19" s="3">
        <v>4405</v>
      </c>
      <c r="F19" s="3">
        <v>4405</v>
      </c>
      <c r="G19" s="3">
        <v>4405</v>
      </c>
      <c r="H19" s="3">
        <v>4405</v>
      </c>
      <c r="I19" s="88">
        <f t="shared" si="0"/>
        <v>4405</v>
      </c>
      <c r="J19" s="75"/>
    </row>
    <row r="20" spans="1:10" ht="23.25">
      <c r="A20" s="74"/>
      <c r="B20" s="76" t="s">
        <v>69</v>
      </c>
      <c r="C20" s="93"/>
      <c r="D20" s="3">
        <v>6515</v>
      </c>
      <c r="E20" s="3">
        <v>6630</v>
      </c>
      <c r="F20" s="3">
        <v>6700</v>
      </c>
      <c r="G20" s="3">
        <v>6675</v>
      </c>
      <c r="H20" s="3">
        <v>6680</v>
      </c>
      <c r="I20" s="88">
        <f t="shared" si="0"/>
        <v>6640</v>
      </c>
      <c r="J20" s="75"/>
    </row>
    <row r="21" spans="1:10" ht="23.25">
      <c r="A21" s="74"/>
      <c r="B21" s="76" t="s">
        <v>70</v>
      </c>
      <c r="C21" s="93"/>
      <c r="D21" s="89">
        <f>IF(AND(D20&gt;0,D20&lt;&gt;""),(D20-D19),"")</f>
        <v>2110</v>
      </c>
      <c r="E21" s="89">
        <f>IF(AND(E20&gt;0,E20&lt;&gt;""),(E20-E19),"")</f>
        <v>2225</v>
      </c>
      <c r="F21" s="89">
        <f>IF(AND(F20&gt;0,F20&lt;&gt;""),(F20-F19),"")</f>
        <v>2295</v>
      </c>
      <c r="G21" s="89">
        <f>IF(AND(G20&gt;0,G20&lt;&gt;""),(G20-G19),"")</f>
        <v>2270</v>
      </c>
      <c r="H21" s="89">
        <f>IF(AND(H20&gt;0,H20&lt;&gt;""),(H20-H19),"")</f>
        <v>2275</v>
      </c>
      <c r="I21" s="88">
        <f t="shared" si="0"/>
        <v>2235</v>
      </c>
      <c r="J21" s="75"/>
    </row>
    <row r="22" spans="1:10" ht="26.25">
      <c r="A22" s="74"/>
      <c r="B22" s="76" t="s">
        <v>139</v>
      </c>
      <c r="C22" s="93"/>
      <c r="D22" s="89">
        <f>IF(AND(D20&gt;0,D20&lt;&gt;""),D21/$H$9,"")</f>
        <v>2.22221514116376</v>
      </c>
      <c r="E22" s="89">
        <f>IF(AND(E20&gt;0,E20&lt;&gt;""),E21/$H$9,"")</f>
        <v>2.343331132269842</v>
      </c>
      <c r="F22" s="89">
        <f>IF(AND(F20&gt;0,F20&lt;&gt;""),F21/$H$9,"")</f>
        <v>2.417053909464848</v>
      </c>
      <c r="G22" s="89">
        <f>IF(AND(G20&gt;0,G20&lt;&gt;""),G21/$H$9,"")</f>
        <v>2.3907243461809173</v>
      </c>
      <c r="H22" s="89">
        <f>IF(AND(H20&gt;0,H20&lt;&gt;""),H21/$H$9,"")</f>
        <v>2.3959902588377036</v>
      </c>
      <c r="I22" s="88">
        <f t="shared" si="0"/>
        <v>2.3538629575834142</v>
      </c>
      <c r="J22" s="75"/>
    </row>
    <row r="23" spans="1:10" ht="27" thickBot="1">
      <c r="A23" s="74"/>
      <c r="B23" s="94" t="s">
        <v>140</v>
      </c>
      <c r="C23" s="95"/>
      <c r="D23" s="96">
        <f>IF(AND(D20&gt;0,D20&lt;&gt;""),D22/(1+(D17/100)),"")</f>
        <v>2.123559641001107</v>
      </c>
      <c r="E23" s="96">
        <f>IF(AND(E20&gt;0,E20&lt;&gt;""),E22/(1+(E17/100)),"")</f>
        <v>2.198100985537843</v>
      </c>
      <c r="F23" s="96">
        <f>IF(AND(F20&gt;0,F20&lt;&gt;""),F22/(1+(F17/100)),"")</f>
        <v>2.2260566865940734</v>
      </c>
      <c r="G23" s="96">
        <f>IF(AND(G20&gt;0,G20&lt;&gt;""),G22/(1+(G17/100)),"")</f>
        <v>2.1706666092223523</v>
      </c>
      <c r="H23" s="96">
        <f>IF(AND(H20&gt;0,H20&lt;&gt;""),H22/(1+(H17/100)),"")</f>
        <v>2.1362116901340054</v>
      </c>
      <c r="I23" s="97">
        <f t="shared" si="0"/>
        <v>2.170919122497876</v>
      </c>
      <c r="J23" s="75"/>
    </row>
    <row r="24" spans="1:10" ht="23.25">
      <c r="A24" s="74"/>
      <c r="B24" s="77"/>
      <c r="C24" s="77"/>
      <c r="D24" s="77"/>
      <c r="E24" s="77"/>
      <c r="F24" s="77"/>
      <c r="G24" s="77"/>
      <c r="H24" s="77"/>
      <c r="I24" s="77"/>
      <c r="J24" s="75"/>
    </row>
    <row r="25" spans="1:10" ht="26.25">
      <c r="A25" s="74"/>
      <c r="B25" s="77"/>
      <c r="C25" s="77"/>
      <c r="D25" s="77"/>
      <c r="E25" s="77"/>
      <c r="F25" s="77"/>
      <c r="G25" s="520" t="s">
        <v>20</v>
      </c>
      <c r="H25" s="520"/>
      <c r="I25" s="520"/>
      <c r="J25" s="521"/>
    </row>
    <row r="26" spans="1:10" ht="25.5">
      <c r="A26" s="74"/>
      <c r="B26" s="77"/>
      <c r="C26" s="77"/>
      <c r="D26" s="77"/>
      <c r="E26" s="77"/>
      <c r="F26" s="77"/>
      <c r="G26" s="511" t="s">
        <v>75</v>
      </c>
      <c r="H26" s="511"/>
      <c r="I26" s="36">
        <v>2.21</v>
      </c>
      <c r="J26" s="75"/>
    </row>
    <row r="27" spans="1:10" ht="23.25">
      <c r="A27" s="74"/>
      <c r="B27" s="77"/>
      <c r="C27" s="77"/>
      <c r="D27" s="77"/>
      <c r="E27" s="77"/>
      <c r="F27" s="77"/>
      <c r="G27" s="77"/>
      <c r="H27" s="77"/>
      <c r="I27" s="98"/>
      <c r="J27" s="75"/>
    </row>
    <row r="28" spans="1:10" ht="23.25">
      <c r="A28" s="74"/>
      <c r="B28" s="77"/>
      <c r="C28" s="77"/>
      <c r="D28" s="77"/>
      <c r="E28" s="77"/>
      <c r="F28" s="77"/>
      <c r="G28" s="77"/>
      <c r="H28" s="77"/>
      <c r="I28" s="98"/>
      <c r="J28" s="75"/>
    </row>
    <row r="29" spans="1:10" ht="23.25">
      <c r="A29" s="74"/>
      <c r="B29" s="77"/>
      <c r="C29" s="77"/>
      <c r="D29" s="77"/>
      <c r="E29" s="77"/>
      <c r="F29" s="77"/>
      <c r="G29" s="511" t="s">
        <v>71</v>
      </c>
      <c r="H29" s="511"/>
      <c r="I29" s="36">
        <v>9.17</v>
      </c>
      <c r="J29" s="75"/>
    </row>
    <row r="30" spans="1:10" ht="23.25">
      <c r="A30" s="74"/>
      <c r="B30" s="77"/>
      <c r="C30" s="77"/>
      <c r="D30" s="77"/>
      <c r="E30" s="77"/>
      <c r="F30" s="77"/>
      <c r="G30" s="77"/>
      <c r="H30" s="77"/>
      <c r="I30" s="77"/>
      <c r="J30" s="75"/>
    </row>
    <row r="31" spans="1:10" ht="23.25">
      <c r="A31" s="74"/>
      <c r="B31" s="77"/>
      <c r="C31" s="77"/>
      <c r="D31" s="77"/>
      <c r="E31" s="77"/>
      <c r="F31" s="77"/>
      <c r="G31" s="77"/>
      <c r="H31" s="77"/>
      <c r="I31" s="77"/>
      <c r="J31" s="75"/>
    </row>
    <row r="32" spans="1:10" ht="23.25">
      <c r="A32" s="74"/>
      <c r="B32" s="77"/>
      <c r="C32" s="77"/>
      <c r="D32" s="77"/>
      <c r="E32" s="77"/>
      <c r="F32" s="77"/>
      <c r="G32" s="99" t="s">
        <v>72</v>
      </c>
      <c r="H32" s="512" t="s">
        <v>152</v>
      </c>
      <c r="I32" s="512"/>
      <c r="J32" s="513"/>
    </row>
    <row r="33" spans="1:10" ht="23.25">
      <c r="A33" s="74"/>
      <c r="B33" s="77"/>
      <c r="C33" s="77"/>
      <c r="D33" s="77"/>
      <c r="E33" s="77"/>
      <c r="F33" s="77"/>
      <c r="G33" s="77"/>
      <c r="H33" s="514" t="s">
        <v>73</v>
      </c>
      <c r="I33" s="514"/>
      <c r="J33" s="515"/>
    </row>
    <row r="34" spans="1:10" ht="23.25">
      <c r="A34" s="74"/>
      <c r="B34" s="77"/>
      <c r="C34" s="77"/>
      <c r="D34" s="77"/>
      <c r="E34" s="77"/>
      <c r="F34" s="77"/>
      <c r="G34" s="77"/>
      <c r="H34" s="516" t="s">
        <v>74</v>
      </c>
      <c r="I34" s="516"/>
      <c r="J34" s="517"/>
    </row>
    <row r="35" spans="1:10" ht="24" thickBot="1">
      <c r="A35" s="100"/>
      <c r="B35" s="504" t="s">
        <v>149</v>
      </c>
      <c r="C35" s="505"/>
      <c r="D35" s="505"/>
      <c r="E35" s="505"/>
      <c r="F35" s="506"/>
      <c r="G35" s="101"/>
      <c r="H35" s="101"/>
      <c r="I35" s="101"/>
      <c r="J35" s="102"/>
    </row>
    <row r="36" spans="1:10" ht="24" thickTop="1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23.25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ht="23.25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41" spans="2:6" ht="23.25">
      <c r="B41" s="103">
        <f>D17</f>
        <v>4.645760743321719</v>
      </c>
      <c r="C41" s="103">
        <f>E17</f>
        <v>6.607073455110766</v>
      </c>
      <c r="D41" s="103">
        <f>F17</f>
        <v>8.580070041388094</v>
      </c>
      <c r="E41" s="103">
        <f>G17</f>
        <v>10.13779527559054</v>
      </c>
      <c r="F41" s="103">
        <f>H17</f>
        <v>12.160712812474227</v>
      </c>
    </row>
    <row r="42" spans="2:6" ht="23.25">
      <c r="B42" s="103">
        <f>D23</f>
        <v>2.123559641001107</v>
      </c>
      <c r="C42" s="103">
        <f>E23</f>
        <v>2.198100985537843</v>
      </c>
      <c r="D42" s="103">
        <f>F23</f>
        <v>2.2260566865940734</v>
      </c>
      <c r="E42" s="103">
        <f>G23</f>
        <v>2.1706666092223523</v>
      </c>
      <c r="F42" s="103">
        <f>H23</f>
        <v>2.1362116901340054</v>
      </c>
    </row>
  </sheetData>
  <sheetProtection password="B0B1" sheet="1" objects="1" scenarios="1"/>
  <mergeCells count="20">
    <mergeCell ref="B35:F35"/>
    <mergeCell ref="H5:I5"/>
    <mergeCell ref="H4:I4"/>
    <mergeCell ref="G29:H29"/>
    <mergeCell ref="H32:J32"/>
    <mergeCell ref="H33:J33"/>
    <mergeCell ref="H34:J34"/>
    <mergeCell ref="B11:C11"/>
    <mergeCell ref="G26:H26"/>
    <mergeCell ref="G25:J25"/>
    <mergeCell ref="B18:I18"/>
    <mergeCell ref="B1:I1"/>
    <mergeCell ref="B6:I6"/>
    <mergeCell ref="B10:I10"/>
    <mergeCell ref="H2:I2"/>
    <mergeCell ref="H3:I3"/>
    <mergeCell ref="C5:F5"/>
    <mergeCell ref="C2:F2"/>
    <mergeCell ref="C3:F3"/>
    <mergeCell ref="C4:F4"/>
  </mergeCells>
  <dataValidations count="1">
    <dataValidation allowBlank="1" showInputMessage="1" showErrorMessage="1" prompt="ตรงนี้สามารถพิมพ์ข้อความลงไปได้นะ" sqref="B1:I1"/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X154"/>
  <sheetViews>
    <sheetView showGridLines="0" showRowColHeaders="0" workbookViewId="0" topLeftCell="A1">
      <selection activeCell="B2" sqref="B2:L2"/>
    </sheetView>
  </sheetViews>
  <sheetFormatPr defaultColWidth="9.33203125" defaultRowHeight="21"/>
  <cols>
    <col min="1" max="1" width="2.33203125" style="104" customWidth="1"/>
    <col min="2" max="2" width="28.5" style="104" customWidth="1"/>
    <col min="3" max="5" width="6.83203125" style="104" customWidth="1"/>
    <col min="6" max="6" width="7.5" style="104" customWidth="1"/>
    <col min="7" max="11" width="6.83203125" style="104" customWidth="1"/>
    <col min="12" max="12" width="6.66015625" style="104" customWidth="1"/>
    <col min="13" max="13" width="2.33203125" style="104" customWidth="1"/>
    <col min="14" max="16384" width="9.33203125" style="104" customWidth="1"/>
  </cols>
  <sheetData>
    <row r="1" spans="1:24" ht="27.75" thickBot="1" thickTop="1">
      <c r="A1" s="539"/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1"/>
      <c r="X1" s="104" t="s">
        <v>238</v>
      </c>
    </row>
    <row r="2" spans="1:24" ht="18.75" customHeight="1">
      <c r="A2" s="105"/>
      <c r="B2" s="522" t="s">
        <v>0</v>
      </c>
      <c r="C2" s="523"/>
      <c r="D2" s="523"/>
      <c r="E2" s="523"/>
      <c r="F2" s="523"/>
      <c r="G2" s="523"/>
      <c r="H2" s="523"/>
      <c r="I2" s="523"/>
      <c r="J2" s="523"/>
      <c r="K2" s="523"/>
      <c r="L2" s="524"/>
      <c r="M2" s="106"/>
      <c r="X2" s="301" t="s">
        <v>239</v>
      </c>
    </row>
    <row r="3" spans="1:13" ht="18.75" customHeight="1" thickBot="1">
      <c r="A3" s="107"/>
      <c r="B3" s="525" t="s">
        <v>1</v>
      </c>
      <c r="C3" s="526"/>
      <c r="D3" s="526"/>
      <c r="E3" s="526"/>
      <c r="F3" s="526"/>
      <c r="G3" s="526"/>
      <c r="H3" s="526"/>
      <c r="I3" s="526"/>
      <c r="J3" s="526"/>
      <c r="K3" s="526"/>
      <c r="L3" s="527"/>
      <c r="M3" s="106"/>
    </row>
    <row r="4" spans="1:13" ht="18.75" customHeight="1" thickTop="1">
      <c r="A4" s="107"/>
      <c r="B4" s="528" t="str">
        <f>"โครงการ        :   "&amp;'Strength Test'!D5</f>
        <v>โครงการ        :   ถนน คสล. ยาว 138 ม. บริเวณ ม.  บ.หนองหญ้ารังกา จ.อุดรฯ</v>
      </c>
      <c r="C4" s="529"/>
      <c r="D4" s="529"/>
      <c r="E4" s="529"/>
      <c r="F4" s="529"/>
      <c r="G4" s="529"/>
      <c r="H4" s="529"/>
      <c r="I4" s="529"/>
      <c r="J4" s="529"/>
      <c r="K4" s="529"/>
      <c r="L4" s="530"/>
      <c r="M4" s="106"/>
    </row>
    <row r="5" spans="1:14" ht="18.75" customHeight="1">
      <c r="A5" s="107"/>
      <c r="B5" s="531" t="s">
        <v>237</v>
      </c>
      <c r="C5" s="532"/>
      <c r="D5" s="533"/>
      <c r="E5" s="537" t="s">
        <v>35</v>
      </c>
      <c r="F5" s="538"/>
      <c r="G5" s="534" t="s">
        <v>239</v>
      </c>
      <c r="H5" s="535"/>
      <c r="I5" s="535"/>
      <c r="J5" s="535"/>
      <c r="K5" s="535"/>
      <c r="L5" s="536"/>
      <c r="M5" s="106"/>
      <c r="N5" s="104" t="s">
        <v>348</v>
      </c>
    </row>
    <row r="6" spans="1:14" ht="18.75" customHeight="1">
      <c r="A6" s="107"/>
      <c r="B6" s="531" t="s">
        <v>236</v>
      </c>
      <c r="C6" s="545"/>
      <c r="D6" s="545"/>
      <c r="E6" s="553" t="s">
        <v>2</v>
      </c>
      <c r="F6" s="554"/>
      <c r="G6" s="545" t="str">
        <f>'Strength Test'!N6</f>
        <v>นาย.เสริมพันธ์  เอี่ยมจะบก</v>
      </c>
      <c r="H6" s="545"/>
      <c r="I6" s="545"/>
      <c r="J6" s="545"/>
      <c r="K6" s="545"/>
      <c r="L6" s="546"/>
      <c r="M6" s="106"/>
      <c r="N6" s="104" t="s">
        <v>349</v>
      </c>
    </row>
    <row r="7" spans="1:13" ht="18.75" customHeight="1" thickBot="1">
      <c r="A7" s="107"/>
      <c r="B7" s="551" t="s">
        <v>235</v>
      </c>
      <c r="C7" s="552"/>
      <c r="D7" s="552"/>
      <c r="E7" s="555" t="s">
        <v>3</v>
      </c>
      <c r="F7" s="556"/>
      <c r="G7" s="547" t="str">
        <f>'Strength Test'!N6</f>
        <v>นาย.เสริมพันธ์  เอี่ยมจะบก</v>
      </c>
      <c r="H7" s="547"/>
      <c r="I7" s="547"/>
      <c r="J7" s="547"/>
      <c r="K7" s="547"/>
      <c r="L7" s="548"/>
      <c r="M7" s="106"/>
    </row>
    <row r="8" spans="1:13" ht="18.75" customHeight="1" thickBot="1" thickTop="1">
      <c r="A8" s="107"/>
      <c r="B8" s="108" t="s">
        <v>28</v>
      </c>
      <c r="C8" s="25">
        <v>2.2</v>
      </c>
      <c r="D8" s="109" t="s">
        <v>146</v>
      </c>
      <c r="E8" s="557" t="s">
        <v>4</v>
      </c>
      <c r="F8" s="558"/>
      <c r="G8" s="26">
        <v>1790</v>
      </c>
      <c r="H8" s="110" t="s">
        <v>147</v>
      </c>
      <c r="I8" s="549" t="s">
        <v>29</v>
      </c>
      <c r="J8" s="550"/>
      <c r="K8" s="25">
        <v>1.43</v>
      </c>
      <c r="L8" s="111" t="s">
        <v>146</v>
      </c>
      <c r="M8" s="106"/>
    </row>
    <row r="9" spans="1:13" ht="18.75" customHeight="1" thickBot="1" thickTop="1">
      <c r="A9" s="112"/>
      <c r="B9" s="113" t="s">
        <v>8</v>
      </c>
      <c r="C9" s="27" t="s">
        <v>203</v>
      </c>
      <c r="D9" s="28" t="s">
        <v>204</v>
      </c>
      <c r="E9" s="28" t="s">
        <v>205</v>
      </c>
      <c r="F9" s="28" t="s">
        <v>206</v>
      </c>
      <c r="G9" s="28" t="s">
        <v>207</v>
      </c>
      <c r="H9" s="29" t="s">
        <v>208</v>
      </c>
      <c r="I9" s="188" t="s">
        <v>209</v>
      </c>
      <c r="J9" s="188" t="s">
        <v>210</v>
      </c>
      <c r="K9" s="188" t="s">
        <v>211</v>
      </c>
      <c r="L9" s="189" t="s">
        <v>212</v>
      </c>
      <c r="M9" s="106"/>
    </row>
    <row r="10" spans="1:13" ht="18.75" customHeight="1" thickBot="1">
      <c r="A10" s="112"/>
      <c r="B10" s="374" t="s">
        <v>9</v>
      </c>
      <c r="C10" s="184" t="s">
        <v>30</v>
      </c>
      <c r="D10" s="185" t="s">
        <v>31</v>
      </c>
      <c r="E10" s="185" t="s">
        <v>32</v>
      </c>
      <c r="F10" s="185" t="s">
        <v>30</v>
      </c>
      <c r="G10" s="185" t="s">
        <v>31</v>
      </c>
      <c r="H10" s="185" t="s">
        <v>32</v>
      </c>
      <c r="I10" s="190" t="s">
        <v>30</v>
      </c>
      <c r="J10" s="190" t="s">
        <v>31</v>
      </c>
      <c r="K10" s="190" t="s">
        <v>32</v>
      </c>
      <c r="L10" s="191" t="s">
        <v>30</v>
      </c>
      <c r="M10" s="106"/>
    </row>
    <row r="11" spans="1:13" ht="18.75" customHeight="1">
      <c r="A11" s="112"/>
      <c r="B11" s="397" t="s">
        <v>7</v>
      </c>
      <c r="C11" s="375"/>
      <c r="D11" s="375"/>
      <c r="E11" s="375"/>
      <c r="F11" s="375"/>
      <c r="G11" s="375"/>
      <c r="H11" s="375"/>
      <c r="I11" s="376"/>
      <c r="J11" s="376"/>
      <c r="K11" s="376"/>
      <c r="L11" s="377"/>
      <c r="M11" s="106"/>
    </row>
    <row r="12" spans="1:13" ht="18.75" customHeight="1">
      <c r="A12" s="112"/>
      <c r="B12" s="398" t="s">
        <v>34</v>
      </c>
      <c r="C12" s="392">
        <v>8455</v>
      </c>
      <c r="D12" s="30">
        <v>8460</v>
      </c>
      <c r="E12" s="30">
        <v>8450</v>
      </c>
      <c r="F12" s="30">
        <v>8450</v>
      </c>
      <c r="G12" s="30">
        <v>8458</v>
      </c>
      <c r="H12" s="30">
        <v>8448</v>
      </c>
      <c r="I12" s="30">
        <v>8442</v>
      </c>
      <c r="J12" s="30">
        <v>8453</v>
      </c>
      <c r="K12" s="30">
        <v>8450</v>
      </c>
      <c r="L12" s="379">
        <v>8455</v>
      </c>
      <c r="M12" s="106"/>
    </row>
    <row r="13" spans="1:13" ht="18.75" customHeight="1">
      <c r="A13" s="112"/>
      <c r="B13" s="398" t="s">
        <v>27</v>
      </c>
      <c r="C13" s="392">
        <v>5460</v>
      </c>
      <c r="D13" s="30">
        <v>5465</v>
      </c>
      <c r="E13" s="30">
        <v>5451</v>
      </c>
      <c r="F13" s="30">
        <v>5458</v>
      </c>
      <c r="G13" s="30">
        <v>5450</v>
      </c>
      <c r="H13" s="30">
        <v>5450</v>
      </c>
      <c r="I13" s="30">
        <v>5448</v>
      </c>
      <c r="J13" s="30">
        <v>5454</v>
      </c>
      <c r="K13" s="30">
        <v>5460</v>
      </c>
      <c r="L13" s="379">
        <v>5456</v>
      </c>
      <c r="M13" s="106"/>
    </row>
    <row r="14" spans="1:13" ht="18.75" customHeight="1">
      <c r="A14" s="112"/>
      <c r="B14" s="398" t="s">
        <v>26</v>
      </c>
      <c r="C14" s="393">
        <f aca="true" t="shared" si="0" ref="C14:L14">C12-C13</f>
        <v>2995</v>
      </c>
      <c r="D14" s="115">
        <f t="shared" si="0"/>
        <v>2995</v>
      </c>
      <c r="E14" s="115">
        <f t="shared" si="0"/>
        <v>2999</v>
      </c>
      <c r="F14" s="115">
        <f t="shared" si="0"/>
        <v>2992</v>
      </c>
      <c r="G14" s="115">
        <f t="shared" si="0"/>
        <v>3008</v>
      </c>
      <c r="H14" s="115">
        <f t="shared" si="0"/>
        <v>2998</v>
      </c>
      <c r="I14" s="115">
        <f t="shared" si="0"/>
        <v>2994</v>
      </c>
      <c r="J14" s="115">
        <f t="shared" si="0"/>
        <v>2999</v>
      </c>
      <c r="K14" s="115">
        <f t="shared" si="0"/>
        <v>2990</v>
      </c>
      <c r="L14" s="380">
        <f t="shared" si="0"/>
        <v>2999</v>
      </c>
      <c r="M14" s="106"/>
    </row>
    <row r="15" spans="1:13" ht="18.75" customHeight="1">
      <c r="A15" s="112"/>
      <c r="B15" s="398" t="s">
        <v>25</v>
      </c>
      <c r="C15" s="394">
        <f>G8</f>
        <v>1790</v>
      </c>
      <c r="D15" s="116">
        <f>G8</f>
        <v>1790</v>
      </c>
      <c r="E15" s="116">
        <f>G8</f>
        <v>1790</v>
      </c>
      <c r="F15" s="116">
        <f>G8</f>
        <v>1790</v>
      </c>
      <c r="G15" s="116">
        <f>G8</f>
        <v>1790</v>
      </c>
      <c r="H15" s="116">
        <f>G8</f>
        <v>1790</v>
      </c>
      <c r="I15" s="116">
        <f>G8</f>
        <v>1790</v>
      </c>
      <c r="J15" s="116">
        <f>G8</f>
        <v>1790</v>
      </c>
      <c r="K15" s="116">
        <f>G8</f>
        <v>1790</v>
      </c>
      <c r="L15" s="381">
        <f>G8</f>
        <v>1790</v>
      </c>
      <c r="M15" s="106"/>
    </row>
    <row r="16" spans="1:13" ht="18.75" customHeight="1">
      <c r="A16" s="112"/>
      <c r="B16" s="398" t="s">
        <v>24</v>
      </c>
      <c r="C16" s="393">
        <f aca="true" t="shared" si="1" ref="C16:H16">C14-C15</f>
        <v>1205</v>
      </c>
      <c r="D16" s="115">
        <f t="shared" si="1"/>
        <v>1205</v>
      </c>
      <c r="E16" s="115">
        <f t="shared" si="1"/>
        <v>1209</v>
      </c>
      <c r="F16" s="115">
        <f t="shared" si="1"/>
        <v>1202</v>
      </c>
      <c r="G16" s="115">
        <f t="shared" si="1"/>
        <v>1218</v>
      </c>
      <c r="H16" s="115">
        <f t="shared" si="1"/>
        <v>1208</v>
      </c>
      <c r="I16" s="115">
        <f>I14-I15</f>
        <v>1204</v>
      </c>
      <c r="J16" s="115">
        <f>J14-J15</f>
        <v>1209</v>
      </c>
      <c r="K16" s="115">
        <f>K14-K15</f>
        <v>1200</v>
      </c>
      <c r="L16" s="380">
        <f>L14-L15</f>
        <v>1209</v>
      </c>
      <c r="M16" s="106"/>
    </row>
    <row r="17" spans="1:14" ht="18.75" customHeight="1" thickBot="1">
      <c r="A17" s="112"/>
      <c r="B17" s="399" t="s">
        <v>142</v>
      </c>
      <c r="C17" s="402">
        <f>C16/$K$8</f>
        <v>842.6573426573427</v>
      </c>
      <c r="D17" s="403">
        <f aca="true" t="shared" si="2" ref="D17:L17">D16/$K$8</f>
        <v>842.6573426573427</v>
      </c>
      <c r="E17" s="403">
        <f t="shared" si="2"/>
        <v>845.4545454545455</v>
      </c>
      <c r="F17" s="403">
        <f t="shared" si="2"/>
        <v>840.5594405594406</v>
      </c>
      <c r="G17" s="403">
        <f t="shared" si="2"/>
        <v>851.7482517482517</v>
      </c>
      <c r="H17" s="403">
        <f t="shared" si="2"/>
        <v>844.7552447552448</v>
      </c>
      <c r="I17" s="403">
        <f t="shared" si="2"/>
        <v>841.958041958042</v>
      </c>
      <c r="J17" s="403">
        <f t="shared" si="2"/>
        <v>845.4545454545455</v>
      </c>
      <c r="K17" s="403">
        <f t="shared" si="2"/>
        <v>839.1608391608391</v>
      </c>
      <c r="L17" s="404">
        <f t="shared" si="2"/>
        <v>845.4545454545455</v>
      </c>
      <c r="M17" s="106"/>
      <c r="N17" s="104" t="s">
        <v>346</v>
      </c>
    </row>
    <row r="18" spans="1:13" ht="18.75" customHeight="1">
      <c r="A18" s="112"/>
      <c r="B18" s="400" t="s">
        <v>10</v>
      </c>
      <c r="C18" s="121"/>
      <c r="D18" s="121"/>
      <c r="E18" s="121"/>
      <c r="F18" s="121"/>
      <c r="G18" s="121"/>
      <c r="H18" s="121"/>
      <c r="I18" s="194"/>
      <c r="J18" s="194"/>
      <c r="K18" s="194"/>
      <c r="L18" s="401"/>
      <c r="M18" s="106"/>
    </row>
    <row r="19" spans="1:14" ht="18.75" customHeight="1">
      <c r="A19" s="112"/>
      <c r="B19" s="398" t="s">
        <v>23</v>
      </c>
      <c r="C19" s="392">
        <v>2145</v>
      </c>
      <c r="D19" s="30">
        <v>2150</v>
      </c>
      <c r="E19" s="30">
        <v>2147</v>
      </c>
      <c r="F19" s="30">
        <v>2140</v>
      </c>
      <c r="G19" s="30">
        <v>2150</v>
      </c>
      <c r="H19" s="30">
        <v>2145</v>
      </c>
      <c r="I19" s="30">
        <v>2135</v>
      </c>
      <c r="J19" s="30">
        <v>2130</v>
      </c>
      <c r="K19" s="30">
        <v>2135</v>
      </c>
      <c r="L19" s="379">
        <v>2140</v>
      </c>
      <c r="M19" s="106"/>
      <c r="N19" s="419" t="s">
        <v>347</v>
      </c>
    </row>
    <row r="20" spans="1:13" ht="18.75" customHeight="1">
      <c r="A20" s="112"/>
      <c r="B20" s="398" t="s">
        <v>22</v>
      </c>
      <c r="C20" s="395">
        <v>150</v>
      </c>
      <c r="D20" s="369">
        <v>150</v>
      </c>
      <c r="E20" s="369">
        <v>150</v>
      </c>
      <c r="F20" s="369">
        <v>150</v>
      </c>
      <c r="G20" s="369">
        <v>150</v>
      </c>
      <c r="H20" s="369">
        <v>150</v>
      </c>
      <c r="I20" s="369">
        <v>150</v>
      </c>
      <c r="J20" s="369">
        <v>150</v>
      </c>
      <c r="K20" s="369">
        <v>150</v>
      </c>
      <c r="L20" s="382">
        <v>150</v>
      </c>
      <c r="M20" s="106"/>
    </row>
    <row r="21" spans="1:13" ht="18.75" customHeight="1" thickBot="1">
      <c r="A21" s="112"/>
      <c r="B21" s="399" t="s">
        <v>21</v>
      </c>
      <c r="C21" s="396">
        <f aca="true" t="shared" si="3" ref="C21:H21">C19-C20</f>
        <v>1995</v>
      </c>
      <c r="D21" s="384">
        <f t="shared" si="3"/>
        <v>2000</v>
      </c>
      <c r="E21" s="384">
        <f t="shared" si="3"/>
        <v>1997</v>
      </c>
      <c r="F21" s="384">
        <f t="shared" si="3"/>
        <v>1990</v>
      </c>
      <c r="G21" s="384">
        <f t="shared" si="3"/>
        <v>2000</v>
      </c>
      <c r="H21" s="384">
        <f t="shared" si="3"/>
        <v>1995</v>
      </c>
      <c r="I21" s="384">
        <f>I19-I20</f>
        <v>1985</v>
      </c>
      <c r="J21" s="384">
        <f>J19-J20</f>
        <v>1980</v>
      </c>
      <c r="K21" s="384">
        <f>K19-K20</f>
        <v>1985</v>
      </c>
      <c r="L21" s="385">
        <f>L19-L20</f>
        <v>1990</v>
      </c>
      <c r="M21" s="106"/>
    </row>
    <row r="22" spans="1:13" ht="18.75" customHeight="1">
      <c r="A22" s="112"/>
      <c r="B22" s="186" t="s">
        <v>11</v>
      </c>
      <c r="C22" s="120"/>
      <c r="D22" s="121"/>
      <c r="E22" s="121"/>
      <c r="F22" s="121"/>
      <c r="G22" s="121"/>
      <c r="H22" s="121"/>
      <c r="I22" s="194"/>
      <c r="J22" s="194"/>
      <c r="K22" s="194"/>
      <c r="L22" s="195"/>
      <c r="M22" s="106"/>
    </row>
    <row r="23" spans="1:13" ht="18.75" customHeight="1">
      <c r="A23" s="112"/>
      <c r="B23" s="122" t="s">
        <v>5</v>
      </c>
      <c r="C23" s="123">
        <v>1</v>
      </c>
      <c r="D23" s="124">
        <v>2</v>
      </c>
      <c r="E23" s="124">
        <v>3</v>
      </c>
      <c r="F23" s="124">
        <v>4</v>
      </c>
      <c r="G23" s="124">
        <v>5</v>
      </c>
      <c r="H23" s="124">
        <v>7</v>
      </c>
      <c r="I23" s="196">
        <v>8</v>
      </c>
      <c r="J23" s="196">
        <v>9</v>
      </c>
      <c r="K23" s="196">
        <v>10</v>
      </c>
      <c r="L23" s="197">
        <v>11</v>
      </c>
      <c r="M23" s="106"/>
    </row>
    <row r="24" spans="1:13" ht="18.75" customHeight="1">
      <c r="A24" s="112"/>
      <c r="B24" s="114" t="s">
        <v>14</v>
      </c>
      <c r="C24" s="31">
        <v>148.5</v>
      </c>
      <c r="D24" s="32">
        <v>149</v>
      </c>
      <c r="E24" s="32">
        <v>149.5</v>
      </c>
      <c r="F24" s="32">
        <v>150</v>
      </c>
      <c r="G24" s="32">
        <v>150</v>
      </c>
      <c r="H24" s="32">
        <v>149</v>
      </c>
      <c r="I24" s="200">
        <v>148.5</v>
      </c>
      <c r="J24" s="200">
        <v>148</v>
      </c>
      <c r="K24" s="200">
        <v>149</v>
      </c>
      <c r="L24" s="201">
        <v>150</v>
      </c>
      <c r="M24" s="106"/>
    </row>
    <row r="25" spans="1:13" ht="18.75" customHeight="1">
      <c r="A25" s="112"/>
      <c r="B25" s="114" t="s">
        <v>15</v>
      </c>
      <c r="C25" s="31">
        <v>138</v>
      </c>
      <c r="D25" s="32">
        <v>138</v>
      </c>
      <c r="E25" s="32">
        <v>138.3</v>
      </c>
      <c r="F25" s="32">
        <v>138.6</v>
      </c>
      <c r="G25" s="32">
        <v>138.5</v>
      </c>
      <c r="H25" s="32">
        <v>137.3</v>
      </c>
      <c r="I25" s="200">
        <v>137.3</v>
      </c>
      <c r="J25" s="200">
        <v>136.8</v>
      </c>
      <c r="K25" s="200">
        <v>137.5</v>
      </c>
      <c r="L25" s="201">
        <v>138.6</v>
      </c>
      <c r="M25" s="106"/>
    </row>
    <row r="26" spans="1:13" ht="18.75" customHeight="1">
      <c r="A26" s="112"/>
      <c r="B26" s="114" t="s">
        <v>13</v>
      </c>
      <c r="C26" s="370">
        <v>25</v>
      </c>
      <c r="D26" s="371">
        <v>25</v>
      </c>
      <c r="E26" s="371">
        <v>25</v>
      </c>
      <c r="F26" s="371">
        <v>25</v>
      </c>
      <c r="G26" s="371">
        <v>25</v>
      </c>
      <c r="H26" s="371">
        <v>25</v>
      </c>
      <c r="I26" s="372">
        <v>25</v>
      </c>
      <c r="J26" s="372">
        <v>25</v>
      </c>
      <c r="K26" s="372">
        <v>25</v>
      </c>
      <c r="L26" s="373">
        <v>25</v>
      </c>
      <c r="M26" s="106"/>
    </row>
    <row r="27" spans="1:13" ht="18.75" customHeight="1">
      <c r="A27" s="112"/>
      <c r="B27" s="114" t="s">
        <v>12</v>
      </c>
      <c r="C27" s="125">
        <f aca="true" t="shared" si="4" ref="C27:H28">C24-C25</f>
        <v>10.5</v>
      </c>
      <c r="D27" s="126">
        <f t="shared" si="4"/>
        <v>11</v>
      </c>
      <c r="E27" s="126">
        <f t="shared" si="4"/>
        <v>11.199999999999989</v>
      </c>
      <c r="F27" s="126">
        <f t="shared" si="4"/>
        <v>11.400000000000006</v>
      </c>
      <c r="G27" s="126">
        <f t="shared" si="4"/>
        <v>11.5</v>
      </c>
      <c r="H27" s="126">
        <f t="shared" si="4"/>
        <v>11.699999999999989</v>
      </c>
      <c r="I27" s="202">
        <f aca="true" t="shared" si="5" ref="I27:L28">I24-I25</f>
        <v>11.199999999999989</v>
      </c>
      <c r="J27" s="202">
        <f t="shared" si="5"/>
        <v>11.199999999999989</v>
      </c>
      <c r="K27" s="202">
        <f t="shared" si="5"/>
        <v>11.5</v>
      </c>
      <c r="L27" s="203">
        <f t="shared" si="5"/>
        <v>11.400000000000006</v>
      </c>
      <c r="M27" s="106"/>
    </row>
    <row r="28" spans="1:13" ht="18.75" customHeight="1">
      <c r="A28" s="112"/>
      <c r="B28" s="114" t="s">
        <v>16</v>
      </c>
      <c r="C28" s="125">
        <f t="shared" si="4"/>
        <v>113</v>
      </c>
      <c r="D28" s="126">
        <f t="shared" si="4"/>
        <v>113</v>
      </c>
      <c r="E28" s="126">
        <f t="shared" si="4"/>
        <v>113.30000000000001</v>
      </c>
      <c r="F28" s="126">
        <f t="shared" si="4"/>
        <v>113.6</v>
      </c>
      <c r="G28" s="126">
        <f t="shared" si="4"/>
        <v>113.5</v>
      </c>
      <c r="H28" s="126">
        <f t="shared" si="4"/>
        <v>112.30000000000001</v>
      </c>
      <c r="I28" s="202">
        <f t="shared" si="5"/>
        <v>112.30000000000001</v>
      </c>
      <c r="J28" s="202">
        <f t="shared" si="5"/>
        <v>111.80000000000001</v>
      </c>
      <c r="K28" s="202">
        <f t="shared" si="5"/>
        <v>112.5</v>
      </c>
      <c r="L28" s="203">
        <f t="shared" si="5"/>
        <v>113.6</v>
      </c>
      <c r="M28" s="106"/>
    </row>
    <row r="29" spans="1:16" ht="18.75" customHeight="1" thickBot="1">
      <c r="A29" s="112"/>
      <c r="B29" s="114" t="s">
        <v>17</v>
      </c>
      <c r="C29" s="127">
        <f aca="true" t="shared" si="6" ref="C29:H29">C27*100/C28</f>
        <v>9.29203539823009</v>
      </c>
      <c r="D29" s="128">
        <f t="shared" si="6"/>
        <v>9.734513274336283</v>
      </c>
      <c r="E29" s="128">
        <f t="shared" si="6"/>
        <v>9.885260370697253</v>
      </c>
      <c r="F29" s="128">
        <f t="shared" si="6"/>
        <v>10.035211267605638</v>
      </c>
      <c r="G29" s="128">
        <f t="shared" si="6"/>
        <v>10.13215859030837</v>
      </c>
      <c r="H29" s="128">
        <f t="shared" si="6"/>
        <v>10.418521816562768</v>
      </c>
      <c r="I29" s="204">
        <f>I27*100/I28</f>
        <v>9.973285841495981</v>
      </c>
      <c r="J29" s="204">
        <f>J27*100/J28</f>
        <v>10.017889087656519</v>
      </c>
      <c r="K29" s="204">
        <f>K27*100/K28</f>
        <v>10.222222222222221</v>
      </c>
      <c r="L29" s="205">
        <f>L27*100/L28</f>
        <v>10.035211267605638</v>
      </c>
      <c r="M29" s="106"/>
      <c r="O29" s="383" t="s">
        <v>21</v>
      </c>
      <c r="P29" s="387"/>
    </row>
    <row r="30" spans="1:15" ht="18.75" customHeight="1">
      <c r="A30" s="112"/>
      <c r="B30" s="187" t="s">
        <v>18</v>
      </c>
      <c r="C30" s="117"/>
      <c r="D30" s="118"/>
      <c r="E30" s="118"/>
      <c r="F30" s="118"/>
      <c r="G30" s="118"/>
      <c r="H30" s="118"/>
      <c r="I30" s="198"/>
      <c r="J30" s="198"/>
      <c r="K30" s="198"/>
      <c r="L30" s="199"/>
      <c r="M30" s="106"/>
      <c r="O30" s="378" t="s">
        <v>142</v>
      </c>
    </row>
    <row r="31" spans="1:16" ht="18.75" customHeight="1">
      <c r="A31" s="112"/>
      <c r="B31" s="114" t="s">
        <v>143</v>
      </c>
      <c r="C31" s="129">
        <f aca="true" t="shared" si="7" ref="C31:H31">C21/C17</f>
        <v>2.367510373443983</v>
      </c>
      <c r="D31" s="130">
        <f t="shared" si="7"/>
        <v>2.3734439834024896</v>
      </c>
      <c r="E31" s="130">
        <f t="shared" si="7"/>
        <v>2.362043010752688</v>
      </c>
      <c r="F31" s="130">
        <f t="shared" si="7"/>
        <v>2.3674708818635604</v>
      </c>
      <c r="G31" s="130">
        <f t="shared" si="7"/>
        <v>2.348111658456486</v>
      </c>
      <c r="H31" s="130">
        <f t="shared" si="7"/>
        <v>2.361630794701987</v>
      </c>
      <c r="I31" s="130">
        <f>I21/I17</f>
        <v>2.3575996677740862</v>
      </c>
      <c r="J31" s="130">
        <f>J21/J17</f>
        <v>2.3419354838709676</v>
      </c>
      <c r="K31" s="130">
        <f>K21/K17</f>
        <v>2.365458333333333</v>
      </c>
      <c r="L31" s="131">
        <f>L21/L17</f>
        <v>2.353763440860215</v>
      </c>
      <c r="M31" s="106"/>
      <c r="O31" s="386"/>
      <c r="P31" s="153"/>
    </row>
    <row r="32" spans="1:16" ht="18.75" customHeight="1" thickBot="1">
      <c r="A32" s="112"/>
      <c r="B32" s="114" t="s">
        <v>144</v>
      </c>
      <c r="C32" s="129">
        <f aca="true" t="shared" si="8" ref="C32:H32">((C31)/((100+C29)/100))</f>
        <v>2.166224066390041</v>
      </c>
      <c r="D32" s="130">
        <f t="shared" si="8"/>
        <v>2.1628965332619465</v>
      </c>
      <c r="E32" s="130">
        <f t="shared" si="8"/>
        <v>2.1495540009500367</v>
      </c>
      <c r="F32" s="130">
        <f t="shared" si="8"/>
        <v>2.1515575374376037</v>
      </c>
      <c r="G32" s="130">
        <f t="shared" si="8"/>
        <v>2.1320853858784896</v>
      </c>
      <c r="H32" s="130">
        <f t="shared" si="8"/>
        <v>2.1387995019760737</v>
      </c>
      <c r="I32" s="130">
        <f>((I31)/((100+I29)/100))</f>
        <v>2.143793058226963</v>
      </c>
      <c r="J32" s="130">
        <f>((J31)/((100+J29)/100))</f>
        <v>2.128686073957514</v>
      </c>
      <c r="K32" s="130">
        <f>((K31)/((100+K29)/100))</f>
        <v>2.1460811491935483</v>
      </c>
      <c r="L32" s="131">
        <f>((L31)/((100+L29)/100))</f>
        <v>2.1391002150537632</v>
      </c>
      <c r="M32" s="106"/>
      <c r="O32" s="388" t="s">
        <v>312</v>
      </c>
      <c r="P32" s="389"/>
    </row>
    <row r="33" spans="1:16" ht="18.75" customHeight="1">
      <c r="A33" s="112"/>
      <c r="B33" s="114" t="s">
        <v>145</v>
      </c>
      <c r="C33" s="129">
        <f>$C$8</f>
        <v>2.2</v>
      </c>
      <c r="D33" s="130">
        <f aca="true" t="shared" si="9" ref="D33:L33">$C$8</f>
        <v>2.2</v>
      </c>
      <c r="E33" s="130">
        <f t="shared" si="9"/>
        <v>2.2</v>
      </c>
      <c r="F33" s="130">
        <f t="shared" si="9"/>
        <v>2.2</v>
      </c>
      <c r="G33" s="130">
        <f t="shared" si="9"/>
        <v>2.2</v>
      </c>
      <c r="H33" s="130">
        <f t="shared" si="9"/>
        <v>2.2</v>
      </c>
      <c r="I33" s="130">
        <f t="shared" si="9"/>
        <v>2.2</v>
      </c>
      <c r="J33" s="130">
        <f t="shared" si="9"/>
        <v>2.2</v>
      </c>
      <c r="K33" s="130">
        <f t="shared" si="9"/>
        <v>2.2</v>
      </c>
      <c r="L33" s="131">
        <f t="shared" si="9"/>
        <v>2.2</v>
      </c>
      <c r="M33" s="106"/>
      <c r="O33" s="390" t="s">
        <v>17</v>
      </c>
      <c r="P33" s="391"/>
    </row>
    <row r="34" spans="1:13" ht="18.75" customHeight="1" thickBot="1">
      <c r="A34" s="112"/>
      <c r="B34" s="119" t="s">
        <v>19</v>
      </c>
      <c r="C34" s="132">
        <f aca="true" t="shared" si="10" ref="C34:H34">(C32/C33)*100</f>
        <v>98.4647302904564</v>
      </c>
      <c r="D34" s="133">
        <f t="shared" si="10"/>
        <v>98.31347878463393</v>
      </c>
      <c r="E34" s="133">
        <f t="shared" si="10"/>
        <v>97.70700004318348</v>
      </c>
      <c r="F34" s="133">
        <f t="shared" si="10"/>
        <v>97.79806988352743</v>
      </c>
      <c r="G34" s="133">
        <f t="shared" si="10"/>
        <v>96.91297208538589</v>
      </c>
      <c r="H34" s="133">
        <f t="shared" si="10"/>
        <v>97.21815918073061</v>
      </c>
      <c r="I34" s="133">
        <f>(I32/I33)*100</f>
        <v>97.44513901031648</v>
      </c>
      <c r="J34" s="133">
        <f>(J32/J33)*100</f>
        <v>96.75845790715972</v>
      </c>
      <c r="K34" s="133">
        <f>(K32/K33)*100</f>
        <v>97.54914314516128</v>
      </c>
      <c r="L34" s="134">
        <f>(L32/L33)*100</f>
        <v>97.23182795698922</v>
      </c>
      <c r="M34" s="106"/>
    </row>
    <row r="35" spans="1:13" ht="18.75" customHeight="1" thickBot="1">
      <c r="A35" s="112"/>
      <c r="B35" s="135" t="s">
        <v>20</v>
      </c>
      <c r="C35" s="136" t="str">
        <f>IF(C34&gt;=95,"Pass","No.!")</f>
        <v>Pass</v>
      </c>
      <c r="D35" s="137" t="str">
        <f aca="true" t="shared" si="11" ref="D35:L35">IF(D34&gt;=95,"Pass","No.!")</f>
        <v>Pass</v>
      </c>
      <c r="E35" s="137" t="str">
        <f t="shared" si="11"/>
        <v>Pass</v>
      </c>
      <c r="F35" s="137" t="str">
        <f t="shared" si="11"/>
        <v>Pass</v>
      </c>
      <c r="G35" s="137" t="str">
        <f t="shared" si="11"/>
        <v>Pass</v>
      </c>
      <c r="H35" s="137" t="str">
        <f t="shared" si="11"/>
        <v>Pass</v>
      </c>
      <c r="I35" s="192" t="str">
        <f t="shared" si="11"/>
        <v>Pass</v>
      </c>
      <c r="J35" s="192" t="str">
        <f t="shared" si="11"/>
        <v>Pass</v>
      </c>
      <c r="K35" s="192" t="str">
        <f t="shared" si="11"/>
        <v>Pass</v>
      </c>
      <c r="L35" s="193" t="str">
        <f t="shared" si="11"/>
        <v>Pass</v>
      </c>
      <c r="M35" s="106"/>
    </row>
    <row r="36" spans="1:13" ht="18.75" customHeight="1" thickBot="1">
      <c r="A36" s="107"/>
      <c r="B36" s="542" t="s">
        <v>6</v>
      </c>
      <c r="C36" s="543"/>
      <c r="D36" s="543"/>
      <c r="E36" s="543"/>
      <c r="F36" s="543"/>
      <c r="G36" s="543"/>
      <c r="H36" s="543"/>
      <c r="I36" s="543"/>
      <c r="J36" s="543"/>
      <c r="K36" s="543"/>
      <c r="L36" s="544"/>
      <c r="M36" s="106"/>
    </row>
    <row r="37" spans="1:13" ht="18.75" customHeight="1" thickBot="1">
      <c r="A37" s="138"/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1"/>
    </row>
    <row r="38" spans="1:12" ht="18.75" customHeight="1" thickTop="1">
      <c r="A38" s="142"/>
      <c r="B38" s="143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21" customHeight="1">
      <c r="A39" s="142"/>
      <c r="B39" s="143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ht="18.75" customHeight="1">
      <c r="A40" s="144"/>
      <c r="B40" s="145"/>
      <c r="C40" s="144"/>
      <c r="D40" s="144"/>
      <c r="E40" s="144"/>
      <c r="F40" s="144"/>
      <c r="G40" s="146"/>
      <c r="H40" s="144"/>
      <c r="I40" s="144"/>
      <c r="J40" s="144"/>
      <c r="K40" s="144"/>
      <c r="L40" s="144"/>
    </row>
    <row r="41" spans="1:12" ht="21">
      <c r="A41" s="142"/>
      <c r="B41" s="146"/>
      <c r="C41" s="144"/>
      <c r="D41" s="144"/>
      <c r="E41" s="144"/>
      <c r="F41" s="144"/>
      <c r="G41" s="147"/>
      <c r="H41" s="147"/>
      <c r="I41" s="147"/>
      <c r="J41" s="147"/>
      <c r="K41" s="147"/>
      <c r="L41" s="147"/>
    </row>
    <row r="42" spans="1:12" ht="18.7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 ht="18.7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ht="18.75" customHeight="1">
      <c r="A44" s="148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 ht="18.75" customHeight="1">
      <c r="A45" s="148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 ht="18.75" customHeight="1" thickBot="1">
      <c r="A46" s="149"/>
      <c r="B46" s="142"/>
      <c r="C46" s="150"/>
      <c r="D46" s="143"/>
      <c r="E46" s="142"/>
      <c r="F46" s="142"/>
      <c r="G46" s="151"/>
      <c r="H46" s="143"/>
      <c r="I46" s="142"/>
      <c r="J46" s="142"/>
      <c r="K46" s="150"/>
      <c r="L46" s="143"/>
    </row>
    <row r="47" spans="1:12" ht="18.75" customHeight="1" thickTop="1">
      <c r="A47" s="152"/>
      <c r="B47" s="121"/>
      <c r="C47" s="153"/>
      <c r="D47" s="121"/>
      <c r="E47" s="121"/>
      <c r="F47" s="121"/>
      <c r="G47" s="121"/>
      <c r="H47" s="121"/>
      <c r="I47" s="121"/>
      <c r="J47" s="121"/>
      <c r="K47" s="121"/>
      <c r="L47" s="121"/>
    </row>
    <row r="48" spans="1:12" ht="18.75" customHeight="1" thickBot="1">
      <c r="A48" s="154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</row>
    <row r="49" spans="1:12" ht="18.75" customHeight="1" thickTop="1">
      <c r="A49" s="152"/>
      <c r="B49" s="155"/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1:12" ht="18.75" customHeight="1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  <row r="51" spans="1:12" ht="18.75" customHeight="1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</row>
    <row r="52" spans="1:12" ht="18.75" customHeight="1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</row>
    <row r="53" spans="1:12" ht="18.75" customHeight="1">
      <c r="A53" s="15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</row>
    <row r="54" spans="1:12" ht="18.75" customHeight="1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</row>
    <row r="55" spans="1:12" ht="18.75" customHeight="1">
      <c r="A55" s="156"/>
      <c r="B55" s="153"/>
      <c r="C55" s="157"/>
      <c r="D55" s="157"/>
      <c r="E55" s="157"/>
      <c r="F55" s="157"/>
      <c r="G55" s="157"/>
      <c r="H55" s="157"/>
      <c r="I55" s="157"/>
      <c r="J55" s="157"/>
      <c r="K55" s="157"/>
      <c r="L55" s="157"/>
    </row>
    <row r="56" spans="1:12" ht="18.75" customHeight="1">
      <c r="A56" s="152"/>
      <c r="B56" s="155"/>
      <c r="C56" s="153"/>
      <c r="D56" s="153"/>
      <c r="E56" s="153"/>
      <c r="F56" s="153"/>
      <c r="G56" s="153"/>
      <c r="H56" s="153"/>
      <c r="I56" s="153"/>
      <c r="J56" s="153"/>
      <c r="K56" s="153"/>
      <c r="L56" s="153"/>
    </row>
    <row r="57" spans="1:12" ht="18.75" customHeight="1">
      <c r="A57" s="152"/>
      <c r="B57" s="153"/>
      <c r="C57" s="158"/>
      <c r="D57" s="158"/>
      <c r="E57" s="158"/>
      <c r="F57" s="158"/>
      <c r="G57" s="158"/>
      <c r="H57" s="158"/>
      <c r="I57" s="158"/>
      <c r="J57" s="158"/>
      <c r="K57" s="158"/>
      <c r="L57" s="158"/>
    </row>
    <row r="58" spans="1:12" ht="18.75" customHeigh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</row>
    <row r="59" spans="1:12" ht="18.75" customHeight="1">
      <c r="A59" s="156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</row>
    <row r="60" spans="1:12" ht="18.75" customHeight="1">
      <c r="A60" s="152"/>
      <c r="B60" s="155"/>
      <c r="C60" s="153"/>
      <c r="D60" s="153"/>
      <c r="E60" s="153"/>
      <c r="F60" s="153"/>
      <c r="G60" s="153"/>
      <c r="H60" s="153"/>
      <c r="I60" s="153"/>
      <c r="J60" s="153"/>
      <c r="K60" s="153"/>
      <c r="L60" s="153"/>
    </row>
    <row r="61" spans="1:12" ht="18.75" customHeight="1">
      <c r="A61" s="152"/>
      <c r="B61" s="153"/>
      <c r="C61" s="121"/>
      <c r="D61" s="121"/>
      <c r="E61" s="121"/>
      <c r="F61" s="121"/>
      <c r="G61" s="121"/>
      <c r="H61" s="121"/>
      <c r="I61" s="121"/>
      <c r="J61" s="121"/>
      <c r="K61" s="121"/>
      <c r="L61" s="121"/>
    </row>
    <row r="62" spans="1:12" ht="18.75" customHeight="1">
      <c r="A62" s="152"/>
      <c r="B62" s="153"/>
      <c r="C62" s="153"/>
      <c r="D62" s="153"/>
      <c r="E62" s="159"/>
      <c r="F62" s="159"/>
      <c r="G62" s="159"/>
      <c r="H62" s="159"/>
      <c r="I62" s="159"/>
      <c r="J62" s="159"/>
      <c r="K62" s="159"/>
      <c r="L62" s="159"/>
    </row>
    <row r="63" spans="1:12" ht="18.75" customHeight="1">
      <c r="A63" s="152"/>
      <c r="B63" s="153"/>
      <c r="C63" s="159"/>
      <c r="D63" s="159"/>
      <c r="E63" s="159"/>
      <c r="F63" s="159"/>
      <c r="G63" s="159"/>
      <c r="H63" s="159"/>
      <c r="I63" s="159"/>
      <c r="J63" s="159"/>
      <c r="K63" s="159"/>
      <c r="L63" s="159"/>
    </row>
    <row r="64" spans="1:12" ht="18.75" customHeight="1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</row>
    <row r="65" spans="1:12" ht="18.75" customHeight="1">
      <c r="A65" s="152"/>
      <c r="B65" s="153"/>
      <c r="C65" s="153"/>
      <c r="D65" s="153"/>
      <c r="E65" s="159"/>
      <c r="F65" s="159"/>
      <c r="G65" s="159"/>
      <c r="H65" s="159"/>
      <c r="I65" s="159"/>
      <c r="J65" s="159"/>
      <c r="K65" s="159"/>
      <c r="L65" s="159"/>
    </row>
    <row r="66" spans="1:12" ht="18.75" customHeight="1">
      <c r="A66" s="152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</row>
    <row r="67" spans="1:12" ht="18.75" customHeight="1">
      <c r="A67" s="156"/>
      <c r="B67" s="153"/>
      <c r="C67" s="159"/>
      <c r="D67" s="159"/>
      <c r="E67" s="159"/>
      <c r="F67" s="159"/>
      <c r="G67" s="159"/>
      <c r="H67" s="159"/>
      <c r="I67" s="159"/>
      <c r="J67" s="159"/>
      <c r="K67" s="159"/>
      <c r="L67" s="159"/>
    </row>
    <row r="68" spans="1:12" ht="18.75" customHeight="1">
      <c r="A68" s="152"/>
      <c r="B68" s="155"/>
      <c r="C68" s="153"/>
      <c r="D68" s="153"/>
      <c r="E68" s="153"/>
      <c r="F68" s="153"/>
      <c r="G68" s="153"/>
      <c r="H68" s="153"/>
      <c r="I68" s="153"/>
      <c r="J68" s="153"/>
      <c r="K68" s="153"/>
      <c r="L68" s="153"/>
    </row>
    <row r="69" spans="1:12" ht="18.75" customHeight="1">
      <c r="A69" s="152"/>
      <c r="B69" s="153"/>
      <c r="C69" s="160"/>
      <c r="D69" s="160"/>
      <c r="E69" s="160"/>
      <c r="F69" s="160"/>
      <c r="G69" s="160"/>
      <c r="H69" s="160"/>
      <c r="I69" s="160"/>
      <c r="J69" s="160"/>
      <c r="K69" s="160"/>
      <c r="L69" s="160"/>
    </row>
    <row r="70" spans="1:12" ht="18.75" customHeight="1">
      <c r="A70" s="152"/>
      <c r="B70" s="153"/>
      <c r="C70" s="160"/>
      <c r="D70" s="160"/>
      <c r="E70" s="160"/>
      <c r="F70" s="160"/>
      <c r="G70" s="160"/>
      <c r="H70" s="160"/>
      <c r="I70" s="160"/>
      <c r="J70" s="160"/>
      <c r="K70" s="160"/>
      <c r="L70" s="160"/>
    </row>
    <row r="71" spans="1:12" ht="18.75" customHeight="1">
      <c r="A71" s="152"/>
      <c r="B71" s="153"/>
      <c r="C71" s="160"/>
      <c r="D71" s="160"/>
      <c r="E71" s="160"/>
      <c r="F71" s="160"/>
      <c r="G71" s="160"/>
      <c r="H71" s="160"/>
      <c r="I71" s="160"/>
      <c r="J71" s="160"/>
      <c r="K71" s="160"/>
      <c r="L71" s="160"/>
    </row>
    <row r="72" spans="1:12" ht="18.75" customHeight="1">
      <c r="A72" s="156"/>
      <c r="B72" s="153"/>
      <c r="C72" s="159"/>
      <c r="D72" s="159"/>
      <c r="E72" s="159"/>
      <c r="F72" s="159"/>
      <c r="G72" s="159"/>
      <c r="H72" s="159"/>
      <c r="I72" s="159"/>
      <c r="J72" s="159"/>
      <c r="K72" s="159"/>
      <c r="L72" s="159"/>
    </row>
    <row r="73" spans="1:12" ht="18.75" customHeight="1" thickBot="1">
      <c r="A73" s="154"/>
      <c r="B73" s="121"/>
      <c r="C73" s="153"/>
      <c r="D73" s="153"/>
      <c r="E73" s="153"/>
      <c r="F73" s="153"/>
      <c r="G73" s="153"/>
      <c r="H73" s="153"/>
      <c r="I73" s="153"/>
      <c r="J73" s="153"/>
      <c r="K73" s="153"/>
      <c r="L73" s="153"/>
    </row>
    <row r="74" spans="1:12" ht="18.75" customHeight="1" thickTop="1">
      <c r="A74" s="148"/>
      <c r="B74" s="143"/>
      <c r="C74" s="142"/>
      <c r="D74" s="142"/>
      <c r="E74" s="142"/>
      <c r="F74" s="142"/>
      <c r="G74" s="142"/>
      <c r="H74" s="142"/>
      <c r="I74" s="142"/>
      <c r="J74" s="142"/>
      <c r="K74" s="142"/>
      <c r="L74" s="142"/>
    </row>
    <row r="75" spans="1:12" ht="21">
      <c r="A75" s="148"/>
      <c r="B75" s="143"/>
      <c r="C75" s="142"/>
      <c r="D75" s="142"/>
      <c r="E75" s="142"/>
      <c r="F75" s="142"/>
      <c r="G75" s="142"/>
      <c r="H75" s="142"/>
      <c r="I75" s="142"/>
      <c r="J75" s="142"/>
      <c r="K75" s="142"/>
      <c r="L75" s="142"/>
    </row>
    <row r="76" spans="1:12" ht="21">
      <c r="A76" s="148"/>
      <c r="B76" s="143"/>
      <c r="C76" s="142"/>
      <c r="D76" s="142"/>
      <c r="E76" s="142"/>
      <c r="F76" s="142"/>
      <c r="G76" s="142"/>
      <c r="H76" s="142"/>
      <c r="I76" s="142"/>
      <c r="J76" s="142"/>
      <c r="K76" s="142"/>
      <c r="L76" s="142"/>
    </row>
    <row r="77" spans="1:12" ht="21">
      <c r="A77" s="148"/>
      <c r="B77" s="143"/>
      <c r="C77" s="142"/>
      <c r="D77" s="142"/>
      <c r="E77" s="142"/>
      <c r="F77" s="142"/>
      <c r="G77" s="142"/>
      <c r="H77" s="142"/>
      <c r="I77" s="142"/>
      <c r="J77" s="142"/>
      <c r="K77" s="142"/>
      <c r="L77" s="142"/>
    </row>
    <row r="78" spans="1:12" ht="21">
      <c r="A78" s="161"/>
      <c r="B78" s="145"/>
      <c r="C78" s="144"/>
      <c r="D78" s="144"/>
      <c r="E78" s="144"/>
      <c r="F78" s="144"/>
      <c r="G78" s="146"/>
      <c r="H78" s="144"/>
      <c r="I78" s="144"/>
      <c r="J78" s="144"/>
      <c r="K78" s="144"/>
      <c r="L78" s="144"/>
    </row>
    <row r="79" spans="1:12" ht="21">
      <c r="A79" s="148"/>
      <c r="B79" s="146"/>
      <c r="C79" s="144"/>
      <c r="D79" s="144"/>
      <c r="E79" s="144"/>
      <c r="F79" s="144"/>
      <c r="G79" s="147"/>
      <c r="H79" s="147"/>
      <c r="I79" s="147"/>
      <c r="J79" s="147"/>
      <c r="K79" s="147"/>
      <c r="L79" s="147"/>
    </row>
    <row r="80" spans="1:12" ht="18.75" customHeight="1">
      <c r="A80" s="148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</row>
    <row r="81" spans="1:12" ht="18.75" customHeight="1">
      <c r="A81" s="148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</row>
    <row r="82" spans="1:12" ht="18.75" customHeight="1">
      <c r="A82" s="148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</row>
    <row r="83" spans="1:12" ht="18.75" customHeight="1">
      <c r="A83" s="148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</row>
    <row r="84" spans="1:12" ht="18.75" customHeight="1" thickBot="1">
      <c r="A84" s="149"/>
      <c r="B84" s="142"/>
      <c r="C84" s="150"/>
      <c r="D84" s="143"/>
      <c r="E84" s="142"/>
      <c r="F84" s="142"/>
      <c r="G84" s="151"/>
      <c r="H84" s="143"/>
      <c r="I84" s="142"/>
      <c r="J84" s="142"/>
      <c r="K84" s="150"/>
      <c r="L84" s="143"/>
    </row>
    <row r="85" spans="1:12" ht="18.75" customHeight="1" thickTop="1">
      <c r="A85" s="152"/>
      <c r="B85" s="121"/>
      <c r="C85" s="153"/>
      <c r="D85" s="121"/>
      <c r="E85" s="121"/>
      <c r="F85" s="121"/>
      <c r="G85" s="121"/>
      <c r="H85" s="121"/>
      <c r="I85" s="121"/>
      <c r="J85" s="121"/>
      <c r="K85" s="121"/>
      <c r="L85" s="121"/>
    </row>
    <row r="86" spans="1:12" ht="18.75" customHeight="1" thickBot="1">
      <c r="A86" s="154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</row>
    <row r="87" spans="1:12" ht="18.75" customHeight="1" thickTop="1">
      <c r="A87" s="152"/>
      <c r="B87" s="155"/>
      <c r="C87" s="153"/>
      <c r="D87" s="153"/>
      <c r="E87" s="153"/>
      <c r="F87" s="153"/>
      <c r="G87" s="153"/>
      <c r="H87" s="153"/>
      <c r="I87" s="153"/>
      <c r="J87" s="153"/>
      <c r="K87" s="153"/>
      <c r="L87" s="153"/>
    </row>
    <row r="88" spans="1:12" ht="18.75" customHeight="1">
      <c r="A88" s="152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</row>
    <row r="89" spans="1:12" ht="18.75" customHeight="1">
      <c r="A89" s="152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</row>
    <row r="90" spans="1:12" ht="18.75" customHeight="1">
      <c r="A90" s="152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</row>
    <row r="91" spans="1:12" ht="18.75" customHeight="1">
      <c r="A91" s="152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</row>
    <row r="92" spans="1:12" ht="18.75" customHeight="1">
      <c r="A92" s="152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</row>
    <row r="93" spans="1:12" ht="18.75" customHeight="1">
      <c r="A93" s="156"/>
      <c r="B93" s="153"/>
      <c r="C93" s="157"/>
      <c r="D93" s="157"/>
      <c r="E93" s="157"/>
      <c r="F93" s="157"/>
      <c r="G93" s="157"/>
      <c r="H93" s="157"/>
      <c r="I93" s="157"/>
      <c r="J93" s="157"/>
      <c r="K93" s="157"/>
      <c r="L93" s="157"/>
    </row>
    <row r="94" spans="1:12" ht="18.75" customHeight="1">
      <c r="A94" s="152"/>
      <c r="B94" s="155"/>
      <c r="C94" s="153"/>
      <c r="D94" s="153"/>
      <c r="E94" s="153"/>
      <c r="F94" s="153"/>
      <c r="G94" s="153"/>
      <c r="H94" s="153"/>
      <c r="I94" s="153"/>
      <c r="J94" s="153"/>
      <c r="K94" s="153"/>
      <c r="L94" s="153"/>
    </row>
    <row r="95" spans="1:12" ht="18.75" customHeight="1">
      <c r="A95" s="152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</row>
    <row r="96" spans="1:12" ht="18.75" customHeight="1">
      <c r="A96" s="152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</row>
    <row r="97" spans="1:12" ht="18.75" customHeight="1">
      <c r="A97" s="156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</row>
    <row r="98" spans="1:12" ht="18.75" customHeight="1">
      <c r="A98" s="152"/>
      <c r="B98" s="155"/>
      <c r="C98" s="153"/>
      <c r="D98" s="153"/>
      <c r="E98" s="153"/>
      <c r="F98" s="153"/>
      <c r="G98" s="153"/>
      <c r="H98" s="153"/>
      <c r="I98" s="153"/>
      <c r="J98" s="153"/>
      <c r="K98" s="153"/>
      <c r="L98" s="153"/>
    </row>
    <row r="99" spans="1:12" ht="18.75" customHeight="1">
      <c r="A99" s="152"/>
      <c r="B99" s="153"/>
      <c r="C99" s="121"/>
      <c r="D99" s="121"/>
      <c r="E99" s="121"/>
      <c r="F99" s="121"/>
      <c r="G99" s="121"/>
      <c r="H99" s="121"/>
      <c r="I99" s="121"/>
      <c r="J99" s="121"/>
      <c r="K99" s="121"/>
      <c r="L99" s="121"/>
    </row>
    <row r="100" spans="1:12" ht="18.75" customHeight="1">
      <c r="A100" s="152"/>
      <c r="B100" s="153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ht="18.75" customHeight="1">
      <c r="A101" s="152"/>
      <c r="B101" s="153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pans="1:12" ht="18.75" customHeight="1">
      <c r="A102" s="152"/>
      <c r="B102" s="153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</row>
    <row r="103" spans="1:12" ht="18.75" customHeight="1">
      <c r="A103" s="152"/>
      <c r="B103" s="153"/>
      <c r="C103" s="153"/>
      <c r="D103" s="153"/>
      <c r="E103" s="159"/>
      <c r="F103" s="159"/>
      <c r="G103" s="159"/>
      <c r="H103" s="159"/>
      <c r="I103" s="159"/>
      <c r="J103" s="159"/>
      <c r="K103" s="159"/>
      <c r="L103" s="159"/>
    </row>
    <row r="104" spans="1:12" ht="18.75" customHeight="1">
      <c r="A104" s="152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</row>
    <row r="105" spans="1:12" ht="18.75" customHeight="1">
      <c r="A105" s="156"/>
      <c r="B105" s="153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</row>
    <row r="106" spans="1:12" ht="18.75" customHeight="1">
      <c r="A106" s="152"/>
      <c r="B106" s="155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</row>
    <row r="107" spans="1:12" ht="18.75" customHeight="1">
      <c r="A107" s="152"/>
      <c r="B107" s="153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</row>
    <row r="108" spans="1:12" ht="18.75" customHeight="1">
      <c r="A108" s="152"/>
      <c r="B108" s="153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</row>
    <row r="109" spans="1:12" ht="18.75" customHeight="1">
      <c r="A109" s="152"/>
      <c r="B109" s="153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</row>
    <row r="110" spans="1:12" ht="18.75" customHeight="1">
      <c r="A110" s="156"/>
      <c r="B110" s="153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</row>
    <row r="111" spans="1:12" ht="18.75" customHeight="1" thickBot="1">
      <c r="A111" s="154"/>
      <c r="B111" s="121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</row>
    <row r="112" spans="1:12" ht="18.75" customHeight="1" thickTop="1">
      <c r="A112" s="148"/>
      <c r="B112" s="143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</row>
    <row r="113" spans="1:12" ht="18.75" customHeight="1">
      <c r="A113" s="148"/>
      <c r="B113" s="143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</row>
    <row r="114" spans="1:12" ht="18.75" customHeight="1">
      <c r="A114" s="148"/>
      <c r="B114" s="143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</row>
    <row r="115" spans="1:12" ht="18.75" customHeight="1">
      <c r="A115" s="148"/>
      <c r="B115" s="143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</row>
    <row r="116" spans="1:12" ht="21">
      <c r="A116" s="161"/>
      <c r="B116" s="145"/>
      <c r="C116" s="144"/>
      <c r="D116" s="144"/>
      <c r="E116" s="144"/>
      <c r="F116" s="144"/>
      <c r="G116" s="146"/>
      <c r="H116" s="144"/>
      <c r="I116" s="144"/>
      <c r="J116" s="144"/>
      <c r="K116" s="144"/>
      <c r="L116" s="144"/>
    </row>
    <row r="117" spans="1:12" ht="21">
      <c r="A117" s="148"/>
      <c r="B117" s="146"/>
      <c r="C117" s="144"/>
      <c r="D117" s="144"/>
      <c r="E117" s="144"/>
      <c r="F117" s="144"/>
      <c r="G117" s="147"/>
      <c r="H117" s="147"/>
      <c r="I117" s="147"/>
      <c r="J117" s="147"/>
      <c r="K117" s="147"/>
      <c r="L117" s="147"/>
    </row>
    <row r="118" spans="1:12" ht="18.75" customHeight="1">
      <c r="A118" s="148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</row>
    <row r="119" spans="1:12" ht="18.75" customHeight="1">
      <c r="A119" s="148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</row>
    <row r="120" spans="1:12" ht="18.75" customHeight="1">
      <c r="A120" s="148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</row>
    <row r="121" spans="1:12" ht="18.75" customHeight="1">
      <c r="A121" s="148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</row>
    <row r="122" spans="1:12" ht="18.75" customHeight="1" thickBot="1">
      <c r="A122" s="149"/>
      <c r="B122" s="142"/>
      <c r="C122" s="150"/>
      <c r="D122" s="143"/>
      <c r="E122" s="142"/>
      <c r="F122" s="142"/>
      <c r="G122" s="151"/>
      <c r="H122" s="143"/>
      <c r="I122" s="142"/>
      <c r="J122" s="142"/>
      <c r="K122" s="150"/>
      <c r="L122" s="143"/>
    </row>
    <row r="123" spans="1:12" ht="18.75" customHeight="1" thickTop="1">
      <c r="A123" s="152"/>
      <c r="B123" s="121"/>
      <c r="C123" s="153"/>
      <c r="D123" s="121"/>
      <c r="E123" s="121"/>
      <c r="F123" s="121"/>
      <c r="G123" s="121"/>
      <c r="H123" s="121"/>
      <c r="I123" s="121"/>
      <c r="J123" s="121"/>
      <c r="K123" s="121"/>
      <c r="L123" s="121"/>
    </row>
    <row r="124" spans="1:12" ht="18.75" customHeight="1" thickBot="1">
      <c r="A124" s="154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</row>
    <row r="125" spans="1:12" ht="18.75" customHeight="1" thickTop="1">
      <c r="A125" s="152"/>
      <c r="B125" s="155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</row>
    <row r="126" spans="1:12" ht="18.75" customHeight="1">
      <c r="A126" s="152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</row>
    <row r="127" spans="1:12" ht="18.75" customHeight="1">
      <c r="A127" s="152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</row>
    <row r="128" spans="1:12" ht="18.75" customHeight="1">
      <c r="A128" s="152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</row>
    <row r="129" spans="1:12" ht="18.75" customHeight="1">
      <c r="A129" s="152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</row>
    <row r="130" spans="1:12" ht="18.75" customHeight="1">
      <c r="A130" s="152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</row>
    <row r="131" spans="1:12" ht="18.75" customHeight="1">
      <c r="A131" s="156"/>
      <c r="B131" s="153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</row>
    <row r="132" spans="1:12" ht="18.75" customHeight="1">
      <c r="A132" s="152"/>
      <c r="B132" s="155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</row>
    <row r="133" spans="1:12" ht="18.75" customHeight="1">
      <c r="A133" s="152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</row>
    <row r="134" spans="1:12" ht="18.75" customHeight="1">
      <c r="A134" s="152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</row>
    <row r="135" spans="1:12" ht="18.75" customHeight="1">
      <c r="A135" s="156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</row>
    <row r="136" spans="1:12" ht="18.75" customHeight="1">
      <c r="A136" s="152"/>
      <c r="B136" s="155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</row>
    <row r="137" spans="1:12" ht="18.75" customHeight="1">
      <c r="A137" s="152"/>
      <c r="B137" s="153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</row>
    <row r="138" spans="1:12" ht="18.75" customHeight="1">
      <c r="A138" s="152"/>
      <c r="B138" s="153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</row>
    <row r="139" spans="1:12" ht="18.75" customHeight="1">
      <c r="A139" s="152"/>
      <c r="B139" s="153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</row>
    <row r="140" spans="1:12" ht="18.75" customHeight="1">
      <c r="A140" s="152"/>
      <c r="B140" s="153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</row>
    <row r="141" spans="1:12" ht="18.75" customHeight="1">
      <c r="A141" s="152"/>
      <c r="B141" s="153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</row>
    <row r="142" spans="1:12" ht="18.75" customHeight="1">
      <c r="A142" s="152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</row>
    <row r="143" spans="1:12" ht="18.75" customHeight="1">
      <c r="A143" s="156"/>
      <c r="B143" s="153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</row>
    <row r="144" spans="1:12" ht="18.75" customHeight="1">
      <c r="A144" s="152"/>
      <c r="B144" s="155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</row>
    <row r="145" spans="1:12" ht="18.75" customHeight="1">
      <c r="A145" s="152"/>
      <c r="B145" s="153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</row>
    <row r="146" spans="1:12" ht="18.75" customHeight="1">
      <c r="A146" s="152"/>
      <c r="B146" s="153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</row>
    <row r="147" spans="1:12" ht="18.75" customHeight="1">
      <c r="A147" s="152"/>
      <c r="B147" s="153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</row>
    <row r="148" spans="1:12" ht="18.75" customHeight="1">
      <c r="A148" s="156"/>
      <c r="B148" s="153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</row>
    <row r="149" spans="1:12" ht="18.75" customHeight="1" thickBot="1">
      <c r="A149" s="154"/>
      <c r="B149" s="121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</row>
    <row r="150" spans="1:12" ht="18.75" customHeight="1" thickTop="1">
      <c r="A150" s="148"/>
      <c r="B150" s="143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</row>
    <row r="151" spans="1:12" ht="18.75" customHeight="1">
      <c r="A151" s="148"/>
      <c r="B151" s="143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</row>
    <row r="152" spans="1:12" ht="18.75" customHeight="1">
      <c r="A152" s="148"/>
      <c r="B152" s="143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</row>
    <row r="153" spans="1:12" ht="18.75" customHeight="1">
      <c r="A153" s="148"/>
      <c r="B153" s="143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</row>
    <row r="154" spans="1:12" ht="18.75" customHeight="1">
      <c r="A154" s="148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</row>
  </sheetData>
  <sheetProtection password="B0B1" sheet="1" objects="1" scenarios="1"/>
  <mergeCells count="16">
    <mergeCell ref="A1:M1"/>
    <mergeCell ref="B36:L36"/>
    <mergeCell ref="G6:L6"/>
    <mergeCell ref="G7:L7"/>
    <mergeCell ref="I8:J8"/>
    <mergeCell ref="B6:D6"/>
    <mergeCell ref="B7:D7"/>
    <mergeCell ref="E6:F6"/>
    <mergeCell ref="E7:F7"/>
    <mergeCell ref="E8:F8"/>
    <mergeCell ref="B2:L2"/>
    <mergeCell ref="B3:L3"/>
    <mergeCell ref="B4:L4"/>
    <mergeCell ref="B5:D5"/>
    <mergeCell ref="G5:L5"/>
    <mergeCell ref="E5:F5"/>
  </mergeCells>
  <dataValidations count="5">
    <dataValidation allowBlank="1" showInputMessage="1" showErrorMessage="1" promptTitle="Max. Dry Density of Samples :" prompt="     1.ดินเหนียวบนทรายใช้   1.85  gm./cc.&#10;     2.ดินทั่วๆไปใช้     2.00  gm./cc.&#10;     3.ดินลูกรังใช้   2.15  gm./cc.&#10;     4.หินคลุกใช้   2.30  gm./cc." sqref="C8"/>
    <dataValidation allowBlank="1" showInputMessage="1" showErrorMessage="1" promptTitle="ปริมาณความชื้นในดินโดยประมาณ :" prompt="      - w = 7 %&#10;      - w = 7.5 %&#10;      - w = 8 %&#10;      - w = 8.5 %&#10;      - w = 9 %&#10;      - w = 9.5 %&#10;      - w = 10 %" sqref="C29:L29"/>
    <dataValidation type="list" allowBlank="1" showInputMessage="1" showErrorMessage="1" promptTitle="วิธีการบดอัด" prompt="วิธีที่ใช้ในการบดอัดในสนาม" sqref="G5:L5">
      <formula1>$X$1:$X$2</formula1>
    </dataValidation>
    <dataValidation allowBlank="1" showInputMessage="1" showErrorMessage="1" prompt="ตรงนี้สามารถพิมพ์ข้อความลงไปได้นะ" sqref="A1:M1"/>
    <dataValidation allowBlank="1" showInputMessage="1" showErrorMessage="1" promptTitle="ที่มาของปริมาตรของหลุมเจาะ" prompt="จริงๆแล้วปริมาตรมาจาก Dia. ของหลุมเจาะ 6.5 นิ้ว เจาะลึก 4 นิ้ว&#10;(510.5 ลบ.ซม.,แต่ในทางปฏิบัติแนะนำ 700-1400 ลบ.ซม.)   &#10;หรือ ปริมาตร = (นน. ทรายในหลุม)/(density ของทราย)...ค่ายิ่งสูง % การบดอัดยิ่งสูง" sqref="C17:L17"/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2"/>
  <rowBreaks count="1" manualBreakCount="1">
    <brk id="11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O68"/>
  <sheetViews>
    <sheetView showGridLines="0" showRowColHeaders="0" showOutlineSymbols="0" zoomScale="80" zoomScaleNormal="80" workbookViewId="0" topLeftCell="C1">
      <selection activeCell="D3" sqref="D3:N3"/>
    </sheetView>
  </sheetViews>
  <sheetFormatPr defaultColWidth="9.33203125" defaultRowHeight="24.75" customHeight="1"/>
  <cols>
    <col min="1" max="1" width="9.33203125" style="206" customWidth="1"/>
    <col min="2" max="2" width="13.16015625" style="206" customWidth="1"/>
    <col min="3" max="3" width="4.33203125" style="206" customWidth="1"/>
    <col min="4" max="4" width="24.16015625" style="206" customWidth="1"/>
    <col min="5" max="5" width="2" style="206" customWidth="1"/>
    <col min="6" max="6" width="14" style="206" customWidth="1"/>
    <col min="7" max="7" width="15.33203125" style="206" customWidth="1"/>
    <col min="8" max="8" width="12.66015625" style="206" customWidth="1"/>
    <col min="9" max="9" width="12" style="206" customWidth="1"/>
    <col min="10" max="10" width="13.16015625" style="206" customWidth="1"/>
    <col min="11" max="11" width="12.66015625" style="206" customWidth="1"/>
    <col min="12" max="12" width="14.83203125" style="206" customWidth="1"/>
    <col min="13" max="13" width="5.5" style="206" customWidth="1"/>
    <col min="14" max="14" width="7.66015625" style="206" customWidth="1"/>
    <col min="15" max="15" width="4.33203125" style="206" customWidth="1"/>
    <col min="16" max="16384" width="10.66015625" style="206" customWidth="1"/>
  </cols>
  <sheetData>
    <row r="1" ht="24.75" customHeight="1" thickBot="1"/>
    <row r="2" spans="3:15" ht="30.75" customHeight="1" thickBot="1" thickTop="1">
      <c r="C2" s="274"/>
      <c r="D2" s="588"/>
      <c r="E2" s="588"/>
      <c r="F2" s="588"/>
      <c r="G2" s="588"/>
      <c r="H2" s="588"/>
      <c r="I2" s="588"/>
      <c r="J2" s="588"/>
      <c r="K2" s="588"/>
      <c r="L2" s="588"/>
      <c r="M2" s="589" t="s">
        <v>185</v>
      </c>
      <c r="N2" s="589"/>
      <c r="O2" s="590"/>
    </row>
    <row r="3" spans="3:15" s="207" customFormat="1" ht="24.75" customHeight="1" thickBot="1">
      <c r="C3" s="275"/>
      <c r="D3" s="574" t="s">
        <v>159</v>
      </c>
      <c r="E3" s="575"/>
      <c r="F3" s="575"/>
      <c r="G3" s="575"/>
      <c r="H3" s="575"/>
      <c r="I3" s="575"/>
      <c r="J3" s="575"/>
      <c r="K3" s="575"/>
      <c r="L3" s="575"/>
      <c r="M3" s="575"/>
      <c r="N3" s="576"/>
      <c r="O3" s="276"/>
    </row>
    <row r="4" spans="3:15" ht="24.75" customHeight="1">
      <c r="C4" s="277"/>
      <c r="D4" s="618" t="s">
        <v>154</v>
      </c>
      <c r="E4" s="619"/>
      <c r="F4" s="619"/>
      <c r="G4" s="619"/>
      <c r="H4" s="619"/>
      <c r="I4" s="619"/>
      <c r="J4" s="619"/>
      <c r="K4" s="619"/>
      <c r="L4" s="619"/>
      <c r="M4" s="619"/>
      <c r="N4" s="620"/>
      <c r="O4" s="278"/>
    </row>
    <row r="5" spans="3:15" ht="24.75" customHeight="1">
      <c r="C5" s="277"/>
      <c r="D5" s="594" t="s">
        <v>201</v>
      </c>
      <c r="E5" s="621"/>
      <c r="F5" s="622"/>
      <c r="G5" s="596" t="s">
        <v>189</v>
      </c>
      <c r="H5" s="597"/>
      <c r="I5" s="623" t="s">
        <v>155</v>
      </c>
      <c r="J5" s="624"/>
      <c r="K5" s="624"/>
      <c r="L5" s="624"/>
      <c r="M5" s="624"/>
      <c r="N5" s="625"/>
      <c r="O5" s="278"/>
    </row>
    <row r="6" spans="3:15" ht="24.75" customHeight="1">
      <c r="C6" s="277"/>
      <c r="D6" s="594" t="s">
        <v>202</v>
      </c>
      <c r="E6" s="595"/>
      <c r="F6" s="595"/>
      <c r="G6" s="596" t="s">
        <v>190</v>
      </c>
      <c r="H6" s="597"/>
      <c r="I6" s="598" t="s">
        <v>33</v>
      </c>
      <c r="J6" s="598"/>
      <c r="K6" s="598"/>
      <c r="L6" s="598"/>
      <c r="M6" s="598"/>
      <c r="N6" s="599"/>
      <c r="O6" s="278"/>
    </row>
    <row r="7" spans="3:15" ht="24.75" customHeight="1">
      <c r="C7" s="277"/>
      <c r="D7" s="600" t="s">
        <v>229</v>
      </c>
      <c r="E7" s="601"/>
      <c r="F7" s="601"/>
      <c r="G7" s="602" t="s">
        <v>3</v>
      </c>
      <c r="H7" s="603"/>
      <c r="I7" s="616" t="s">
        <v>33</v>
      </c>
      <c r="J7" s="616"/>
      <c r="K7" s="616"/>
      <c r="L7" s="616"/>
      <c r="M7" s="616"/>
      <c r="N7" s="617"/>
      <c r="O7" s="278"/>
    </row>
    <row r="8" spans="1:15" ht="24.75" customHeight="1">
      <c r="A8" s="209"/>
      <c r="C8" s="277"/>
      <c r="D8" s="591" t="s">
        <v>195</v>
      </c>
      <c r="E8" s="592"/>
      <c r="F8" s="592"/>
      <c r="G8" s="592"/>
      <c r="H8" s="593"/>
      <c r="I8" s="626" t="s">
        <v>200</v>
      </c>
      <c r="J8" s="627"/>
      <c r="K8" s="627"/>
      <c r="L8" s="627"/>
      <c r="M8" s="627"/>
      <c r="N8" s="628"/>
      <c r="O8" s="278"/>
    </row>
    <row r="9" spans="3:15" ht="24.75" customHeight="1" thickBot="1">
      <c r="C9" s="277"/>
      <c r="D9" s="291" t="s">
        <v>196</v>
      </c>
      <c r="E9" s="292" t="s">
        <v>197</v>
      </c>
      <c r="F9" s="298">
        <v>15.25</v>
      </c>
      <c r="G9" s="297" t="s">
        <v>57</v>
      </c>
      <c r="H9" s="292" t="s">
        <v>198</v>
      </c>
      <c r="I9" s="298">
        <v>12.69</v>
      </c>
      <c r="J9" s="297" t="s">
        <v>57</v>
      </c>
      <c r="K9" s="292" t="s">
        <v>199</v>
      </c>
      <c r="L9" s="298">
        <f>(PI()*(F9^2)*I9)/4</f>
        <v>2317.881295160261</v>
      </c>
      <c r="M9" s="629" t="s">
        <v>174</v>
      </c>
      <c r="N9" s="630"/>
      <c r="O9" s="278"/>
    </row>
    <row r="10" spans="3:15" s="211" customFormat="1" ht="24.75" customHeight="1" thickBot="1">
      <c r="C10" s="279"/>
      <c r="D10" s="631" t="s">
        <v>176</v>
      </c>
      <c r="E10" s="632"/>
      <c r="F10" s="632"/>
      <c r="G10" s="632"/>
      <c r="H10" s="632"/>
      <c r="I10" s="632"/>
      <c r="J10" s="632"/>
      <c r="K10" s="632"/>
      <c r="L10" s="632"/>
      <c r="M10" s="632"/>
      <c r="N10" s="633"/>
      <c r="O10" s="280"/>
    </row>
    <row r="11" spans="3:15" ht="24.75" customHeight="1">
      <c r="C11" s="277"/>
      <c r="D11" s="611" t="s">
        <v>160</v>
      </c>
      <c r="E11" s="612"/>
      <c r="F11" s="612"/>
      <c r="G11" s="612"/>
      <c r="H11" s="612"/>
      <c r="I11" s="612"/>
      <c r="J11" s="612"/>
      <c r="K11" s="612"/>
      <c r="L11" s="612"/>
      <c r="M11" s="612"/>
      <c r="N11" s="613"/>
      <c r="O11" s="278"/>
    </row>
    <row r="12" spans="3:15" ht="24.75" customHeight="1">
      <c r="C12" s="277"/>
      <c r="D12" s="244" t="s">
        <v>161</v>
      </c>
      <c r="E12" s="245"/>
      <c r="F12" s="572">
        <v>1</v>
      </c>
      <c r="G12" s="577"/>
      <c r="H12" s="572">
        <v>2</v>
      </c>
      <c r="I12" s="581"/>
      <c r="J12" s="572">
        <v>3</v>
      </c>
      <c r="K12" s="577"/>
      <c r="L12" s="572">
        <v>4</v>
      </c>
      <c r="M12" s="581"/>
      <c r="N12" s="573"/>
      <c r="O12" s="278"/>
    </row>
    <row r="13" spans="3:15" ht="24.75" customHeight="1">
      <c r="C13" s="277"/>
      <c r="D13" s="563" t="s">
        <v>165</v>
      </c>
      <c r="E13" s="564"/>
      <c r="F13" s="582">
        <v>195</v>
      </c>
      <c r="G13" s="582"/>
      <c r="H13" s="582">
        <v>190</v>
      </c>
      <c r="I13" s="582"/>
      <c r="J13" s="571"/>
      <c r="K13" s="567"/>
      <c r="L13" s="567"/>
      <c r="M13" s="568"/>
      <c r="N13" s="226"/>
      <c r="O13" s="285"/>
    </row>
    <row r="14" spans="3:15" ht="24.75" customHeight="1">
      <c r="C14" s="277"/>
      <c r="D14" s="614" t="s">
        <v>166</v>
      </c>
      <c r="E14" s="615"/>
      <c r="F14" s="582">
        <v>179.5</v>
      </c>
      <c r="G14" s="582"/>
      <c r="H14" s="582">
        <v>174</v>
      </c>
      <c r="I14" s="582"/>
      <c r="J14" s="571"/>
      <c r="K14" s="567"/>
      <c r="L14" s="567"/>
      <c r="M14" s="568"/>
      <c r="N14" s="226"/>
      <c r="O14" s="285"/>
    </row>
    <row r="15" spans="3:15" ht="24.75" customHeight="1">
      <c r="C15" s="277"/>
      <c r="D15" s="248" t="s">
        <v>162</v>
      </c>
      <c r="E15" s="247"/>
      <c r="F15" s="582">
        <v>18</v>
      </c>
      <c r="G15" s="582"/>
      <c r="H15" s="582">
        <v>18</v>
      </c>
      <c r="I15" s="582"/>
      <c r="J15" s="571"/>
      <c r="K15" s="567"/>
      <c r="L15" s="567"/>
      <c r="M15" s="568"/>
      <c r="N15" s="226"/>
      <c r="O15" s="285"/>
    </row>
    <row r="16" spans="3:15" ht="24.75" customHeight="1">
      <c r="C16" s="277"/>
      <c r="D16" s="248" t="s">
        <v>167</v>
      </c>
      <c r="E16" s="247"/>
      <c r="F16" s="580">
        <f>F13-F14</f>
        <v>15.5</v>
      </c>
      <c r="G16" s="580"/>
      <c r="H16" s="580">
        <f>H13-H14</f>
        <v>16</v>
      </c>
      <c r="I16" s="580"/>
      <c r="J16" s="578"/>
      <c r="K16" s="569"/>
      <c r="L16" s="569"/>
      <c r="M16" s="570"/>
      <c r="N16" s="227"/>
      <c r="O16" s="286"/>
    </row>
    <row r="17" spans="3:15" ht="24.75" customHeight="1">
      <c r="C17" s="277"/>
      <c r="D17" s="248" t="s">
        <v>168</v>
      </c>
      <c r="E17" s="247"/>
      <c r="F17" s="580">
        <f>F14-F15</f>
        <v>161.5</v>
      </c>
      <c r="G17" s="580"/>
      <c r="H17" s="580">
        <f>H14-H15</f>
        <v>156</v>
      </c>
      <c r="I17" s="580"/>
      <c r="J17" s="578"/>
      <c r="K17" s="569"/>
      <c r="L17" s="569"/>
      <c r="M17" s="570"/>
      <c r="N17" s="227"/>
      <c r="O17" s="286"/>
    </row>
    <row r="18" spans="3:15" ht="24.75" customHeight="1">
      <c r="C18" s="277"/>
      <c r="D18" s="249" t="s">
        <v>169</v>
      </c>
      <c r="E18" s="250"/>
      <c r="F18" s="604">
        <f>F16/F17*100</f>
        <v>9.597523219814242</v>
      </c>
      <c r="G18" s="604"/>
      <c r="H18" s="604">
        <f>H16/H17*100</f>
        <v>10.256410256410255</v>
      </c>
      <c r="I18" s="604"/>
      <c r="J18" s="584"/>
      <c r="K18" s="585"/>
      <c r="L18" s="565"/>
      <c r="M18" s="566"/>
      <c r="N18" s="228"/>
      <c r="O18" s="287"/>
    </row>
    <row r="19" spans="3:15" s="211" customFormat="1" ht="24.75" customHeight="1">
      <c r="C19" s="279"/>
      <c r="D19" s="608" t="s">
        <v>163</v>
      </c>
      <c r="E19" s="609"/>
      <c r="F19" s="609"/>
      <c r="G19" s="609"/>
      <c r="H19" s="609"/>
      <c r="I19" s="609"/>
      <c r="J19" s="609"/>
      <c r="K19" s="609"/>
      <c r="L19" s="609"/>
      <c r="M19" s="609"/>
      <c r="N19" s="610"/>
      <c r="O19" s="280"/>
    </row>
    <row r="20" spans="3:15" ht="24.75" customHeight="1">
      <c r="C20" s="277"/>
      <c r="D20" s="251" t="s">
        <v>170</v>
      </c>
      <c r="E20" s="212"/>
      <c r="F20" s="582">
        <v>9565</v>
      </c>
      <c r="G20" s="582"/>
      <c r="H20" s="582">
        <v>9560</v>
      </c>
      <c r="I20" s="582"/>
      <c r="J20" s="567"/>
      <c r="K20" s="583"/>
      <c r="L20" s="215"/>
      <c r="M20" s="216"/>
      <c r="N20" s="226"/>
      <c r="O20" s="285"/>
    </row>
    <row r="21" spans="3:15" ht="24.75" customHeight="1">
      <c r="C21" s="277"/>
      <c r="D21" s="251" t="s">
        <v>172</v>
      </c>
      <c r="E21" s="212"/>
      <c r="F21" s="582">
        <v>4200</v>
      </c>
      <c r="G21" s="582"/>
      <c r="H21" s="582">
        <v>4200</v>
      </c>
      <c r="I21" s="582"/>
      <c r="J21" s="567"/>
      <c r="K21" s="583"/>
      <c r="L21" s="215"/>
      <c r="M21" s="216"/>
      <c r="N21" s="226"/>
      <c r="O21" s="285"/>
    </row>
    <row r="22" spans="3:15" ht="24.75" customHeight="1">
      <c r="C22" s="277"/>
      <c r="D22" s="251" t="s">
        <v>173</v>
      </c>
      <c r="E22" s="212"/>
      <c r="F22" s="580">
        <f>F20-F21</f>
        <v>5365</v>
      </c>
      <c r="G22" s="580"/>
      <c r="H22" s="580">
        <f>H20-H21</f>
        <v>5360</v>
      </c>
      <c r="I22" s="580"/>
      <c r="J22" s="569"/>
      <c r="K22" s="605"/>
      <c r="L22" s="217"/>
      <c r="M22" s="218"/>
      <c r="N22" s="227"/>
      <c r="O22" s="286"/>
    </row>
    <row r="23" spans="3:15" ht="24.75" customHeight="1">
      <c r="C23" s="277"/>
      <c r="D23" s="251" t="s">
        <v>183</v>
      </c>
      <c r="E23" s="220"/>
      <c r="F23" s="580">
        <f>F22/$L$9</f>
        <v>2.314613785961398</v>
      </c>
      <c r="G23" s="580"/>
      <c r="H23" s="580">
        <f>H22/$L$9</f>
        <v>2.312456643570008</v>
      </c>
      <c r="I23" s="580"/>
      <c r="J23" s="606"/>
      <c r="K23" s="607"/>
      <c r="L23" s="221"/>
      <c r="M23" s="222"/>
      <c r="N23" s="229"/>
      <c r="O23" s="288"/>
    </row>
    <row r="24" spans="3:15" ht="24.75" customHeight="1" thickBot="1">
      <c r="C24" s="277"/>
      <c r="D24" s="252" t="s">
        <v>184</v>
      </c>
      <c r="E24" s="236"/>
      <c r="F24" s="579">
        <f>F23/(1+F18/100)</f>
        <v>2.1119216182642138</v>
      </c>
      <c r="G24" s="579"/>
      <c r="H24" s="579">
        <f>H23/(1+H18/100)</f>
        <v>2.097344397656519</v>
      </c>
      <c r="I24" s="579"/>
      <c r="J24" s="586"/>
      <c r="K24" s="587"/>
      <c r="L24" s="237"/>
      <c r="M24" s="238"/>
      <c r="N24" s="239"/>
      <c r="O24" s="288"/>
    </row>
    <row r="25" spans="3:15" s="211" customFormat="1" ht="24.75" customHeight="1" thickBot="1">
      <c r="C25" s="279"/>
      <c r="D25" s="631" t="s">
        <v>175</v>
      </c>
      <c r="E25" s="632"/>
      <c r="F25" s="632"/>
      <c r="G25" s="632"/>
      <c r="H25" s="632"/>
      <c r="I25" s="632"/>
      <c r="J25" s="632"/>
      <c r="K25" s="632"/>
      <c r="L25" s="632"/>
      <c r="M25" s="632"/>
      <c r="N25" s="633"/>
      <c r="O25" s="280"/>
    </row>
    <row r="26" spans="3:15" ht="24.75" customHeight="1">
      <c r="C26" s="277"/>
      <c r="D26" s="611" t="s">
        <v>160</v>
      </c>
      <c r="E26" s="612"/>
      <c r="F26" s="612"/>
      <c r="G26" s="612"/>
      <c r="H26" s="612"/>
      <c r="I26" s="612"/>
      <c r="J26" s="612"/>
      <c r="K26" s="612"/>
      <c r="L26" s="612"/>
      <c r="M26" s="612"/>
      <c r="N26" s="613"/>
      <c r="O26" s="278"/>
    </row>
    <row r="27" spans="3:15" ht="24.75" customHeight="1">
      <c r="C27" s="277"/>
      <c r="D27" s="563" t="s">
        <v>165</v>
      </c>
      <c r="E27" s="564"/>
      <c r="F27" s="582">
        <v>201</v>
      </c>
      <c r="G27" s="582"/>
      <c r="H27" s="571"/>
      <c r="I27" s="571"/>
      <c r="J27" s="571"/>
      <c r="K27" s="567"/>
      <c r="L27" s="567"/>
      <c r="M27" s="568"/>
      <c r="N27" s="226"/>
      <c r="O27" s="285"/>
    </row>
    <row r="28" spans="3:15" ht="24.75" customHeight="1">
      <c r="C28" s="277"/>
      <c r="D28" s="614" t="s">
        <v>166</v>
      </c>
      <c r="E28" s="615"/>
      <c r="F28" s="582">
        <v>184</v>
      </c>
      <c r="G28" s="582"/>
      <c r="H28" s="571"/>
      <c r="I28" s="571"/>
      <c r="J28" s="571"/>
      <c r="K28" s="567"/>
      <c r="L28" s="567"/>
      <c r="M28" s="568"/>
      <c r="N28" s="226"/>
      <c r="O28" s="285"/>
    </row>
    <row r="29" spans="3:15" ht="24.75" customHeight="1">
      <c r="C29" s="277"/>
      <c r="D29" s="248" t="s">
        <v>162</v>
      </c>
      <c r="E29" s="247"/>
      <c r="F29" s="582">
        <v>18</v>
      </c>
      <c r="G29" s="582"/>
      <c r="H29" s="571"/>
      <c r="I29" s="571"/>
      <c r="J29" s="571"/>
      <c r="K29" s="567"/>
      <c r="L29" s="567"/>
      <c r="M29" s="568"/>
      <c r="N29" s="226"/>
      <c r="O29" s="285"/>
    </row>
    <row r="30" spans="3:15" ht="24.75" customHeight="1">
      <c r="C30" s="277"/>
      <c r="D30" s="248" t="s">
        <v>167</v>
      </c>
      <c r="E30" s="247"/>
      <c r="F30" s="580">
        <f>F27-F28</f>
        <v>17</v>
      </c>
      <c r="G30" s="580"/>
      <c r="H30" s="578"/>
      <c r="I30" s="578"/>
      <c r="J30" s="578"/>
      <c r="K30" s="569"/>
      <c r="L30" s="569"/>
      <c r="M30" s="570"/>
      <c r="N30" s="227"/>
      <c r="O30" s="286"/>
    </row>
    <row r="31" spans="3:15" ht="24.75" customHeight="1">
      <c r="C31" s="277"/>
      <c r="D31" s="248" t="s">
        <v>168</v>
      </c>
      <c r="E31" s="247"/>
      <c r="F31" s="580">
        <f>F28-F29</f>
        <v>166</v>
      </c>
      <c r="G31" s="580"/>
      <c r="H31" s="578"/>
      <c r="I31" s="578"/>
      <c r="J31" s="578"/>
      <c r="K31" s="569"/>
      <c r="L31" s="569"/>
      <c r="M31" s="570"/>
      <c r="N31" s="227"/>
      <c r="O31" s="286"/>
    </row>
    <row r="32" spans="3:15" ht="24.75" customHeight="1">
      <c r="C32" s="277"/>
      <c r="D32" s="249" t="s">
        <v>169</v>
      </c>
      <c r="E32" s="250"/>
      <c r="F32" s="604">
        <f>F30/F31*100</f>
        <v>10.240963855421686</v>
      </c>
      <c r="G32" s="604"/>
      <c r="H32" s="584"/>
      <c r="I32" s="584"/>
      <c r="J32" s="584"/>
      <c r="K32" s="585"/>
      <c r="L32" s="565"/>
      <c r="M32" s="566"/>
      <c r="N32" s="228"/>
      <c r="O32" s="287"/>
    </row>
    <row r="33" spans="3:15" s="211" customFormat="1" ht="24.75" customHeight="1">
      <c r="C33" s="279"/>
      <c r="D33" s="608" t="s">
        <v>164</v>
      </c>
      <c r="E33" s="609"/>
      <c r="F33" s="609"/>
      <c r="G33" s="609"/>
      <c r="H33" s="609"/>
      <c r="I33" s="609"/>
      <c r="J33" s="609"/>
      <c r="K33" s="609"/>
      <c r="L33" s="609"/>
      <c r="M33" s="609"/>
      <c r="N33" s="610"/>
      <c r="O33" s="280"/>
    </row>
    <row r="34" spans="3:15" ht="24.75" customHeight="1">
      <c r="C34" s="277"/>
      <c r="D34" s="251" t="s">
        <v>170</v>
      </c>
      <c r="E34" s="210"/>
      <c r="F34" s="639">
        <v>9613</v>
      </c>
      <c r="G34" s="639"/>
      <c r="H34" s="571"/>
      <c r="I34" s="571"/>
      <c r="J34" s="567"/>
      <c r="K34" s="583"/>
      <c r="L34" s="223"/>
      <c r="M34" s="224"/>
      <c r="N34" s="230"/>
      <c r="O34" s="285"/>
    </row>
    <row r="35" spans="3:15" ht="24.75" customHeight="1" thickBot="1">
      <c r="C35" s="277"/>
      <c r="D35" s="253" t="s">
        <v>171</v>
      </c>
      <c r="E35" s="231"/>
      <c r="F35" s="637">
        <f>((F34-F20)/(F34-F21))*100</f>
        <v>0.886754110474783</v>
      </c>
      <c r="G35" s="638"/>
      <c r="H35" s="232"/>
      <c r="I35" s="233"/>
      <c r="J35" s="232"/>
      <c r="K35" s="234"/>
      <c r="L35" s="232"/>
      <c r="M35" s="234"/>
      <c r="N35" s="235"/>
      <c r="O35" s="278"/>
    </row>
    <row r="36" spans="3:15" ht="36.75" customHeight="1" thickBot="1">
      <c r="C36" s="281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4"/>
    </row>
    <row r="37" spans="3:15" ht="24.75" customHeight="1" thickBot="1" thickTop="1">
      <c r="C37" s="208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08"/>
    </row>
    <row r="38" spans="3:15" ht="30.75" customHeight="1" thickBot="1" thickTop="1">
      <c r="C38" s="274"/>
      <c r="D38" s="636" t="s">
        <v>187</v>
      </c>
      <c r="E38" s="636"/>
      <c r="F38" s="636"/>
      <c r="G38" s="636"/>
      <c r="H38" s="636"/>
      <c r="I38" s="636"/>
      <c r="J38" s="636"/>
      <c r="K38" s="636"/>
      <c r="L38" s="636"/>
      <c r="M38" s="634" t="s">
        <v>186</v>
      </c>
      <c r="N38" s="634"/>
      <c r="O38" s="635"/>
    </row>
    <row r="39" spans="3:15" s="211" customFormat="1" ht="24.75" customHeight="1" thickBot="1">
      <c r="C39" s="279"/>
      <c r="D39" s="631" t="s">
        <v>191</v>
      </c>
      <c r="E39" s="632"/>
      <c r="F39" s="632"/>
      <c r="G39" s="632"/>
      <c r="H39" s="632"/>
      <c r="I39" s="632"/>
      <c r="J39" s="632"/>
      <c r="K39" s="632"/>
      <c r="L39" s="632"/>
      <c r="M39" s="632"/>
      <c r="N39" s="633"/>
      <c r="O39" s="280"/>
    </row>
    <row r="40" spans="3:15" ht="24.75" customHeight="1">
      <c r="C40" s="277"/>
      <c r="D40" s="254" t="s">
        <v>161</v>
      </c>
      <c r="E40" s="255"/>
      <c r="F40" s="559">
        <v>1</v>
      </c>
      <c r="G40" s="561"/>
      <c r="H40" s="559">
        <v>2</v>
      </c>
      <c r="I40" s="560"/>
      <c r="J40" s="559">
        <v>3</v>
      </c>
      <c r="K40" s="561"/>
      <c r="L40" s="559">
        <v>4</v>
      </c>
      <c r="M40" s="560"/>
      <c r="N40" s="562"/>
      <c r="O40" s="278"/>
    </row>
    <row r="41" spans="3:15" s="211" customFormat="1" ht="24.75" customHeight="1">
      <c r="C41" s="279"/>
      <c r="D41" s="256" t="s">
        <v>193</v>
      </c>
      <c r="E41" s="246"/>
      <c r="F41" s="257" t="s">
        <v>194</v>
      </c>
      <c r="G41" s="257" t="s">
        <v>177</v>
      </c>
      <c r="H41" s="257" t="s">
        <v>194</v>
      </c>
      <c r="I41" s="257" t="s">
        <v>177</v>
      </c>
      <c r="J41" s="257" t="s">
        <v>194</v>
      </c>
      <c r="K41" s="257" t="s">
        <v>177</v>
      </c>
      <c r="L41" s="257" t="s">
        <v>194</v>
      </c>
      <c r="M41" s="572" t="s">
        <v>177</v>
      </c>
      <c r="N41" s="573"/>
      <c r="O41" s="280"/>
    </row>
    <row r="42" spans="3:15" ht="24.75" customHeight="1">
      <c r="C42" s="277"/>
      <c r="D42" s="258">
        <v>15702</v>
      </c>
      <c r="E42" s="212"/>
      <c r="F42" s="259">
        <v>16</v>
      </c>
      <c r="G42" s="270">
        <f>F42/10/I$9</f>
        <v>0.1260835303388495</v>
      </c>
      <c r="H42" s="260"/>
      <c r="I42" s="260"/>
      <c r="J42" s="260"/>
      <c r="K42" s="260"/>
      <c r="L42" s="260"/>
      <c r="M42" s="219"/>
      <c r="N42" s="261"/>
      <c r="O42" s="278"/>
    </row>
    <row r="43" spans="3:15" ht="24.75" customHeight="1">
      <c r="C43" s="277"/>
      <c r="D43" s="258">
        <v>15703</v>
      </c>
      <c r="E43" s="212"/>
      <c r="F43" s="259">
        <v>21</v>
      </c>
      <c r="G43" s="270">
        <f>F43/10/I$9</f>
        <v>0.16548463356973997</v>
      </c>
      <c r="H43" s="260"/>
      <c r="I43" s="260"/>
      <c r="J43" s="260"/>
      <c r="K43" s="260"/>
      <c r="L43" s="260"/>
      <c r="M43" s="219"/>
      <c r="N43" s="261"/>
      <c r="O43" s="278"/>
    </row>
    <row r="44" spans="3:15" ht="24.75" customHeight="1">
      <c r="C44" s="277"/>
      <c r="D44" s="258">
        <v>15704</v>
      </c>
      <c r="E44" s="212"/>
      <c r="F44" s="259">
        <v>27</v>
      </c>
      <c r="G44" s="270">
        <f>F44/10/I$9</f>
        <v>0.21276595744680854</v>
      </c>
      <c r="H44" s="260"/>
      <c r="I44" s="260"/>
      <c r="J44" s="260"/>
      <c r="K44" s="260"/>
      <c r="L44" s="260"/>
      <c r="M44" s="219"/>
      <c r="N44" s="261"/>
      <c r="O44" s="278"/>
    </row>
    <row r="45" spans="3:15" ht="24.75" customHeight="1" thickBot="1">
      <c r="C45" s="277"/>
      <c r="D45" s="262">
        <v>15705</v>
      </c>
      <c r="E45" s="213"/>
      <c r="F45" s="263">
        <v>28</v>
      </c>
      <c r="G45" s="271">
        <f>F45/10/I$9</f>
        <v>0.2206461780929866</v>
      </c>
      <c r="H45" s="264"/>
      <c r="I45" s="264"/>
      <c r="J45" s="264"/>
      <c r="K45" s="264"/>
      <c r="L45" s="264"/>
      <c r="M45" s="214"/>
      <c r="N45" s="265"/>
      <c r="O45" s="278"/>
    </row>
    <row r="46" spans="3:15" s="211" customFormat="1" ht="24.75" customHeight="1" thickBot="1">
      <c r="C46" s="279"/>
      <c r="D46" s="631" t="s">
        <v>178</v>
      </c>
      <c r="E46" s="632"/>
      <c r="F46" s="632"/>
      <c r="G46" s="632"/>
      <c r="H46" s="632"/>
      <c r="I46" s="632"/>
      <c r="J46" s="632"/>
      <c r="K46" s="632"/>
      <c r="L46" s="632"/>
      <c r="M46" s="632"/>
      <c r="N46" s="633"/>
      <c r="O46" s="280"/>
    </row>
    <row r="47" spans="3:15" s="211" customFormat="1" ht="24.75" customHeight="1">
      <c r="C47" s="279"/>
      <c r="D47" s="266" t="s">
        <v>179</v>
      </c>
      <c r="E47" s="255"/>
      <c r="F47" s="267" t="s">
        <v>192</v>
      </c>
      <c r="G47" s="267" t="s">
        <v>157</v>
      </c>
      <c r="H47" s="267" t="s">
        <v>156</v>
      </c>
      <c r="I47" s="267" t="s">
        <v>157</v>
      </c>
      <c r="J47" s="267" t="s">
        <v>156</v>
      </c>
      <c r="K47" s="267" t="s">
        <v>157</v>
      </c>
      <c r="L47" s="267" t="s">
        <v>156</v>
      </c>
      <c r="M47" s="559" t="s">
        <v>157</v>
      </c>
      <c r="N47" s="562"/>
      <c r="O47" s="280"/>
    </row>
    <row r="48" spans="3:15" ht="24.75" customHeight="1">
      <c r="C48" s="277"/>
      <c r="D48" s="268">
        <v>0.025</v>
      </c>
      <c r="E48" s="212"/>
      <c r="F48" s="272">
        <v>300</v>
      </c>
      <c r="G48" s="270">
        <f aca="true" t="shared" si="0" ref="G48:G57">F48/3</f>
        <v>100</v>
      </c>
      <c r="H48" s="272">
        <v>500</v>
      </c>
      <c r="I48" s="270">
        <f aca="true" t="shared" si="1" ref="I48:I57">H48/3</f>
        <v>166.66666666666666</v>
      </c>
      <c r="J48" s="260"/>
      <c r="K48" s="260"/>
      <c r="L48" s="260"/>
      <c r="M48" s="219"/>
      <c r="N48" s="261"/>
      <c r="O48" s="278"/>
    </row>
    <row r="49" spans="3:15" ht="24.75" customHeight="1">
      <c r="C49" s="277"/>
      <c r="D49" s="268">
        <v>0.05</v>
      </c>
      <c r="E49" s="212"/>
      <c r="F49" s="272">
        <v>700</v>
      </c>
      <c r="G49" s="270">
        <f t="shared" si="0"/>
        <v>233.33333333333334</v>
      </c>
      <c r="H49" s="272">
        <v>800</v>
      </c>
      <c r="I49" s="270">
        <f t="shared" si="1"/>
        <v>266.6666666666667</v>
      </c>
      <c r="J49" s="260"/>
      <c r="K49" s="260"/>
      <c r="L49" s="260"/>
      <c r="M49" s="219"/>
      <c r="N49" s="261"/>
      <c r="O49" s="278"/>
    </row>
    <row r="50" spans="3:15" ht="24.75" customHeight="1">
      <c r="C50" s="277"/>
      <c r="D50" s="268">
        <v>0.075</v>
      </c>
      <c r="E50" s="212"/>
      <c r="F50" s="272">
        <v>1500</v>
      </c>
      <c r="G50" s="270">
        <f t="shared" si="0"/>
        <v>500</v>
      </c>
      <c r="H50" s="272">
        <v>1200</v>
      </c>
      <c r="I50" s="270">
        <f t="shared" si="1"/>
        <v>400</v>
      </c>
      <c r="J50" s="260"/>
      <c r="K50" s="260"/>
      <c r="L50" s="260"/>
      <c r="M50" s="219"/>
      <c r="N50" s="261"/>
      <c r="O50" s="278"/>
    </row>
    <row r="51" spans="3:15" ht="24.75" customHeight="1">
      <c r="C51" s="277"/>
      <c r="D51" s="293">
        <v>0.1</v>
      </c>
      <c r="E51" s="294"/>
      <c r="F51" s="295">
        <v>2600</v>
      </c>
      <c r="G51" s="296">
        <f t="shared" si="0"/>
        <v>866.6666666666666</v>
      </c>
      <c r="H51" s="295">
        <v>2560</v>
      </c>
      <c r="I51" s="296">
        <f t="shared" si="1"/>
        <v>853.3333333333334</v>
      </c>
      <c r="J51" s="260"/>
      <c r="K51" s="260"/>
      <c r="L51" s="260"/>
      <c r="M51" s="219"/>
      <c r="N51" s="261"/>
      <c r="O51" s="278"/>
    </row>
    <row r="52" spans="3:15" ht="24.75" customHeight="1">
      <c r="C52" s="277"/>
      <c r="D52" s="268">
        <v>0.15</v>
      </c>
      <c r="E52" s="212"/>
      <c r="F52" s="272">
        <v>3000</v>
      </c>
      <c r="G52" s="270">
        <f t="shared" si="0"/>
        <v>1000</v>
      </c>
      <c r="H52" s="272">
        <v>3100</v>
      </c>
      <c r="I52" s="270">
        <f t="shared" si="1"/>
        <v>1033.3333333333333</v>
      </c>
      <c r="J52" s="260"/>
      <c r="K52" s="260"/>
      <c r="L52" s="260"/>
      <c r="M52" s="219"/>
      <c r="N52" s="261"/>
      <c r="O52" s="278"/>
    </row>
    <row r="53" spans="3:15" ht="24.75" customHeight="1">
      <c r="C53" s="277"/>
      <c r="D53" s="293">
        <v>0.2</v>
      </c>
      <c r="E53" s="294"/>
      <c r="F53" s="295">
        <v>3800</v>
      </c>
      <c r="G53" s="296">
        <f t="shared" si="0"/>
        <v>1266.6666666666667</v>
      </c>
      <c r="H53" s="295">
        <v>4000</v>
      </c>
      <c r="I53" s="296">
        <f t="shared" si="1"/>
        <v>1333.3333333333333</v>
      </c>
      <c r="J53" s="260"/>
      <c r="K53" s="260"/>
      <c r="L53" s="260"/>
      <c r="M53" s="219"/>
      <c r="N53" s="261"/>
      <c r="O53" s="278"/>
    </row>
    <row r="54" spans="3:15" ht="24.75" customHeight="1">
      <c r="C54" s="277"/>
      <c r="D54" s="268">
        <v>0.25</v>
      </c>
      <c r="E54" s="212"/>
      <c r="F54" s="272">
        <v>4200</v>
      </c>
      <c r="G54" s="270">
        <f t="shared" si="0"/>
        <v>1400</v>
      </c>
      <c r="H54" s="272">
        <v>4500</v>
      </c>
      <c r="I54" s="270">
        <f t="shared" si="1"/>
        <v>1500</v>
      </c>
      <c r="J54" s="260"/>
      <c r="K54" s="260"/>
      <c r="L54" s="260"/>
      <c r="M54" s="219"/>
      <c r="N54" s="261"/>
      <c r="O54" s="278"/>
    </row>
    <row r="55" spans="3:15" ht="24.75" customHeight="1">
      <c r="C55" s="277"/>
      <c r="D55" s="268">
        <v>0.3</v>
      </c>
      <c r="E55" s="212"/>
      <c r="F55" s="272">
        <v>5000</v>
      </c>
      <c r="G55" s="270">
        <f t="shared" si="0"/>
        <v>1666.6666666666667</v>
      </c>
      <c r="H55" s="272">
        <v>5000</v>
      </c>
      <c r="I55" s="270">
        <f t="shared" si="1"/>
        <v>1666.6666666666667</v>
      </c>
      <c r="J55" s="260"/>
      <c r="K55" s="260"/>
      <c r="L55" s="260"/>
      <c r="M55" s="219"/>
      <c r="N55" s="261"/>
      <c r="O55" s="278"/>
    </row>
    <row r="56" spans="3:15" ht="24.75" customHeight="1">
      <c r="C56" s="277"/>
      <c r="D56" s="268">
        <v>0.4</v>
      </c>
      <c r="E56" s="212"/>
      <c r="F56" s="272">
        <v>5500</v>
      </c>
      <c r="G56" s="270">
        <f t="shared" si="0"/>
        <v>1833.3333333333333</v>
      </c>
      <c r="H56" s="272">
        <v>5500</v>
      </c>
      <c r="I56" s="270">
        <f t="shared" si="1"/>
        <v>1833.3333333333333</v>
      </c>
      <c r="J56" s="260"/>
      <c r="K56" s="260"/>
      <c r="L56" s="260"/>
      <c r="M56" s="219"/>
      <c r="N56" s="261"/>
      <c r="O56" s="278"/>
    </row>
    <row r="57" spans="3:15" ht="24.75" customHeight="1" thickBot="1">
      <c r="C57" s="277"/>
      <c r="D57" s="269">
        <v>0.5</v>
      </c>
      <c r="E57" s="213"/>
      <c r="F57" s="273">
        <v>6000</v>
      </c>
      <c r="G57" s="271">
        <f t="shared" si="0"/>
        <v>2000</v>
      </c>
      <c r="H57" s="273">
        <v>6300</v>
      </c>
      <c r="I57" s="271">
        <f t="shared" si="1"/>
        <v>2100</v>
      </c>
      <c r="J57" s="264"/>
      <c r="K57" s="264"/>
      <c r="L57" s="264"/>
      <c r="M57" s="214"/>
      <c r="N57" s="265"/>
      <c r="O57" s="278"/>
    </row>
    <row r="58" spans="3:15" ht="24.75" customHeight="1">
      <c r="C58" s="277"/>
      <c r="D58" s="335"/>
      <c r="E58" s="336"/>
      <c r="F58" s="336"/>
      <c r="G58" s="336"/>
      <c r="H58" s="336"/>
      <c r="I58" s="336"/>
      <c r="J58" s="336"/>
      <c r="K58" s="336"/>
      <c r="L58" s="336"/>
      <c r="M58" s="336"/>
      <c r="N58" s="337"/>
      <c r="O58" s="278"/>
    </row>
    <row r="59" spans="3:15" s="211" customFormat="1" ht="30" customHeight="1">
      <c r="C59" s="279"/>
      <c r="D59" s="341"/>
      <c r="E59" s="342"/>
      <c r="F59" s="342"/>
      <c r="G59" s="653" t="s">
        <v>188</v>
      </c>
      <c r="H59" s="653"/>
      <c r="I59" s="640">
        <f>IF((G51/1000&gt;G53/1500),G51/10,G53/15)</f>
        <v>86.66666666666666</v>
      </c>
      <c r="J59" s="640"/>
      <c r="K59" s="290" t="s">
        <v>158</v>
      </c>
      <c r="L59" s="342"/>
      <c r="M59" s="342"/>
      <c r="N59" s="343"/>
      <c r="O59" s="280"/>
    </row>
    <row r="60" spans="3:15" ht="24.75" customHeight="1" thickBot="1">
      <c r="C60" s="277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40"/>
      <c r="O60" s="278"/>
    </row>
    <row r="61" spans="3:15" ht="24.75" customHeight="1">
      <c r="C61" s="277"/>
      <c r="D61" s="647" t="s">
        <v>182</v>
      </c>
      <c r="E61" s="648"/>
      <c r="F61" s="648"/>
      <c r="G61" s="649"/>
      <c r="H61" s="225"/>
      <c r="I61" s="208"/>
      <c r="J61" s="208"/>
      <c r="K61" s="208"/>
      <c r="L61" s="208"/>
      <c r="M61" s="208"/>
      <c r="N61" s="243"/>
      <c r="O61" s="278"/>
    </row>
    <row r="62" spans="3:15" ht="24.75" customHeight="1">
      <c r="C62" s="277"/>
      <c r="D62" s="647"/>
      <c r="E62" s="648"/>
      <c r="F62" s="648"/>
      <c r="G62" s="649"/>
      <c r="H62" s="644" t="s">
        <v>181</v>
      </c>
      <c r="I62" s="645"/>
      <c r="J62" s="645"/>
      <c r="K62" s="645"/>
      <c r="L62" s="645"/>
      <c r="M62" s="645"/>
      <c r="N62" s="646"/>
      <c r="O62" s="278"/>
    </row>
    <row r="63" spans="3:15" ht="24.75" customHeight="1">
      <c r="C63" s="277"/>
      <c r="D63" s="647"/>
      <c r="E63" s="648"/>
      <c r="F63" s="648"/>
      <c r="G63" s="649"/>
      <c r="H63" s="641" t="s">
        <v>180</v>
      </c>
      <c r="I63" s="642"/>
      <c r="J63" s="642"/>
      <c r="K63" s="642"/>
      <c r="L63" s="642"/>
      <c r="M63" s="642"/>
      <c r="N63" s="643"/>
      <c r="O63" s="278"/>
    </row>
    <row r="64" spans="3:15" ht="24.75" customHeight="1">
      <c r="C64" s="277"/>
      <c r="D64" s="647"/>
      <c r="E64" s="648"/>
      <c r="F64" s="648"/>
      <c r="G64" s="649"/>
      <c r="H64" s="641" t="s">
        <v>3</v>
      </c>
      <c r="I64" s="642"/>
      <c r="J64" s="642"/>
      <c r="K64" s="642"/>
      <c r="L64" s="642"/>
      <c r="M64" s="642"/>
      <c r="N64" s="643"/>
      <c r="O64" s="278"/>
    </row>
    <row r="65" spans="3:15" ht="24.75" customHeight="1">
      <c r="C65" s="277"/>
      <c r="D65" s="647"/>
      <c r="E65" s="648"/>
      <c r="F65" s="648"/>
      <c r="G65" s="649"/>
      <c r="H65" s="641" t="s">
        <v>74</v>
      </c>
      <c r="I65" s="642"/>
      <c r="J65" s="642"/>
      <c r="K65" s="642"/>
      <c r="L65" s="642"/>
      <c r="M65" s="642"/>
      <c r="N65" s="643"/>
      <c r="O65" s="278"/>
    </row>
    <row r="66" spans="3:15" ht="24.75" customHeight="1" thickBot="1">
      <c r="C66" s="277"/>
      <c r="D66" s="650"/>
      <c r="E66" s="651"/>
      <c r="F66" s="651"/>
      <c r="G66" s="652"/>
      <c r="H66" s="240"/>
      <c r="I66" s="241"/>
      <c r="J66" s="241"/>
      <c r="K66" s="241"/>
      <c r="L66" s="241"/>
      <c r="M66" s="241"/>
      <c r="N66" s="242"/>
      <c r="O66" s="278"/>
    </row>
    <row r="67" spans="3:15" ht="24.75" customHeight="1">
      <c r="C67" s="277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78"/>
    </row>
    <row r="68" spans="3:15" ht="24.75" customHeight="1" thickBot="1"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4"/>
    </row>
    <row r="69" ht="24.75" customHeight="1" thickTop="1"/>
  </sheetData>
  <sheetProtection password="B0B1" sheet="1" objects="1" scenarios="1"/>
  <mergeCells count="114">
    <mergeCell ref="F40:G40"/>
    <mergeCell ref="D46:N46"/>
    <mergeCell ref="I59:J59"/>
    <mergeCell ref="H65:N65"/>
    <mergeCell ref="H64:N64"/>
    <mergeCell ref="H63:N63"/>
    <mergeCell ref="H62:N62"/>
    <mergeCell ref="D61:G66"/>
    <mergeCell ref="M47:N47"/>
    <mergeCell ref="G59:H59"/>
    <mergeCell ref="D39:N39"/>
    <mergeCell ref="M38:O38"/>
    <mergeCell ref="D38:L38"/>
    <mergeCell ref="D10:N10"/>
    <mergeCell ref="D25:N25"/>
    <mergeCell ref="D11:N11"/>
    <mergeCell ref="F35:G35"/>
    <mergeCell ref="F34:G34"/>
    <mergeCell ref="H34:I34"/>
    <mergeCell ref="F20:G20"/>
    <mergeCell ref="I8:N8"/>
    <mergeCell ref="D19:N19"/>
    <mergeCell ref="D13:E13"/>
    <mergeCell ref="D14:E14"/>
    <mergeCell ref="M9:N9"/>
    <mergeCell ref="F13:G13"/>
    <mergeCell ref="F14:G14"/>
    <mergeCell ref="H15:I15"/>
    <mergeCell ref="F15:G15"/>
    <mergeCell ref="F16:G16"/>
    <mergeCell ref="I7:N7"/>
    <mergeCell ref="D4:N4"/>
    <mergeCell ref="D5:F5"/>
    <mergeCell ref="G5:H5"/>
    <mergeCell ref="I5:N5"/>
    <mergeCell ref="F21:G21"/>
    <mergeCell ref="F22:G22"/>
    <mergeCell ref="F23:G23"/>
    <mergeCell ref="F24:G24"/>
    <mergeCell ref="F29:G29"/>
    <mergeCell ref="F31:G31"/>
    <mergeCell ref="F30:G30"/>
    <mergeCell ref="D26:N26"/>
    <mergeCell ref="D28:E28"/>
    <mergeCell ref="F18:G18"/>
    <mergeCell ref="D33:N33"/>
    <mergeCell ref="J16:K16"/>
    <mergeCell ref="F32:G32"/>
    <mergeCell ref="H32:I32"/>
    <mergeCell ref="F28:G28"/>
    <mergeCell ref="J29:K29"/>
    <mergeCell ref="H30:I30"/>
    <mergeCell ref="L17:M17"/>
    <mergeCell ref="H28:I28"/>
    <mergeCell ref="J15:K15"/>
    <mergeCell ref="F27:G27"/>
    <mergeCell ref="J27:K27"/>
    <mergeCell ref="J17:K17"/>
    <mergeCell ref="H18:I18"/>
    <mergeCell ref="J22:K22"/>
    <mergeCell ref="J21:K21"/>
    <mergeCell ref="J23:K23"/>
    <mergeCell ref="J18:K18"/>
    <mergeCell ref="F17:G17"/>
    <mergeCell ref="L14:M14"/>
    <mergeCell ref="D2:L2"/>
    <mergeCell ref="M2:O2"/>
    <mergeCell ref="D8:H8"/>
    <mergeCell ref="H13:I13"/>
    <mergeCell ref="D6:F6"/>
    <mergeCell ref="G6:H6"/>
    <mergeCell ref="I6:N6"/>
    <mergeCell ref="D7:F7"/>
    <mergeCell ref="G7:H7"/>
    <mergeCell ref="J34:K34"/>
    <mergeCell ref="L18:M18"/>
    <mergeCell ref="H21:I21"/>
    <mergeCell ref="J20:K20"/>
    <mergeCell ref="H23:I23"/>
    <mergeCell ref="H20:I20"/>
    <mergeCell ref="J32:K32"/>
    <mergeCell ref="H29:I29"/>
    <mergeCell ref="J28:K28"/>
    <mergeCell ref="J24:K24"/>
    <mergeCell ref="H12:I12"/>
    <mergeCell ref="J12:K12"/>
    <mergeCell ref="L12:N12"/>
    <mergeCell ref="H17:I17"/>
    <mergeCell ref="H16:I16"/>
    <mergeCell ref="L15:M15"/>
    <mergeCell ref="L16:M16"/>
    <mergeCell ref="H14:I14"/>
    <mergeCell ref="J14:K14"/>
    <mergeCell ref="J13:K13"/>
    <mergeCell ref="M41:N41"/>
    <mergeCell ref="D3:N3"/>
    <mergeCell ref="F12:G12"/>
    <mergeCell ref="H31:I31"/>
    <mergeCell ref="J31:K31"/>
    <mergeCell ref="L31:M31"/>
    <mergeCell ref="J30:K30"/>
    <mergeCell ref="L13:M13"/>
    <mergeCell ref="H24:I24"/>
    <mergeCell ref="H22:I22"/>
    <mergeCell ref="H40:I40"/>
    <mergeCell ref="J40:K40"/>
    <mergeCell ref="L40:N40"/>
    <mergeCell ref="D27:E27"/>
    <mergeCell ref="L32:M32"/>
    <mergeCell ref="L29:M29"/>
    <mergeCell ref="L30:M30"/>
    <mergeCell ref="L28:M28"/>
    <mergeCell ref="L27:M27"/>
    <mergeCell ref="H27:I27"/>
  </mergeCells>
  <dataValidations count="3">
    <dataValidation allowBlank="1" showInputMessage="1" showErrorMessage="1" prompt="หาค่าเทียบกับความสูงของ Mold" sqref="G41"/>
    <dataValidation allowBlank="1" showInputMessage="1" showErrorMessage="1" promptTitle="มาตรฐานการทดสอบ :" prompt="1.Standard  Proctor&#10;2.Modified   Proctor" sqref="I5:N5"/>
    <dataValidation allowBlank="1" showInputMessage="1" showErrorMessage="1" prompt="ตรงนี้สามารถพิมพ์ข้อความลงไปได้นะ" sqref="D2:L2"/>
  </dataValidations>
  <printOptions horizontalCentered="1" verticalCentered="1"/>
  <pageMargins left="0.5905511811023623" right="0.3937007874015748" top="0.984251968503937" bottom="0.7874015748031497" header="0.3937007874015748" footer="0.3937007874015748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2"/>
  <sheetViews>
    <sheetView showGridLines="0" showRowColHeaders="0" workbookViewId="0" topLeftCell="A1">
      <selection activeCell="J28" sqref="J28"/>
    </sheetView>
  </sheetViews>
  <sheetFormatPr defaultColWidth="9.33203125" defaultRowHeight="21"/>
  <cols>
    <col min="1" max="16384" width="9.33203125" style="104" customWidth="1"/>
  </cols>
  <sheetData>
    <row r="1" spans="2:12" ht="24" thickTop="1">
      <c r="B1" s="654" t="s">
        <v>241</v>
      </c>
      <c r="C1" s="655"/>
      <c r="D1" s="655"/>
      <c r="E1" s="655"/>
      <c r="F1" s="655"/>
      <c r="G1" s="655"/>
      <c r="H1" s="655"/>
      <c r="I1" s="655"/>
      <c r="J1" s="655"/>
      <c r="K1" s="655"/>
      <c r="L1" s="656"/>
    </row>
    <row r="2" spans="2:12" ht="23.25">
      <c r="B2" s="657" t="s">
        <v>242</v>
      </c>
      <c r="C2" s="658"/>
      <c r="D2" s="658"/>
      <c r="E2" s="658"/>
      <c r="F2" s="658"/>
      <c r="G2" s="658"/>
      <c r="H2" s="658"/>
      <c r="I2" s="658"/>
      <c r="J2" s="658"/>
      <c r="K2" s="658"/>
      <c r="L2" s="659"/>
    </row>
    <row r="3" spans="2:12" ht="24" thickBot="1">
      <c r="B3" s="660" t="s">
        <v>243</v>
      </c>
      <c r="C3" s="661"/>
      <c r="D3" s="661"/>
      <c r="E3" s="661"/>
      <c r="F3" s="661"/>
      <c r="G3" s="661"/>
      <c r="H3" s="661"/>
      <c r="I3" s="661"/>
      <c r="J3" s="661"/>
      <c r="K3" s="661"/>
      <c r="L3" s="662"/>
    </row>
    <row r="4" spans="2:12" ht="24" thickTop="1">
      <c r="B4" s="345"/>
      <c r="C4" s="346"/>
      <c r="D4" s="346"/>
      <c r="E4" s="346"/>
      <c r="F4" s="346"/>
      <c r="G4" s="346"/>
      <c r="H4" s="663" t="s">
        <v>244</v>
      </c>
      <c r="I4" s="663"/>
      <c r="J4" s="663"/>
      <c r="K4" s="663"/>
      <c r="L4" s="664"/>
    </row>
    <row r="5" spans="2:12" ht="23.25">
      <c r="B5" s="347"/>
      <c r="C5" s="168" t="s">
        <v>307</v>
      </c>
      <c r="D5" s="168"/>
      <c r="E5" s="168"/>
      <c r="F5" s="168"/>
      <c r="G5" s="168"/>
      <c r="H5" s="168"/>
      <c r="I5" s="168"/>
      <c r="J5" s="168"/>
      <c r="K5" s="168"/>
      <c r="L5" s="348"/>
    </row>
    <row r="6" spans="2:12" ht="23.25">
      <c r="B6" s="347" t="s">
        <v>310</v>
      </c>
      <c r="C6" s="168"/>
      <c r="D6" s="168"/>
      <c r="E6" s="168"/>
      <c r="F6" s="168"/>
      <c r="G6" s="168"/>
      <c r="H6" s="168"/>
      <c r="I6" s="168"/>
      <c r="J6" s="168"/>
      <c r="K6" s="168"/>
      <c r="L6" s="348"/>
    </row>
    <row r="7" spans="2:12" ht="23.25">
      <c r="B7" s="347"/>
      <c r="C7" s="168" t="s">
        <v>306</v>
      </c>
      <c r="D7" s="168"/>
      <c r="E7" s="168"/>
      <c r="F7" s="168"/>
      <c r="G7" s="168"/>
      <c r="H7" s="168"/>
      <c r="I7" s="168"/>
      <c r="J7" s="168"/>
      <c r="K7" s="168"/>
      <c r="L7" s="348"/>
    </row>
    <row r="8" spans="2:12" ht="23.25">
      <c r="B8" s="347" t="s">
        <v>308</v>
      </c>
      <c r="C8" s="168"/>
      <c r="D8" s="168"/>
      <c r="E8" s="168"/>
      <c r="F8" s="168"/>
      <c r="G8" s="168"/>
      <c r="H8" s="168"/>
      <c r="I8" s="168"/>
      <c r="J8" s="168"/>
      <c r="K8" s="168"/>
      <c r="L8" s="348"/>
    </row>
    <row r="9" spans="2:12" ht="23.25">
      <c r="B9" s="347" t="s">
        <v>311</v>
      </c>
      <c r="C9" s="168"/>
      <c r="D9" s="168"/>
      <c r="E9" s="168"/>
      <c r="F9" s="168"/>
      <c r="G9" s="168"/>
      <c r="H9" s="168"/>
      <c r="I9" s="168"/>
      <c r="J9" s="168"/>
      <c r="K9" s="168"/>
      <c r="L9" s="348"/>
    </row>
    <row r="10" spans="2:12" ht="23.25">
      <c r="B10" s="347" t="s">
        <v>309</v>
      </c>
      <c r="C10" s="168"/>
      <c r="D10" s="168"/>
      <c r="E10" s="168"/>
      <c r="F10" s="168"/>
      <c r="G10" s="168"/>
      <c r="H10" s="168"/>
      <c r="I10" s="168"/>
      <c r="J10" s="168"/>
      <c r="K10" s="168"/>
      <c r="L10" s="348"/>
    </row>
    <row r="11" spans="2:12" ht="21">
      <c r="B11" s="351"/>
      <c r="C11" s="355" t="s">
        <v>277</v>
      </c>
      <c r="D11" s="153"/>
      <c r="E11" s="153"/>
      <c r="F11" s="153"/>
      <c r="G11" s="153"/>
      <c r="H11" s="153"/>
      <c r="I11" s="153"/>
      <c r="J11" s="153"/>
      <c r="K11" s="153"/>
      <c r="L11" s="352"/>
    </row>
    <row r="12" spans="2:12" ht="23.25">
      <c r="B12" s="351"/>
      <c r="C12" s="153"/>
      <c r="D12" s="153" t="s">
        <v>286</v>
      </c>
      <c r="E12" s="153"/>
      <c r="F12" s="153"/>
      <c r="G12" s="153"/>
      <c r="H12" s="153"/>
      <c r="I12" s="153"/>
      <c r="J12" s="153"/>
      <c r="K12" s="153"/>
      <c r="L12" s="352"/>
    </row>
    <row r="13" spans="2:12" ht="23.25">
      <c r="B13" s="351"/>
      <c r="C13" s="153"/>
      <c r="D13" s="153" t="s">
        <v>287</v>
      </c>
      <c r="E13" s="153"/>
      <c r="F13" s="153"/>
      <c r="G13" s="153"/>
      <c r="H13" s="153"/>
      <c r="I13" s="153"/>
      <c r="J13" s="153"/>
      <c r="K13" s="153"/>
      <c r="L13" s="352"/>
    </row>
    <row r="14" spans="2:12" ht="23.25">
      <c r="B14" s="351"/>
      <c r="C14" s="153"/>
      <c r="D14" s="153" t="s">
        <v>288</v>
      </c>
      <c r="E14" s="153"/>
      <c r="F14" s="153"/>
      <c r="G14" s="153"/>
      <c r="H14" s="153"/>
      <c r="I14" s="153"/>
      <c r="J14" s="153"/>
      <c r="K14" s="153"/>
      <c r="L14" s="352"/>
    </row>
    <row r="15" spans="2:12" ht="23.25">
      <c r="B15" s="351"/>
      <c r="C15" s="153"/>
      <c r="D15" s="153" t="s">
        <v>289</v>
      </c>
      <c r="E15" s="153"/>
      <c r="F15" s="153"/>
      <c r="G15" s="153"/>
      <c r="H15" s="153"/>
      <c r="I15" s="153"/>
      <c r="J15" s="153"/>
      <c r="K15" s="153"/>
      <c r="L15" s="352"/>
    </row>
    <row r="16" spans="2:12" ht="24">
      <c r="B16" s="351"/>
      <c r="C16" s="355" t="s">
        <v>279</v>
      </c>
      <c r="D16" s="153"/>
      <c r="E16" s="153"/>
      <c r="F16" s="153"/>
      <c r="G16" s="353" t="s">
        <v>278</v>
      </c>
      <c r="H16" s="354">
        <v>9</v>
      </c>
      <c r="I16" s="355" t="s">
        <v>280</v>
      </c>
      <c r="J16" s="356">
        <v>0.15</v>
      </c>
      <c r="K16" s="355" t="s">
        <v>281</v>
      </c>
      <c r="L16" s="352"/>
    </row>
    <row r="17" spans="2:12" ht="24">
      <c r="B17" s="351"/>
      <c r="C17" s="153"/>
      <c r="D17" s="153"/>
      <c r="E17" s="153"/>
      <c r="F17" s="153"/>
      <c r="G17" s="357" t="s">
        <v>292</v>
      </c>
      <c r="H17" s="358" t="s">
        <v>197</v>
      </c>
      <c r="I17" s="359">
        <f>ROUND((1/J16)*(PI()*(H16/10)^2/4),2)</f>
        <v>4.24</v>
      </c>
      <c r="J17" s="358" t="s">
        <v>293</v>
      </c>
      <c r="K17" s="153"/>
      <c r="L17" s="352"/>
    </row>
    <row r="18" spans="2:12" ht="21">
      <c r="B18" s="351"/>
      <c r="C18" s="153"/>
      <c r="D18" s="153" t="s">
        <v>282</v>
      </c>
      <c r="E18" s="121" t="s">
        <v>283</v>
      </c>
      <c r="F18" s="121" t="s">
        <v>197</v>
      </c>
      <c r="G18" s="360">
        <v>5500</v>
      </c>
      <c r="H18" s="121" t="s">
        <v>284</v>
      </c>
      <c r="I18" s="153"/>
      <c r="J18" s="153"/>
      <c r="K18" s="153"/>
      <c r="L18" s="352"/>
    </row>
    <row r="19" spans="2:12" ht="21">
      <c r="B19" s="351"/>
      <c r="C19" s="153"/>
      <c r="D19" s="153"/>
      <c r="E19" s="121" t="s">
        <v>285</v>
      </c>
      <c r="F19" s="121" t="s">
        <v>197</v>
      </c>
      <c r="G19" s="361">
        <f>G18*0.5</f>
        <v>2750</v>
      </c>
      <c r="H19" s="121" t="s">
        <v>284</v>
      </c>
      <c r="I19" s="153"/>
      <c r="J19" s="153"/>
      <c r="K19" s="153"/>
      <c r="L19" s="352"/>
    </row>
    <row r="20" spans="2:12" ht="21">
      <c r="B20" s="351"/>
      <c r="C20" s="153"/>
      <c r="D20" s="153"/>
      <c r="E20" s="121" t="s">
        <v>290</v>
      </c>
      <c r="F20" s="121" t="s">
        <v>197</v>
      </c>
      <c r="G20" s="361">
        <f>IF(G16="RB",2400,3000)</f>
        <v>2400</v>
      </c>
      <c r="H20" s="121" t="s">
        <v>284</v>
      </c>
      <c r="I20" s="153"/>
      <c r="J20" s="153"/>
      <c r="K20" s="153"/>
      <c r="L20" s="352"/>
    </row>
    <row r="21" spans="2:12" ht="21">
      <c r="B21" s="351"/>
      <c r="C21" s="153"/>
      <c r="D21" s="153"/>
      <c r="E21" s="121" t="s">
        <v>291</v>
      </c>
      <c r="F21" s="121" t="s">
        <v>197</v>
      </c>
      <c r="G21" s="361">
        <f>IF(G20=2400,1200,1500)</f>
        <v>1200</v>
      </c>
      <c r="H21" s="121" t="s">
        <v>284</v>
      </c>
      <c r="I21" s="153"/>
      <c r="J21" s="153"/>
      <c r="K21" s="153"/>
      <c r="L21" s="352"/>
    </row>
    <row r="22" spans="2:12" ht="21">
      <c r="B22" s="351"/>
      <c r="C22" s="153"/>
      <c r="D22" s="153" t="s">
        <v>296</v>
      </c>
      <c r="E22" s="121" t="s">
        <v>294</v>
      </c>
      <c r="F22" s="121" t="s">
        <v>197</v>
      </c>
      <c r="G22" s="153" t="s">
        <v>295</v>
      </c>
      <c r="H22" s="153"/>
      <c r="I22" s="153"/>
      <c r="J22" s="153"/>
      <c r="K22" s="153"/>
      <c r="L22" s="352"/>
    </row>
    <row r="23" spans="2:12" ht="23.25">
      <c r="B23" s="351"/>
      <c r="C23" s="153"/>
      <c r="D23" s="665" t="s">
        <v>297</v>
      </c>
      <c r="E23" s="665"/>
      <c r="F23" s="121" t="s">
        <v>197</v>
      </c>
      <c r="G23" s="362">
        <f>ROUND(I17*G21/G19,2)</f>
        <v>1.85</v>
      </c>
      <c r="H23" s="362" t="s">
        <v>298</v>
      </c>
      <c r="I23" s="153"/>
      <c r="J23" s="153"/>
      <c r="K23" s="153"/>
      <c r="L23" s="352"/>
    </row>
    <row r="24" spans="2:12" ht="21">
      <c r="B24" s="351"/>
      <c r="C24" s="153"/>
      <c r="D24" s="153" t="s">
        <v>300</v>
      </c>
      <c r="E24" s="153"/>
      <c r="F24" s="153"/>
      <c r="G24" s="153"/>
      <c r="H24" s="153"/>
      <c r="I24" s="153"/>
      <c r="J24" s="153"/>
      <c r="K24" s="153"/>
      <c r="L24" s="352"/>
    </row>
    <row r="25" spans="2:12" ht="24">
      <c r="B25" s="351"/>
      <c r="C25" s="153"/>
      <c r="D25" s="153"/>
      <c r="E25" s="358" t="s">
        <v>299</v>
      </c>
      <c r="F25" s="349">
        <v>6</v>
      </c>
      <c r="G25" s="358" t="s">
        <v>280</v>
      </c>
      <c r="H25" s="350">
        <f>ROUND(100/($G$23/(PI()*(F25/10)^2/4)),0)/100</f>
        <v>0.15</v>
      </c>
      <c r="I25" s="358" t="s">
        <v>281</v>
      </c>
      <c r="J25" s="153"/>
      <c r="K25" s="153"/>
      <c r="L25" s="352"/>
    </row>
    <row r="26" spans="2:12" ht="23.25">
      <c r="B26" s="351"/>
      <c r="C26" s="153"/>
      <c r="D26" s="363" t="s">
        <v>301</v>
      </c>
      <c r="E26" s="363"/>
      <c r="F26" s="363"/>
      <c r="G26" s="363"/>
      <c r="H26" s="363"/>
      <c r="I26" s="363"/>
      <c r="J26" s="153"/>
      <c r="K26" s="153"/>
      <c r="L26" s="352"/>
    </row>
    <row r="27" spans="2:12" ht="25.5">
      <c r="B27" s="351"/>
      <c r="C27" s="153"/>
      <c r="D27" s="363"/>
      <c r="E27" s="344" t="s">
        <v>299</v>
      </c>
      <c r="F27" s="364">
        <f>F25</f>
        <v>6</v>
      </c>
      <c r="G27" s="344" t="s">
        <v>280</v>
      </c>
      <c r="H27" s="365">
        <v>0.1</v>
      </c>
      <c r="I27" s="344" t="s">
        <v>302</v>
      </c>
      <c r="J27" s="153"/>
      <c r="K27" s="153"/>
      <c r="L27" s="352"/>
    </row>
    <row r="28" spans="2:12" ht="21">
      <c r="B28" s="351"/>
      <c r="C28" s="153"/>
      <c r="D28" s="153"/>
      <c r="E28" s="153"/>
      <c r="F28" s="153"/>
      <c r="G28" s="153"/>
      <c r="H28" s="153"/>
      <c r="I28" s="153"/>
      <c r="J28" s="153"/>
      <c r="K28" s="153"/>
      <c r="L28" s="352"/>
    </row>
    <row r="29" spans="2:12" ht="21">
      <c r="B29" s="351"/>
      <c r="C29" s="153"/>
      <c r="D29" s="153"/>
      <c r="E29" s="153"/>
      <c r="F29" s="153"/>
      <c r="G29" s="153"/>
      <c r="H29" s="153"/>
      <c r="I29" s="666" t="s">
        <v>305</v>
      </c>
      <c r="J29" s="666"/>
      <c r="K29" s="666"/>
      <c r="L29" s="667"/>
    </row>
    <row r="30" spans="2:12" ht="23.25">
      <c r="B30" s="351"/>
      <c r="C30" s="153"/>
      <c r="D30" s="153"/>
      <c r="E30" s="153"/>
      <c r="F30" s="153"/>
      <c r="G30" s="153"/>
      <c r="H30" s="153"/>
      <c r="I30" s="692" t="s">
        <v>303</v>
      </c>
      <c r="J30" s="692"/>
      <c r="K30" s="692"/>
      <c r="L30" s="693"/>
    </row>
    <row r="31" spans="2:12" ht="23.25">
      <c r="B31" s="351"/>
      <c r="C31" s="153"/>
      <c r="D31" s="153"/>
      <c r="E31" s="153"/>
      <c r="F31" s="153"/>
      <c r="G31" s="153"/>
      <c r="H31" s="153"/>
      <c r="I31" s="692" t="s">
        <v>304</v>
      </c>
      <c r="J31" s="692"/>
      <c r="K31" s="692"/>
      <c r="L31" s="693"/>
    </row>
    <row r="32" spans="2:12" ht="21.75" thickBot="1">
      <c r="B32" s="366"/>
      <c r="C32" s="367"/>
      <c r="D32" s="367"/>
      <c r="E32" s="367"/>
      <c r="F32" s="367"/>
      <c r="G32" s="367"/>
      <c r="H32" s="367"/>
      <c r="I32" s="367"/>
      <c r="J32" s="367"/>
      <c r="K32" s="367"/>
      <c r="L32" s="368"/>
    </row>
    <row r="33" ht="21.75" thickTop="1"/>
  </sheetData>
  <sheetProtection password="B0B1" sheet="1" objects="1" scenarios="1"/>
  <mergeCells count="8">
    <mergeCell ref="D23:E23"/>
    <mergeCell ref="I30:L30"/>
    <mergeCell ref="I31:L31"/>
    <mergeCell ref="I29:L29"/>
    <mergeCell ref="B1:L1"/>
    <mergeCell ref="B2:L2"/>
    <mergeCell ref="B3:L3"/>
    <mergeCell ref="H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204" verticalDpi="204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L32"/>
  <sheetViews>
    <sheetView showGridLines="0" showRowColHeaders="0" workbookViewId="0" topLeftCell="A1">
      <selection activeCell="C20" sqref="C20:K20"/>
    </sheetView>
  </sheetViews>
  <sheetFormatPr defaultColWidth="9.33203125" defaultRowHeight="21"/>
  <cols>
    <col min="1" max="1" width="4.66015625" style="104" customWidth="1"/>
    <col min="2" max="11" width="9.33203125" style="104" customWidth="1"/>
    <col min="12" max="12" width="4.66015625" style="104" customWidth="1"/>
    <col min="13" max="16384" width="9.33203125" style="104" customWidth="1"/>
  </cols>
  <sheetData>
    <row r="1" spans="1:12" ht="18.75" customHeight="1" thickBot="1" thickTop="1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 ht="26.25">
      <c r="A2" s="112"/>
      <c r="B2" s="668" t="s">
        <v>76</v>
      </c>
      <c r="C2" s="669"/>
      <c r="D2" s="669"/>
      <c r="E2" s="669"/>
      <c r="F2" s="669"/>
      <c r="G2" s="669"/>
      <c r="H2" s="669"/>
      <c r="I2" s="669"/>
      <c r="J2" s="669"/>
      <c r="K2" s="670"/>
      <c r="L2" s="106"/>
    </row>
    <row r="3" spans="1:12" ht="26.25">
      <c r="A3" s="112"/>
      <c r="B3" s="671" t="s">
        <v>77</v>
      </c>
      <c r="C3" s="672"/>
      <c r="D3" s="672"/>
      <c r="E3" s="672"/>
      <c r="F3" s="672"/>
      <c r="G3" s="672"/>
      <c r="H3" s="672"/>
      <c r="I3" s="672"/>
      <c r="J3" s="672"/>
      <c r="K3" s="673"/>
      <c r="L3" s="106"/>
    </row>
    <row r="4" spans="1:12" ht="26.25">
      <c r="A4" s="112"/>
      <c r="B4" s="671" t="s">
        <v>78</v>
      </c>
      <c r="C4" s="672"/>
      <c r="D4" s="672"/>
      <c r="E4" s="672"/>
      <c r="F4" s="672"/>
      <c r="G4" s="672"/>
      <c r="H4" s="672"/>
      <c r="I4" s="672"/>
      <c r="J4" s="672"/>
      <c r="K4" s="673"/>
      <c r="L4" s="106"/>
    </row>
    <row r="5" spans="1:12" ht="21">
      <c r="A5" s="112"/>
      <c r="B5" s="165"/>
      <c r="C5" s="153"/>
      <c r="D5" s="153"/>
      <c r="E5" s="153"/>
      <c r="F5" s="153"/>
      <c r="G5" s="153"/>
      <c r="H5" s="153"/>
      <c r="I5" s="153"/>
      <c r="J5" s="153"/>
      <c r="K5" s="166"/>
      <c r="L5" s="106"/>
    </row>
    <row r="6" spans="1:12" ht="21">
      <c r="A6" s="112"/>
      <c r="B6" s="165"/>
      <c r="C6" s="153"/>
      <c r="D6" s="153"/>
      <c r="E6" s="153"/>
      <c r="F6" s="153"/>
      <c r="G6" s="153"/>
      <c r="H6" s="153"/>
      <c r="I6" s="153"/>
      <c r="J6" s="153"/>
      <c r="K6" s="166"/>
      <c r="L6" s="106"/>
    </row>
    <row r="7" spans="1:12" ht="21">
      <c r="A7" s="112"/>
      <c r="B7" s="165"/>
      <c r="C7" s="153"/>
      <c r="D7" s="153"/>
      <c r="E7" s="153"/>
      <c r="F7" s="153"/>
      <c r="G7" s="153"/>
      <c r="H7" s="153"/>
      <c r="I7" s="153"/>
      <c r="J7" s="153"/>
      <c r="K7" s="166"/>
      <c r="L7" s="106"/>
    </row>
    <row r="8" spans="1:12" ht="23.25">
      <c r="A8" s="112"/>
      <c r="B8" s="165"/>
      <c r="C8" s="153"/>
      <c r="D8" s="153"/>
      <c r="E8" s="153"/>
      <c r="F8" s="153"/>
      <c r="G8" s="153"/>
      <c r="H8" s="674" t="s">
        <v>79</v>
      </c>
      <c r="I8" s="674"/>
      <c r="J8" s="674"/>
      <c r="K8" s="675"/>
      <c r="L8" s="106"/>
    </row>
    <row r="9" spans="1:12" ht="23.25">
      <c r="A9" s="112"/>
      <c r="B9" s="165"/>
      <c r="C9" s="153"/>
      <c r="D9" s="153"/>
      <c r="E9" s="153"/>
      <c r="F9" s="153"/>
      <c r="G9" s="153"/>
      <c r="H9" s="674" t="s">
        <v>80</v>
      </c>
      <c r="I9" s="674"/>
      <c r="J9" s="674"/>
      <c r="K9" s="675"/>
      <c r="L9" s="106"/>
    </row>
    <row r="10" spans="1:12" ht="21">
      <c r="A10" s="112"/>
      <c r="B10" s="165"/>
      <c r="C10" s="153"/>
      <c r="D10" s="153"/>
      <c r="E10" s="153"/>
      <c r="F10" s="153"/>
      <c r="G10" s="153"/>
      <c r="H10" s="153"/>
      <c r="I10" s="153"/>
      <c r="J10" s="153"/>
      <c r="K10" s="166"/>
      <c r="L10" s="106"/>
    </row>
    <row r="11" spans="1:12" ht="23.25">
      <c r="A11" s="112"/>
      <c r="B11" s="165"/>
      <c r="C11" s="153"/>
      <c r="D11" s="153"/>
      <c r="E11" s="153"/>
      <c r="F11" s="167"/>
      <c r="G11" s="676">
        <f ca="1">NOW()</f>
        <v>37936.49699571759</v>
      </c>
      <c r="H11" s="676"/>
      <c r="I11" s="153"/>
      <c r="J11" s="153"/>
      <c r="K11" s="166"/>
      <c r="L11" s="106"/>
    </row>
    <row r="12" spans="1:12" ht="23.25">
      <c r="A12" s="112"/>
      <c r="B12" s="165"/>
      <c r="C12" s="168"/>
      <c r="D12" s="153"/>
      <c r="E12" s="169"/>
      <c r="F12" s="677"/>
      <c r="G12" s="677"/>
      <c r="H12" s="677"/>
      <c r="I12" s="153"/>
      <c r="J12" s="153"/>
      <c r="K12" s="166"/>
      <c r="L12" s="106"/>
    </row>
    <row r="13" spans="1:12" ht="23.25">
      <c r="A13" s="170"/>
      <c r="B13" s="171"/>
      <c r="C13" s="172" t="s">
        <v>81</v>
      </c>
      <c r="D13" s="172"/>
      <c r="E13" s="173" t="s">
        <v>82</v>
      </c>
      <c r="F13" s="685" t="s">
        <v>33</v>
      </c>
      <c r="G13" s="685"/>
      <c r="H13" s="685"/>
      <c r="I13" s="174" t="s">
        <v>83</v>
      </c>
      <c r="J13" s="34" t="s">
        <v>350</v>
      </c>
      <c r="K13" s="175" t="s">
        <v>84</v>
      </c>
      <c r="L13" s="106"/>
    </row>
    <row r="14" spans="1:12" ht="23.25">
      <c r="A14" s="170"/>
      <c r="B14" s="176" t="s">
        <v>85</v>
      </c>
      <c r="C14" s="172"/>
      <c r="D14" s="173" t="s">
        <v>86</v>
      </c>
      <c r="E14" s="34">
        <v>64</v>
      </c>
      <c r="F14" s="173" t="s">
        <v>87</v>
      </c>
      <c r="G14" s="34" t="s">
        <v>88</v>
      </c>
      <c r="H14" s="685" t="s">
        <v>92</v>
      </c>
      <c r="I14" s="685"/>
      <c r="J14" s="685"/>
      <c r="K14" s="686"/>
      <c r="L14" s="106"/>
    </row>
    <row r="15" spans="1:12" ht="23.25">
      <c r="A15" s="170"/>
      <c r="B15" s="37" t="s">
        <v>93</v>
      </c>
      <c r="C15" s="35"/>
      <c r="D15" s="35"/>
      <c r="E15" s="174" t="s">
        <v>89</v>
      </c>
      <c r="F15" s="685" t="s">
        <v>153</v>
      </c>
      <c r="G15" s="685"/>
      <c r="H15" s="173" t="s">
        <v>90</v>
      </c>
      <c r="I15" s="687" t="s">
        <v>94</v>
      </c>
      <c r="J15" s="687"/>
      <c r="K15" s="688"/>
      <c r="L15" s="106"/>
    </row>
    <row r="16" spans="1:12" ht="23.25">
      <c r="A16" s="170"/>
      <c r="B16" s="177" t="s">
        <v>89</v>
      </c>
      <c r="C16" s="685" t="s">
        <v>102</v>
      </c>
      <c r="D16" s="685"/>
      <c r="E16" s="172" t="s">
        <v>91</v>
      </c>
      <c r="F16" s="172"/>
      <c r="G16" s="172"/>
      <c r="H16" s="172"/>
      <c r="I16" s="172"/>
      <c r="J16" s="172"/>
      <c r="K16" s="175"/>
      <c r="L16" s="106"/>
    </row>
    <row r="17" spans="1:12" ht="23.25">
      <c r="A17" s="170"/>
      <c r="B17" s="37" t="s">
        <v>95</v>
      </c>
      <c r="C17" s="35"/>
      <c r="D17" s="35"/>
      <c r="E17" s="35"/>
      <c r="F17" s="35"/>
      <c r="G17" s="35"/>
      <c r="H17" s="35"/>
      <c r="I17" s="35"/>
      <c r="J17" s="172" t="s">
        <v>96</v>
      </c>
      <c r="K17" s="175"/>
      <c r="L17" s="106"/>
    </row>
    <row r="18" spans="1:12" ht="23.25">
      <c r="A18" s="170"/>
      <c r="B18" s="176" t="s">
        <v>97</v>
      </c>
      <c r="C18" s="172"/>
      <c r="D18" s="172"/>
      <c r="E18" s="172"/>
      <c r="F18" s="172"/>
      <c r="G18" s="172"/>
      <c r="H18" s="168"/>
      <c r="I18" s="168"/>
      <c r="J18" s="168"/>
      <c r="K18" s="178"/>
      <c r="L18" s="106"/>
    </row>
    <row r="19" spans="1:12" ht="23.25">
      <c r="A19" s="170"/>
      <c r="B19" s="176"/>
      <c r="C19" s="172" t="s">
        <v>98</v>
      </c>
      <c r="D19" s="172"/>
      <c r="E19" s="172"/>
      <c r="F19" s="172"/>
      <c r="G19" s="172"/>
      <c r="H19" s="687" t="s">
        <v>99</v>
      </c>
      <c r="I19" s="687"/>
      <c r="J19" s="687"/>
      <c r="K19" s="688"/>
      <c r="L19" s="106"/>
    </row>
    <row r="20" spans="1:12" ht="23.25">
      <c r="A20" s="170"/>
      <c r="B20" s="304" t="s">
        <v>351</v>
      </c>
      <c r="C20" s="680" t="s">
        <v>100</v>
      </c>
      <c r="D20" s="680"/>
      <c r="E20" s="680"/>
      <c r="F20" s="680"/>
      <c r="G20" s="680"/>
      <c r="H20" s="680"/>
      <c r="I20" s="680"/>
      <c r="J20" s="680"/>
      <c r="K20" s="681"/>
      <c r="L20" s="106"/>
    </row>
    <row r="21" spans="1:12" ht="23.25">
      <c r="A21" s="170"/>
      <c r="B21" s="689" t="s">
        <v>101</v>
      </c>
      <c r="C21" s="680"/>
      <c r="D21" s="680"/>
      <c r="E21" s="680"/>
      <c r="F21" s="680"/>
      <c r="G21" s="680"/>
      <c r="H21" s="680"/>
      <c r="I21" s="680"/>
      <c r="J21" s="680"/>
      <c r="K21" s="681"/>
      <c r="L21" s="106"/>
    </row>
    <row r="22" spans="1:12" ht="23.25">
      <c r="A22" s="170"/>
      <c r="B22" s="682"/>
      <c r="C22" s="683"/>
      <c r="D22" s="683"/>
      <c r="E22" s="683"/>
      <c r="F22" s="683"/>
      <c r="G22" s="683"/>
      <c r="H22" s="683"/>
      <c r="I22" s="683"/>
      <c r="J22" s="683"/>
      <c r="K22" s="684"/>
      <c r="L22" s="106"/>
    </row>
    <row r="23" spans="1:12" ht="23.25">
      <c r="A23" s="170"/>
      <c r="B23" s="176"/>
      <c r="C23" s="172" t="s">
        <v>103</v>
      </c>
      <c r="D23" s="172"/>
      <c r="E23" s="172"/>
      <c r="F23" s="172"/>
      <c r="G23" s="172"/>
      <c r="H23" s="172"/>
      <c r="I23" s="172"/>
      <c r="J23" s="172"/>
      <c r="K23" s="175"/>
      <c r="L23" s="106"/>
    </row>
    <row r="24" spans="1:12" ht="23.25">
      <c r="A24" s="170"/>
      <c r="B24" s="176" t="s">
        <v>104</v>
      </c>
      <c r="C24" s="172"/>
      <c r="D24" s="172"/>
      <c r="E24" s="172"/>
      <c r="F24" s="172"/>
      <c r="G24" s="172"/>
      <c r="H24" s="172"/>
      <c r="I24" s="172"/>
      <c r="J24" s="172"/>
      <c r="K24" s="175"/>
      <c r="L24" s="106"/>
    </row>
    <row r="25" spans="1:12" ht="23.25">
      <c r="A25" s="170"/>
      <c r="B25" s="171"/>
      <c r="C25" s="168"/>
      <c r="D25" s="168"/>
      <c r="E25" s="168"/>
      <c r="F25" s="168"/>
      <c r="G25" s="168"/>
      <c r="H25" s="168"/>
      <c r="I25" s="168"/>
      <c r="J25" s="168"/>
      <c r="K25" s="178"/>
      <c r="L25" s="106"/>
    </row>
    <row r="26" spans="1:12" ht="23.25">
      <c r="A26" s="170"/>
      <c r="B26" s="171"/>
      <c r="C26" s="168"/>
      <c r="D26" s="168"/>
      <c r="E26" s="168"/>
      <c r="F26" s="168"/>
      <c r="G26" s="168"/>
      <c r="H26" s="168"/>
      <c r="I26" s="168"/>
      <c r="J26" s="168"/>
      <c r="K26" s="178"/>
      <c r="L26" s="106"/>
    </row>
    <row r="27" spans="1:12" ht="23.25">
      <c r="A27" s="170"/>
      <c r="B27" s="171"/>
      <c r="C27" s="168"/>
      <c r="D27" s="168"/>
      <c r="E27" s="168"/>
      <c r="F27" s="168"/>
      <c r="G27" s="168"/>
      <c r="H27" s="168"/>
      <c r="I27" s="168"/>
      <c r="J27" s="168"/>
      <c r="K27" s="178"/>
      <c r="L27" s="106"/>
    </row>
    <row r="28" spans="1:12" ht="23.25">
      <c r="A28" s="170"/>
      <c r="B28" s="171"/>
      <c r="C28" s="168"/>
      <c r="D28" s="168"/>
      <c r="E28" s="168"/>
      <c r="F28" s="168"/>
      <c r="G28" s="174" t="s">
        <v>105</v>
      </c>
      <c r="H28" s="678" t="s">
        <v>106</v>
      </c>
      <c r="I28" s="678"/>
      <c r="J28" s="678"/>
      <c r="K28" s="679"/>
      <c r="L28" s="106"/>
    </row>
    <row r="29" spans="1:12" ht="23.25">
      <c r="A29" s="170"/>
      <c r="B29" s="171"/>
      <c r="C29" s="168"/>
      <c r="D29" s="168"/>
      <c r="E29" s="168"/>
      <c r="F29" s="168"/>
      <c r="G29" s="172"/>
      <c r="H29" s="685" t="str">
        <f>"("&amp;F13&amp;")"</f>
        <v>(นาย.เสริมพันธ์     เอี่ยมจะบก)</v>
      </c>
      <c r="I29" s="685"/>
      <c r="J29" s="685"/>
      <c r="K29" s="686"/>
      <c r="L29" s="106"/>
    </row>
    <row r="30" spans="1:12" ht="23.25">
      <c r="A30" s="112"/>
      <c r="B30" s="165"/>
      <c r="C30" s="153"/>
      <c r="D30" s="153"/>
      <c r="E30" s="153"/>
      <c r="F30" s="153"/>
      <c r="G30" s="153"/>
      <c r="H30" s="685" t="s">
        <v>107</v>
      </c>
      <c r="I30" s="685"/>
      <c r="J30" s="685"/>
      <c r="K30" s="686"/>
      <c r="L30" s="106"/>
    </row>
    <row r="31" spans="1:12" ht="21.75" thickBot="1">
      <c r="A31" s="112"/>
      <c r="B31" s="179"/>
      <c r="C31" s="180"/>
      <c r="D31" s="180"/>
      <c r="E31" s="180"/>
      <c r="F31" s="180"/>
      <c r="G31" s="180"/>
      <c r="H31" s="180"/>
      <c r="I31" s="180"/>
      <c r="J31" s="180"/>
      <c r="K31" s="181"/>
      <c r="L31" s="106"/>
    </row>
    <row r="32" spans="1:12" ht="21.75" thickBo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41"/>
    </row>
    <row r="33" ht="21.75" thickTop="1"/>
  </sheetData>
  <sheetProtection password="B0B1" sheet="1" objects="1" scenarios="1"/>
  <mergeCells count="19">
    <mergeCell ref="H30:K30"/>
    <mergeCell ref="H9:K9"/>
    <mergeCell ref="C16:D16"/>
    <mergeCell ref="H19:K19"/>
    <mergeCell ref="I15:K15"/>
    <mergeCell ref="B21:K21"/>
    <mergeCell ref="F13:H13"/>
    <mergeCell ref="H14:K14"/>
    <mergeCell ref="F15:G15"/>
    <mergeCell ref="H28:K28"/>
    <mergeCell ref="G11:H11"/>
    <mergeCell ref="F12:H12"/>
    <mergeCell ref="H29:K29"/>
    <mergeCell ref="C20:K20"/>
    <mergeCell ref="B22:K22"/>
    <mergeCell ref="B2:K2"/>
    <mergeCell ref="B3:K3"/>
    <mergeCell ref="B4:K4"/>
    <mergeCell ref="H8:K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B2:J26"/>
  <sheetViews>
    <sheetView showGridLines="0" showRowColHeaders="0" workbookViewId="0" topLeftCell="A1">
      <selection activeCell="J6" sqref="J6"/>
    </sheetView>
  </sheetViews>
  <sheetFormatPr defaultColWidth="9.33203125" defaultRowHeight="21"/>
  <cols>
    <col min="7" max="7" width="15.33203125" style="0" bestFit="1" customWidth="1"/>
  </cols>
  <sheetData>
    <row r="2" spans="8:10" ht="21">
      <c r="H2" s="691" t="s">
        <v>213</v>
      </c>
      <c r="I2" s="691"/>
      <c r="J2" s="691"/>
    </row>
    <row r="3" spans="8:10" ht="21">
      <c r="H3" s="691" t="s">
        <v>214</v>
      </c>
      <c r="I3" s="691"/>
      <c r="J3" s="691"/>
    </row>
    <row r="4" spans="8:10" ht="21">
      <c r="H4" s="300"/>
      <c r="I4" s="300"/>
      <c r="J4" s="300"/>
    </row>
    <row r="5" ht="21">
      <c r="G5" s="299" t="s">
        <v>234</v>
      </c>
    </row>
    <row r="6" spans="2:3" ht="21">
      <c r="B6" t="s">
        <v>215</v>
      </c>
      <c r="C6" t="s">
        <v>223</v>
      </c>
    </row>
    <row r="7" spans="2:3" ht="21">
      <c r="B7" t="s">
        <v>216</v>
      </c>
      <c r="C7" t="str">
        <f>"กรรมการผู้จัดการ "&amp;'Strength Test'!J5</f>
        <v>กรรมการผู้จัดการ หจก.เอราวัณคอนกรีต(1998)</v>
      </c>
    </row>
    <row r="8" ht="21">
      <c r="B8" t="s">
        <v>217</v>
      </c>
    </row>
    <row r="9" ht="21">
      <c r="C9" t="s">
        <v>218</v>
      </c>
    </row>
    <row r="10" ht="21">
      <c r="C10" t="s">
        <v>219</v>
      </c>
    </row>
    <row r="11" ht="21">
      <c r="C11" t="s">
        <v>220</v>
      </c>
    </row>
    <row r="12" ht="21">
      <c r="C12" t="s">
        <v>221</v>
      </c>
    </row>
    <row r="13" ht="21">
      <c r="C13" t="s">
        <v>222</v>
      </c>
    </row>
    <row r="14" ht="21">
      <c r="D14" t="str">
        <f>"ตามที่  "&amp;'Strength Test'!J5&amp;"     ได้ทำหนังสือถึงห้องปฎิบัติการทดสอบวัสดุ   โ ปร-"</f>
        <v>ตามที่  หจก.เอราวัณคอนกรีต(1998)     ได้ทำหนังสือถึงห้องปฎิบัติการทดสอบวัสดุ   โ ปร-</v>
      </c>
    </row>
    <row r="15" ht="21">
      <c r="B15" t="s">
        <v>231</v>
      </c>
    </row>
    <row r="16" ht="21">
      <c r="B16" t="s">
        <v>233</v>
      </c>
    </row>
    <row r="17" ht="21">
      <c r="B17" t="s">
        <v>232</v>
      </c>
    </row>
    <row r="18" ht="21">
      <c r="D18" t="s">
        <v>224</v>
      </c>
    </row>
    <row r="19" ht="21">
      <c r="B19" t="s">
        <v>226</v>
      </c>
    </row>
    <row r="20" ht="21">
      <c r="B20" t="s">
        <v>225</v>
      </c>
    </row>
    <row r="22" spans="7:8" ht="21">
      <c r="G22" s="690" t="s">
        <v>227</v>
      </c>
      <c r="H22" s="690"/>
    </row>
    <row r="25" spans="7:8" ht="21">
      <c r="G25" s="690" t="s">
        <v>228</v>
      </c>
      <c r="H25" s="690"/>
    </row>
    <row r="26" spans="6:9" ht="21">
      <c r="F26" s="690" t="s">
        <v>230</v>
      </c>
      <c r="G26" s="690"/>
      <c r="H26" s="690"/>
      <c r="I26" s="690"/>
    </row>
  </sheetData>
  <mergeCells count="5">
    <mergeCell ref="F26:I26"/>
    <mergeCell ref="H2:J2"/>
    <mergeCell ref="H3:J3"/>
    <mergeCell ref="G22:H22"/>
    <mergeCell ref="G25:H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MTest4.10</dc:title>
  <dc:subject>Materials Testing</dc:subject>
  <dc:creator>อ.เสริมพันธ์  เอี่ยมจะบก</dc:creator>
  <cp:keywords/>
  <dc:description/>
  <cp:lastModifiedBy>AAAAA</cp:lastModifiedBy>
  <cp:lastPrinted>2003-02-21T03:55:05Z</cp:lastPrinted>
  <dcterms:created xsi:type="dcterms:W3CDTF">1997-11-25T07:31:28Z</dcterms:created>
  <dcterms:modified xsi:type="dcterms:W3CDTF">2003-11-11T04:55:40Z</dcterms:modified>
  <cp:category>NEO 4.10</cp:category>
  <cp:version/>
  <cp:contentType/>
  <cp:contentStatus/>
</cp:coreProperties>
</file>