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42" activeTab="0"/>
  </bookViews>
  <sheets>
    <sheet name="CONN.1" sheetId="1" r:id="rId1"/>
    <sheet name="CONN.2" sheetId="2" r:id="rId2"/>
  </sheets>
  <definedNames>
    <definedName name="_xlnm.Print_Area" localSheetId="0">'CONN.1'!$A$1:$L$65</definedName>
    <definedName name="_xlnm.Print_Area" localSheetId="1">'CONN.2'!$A$1:$L$65</definedName>
    <definedName name="Z_B381FCE2_D8C1_4124_915B_856606DE7547_.wvu.PrintArea" localSheetId="0" hidden="1">'CONN.1'!$A$1:$L$65</definedName>
    <definedName name="Z_B381FCE2_D8C1_4124_915B_856606DE7547_.wvu.PrintArea" localSheetId="1" hidden="1">'CONN.2'!$A$1:$L$65</definedName>
  </definedNames>
  <calcPr fullCalcOnLoad="1"/>
</workbook>
</file>

<file path=xl/sharedStrings.xml><?xml version="1.0" encoding="utf-8"?>
<sst xmlns="http://schemas.openxmlformats.org/spreadsheetml/2006/main" count="280" uniqueCount="86">
  <si>
    <t>=</t>
  </si>
  <si>
    <t>t</t>
  </si>
  <si>
    <t>mm</t>
  </si>
  <si>
    <t>Q</t>
  </si>
  <si>
    <t>a</t>
  </si>
  <si>
    <t>b</t>
  </si>
  <si>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</si>
  <si>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</si>
  <si>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</si>
  <si>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</si>
  <si>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</si>
  <si>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</si>
  <si>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</si>
  <si>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</si>
  <si>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</si>
  <si>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</si>
  <si>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</si>
  <si>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ECP</t>
  </si>
  <si>
    <t>CHECKING AND PACKING HALL</t>
  </si>
  <si>
    <t>CONNECTION ID :-</t>
  </si>
  <si>
    <t>referance</t>
  </si>
  <si>
    <t>1)- APPLIED FORCES :</t>
  </si>
  <si>
    <t>M</t>
  </si>
  <si>
    <t>FY</t>
  </si>
  <si>
    <t>FU</t>
  </si>
  <si>
    <t>Bolt Grade</t>
  </si>
  <si>
    <t>GRADE</t>
  </si>
  <si>
    <t>2)- O.B. USED ARE :</t>
  </si>
  <si>
    <r>
      <t>F</t>
    </r>
    <r>
      <rPr>
        <vertAlign val="subscript"/>
        <sz val="11"/>
        <rFont val="Times New Roman"/>
        <family val="1"/>
      </rPr>
      <t>yb</t>
    </r>
  </si>
  <si>
    <r>
      <t>F</t>
    </r>
    <r>
      <rPr>
        <vertAlign val="subscript"/>
        <sz val="11"/>
        <rFont val="Times New Roman"/>
        <family val="1"/>
      </rPr>
      <t>ub</t>
    </r>
  </si>
  <si>
    <r>
      <t>t/cm</t>
    </r>
    <r>
      <rPr>
        <vertAlign val="superscript"/>
        <sz val="11"/>
        <rFont val="Times New Roman"/>
        <family val="1"/>
      </rPr>
      <t>2</t>
    </r>
  </si>
  <si>
    <t>Steel grade</t>
  </si>
  <si>
    <t>St.37</t>
  </si>
  <si>
    <r>
      <t>F</t>
    </r>
    <r>
      <rPr>
        <vertAlign val="subscript"/>
        <sz val="11"/>
        <rFont val="Times New Roman"/>
        <family val="1"/>
      </rPr>
      <t>y</t>
    </r>
  </si>
  <si>
    <r>
      <t>F</t>
    </r>
    <r>
      <rPr>
        <vertAlign val="subscript"/>
        <sz val="11"/>
        <rFont val="Times New Roman"/>
        <family val="1"/>
      </rPr>
      <t>u</t>
    </r>
  </si>
  <si>
    <t>St.44</t>
  </si>
  <si>
    <t>St.52</t>
  </si>
  <si>
    <r>
      <t>R</t>
    </r>
    <r>
      <rPr>
        <vertAlign val="subscript"/>
        <sz val="11"/>
        <rFont val="Times New Roman"/>
        <family val="1"/>
      </rPr>
      <t>b</t>
    </r>
  </si>
  <si>
    <r>
      <t>R</t>
    </r>
    <r>
      <rPr>
        <vertAlign val="subscript"/>
        <sz val="11"/>
        <rFont val="Times New Roman"/>
        <family val="1"/>
      </rPr>
      <t>d.s</t>
    </r>
  </si>
  <si>
    <r>
      <t>t</t>
    </r>
    <r>
      <rPr>
        <vertAlign val="subscript"/>
        <sz val="11"/>
        <rFont val="Times New Roman"/>
        <family val="1"/>
      </rPr>
      <t>w.sec</t>
    </r>
  </si>
  <si>
    <r>
      <t>R</t>
    </r>
    <r>
      <rPr>
        <vertAlign val="subscript"/>
        <sz val="11"/>
        <rFont val="Times New Roman"/>
        <family val="1"/>
      </rPr>
      <t>min</t>
    </r>
  </si>
  <si>
    <r>
      <t>N</t>
    </r>
    <r>
      <rPr>
        <vertAlign val="subscript"/>
        <sz val="11"/>
        <rFont val="Times New Roman"/>
        <family val="1"/>
      </rPr>
      <t>1</t>
    </r>
  </si>
  <si>
    <r>
      <t>N</t>
    </r>
    <r>
      <rPr>
        <vertAlign val="subscript"/>
        <sz val="11"/>
        <rFont val="Times New Roman"/>
        <family val="1"/>
      </rPr>
      <t>2</t>
    </r>
  </si>
  <si>
    <r>
      <t>h</t>
    </r>
    <r>
      <rPr>
        <vertAlign val="subscript"/>
        <sz val="11"/>
        <rFont val="Times New Roman"/>
        <family val="1"/>
      </rPr>
      <t>w.sec</t>
    </r>
  </si>
  <si>
    <r>
      <t>e</t>
    </r>
    <r>
      <rPr>
        <vertAlign val="subscript"/>
        <sz val="11"/>
        <rFont val="Times New Roman"/>
        <family val="1"/>
      </rPr>
      <t>min</t>
    </r>
  </si>
  <si>
    <r>
      <t>p</t>
    </r>
    <r>
      <rPr>
        <vertAlign val="subscript"/>
        <sz val="11"/>
        <rFont val="Times New Roman"/>
        <family val="1"/>
      </rPr>
      <t>min</t>
    </r>
  </si>
  <si>
    <t>Min Angle</t>
  </si>
  <si>
    <r>
      <t>L</t>
    </r>
    <r>
      <rPr>
        <vertAlign val="subscript"/>
        <sz val="11"/>
        <rFont val="Times New Roman"/>
        <family val="1"/>
      </rPr>
      <t>min</t>
    </r>
  </si>
  <si>
    <t>Take L</t>
  </si>
  <si>
    <t>50X5</t>
  </si>
  <si>
    <t>60X6</t>
  </si>
  <si>
    <t>70X7</t>
  </si>
  <si>
    <t>80X8</t>
  </si>
  <si>
    <t>90X9</t>
  </si>
  <si>
    <t>100X10</t>
  </si>
  <si>
    <t>110X10</t>
  </si>
  <si>
    <t>120X12</t>
  </si>
  <si>
    <t xml:space="preserve">Use </t>
  </si>
  <si>
    <t>M12</t>
  </si>
  <si>
    <t>M16</t>
  </si>
  <si>
    <t>M20</t>
  </si>
  <si>
    <t>M22</t>
  </si>
  <si>
    <t>M24</t>
  </si>
  <si>
    <t>M27</t>
  </si>
  <si>
    <t>M30</t>
  </si>
  <si>
    <t>M36</t>
  </si>
  <si>
    <t>m.t</t>
  </si>
  <si>
    <t>3)- NO. OF BOLTS REQUIRED FOR SHEAR :</t>
  </si>
  <si>
    <t>4)- NO. OF BOLTS REQUIRED FOR MOMENT :</t>
  </si>
  <si>
    <r>
      <t>N</t>
    </r>
    <r>
      <rPr>
        <vertAlign val="subscript"/>
        <sz val="11"/>
        <rFont val="Times New Roman"/>
        <family val="1"/>
      </rPr>
      <t>3</t>
    </r>
  </si>
  <si>
    <t>bolts</t>
  </si>
  <si>
    <r>
      <t>N</t>
    </r>
    <r>
      <rPr>
        <vertAlign val="subscript"/>
        <sz val="11"/>
        <rFont val="Times New Roman"/>
        <family val="1"/>
      </rPr>
      <t>4</t>
    </r>
  </si>
  <si>
    <t>T = C</t>
  </si>
  <si>
    <t>5)- CHECK OF UPPER PLATE :</t>
  </si>
  <si>
    <r>
      <t>t</t>
    </r>
    <r>
      <rPr>
        <vertAlign val="subscript"/>
        <sz val="11"/>
        <rFont val="Times New Roman"/>
        <family val="1"/>
      </rPr>
      <t>p</t>
    </r>
  </si>
  <si>
    <r>
      <t>S</t>
    </r>
    <r>
      <rPr>
        <vertAlign val="subscript"/>
        <sz val="11"/>
        <rFont val="Times New Roman"/>
        <family val="1"/>
      </rPr>
      <t>1</t>
    </r>
  </si>
  <si>
    <r>
      <t>S</t>
    </r>
    <r>
      <rPr>
        <vertAlign val="subscript"/>
        <sz val="11"/>
        <rFont val="Times New Roman"/>
        <family val="1"/>
      </rPr>
      <t>2</t>
    </r>
  </si>
  <si>
    <r>
      <t>A</t>
    </r>
    <r>
      <rPr>
        <vertAlign val="subscript"/>
        <sz val="11"/>
        <rFont val="Times New Roman"/>
        <family val="1"/>
      </rPr>
      <t>net1</t>
    </r>
  </si>
  <si>
    <r>
      <t>A</t>
    </r>
    <r>
      <rPr>
        <vertAlign val="subscript"/>
        <sz val="11"/>
        <rFont val="Times New Roman"/>
        <family val="1"/>
      </rPr>
      <t>net2</t>
    </r>
  </si>
  <si>
    <r>
      <t>cm</t>
    </r>
    <r>
      <rPr>
        <vertAlign val="superscript"/>
        <sz val="11"/>
        <rFont val="Times New Roman"/>
        <family val="1"/>
      </rPr>
      <t>2</t>
    </r>
  </si>
  <si>
    <r>
      <t>n</t>
    </r>
    <r>
      <rPr>
        <vertAlign val="subscript"/>
        <sz val="11"/>
        <rFont val="Times New Roman"/>
        <family val="1"/>
      </rPr>
      <t>1</t>
    </r>
  </si>
  <si>
    <r>
      <t>n</t>
    </r>
    <r>
      <rPr>
        <vertAlign val="subscript"/>
        <sz val="11"/>
        <rFont val="Times New Roman"/>
        <family val="1"/>
      </rPr>
      <t>2</t>
    </r>
  </si>
  <si>
    <t>No. of columns of N3</t>
  </si>
  <si>
    <t>No. of rows of bolts on sec.2</t>
  </si>
  <si>
    <r>
      <t>f</t>
    </r>
    <r>
      <rPr>
        <vertAlign val="subscript"/>
        <sz val="11"/>
        <rFont val="Times New Roman"/>
        <family val="1"/>
      </rPr>
      <t>b</t>
    </r>
  </si>
  <si>
    <t>M.Hefny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</si>
</sst>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4">
    <xf numFmtId="201" fontId="0" fillId="0" borderId="0" xfId="0" applyAlignment="1">
      <alignment/>
    </xf>
    <xf numFmtId="201" fontId="29" fillId="0" borderId="10" xfId="0" applyFont="1" applyFill="1" applyBorder="1" applyAlignment="1" applyProtection="1">
      <alignment horizontal="left"/>
      <protection hidden="1"/>
    </xf>
    <xf numFmtId="201" fontId="30" fillId="0" borderId="11" xfId="0" applyFont="1" applyFill="1" applyBorder="1" applyAlignment="1" applyProtection="1">
      <alignment horizontal="left"/>
      <protection hidden="1"/>
    </xf>
    <xf numFmtId="201" fontId="31" fillId="0" borderId="11" xfId="0" applyFont="1" applyFill="1" applyBorder="1" applyAlignment="1" applyProtection="1">
      <alignment horizontal="left"/>
      <protection hidden="1"/>
    </xf>
    <xf numFmtId="201" fontId="31" fillId="0" borderId="12" xfId="0" applyFont="1" applyFill="1" applyBorder="1" applyAlignment="1" applyProtection="1">
      <alignment horizontal="left"/>
      <protection hidden="1"/>
    </xf>
    <xf numFmtId="201" fontId="0" fillId="0" borderId="13" xfId="0" applyFont="1" applyFill="1" applyBorder="1" applyAlignment="1" applyProtection="1">
      <alignment horizontal="center" vertical="center"/>
      <protection hidden="1"/>
    </xf>
    <xf numFmtId="201" fontId="0" fillId="0" borderId="14" xfId="0" applyFont="1" applyFill="1" applyBorder="1" applyAlignment="1" applyProtection="1">
      <alignment horizontal="center" vertical="center"/>
      <protection hidden="1"/>
    </xf>
    <xf numFmtId="201" fontId="6" fillId="0" borderId="14" xfId="0" applyFont="1" applyBorder="1" applyAlignment="1" applyProtection="1">
      <alignment horizontal="center" vertical="center"/>
      <protection locked="0"/>
    </xf>
    <xf numFmtId="201" fontId="0" fillId="0" borderId="15" xfId="0" applyBorder="1" applyAlignment="1" applyProtection="1">
      <alignment/>
      <protection locked="0"/>
    </xf>
    <xf numFmtId="201" fontId="6" fillId="0" borderId="16" xfId="0" applyFont="1" applyBorder="1" applyAlignment="1" applyProtection="1">
      <alignment horizontal="center" vertical="center"/>
      <protection locked="0"/>
    </xf>
    <xf numFmtId="201" fontId="0" fillId="0" borderId="17" xfId="0" applyBorder="1" applyAlignment="1" applyProtection="1">
      <alignment/>
      <protection locked="0"/>
    </xf>
    <xf numFmtId="201" fontId="0" fillId="0" borderId="18" xfId="0" applyBorder="1" applyAlignment="1" applyProtection="1">
      <alignment/>
      <protection locked="0"/>
    </xf>
    <xf numFmtId="201" fontId="0" fillId="0" borderId="19" xfId="0" applyFont="1" applyFill="1" applyBorder="1" applyAlignment="1" applyProtection="1">
      <alignment horizontal="left" vertical="center"/>
      <protection locked="0"/>
    </xf>
    <xf numFmtId="201" fontId="0" fillId="0" borderId="20" xfId="0" applyBorder="1" applyAlignment="1" applyProtection="1">
      <alignment/>
      <protection hidden="1"/>
    </xf>
    <xf numFmtId="201" fontId="0" fillId="0" borderId="21" xfId="0" applyBorder="1" applyAlignment="1" applyProtection="1">
      <alignment/>
      <protection hidden="1"/>
    </xf>
    <xf numFmtId="201" fontId="0" fillId="0" borderId="0" xfId="0" applyBorder="1" applyAlignment="1" applyProtection="1">
      <alignment/>
      <protection hidden="1"/>
    </xf>
    <xf numFmtId="201" fontId="0" fillId="0" borderId="22" xfId="0" applyBorder="1" applyAlignment="1" applyProtection="1">
      <alignment/>
      <protection hidden="1"/>
    </xf>
    <xf numFmtId="201" fontId="5" fillId="0" borderId="13" xfId="0" applyFont="1" applyBorder="1" applyAlignment="1" applyProtection="1">
      <alignment horizontal="center" vertical="center"/>
      <protection hidden="1"/>
    </xf>
    <xf numFmtId="201" fontId="5" fillId="0" borderId="23" xfId="0" applyFont="1" applyBorder="1" applyAlignment="1" applyProtection="1">
      <alignment horizontal="center" vertical="center"/>
      <protection hidden="1"/>
    </xf>
    <xf numFmtId="201" fontId="33" fillId="0" borderId="23" xfId="0" applyFont="1" applyBorder="1" applyAlignment="1" applyProtection="1">
      <alignment horizontal="center" vertical="center"/>
      <protection hidden="1"/>
    </xf>
    <xf numFmtId="201" fontId="5" fillId="0" borderId="24" xfId="0" applyFont="1" applyBorder="1" applyAlignment="1" applyProtection="1">
      <alignment horizontal="center" vertical="center"/>
      <protection hidden="1"/>
    </xf>
    <xf numFmtId="201" fontId="0" fillId="0" borderId="25" xfId="0" applyBorder="1" applyAlignment="1" applyProtection="1">
      <alignment/>
      <protection hidden="1"/>
    </xf>
    <xf numFmtId="201" fontId="0" fillId="0" borderId="26" xfId="0" applyBorder="1" applyAlignment="1" applyProtection="1">
      <alignment/>
      <protection hidden="1"/>
    </xf>
    <xf numFmtId="201" fontId="6" fillId="0" borderId="0" xfId="0" applyFont="1" applyBorder="1" applyAlignment="1" applyProtection="1">
      <alignment/>
      <protection hidden="1"/>
    </xf>
    <xf numFmtId="201" fontId="6" fillId="0" borderId="0" xfId="0" applyFont="1" applyBorder="1" applyAlignment="1" applyProtection="1">
      <alignment horizontal="center"/>
      <protection hidden="1"/>
    </xf>
    <xf numFmtId="201" fontId="6" fillId="0" borderId="27" xfId="0" applyFont="1" applyBorder="1" applyAlignment="1" applyProtection="1">
      <alignment/>
      <protection hidden="1"/>
    </xf>
    <xf numFmtId="201" fontId="6" fillId="0" borderId="11" xfId="0" applyFont="1" applyBorder="1" applyAlignment="1" applyProtection="1">
      <alignment horizontal="center"/>
      <protection hidden="1"/>
    </xf>
    <xf numFmtId="201" fontId="6" fillId="0" borderId="0" xfId="0" applyFont="1" applyBorder="1" applyAlignment="1" applyProtection="1">
      <alignment horizontal="center"/>
      <protection hidden="1"/>
    </xf>
    <xf numFmtId="201" fontId="6" fillId="0" borderId="27" xfId="0" applyFont="1" applyBorder="1" applyAlignment="1" applyProtection="1">
      <alignment horizontal="center"/>
      <protection hidden="1"/>
    </xf>
    <xf numFmtId="201" fontId="6" fillId="0" borderId="20" xfId="0" applyFont="1" applyBorder="1" applyAlignment="1" applyProtection="1">
      <alignment/>
      <protection hidden="1"/>
    </xf>
    <xf numFmtId="201" fontId="6" fillId="0" borderId="0" xfId="0" applyFont="1" applyAlignment="1" applyProtection="1">
      <alignment/>
      <protection hidden="1"/>
    </xf>
    <xf numFmtId="201" fontId="6" fillId="0" borderId="0" xfId="0" applyFont="1" applyAlignment="1" applyProtection="1">
      <alignment horizontal="center"/>
      <protection hidden="1"/>
    </xf>
    <xf numFmtId="201" fontId="0" fillId="0" borderId="0" xfId="0" applyAlignment="1" applyProtection="1">
      <alignment/>
      <protection hidden="1"/>
    </xf>
    <xf numFmtId="201" fontId="0" fillId="0" borderId="0" xfId="0" applyAlignment="1" applyProtection="1">
      <alignment horizontal="center"/>
      <protection hidden="1"/>
    </xf>
    <xf numFmtId="201" fontId="0" fillId="0" borderId="11" xfId="0" applyBorder="1" applyAlignment="1" applyProtection="1">
      <alignment/>
      <protection hidden="1"/>
    </xf>
    <xf numFmtId="201" fontId="6" fillId="0" borderId="11" xfId="0" applyFont="1" applyFill="1" applyBorder="1" applyAlignment="1" applyProtection="1">
      <alignment horizontal="center"/>
      <protection hidden="1"/>
    </xf>
    <xf numFmtId="201" fontId="6" fillId="0" borderId="0" xfId="0" applyFont="1" applyFill="1" applyBorder="1" applyAlignment="1" applyProtection="1">
      <alignment/>
      <protection hidden="1"/>
    </xf>
    <xf numFmtId="201" fontId="36" fillId="0" borderId="20" xfId="0" applyFont="1" applyBorder="1" applyAlignment="1" applyProtection="1">
      <alignment horizontal="center"/>
      <protection hidden="1"/>
    </xf>
    <xf numFmtId="201" fontId="5" fillId="0" borderId="20" xfId="0" applyFont="1" applyFill="1" applyBorder="1" applyAlignment="1" applyProtection="1">
      <alignment/>
      <protection hidden="1"/>
    </xf>
    <xf numFmtId="201" fontId="37" fillId="0" borderId="20" xfId="0" applyFont="1" applyFill="1" applyBorder="1" applyAlignment="1" applyProtection="1">
      <alignment/>
      <protection hidden="1"/>
    </xf>
    <xf numFmtId="201" fontId="38" fillId="0" borderId="20" xfId="0" applyFont="1" applyFill="1" applyBorder="1" applyAlignment="1" applyProtection="1">
      <alignment/>
      <protection hidden="1"/>
    </xf>
    <xf numFmtId="201" fontId="6" fillId="0" borderId="20" xfId="0" applyFont="1" applyFill="1" applyBorder="1" applyAlignment="1" applyProtection="1">
      <alignment/>
      <protection hidden="1"/>
    </xf>
    <xf numFmtId="201" fontId="6" fillId="0" borderId="27" xfId="0" applyFont="1" applyBorder="1" applyAlignment="1" applyProtection="1">
      <alignment horizontal="center"/>
      <protection hidden="1"/>
    </xf>
    <xf numFmtId="201" fontId="6" fillId="0" borderId="11" xfId="0" applyFont="1" applyFill="1" applyBorder="1" applyAlignment="1" applyProtection="1">
      <alignment/>
      <protection hidden="1"/>
    </xf>
    <xf numFmtId="201" fontId="32" fillId="0" borderId="0" xfId="0" applyFont="1" applyBorder="1" applyAlignment="1" applyProtection="1">
      <alignment horizontal="center"/>
      <protection hidden="1"/>
    </xf>
    <xf numFmtId="201" fontId="32" fillId="0" borderId="27" xfId="0" applyFont="1" applyBorder="1" applyAlignment="1" applyProtection="1">
      <alignment horizontal="center"/>
      <protection hidden="1"/>
    </xf>
    <xf numFmtId="201" fontId="4" fillId="0" borderId="11" xfId="0" applyFont="1" applyFill="1" applyBorder="1" applyAlignment="1" applyProtection="1">
      <alignment/>
      <protection hidden="1"/>
    </xf>
    <xf numFmtId="201" fontId="32" fillId="0" borderId="27" xfId="0" applyFont="1" applyBorder="1" applyAlignment="1" applyProtection="1">
      <alignment/>
      <protection hidden="1"/>
    </xf>
    <xf numFmtId="201" fontId="6" fillId="0" borderId="0" xfId="0" applyFont="1" applyFill="1" applyBorder="1" applyAlignment="1" applyProtection="1">
      <alignment horizontal="center"/>
      <protection hidden="1"/>
    </xf>
    <xf numFmtId="201" fontId="32" fillId="0" borderId="0" xfId="0" applyFont="1" applyBorder="1" applyAlignment="1" applyProtection="1">
      <alignment horizontal="left"/>
      <protection hidden="1"/>
    </xf>
    <xf numFmtId="201" fontId="6" fillId="0" borderId="11" xfId="0" applyFont="1" applyFill="1" applyBorder="1" applyAlignment="1" applyProtection="1">
      <alignment horizontal="right"/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207" fontId="6" fillId="0" borderId="0" xfId="0" applyNumberFormat="1" applyFont="1" applyFill="1" applyBorder="1" applyAlignment="1" applyProtection="1">
      <alignment horizontal="center"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201" fontId="6" fillId="0" borderId="0" xfId="0" applyFont="1" applyFill="1" applyBorder="1" applyAlignment="1" applyProtection="1">
      <alignment horizontal="left"/>
      <protection hidden="1"/>
    </xf>
    <xf numFmtId="201" fontId="10" fillId="0" borderId="0" xfId="0" applyFont="1" applyFill="1" applyBorder="1" applyAlignment="1" applyProtection="1">
      <alignment horizontal="center"/>
      <protection hidden="1"/>
    </xf>
    <xf numFmtId="201" fontId="6" fillId="0" borderId="11" xfId="0" applyFont="1" applyFill="1" applyBorder="1" applyAlignment="1" applyProtection="1">
      <alignment horizontal="left"/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1" fontId="6" fillId="0" borderId="0" xfId="0" applyNumberFormat="1" applyFont="1" applyFill="1" applyBorder="1" applyAlignment="1" applyProtection="1">
      <alignment horizontal="left"/>
      <protection hidden="1"/>
    </xf>
    <xf numFmtId="201" fontId="6" fillId="0" borderId="0" xfId="0" applyFont="1" applyBorder="1" applyAlignment="1" applyProtection="1">
      <alignment horizontal="left"/>
      <protection hidden="1"/>
    </xf>
    <xf numFmtId="201" fontId="6" fillId="0" borderId="0" xfId="0" applyFont="1" applyBorder="1" applyAlignment="1" applyProtection="1">
      <alignment/>
      <protection hidden="1"/>
    </xf>
    <xf numFmtId="201" fontId="6" fillId="0" borderId="11" xfId="0" applyFont="1" applyBorder="1" applyAlignment="1" applyProtection="1">
      <alignment/>
      <protection hidden="1"/>
    </xf>
    <xf numFmtId="201" fontId="41" fillId="0" borderId="0" xfId="0" applyFont="1" applyBorder="1" applyAlignment="1" applyProtection="1">
      <alignment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201" fontId="6" fillId="0" borderId="12" xfId="0" applyFont="1" applyBorder="1" applyAlignment="1" applyProtection="1">
      <alignment horizontal="center"/>
      <protection hidden="1"/>
    </xf>
    <xf numFmtId="201" fontId="6" fillId="0" borderId="25" xfId="0" applyFont="1" applyBorder="1" applyAlignment="1" applyProtection="1">
      <alignment horizontal="center"/>
      <protection hidden="1"/>
    </xf>
    <xf numFmtId="201" fontId="6" fillId="0" borderId="25" xfId="0" applyFont="1" applyFill="1" applyBorder="1" applyAlignment="1" applyProtection="1">
      <alignment horizontal="left"/>
      <protection hidden="1"/>
    </xf>
    <xf numFmtId="201" fontId="6" fillId="0" borderId="25" xfId="0" applyFont="1" applyBorder="1" applyAlignment="1" applyProtection="1">
      <alignment/>
      <protection hidden="1"/>
    </xf>
    <xf numFmtId="201" fontId="32" fillId="0" borderId="28" xfId="0" applyFont="1" applyBorder="1" applyAlignment="1" applyProtection="1">
      <alignment/>
      <protection hidden="1"/>
    </xf>
    <xf numFmtId="201" fontId="32" fillId="0" borderId="0" xfId="0" applyFont="1" applyAlignment="1" applyProtection="1">
      <alignment/>
      <protection hidden="1"/>
    </xf>
    <xf numFmtId="208" fontId="32" fillId="0" borderId="0" xfId="0" applyNumberFormat="1" applyFont="1" applyAlignment="1" applyProtection="1">
      <alignment/>
      <protection hidden="1"/>
    </xf>
    <xf numFmtId="2" fontId="32" fillId="0" borderId="0" xfId="0" applyNumberFormat="1" applyFont="1" applyAlignment="1" applyProtection="1">
      <alignment horizontal="center"/>
      <protection hidden="1"/>
    </xf>
    <xf numFmtId="201" fontId="39" fillId="0" borderId="0" xfId="0" applyFont="1" applyAlignment="1" applyProtection="1">
      <alignment horizontal="center"/>
      <protection hidden="1"/>
    </xf>
    <xf numFmtId="204" fontId="32" fillId="0" borderId="0" xfId="0" applyNumberFormat="1" applyFont="1" applyAlignment="1" applyProtection="1">
      <alignment horizontal="center"/>
      <protection hidden="1"/>
    </xf>
    <xf numFmtId="1" fontId="32" fillId="0" borderId="0" xfId="0" applyNumberFormat="1" applyFont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201" fontId="6" fillId="0" borderId="0" xfId="0" applyFont="1" applyAlignment="1" applyProtection="1">
      <alignment/>
      <protection hidden="1"/>
    </xf>
    <xf numFmtId="201" fontId="6" fillId="0" borderId="0" xfId="0" applyFont="1" applyAlignment="1" applyProtection="1">
      <alignment horizontal="center"/>
      <protection hidden="1"/>
    </xf>
    <xf numFmtId="201" fontId="32" fillId="0" borderId="0" xfId="0" applyFont="1" applyAlignment="1" applyProtection="1">
      <alignment horizontal="center"/>
      <protection hidden="1"/>
    </xf>
    <xf numFmtId="204" fontId="42" fillId="0" borderId="29" xfId="0" applyNumberFormat="1" applyFont="1" applyBorder="1" applyAlignment="1" applyProtection="1">
      <alignment horizontal="center"/>
      <protection hidden="1"/>
    </xf>
    <xf numFmtId="204" fontId="32" fillId="0" borderId="29" xfId="0" applyNumberFormat="1" applyFont="1" applyBorder="1" applyAlignment="1" applyProtection="1">
      <alignment horizontal="center"/>
      <protection hidden="1"/>
    </xf>
    <xf numFmtId="204" fontId="0" fillId="0" borderId="29" xfId="0" applyNumberFormat="1" applyBorder="1" applyAlignment="1" applyProtection="1">
      <alignment horizontal="center"/>
      <protection hidden="1"/>
    </xf>
    <xf numFmtId="201" fontId="0" fillId="0" borderId="29" xfId="0" applyBorder="1" applyAlignment="1" applyProtection="1">
      <alignment horizontal="center"/>
      <protection hidden="1"/>
    </xf>
    <xf numFmtId="2" fontId="32" fillId="0" borderId="29" xfId="0" applyNumberFormat="1" applyFont="1" applyBorder="1" applyAlignment="1" applyProtection="1">
      <alignment horizontal="center"/>
      <protection hidden="1"/>
    </xf>
    <xf numFmtId="201" fontId="7" fillId="0" borderId="0" xfId="0" applyFont="1" applyBorder="1" applyAlignment="1" applyProtection="1">
      <alignment horizontal="center"/>
      <protection locked="0"/>
    </xf>
    <xf numFmtId="201" fontId="0" fillId="0" borderId="0" xfId="0" applyFont="1" applyBorder="1" applyAlignment="1" applyProtection="1">
      <alignment/>
      <protection hidden="1"/>
    </xf>
    <xf numFmtId="201" fontId="6" fillId="0" borderId="0" xfId="0" applyFont="1" applyBorder="1" applyAlignment="1" applyProtection="1">
      <alignment horizontal="right"/>
      <protection hidden="1"/>
    </xf>
    <xf numFmtId="201" fontId="0" fillId="0" borderId="0" xfId="0" applyFont="1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201" fontId="5" fillId="0" borderId="0" xfId="0" applyFont="1" applyFill="1" applyBorder="1" applyAlignment="1" applyProtection="1">
      <alignment horizontal="left"/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201" fontId="5" fillId="0" borderId="0" xfId="0" applyFont="1" applyFill="1" applyBorder="1" applyAlignment="1" applyProtection="1">
      <alignment/>
      <protection hidden="1"/>
    </xf>
    <xf numFmtId="201" fontId="6" fillId="17" borderId="0" xfId="0" applyFont="1" applyFill="1" applyBorder="1" applyAlignment="1" applyProtection="1">
      <alignment horizontal="right"/>
      <protection hidden="1"/>
    </xf>
    <xf numFmtId="201" fontId="6" fillId="17" borderId="0" xfId="0" applyFont="1" applyFill="1" applyBorder="1" applyAlignment="1" applyProtection="1">
      <alignment horizontal="center"/>
      <protection hidden="1"/>
    </xf>
    <xf numFmtId="1" fontId="6" fillId="17" borderId="0" xfId="0" applyNumberFormat="1" applyFont="1" applyFill="1" applyBorder="1" applyAlignment="1" applyProtection="1">
      <alignment horizontal="center"/>
      <protection hidden="1"/>
    </xf>
    <xf numFmtId="204" fontId="6" fillId="17" borderId="0" xfId="0" applyNumberFormat="1" applyFont="1" applyFill="1" applyBorder="1" applyAlignment="1" applyProtection="1">
      <alignment horizontal="left"/>
      <protection hidden="1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201" fontId="6" fillId="0" borderId="0" xfId="0" applyFont="1" applyFill="1" applyBorder="1" applyAlignment="1" applyProtection="1">
      <alignment horizontal="right"/>
      <protection hidden="1"/>
    </xf>
    <xf numFmtId="201" fontId="4" fillId="0" borderId="0" xfId="0" applyFont="1" applyFill="1" applyBorder="1" applyAlignment="1" applyProtection="1">
      <alignment horizontal="center"/>
      <protection hidden="1"/>
    </xf>
    <xf numFmtId="201" fontId="0" fillId="0" borderId="10" xfId="0" applyBorder="1" applyAlignment="1" applyProtection="1">
      <alignment/>
      <protection hidden="1"/>
    </xf>
    <xf numFmtId="201" fontId="0" fillId="0" borderId="12" xfId="0" applyBorder="1" applyAlignment="1" applyProtection="1">
      <alignment/>
      <protection hidden="1"/>
    </xf>
    <xf numFmtId="201" fontId="7" fillId="0" borderId="0" xfId="0" applyFont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 hidden="1"/>
    </xf>
    <xf numFmtId="201" fontId="40" fillId="0" borderId="0" xfId="0" applyFont="1" applyBorder="1" applyAlignment="1" applyProtection="1">
      <alignment horizontal="center"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201" fontId="41" fillId="0" borderId="0" xfId="0" applyFont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01" fontId="35" fillId="0" borderId="10" xfId="0" applyFont="1" applyBorder="1" applyAlignment="1" applyProtection="1">
      <alignment/>
      <protection locked="0"/>
    </xf>
    <xf numFmtId="204" fontId="7" fillId="0" borderId="0" xfId="0" applyNumberFormat="1" applyFont="1" applyFill="1" applyBorder="1" applyAlignment="1" applyProtection="1">
      <alignment horizontal="left"/>
      <protection locked="0"/>
    </xf>
    <xf numFmtId="1" fontId="7" fillId="0" borderId="0" xfId="0" applyNumberFormat="1" applyFont="1" applyFill="1" applyBorder="1" applyAlignment="1" applyProtection="1">
      <alignment horizontal="left"/>
      <protection locked="0"/>
    </xf>
    <xf numFmtId="201" fontId="30" fillId="0" borderId="10" xfId="0" applyFont="1" applyBorder="1" applyAlignment="1" applyProtection="1">
      <alignment horizontal="center" vertical="center"/>
      <protection hidden="1"/>
    </xf>
    <xf numFmtId="201" fontId="30" fillId="0" borderId="21" xfId="0" applyFont="1" applyBorder="1" applyAlignment="1" applyProtection="1">
      <alignment horizontal="center" vertical="center"/>
      <protection hidden="1"/>
    </xf>
    <xf numFmtId="201" fontId="30" fillId="0" borderId="12" xfId="0" applyFont="1" applyBorder="1" applyAlignment="1" applyProtection="1">
      <alignment horizontal="center" vertical="center"/>
      <protection hidden="1"/>
    </xf>
    <xf numFmtId="201" fontId="30" fillId="0" borderId="26" xfId="0" applyFont="1" applyBorder="1" applyAlignment="1" applyProtection="1">
      <alignment horizontal="center" vertical="center"/>
      <protection hidden="1"/>
    </xf>
    <xf numFmtId="201" fontId="6" fillId="0" borderId="0" xfId="0" applyFont="1" applyFill="1" applyBorder="1" applyAlignment="1" applyProtection="1">
      <alignment horizontal="left"/>
      <protection hidden="1"/>
    </xf>
    <xf numFmtId="201" fontId="4" fillId="0" borderId="10" xfId="0" applyFont="1" applyBorder="1" applyAlignment="1" applyProtection="1">
      <alignment horizontal="center"/>
      <protection locked="0"/>
    </xf>
    <xf numFmtId="201" fontId="5" fillId="0" borderId="20" xfId="0" applyFont="1" applyBorder="1" applyAlignment="1" applyProtection="1">
      <alignment horizontal="center"/>
      <protection locked="0"/>
    </xf>
    <xf numFmtId="201" fontId="5" fillId="0" borderId="21" xfId="0" applyFont="1" applyBorder="1" applyAlignment="1" applyProtection="1">
      <alignment horizontal="center"/>
      <protection locked="0"/>
    </xf>
    <xf numFmtId="0" fontId="34" fillId="0" borderId="12" xfId="57" applyFont="1" applyBorder="1" applyAlignment="1" applyProtection="1">
      <alignment horizontal="center"/>
      <protection locked="0"/>
    </xf>
    <xf numFmtId="0" fontId="33" fillId="0" borderId="25" xfId="57" applyFont="1" applyBorder="1" applyAlignment="1" applyProtection="1">
      <alignment horizontal="center"/>
      <protection locked="0"/>
    </xf>
    <xf numFmtId="0" fontId="33" fillId="0" borderId="26" xfId="57" applyFont="1" applyBorder="1" applyAlignment="1" applyProtection="1">
      <alignment horizontal="center"/>
      <protection locked="0"/>
    </xf>
    <xf numFmtId="1" fontId="36" fillId="0" borderId="20" xfId="0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loa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990600"/>
          <a:ext cx="27432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90600"/>
          <a:ext cx="27432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90600"/>
          <a:ext cx="27432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0</xdr:rowOff>
    </xdr:from>
    <xdr:to>
      <xdr:col>7</xdr:col>
      <xdr:colOff>304800</xdr:colOff>
      <xdr:row>8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905375" y="1447800"/>
          <a:ext cx="2857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990600"/>
          <a:ext cx="27432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90600"/>
          <a:ext cx="27432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90600"/>
          <a:ext cx="27432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0</xdr:rowOff>
    </xdr:from>
    <xdr:to>
      <xdr:col>7</xdr:col>
      <xdr:colOff>304800</xdr:colOff>
      <xdr:row>8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905375" y="1447800"/>
          <a:ext cx="2857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2"/>
  <sheetViews>
    <sheetView showGridLines="0" tabSelected="1" view="pageBreakPreview" zoomScaleSheetLayoutView="100" zoomScalePageLayoutView="0" workbookViewId="0" topLeftCell="A1">
      <selection activeCell="C40" sqref="C40"/>
    </sheetView>
  </sheetViews>
  <sheetFormatPr defaultColWidth="9.140625" defaultRowHeight="12.75"/>
  <cols>
    <col min="1" max="1" width="10.57421875" style="32" customWidth="1"/>
    <col min="2" max="2" width="7.57421875" style="32" customWidth="1"/>
    <col min="3" max="3" width="9.7109375" style="32" customWidth="1"/>
    <col min="4" max="4" width="13.28125" style="32" customWidth="1"/>
    <col min="5" max="5" width="11.7109375" style="32" customWidth="1"/>
    <col min="6" max="6" width="9.7109375" style="32" customWidth="1"/>
    <col min="7" max="7" width="10.7109375" style="32" customWidth="1"/>
    <col min="8" max="9" width="9.7109375" style="32" customWidth="1"/>
    <col min="10" max="18" width="9.140625" style="32" customWidth="1"/>
    <col min="19" max="19" width="17.28125" style="32" bestFit="1" customWidth="1"/>
    <col min="20" max="20" width="10.421875" style="32" customWidth="1"/>
    <col min="21" max="23" width="9.140625" style="32" customWidth="1"/>
    <col min="24" max="24" width="11.7109375" style="32" customWidth="1"/>
    <col min="25" max="16384" width="9.140625" style="32" customWidth="1"/>
  </cols>
  <sheetData>
    <row r="1" spans="1:12" ht="19.5" customHeight="1">
      <c r="A1" s="1" t="s">
        <v>7</v>
      </c>
      <c r="B1" s="13"/>
      <c r="C1" s="13"/>
      <c r="D1" s="14"/>
      <c r="E1" s="117" t="s">
        <v>13</v>
      </c>
      <c r="F1" s="118"/>
      <c r="G1" s="118"/>
      <c r="H1" s="119"/>
      <c r="I1" s="112" t="s">
        <v>14</v>
      </c>
      <c r="J1" s="113"/>
      <c r="K1" s="101"/>
      <c r="L1" s="14"/>
    </row>
    <row r="2" spans="1:19" ht="19.5" customHeight="1" thickBot="1">
      <c r="A2" s="2" t="s">
        <v>8</v>
      </c>
      <c r="B2" s="15"/>
      <c r="C2" s="15"/>
      <c r="D2" s="16"/>
      <c r="E2" s="120" t="s">
        <v>18</v>
      </c>
      <c r="F2" s="121"/>
      <c r="G2" s="121"/>
      <c r="H2" s="122"/>
      <c r="I2" s="114"/>
      <c r="J2" s="115"/>
      <c r="K2" s="34"/>
      <c r="L2" s="16"/>
      <c r="O2" s="32" t="s">
        <v>32</v>
      </c>
      <c r="P2" s="32">
        <v>2.4</v>
      </c>
      <c r="Q2" s="32">
        <v>3.6</v>
      </c>
      <c r="S2" s="32" t="s">
        <v>4</v>
      </c>
    </row>
    <row r="3" spans="1:19" ht="19.5" customHeight="1">
      <c r="A3" s="3" t="s">
        <v>9</v>
      </c>
      <c r="B3" s="15"/>
      <c r="C3" s="15"/>
      <c r="D3" s="16"/>
      <c r="E3" s="17" t="s">
        <v>6</v>
      </c>
      <c r="F3" s="18" t="s">
        <v>11</v>
      </c>
      <c r="G3" s="19" t="s">
        <v>12</v>
      </c>
      <c r="H3" s="20" t="s">
        <v>11</v>
      </c>
      <c r="I3" s="5" t="s">
        <v>15</v>
      </c>
      <c r="J3" s="12"/>
      <c r="K3" s="34"/>
      <c r="L3" s="16"/>
      <c r="O3" s="32" t="s">
        <v>35</v>
      </c>
      <c r="P3" s="32">
        <v>2.8</v>
      </c>
      <c r="Q3" s="32">
        <v>4.4</v>
      </c>
      <c r="S3" s="32" t="s">
        <v>5</v>
      </c>
    </row>
    <row r="4" spans="1:17" ht="19.5" customHeight="1" thickBot="1">
      <c r="A4" s="4" t="s">
        <v>10</v>
      </c>
      <c r="B4" s="21"/>
      <c r="C4" s="21"/>
      <c r="D4" s="22"/>
      <c r="E4" s="7" t="s">
        <v>85</v>
      </c>
      <c r="F4" s="8"/>
      <c r="G4" s="9"/>
      <c r="H4" s="10"/>
      <c r="I4" s="6" t="s">
        <v>16</v>
      </c>
      <c r="J4" s="11"/>
      <c r="K4" s="102"/>
      <c r="L4" s="22"/>
      <c r="O4" s="32" t="s">
        <v>36</v>
      </c>
      <c r="P4" s="32">
        <v>3.6</v>
      </c>
      <c r="Q4" s="32">
        <v>5.2</v>
      </c>
    </row>
    <row r="5" spans="1:21" ht="20.25">
      <c r="A5" s="109" t="s">
        <v>19</v>
      </c>
      <c r="B5" s="37"/>
      <c r="C5" s="38"/>
      <c r="D5" s="123">
        <v>1</v>
      </c>
      <c r="E5" s="39"/>
      <c r="F5" s="39"/>
      <c r="G5" s="40"/>
      <c r="H5" s="41"/>
      <c r="I5" s="41"/>
      <c r="J5" s="41"/>
      <c r="K5" s="29"/>
      <c r="L5" s="42" t="s">
        <v>20</v>
      </c>
      <c r="N5" s="72"/>
      <c r="O5" s="73"/>
      <c r="P5" s="69"/>
      <c r="Q5" s="69"/>
      <c r="R5" s="69"/>
      <c r="S5" s="69"/>
      <c r="T5" s="69"/>
      <c r="U5" s="69"/>
    </row>
    <row r="6" spans="1:22" ht="15.75">
      <c r="A6" s="43"/>
      <c r="B6" s="36"/>
      <c r="C6" s="36"/>
      <c r="D6" s="36"/>
      <c r="E6" s="44"/>
      <c r="F6" s="44"/>
      <c r="G6" s="44"/>
      <c r="H6" s="44"/>
      <c r="I6" s="44"/>
      <c r="J6" s="36"/>
      <c r="K6" s="23"/>
      <c r="L6" s="45" t="s">
        <v>17</v>
      </c>
      <c r="N6" s="72"/>
      <c r="O6" s="80" t="s">
        <v>25</v>
      </c>
      <c r="P6" s="81">
        <v>4.6</v>
      </c>
      <c r="Q6" s="81">
        <v>4.8</v>
      </c>
      <c r="R6" s="81">
        <v>5.6</v>
      </c>
      <c r="S6" s="81">
        <v>5.8</v>
      </c>
      <c r="T6" s="81">
        <v>6.8</v>
      </c>
      <c r="U6" s="81">
        <v>8.8</v>
      </c>
      <c r="V6" s="82">
        <v>10.9</v>
      </c>
    </row>
    <row r="7" spans="1:22" ht="15.75">
      <c r="A7" s="46" t="s">
        <v>21</v>
      </c>
      <c r="B7" s="36"/>
      <c r="C7" s="36"/>
      <c r="D7" s="36"/>
      <c r="E7" s="44"/>
      <c r="F7" s="44"/>
      <c r="G7" s="24"/>
      <c r="H7" s="103"/>
      <c r="I7" s="86"/>
      <c r="J7" s="86"/>
      <c r="K7" s="23"/>
      <c r="L7" s="47"/>
      <c r="M7" s="69"/>
      <c r="N7" s="33"/>
      <c r="O7" s="83" t="s">
        <v>23</v>
      </c>
      <c r="P7" s="82">
        <v>2.4</v>
      </c>
      <c r="Q7" s="82">
        <v>3.2</v>
      </c>
      <c r="R7" s="82">
        <v>3</v>
      </c>
      <c r="S7" s="81">
        <v>4</v>
      </c>
      <c r="T7" s="81">
        <v>4.8</v>
      </c>
      <c r="U7" s="81">
        <v>6.4</v>
      </c>
      <c r="V7" s="82">
        <v>9</v>
      </c>
    </row>
    <row r="8" spans="1:22" ht="15.75">
      <c r="A8" s="35" t="s">
        <v>22</v>
      </c>
      <c r="B8" s="48" t="s">
        <v>0</v>
      </c>
      <c r="C8" s="75">
        <v>10</v>
      </c>
      <c r="D8" s="36" t="s">
        <v>66</v>
      </c>
      <c r="E8" s="105"/>
      <c r="F8" s="44"/>
      <c r="G8" s="24" t="s">
        <v>31</v>
      </c>
      <c r="H8" s="85" t="s">
        <v>32</v>
      </c>
      <c r="I8" s="86"/>
      <c r="J8" s="86"/>
      <c r="K8" s="23"/>
      <c r="L8" s="47"/>
      <c r="M8" s="69"/>
      <c r="N8" s="33"/>
      <c r="O8" s="84" t="s">
        <v>24</v>
      </c>
      <c r="P8" s="81">
        <v>4</v>
      </c>
      <c r="Q8" s="81">
        <v>4</v>
      </c>
      <c r="R8" s="81">
        <v>5</v>
      </c>
      <c r="S8" s="81">
        <v>5</v>
      </c>
      <c r="T8" s="81">
        <v>6</v>
      </c>
      <c r="U8" s="81">
        <v>8</v>
      </c>
      <c r="V8" s="82">
        <v>10</v>
      </c>
    </row>
    <row r="9" spans="1:22" ht="18.75">
      <c r="A9" s="35" t="s">
        <v>3</v>
      </c>
      <c r="B9" s="48" t="s">
        <v>0</v>
      </c>
      <c r="C9" s="75">
        <v>12</v>
      </c>
      <c r="D9" s="36" t="s">
        <v>1</v>
      </c>
      <c r="E9" s="105"/>
      <c r="F9" s="15"/>
      <c r="G9" s="87" t="s">
        <v>33</v>
      </c>
      <c r="H9" s="88" t="s">
        <v>0</v>
      </c>
      <c r="I9" s="89">
        <f>VLOOKUP(H8,O2:Q4,2,FALSE)</f>
        <v>2.4</v>
      </c>
      <c r="J9" s="23" t="s">
        <v>30</v>
      </c>
      <c r="K9" s="23"/>
      <c r="L9" s="47"/>
      <c r="M9" s="69"/>
      <c r="N9" s="74"/>
      <c r="O9" s="84"/>
      <c r="P9" s="81"/>
      <c r="Q9" s="81"/>
      <c r="R9" s="81"/>
      <c r="S9" s="81"/>
      <c r="T9" s="81"/>
      <c r="U9" s="81"/>
      <c r="V9" s="82"/>
    </row>
    <row r="10" spans="1:21" ht="18">
      <c r="A10" s="43"/>
      <c r="B10" s="36"/>
      <c r="C10" s="36"/>
      <c r="D10" s="36"/>
      <c r="E10" s="49"/>
      <c r="F10" s="15"/>
      <c r="G10" s="87" t="s">
        <v>34</v>
      </c>
      <c r="H10" s="88" t="s">
        <v>0</v>
      </c>
      <c r="I10" s="90">
        <f>VLOOKUP(H8,O2:Q4,3,FALSE)</f>
        <v>3.6</v>
      </c>
      <c r="J10" s="23" t="s">
        <v>30</v>
      </c>
      <c r="K10" s="23"/>
      <c r="L10" s="47"/>
      <c r="M10" s="69"/>
      <c r="N10" s="74"/>
      <c r="O10" s="74">
        <v>12</v>
      </c>
      <c r="P10" s="71">
        <f>MAX(CEILING(C25,5),45)</f>
        <v>60</v>
      </c>
      <c r="Q10" s="71">
        <v>45</v>
      </c>
      <c r="R10" s="71" t="s">
        <v>49</v>
      </c>
      <c r="S10" s="69" t="s">
        <v>58</v>
      </c>
      <c r="T10" s="69">
        <v>1</v>
      </c>
      <c r="U10" s="69"/>
    </row>
    <row r="11" spans="1:21" ht="15.75">
      <c r="A11" s="46" t="s">
        <v>27</v>
      </c>
      <c r="B11" s="36"/>
      <c r="C11" s="36"/>
      <c r="D11" s="36"/>
      <c r="E11" s="49"/>
      <c r="F11" s="44"/>
      <c r="G11" s="49"/>
      <c r="H11" s="44"/>
      <c r="I11" s="44"/>
      <c r="J11" s="15"/>
      <c r="K11" s="23"/>
      <c r="L11" s="47"/>
      <c r="M11" s="69"/>
      <c r="N11" s="74"/>
      <c r="O11" s="74">
        <v>16</v>
      </c>
      <c r="P11" s="71"/>
      <c r="Q11" s="71">
        <v>50</v>
      </c>
      <c r="R11" s="71" t="s">
        <v>50</v>
      </c>
      <c r="S11" s="69" t="s">
        <v>59</v>
      </c>
      <c r="T11" s="69">
        <v>2</v>
      </c>
      <c r="U11" s="69"/>
    </row>
    <row r="12" spans="1:21" ht="15.75">
      <c r="A12" s="50" t="s">
        <v>22</v>
      </c>
      <c r="B12" s="111">
        <v>20</v>
      </c>
      <c r="C12" s="48" t="s">
        <v>26</v>
      </c>
      <c r="D12" s="110">
        <v>10.9</v>
      </c>
      <c r="E12" s="49"/>
      <c r="F12" s="44"/>
      <c r="G12" s="44"/>
      <c r="H12" s="44"/>
      <c r="I12" s="44"/>
      <c r="J12" s="15"/>
      <c r="K12" s="23"/>
      <c r="L12" s="47"/>
      <c r="M12" s="69"/>
      <c r="N12" s="74"/>
      <c r="O12" s="74">
        <v>20</v>
      </c>
      <c r="P12" s="79"/>
      <c r="Q12" s="79">
        <v>60</v>
      </c>
      <c r="R12" s="79" t="s">
        <v>51</v>
      </c>
      <c r="S12" s="69" t="s">
        <v>60</v>
      </c>
      <c r="T12" s="69">
        <v>2</v>
      </c>
      <c r="U12" s="69"/>
    </row>
    <row r="13" spans="1:21" ht="18">
      <c r="A13" s="35" t="s">
        <v>28</v>
      </c>
      <c r="B13" s="48" t="s">
        <v>0</v>
      </c>
      <c r="C13" s="51">
        <f>HLOOKUP(D12,P6:V9,2,FALSE)</f>
        <v>9</v>
      </c>
      <c r="D13" s="36" t="s">
        <v>30</v>
      </c>
      <c r="E13" s="49"/>
      <c r="F13" s="44"/>
      <c r="G13" s="44"/>
      <c r="H13" s="44"/>
      <c r="I13" s="44"/>
      <c r="J13" s="15"/>
      <c r="K13" s="23"/>
      <c r="L13" s="47"/>
      <c r="M13" s="69"/>
      <c r="N13" s="74"/>
      <c r="O13" s="74">
        <v>22</v>
      </c>
      <c r="P13" s="79"/>
      <c r="Q13" s="79">
        <v>70</v>
      </c>
      <c r="R13" s="79" t="s">
        <v>52</v>
      </c>
      <c r="S13" s="69" t="s">
        <v>61</v>
      </c>
      <c r="T13" s="69">
        <v>2</v>
      </c>
      <c r="U13" s="69"/>
    </row>
    <row r="14" spans="1:21" ht="18">
      <c r="A14" s="35" t="s">
        <v>29</v>
      </c>
      <c r="B14" s="48" t="s">
        <v>0</v>
      </c>
      <c r="C14" s="51">
        <f>HLOOKUP(D12,P6:V9,3,FALSE)</f>
        <v>10</v>
      </c>
      <c r="D14" s="36" t="s">
        <v>30</v>
      </c>
      <c r="E14" s="49"/>
      <c r="F14" s="44"/>
      <c r="G14" s="44"/>
      <c r="H14" s="44"/>
      <c r="I14" s="44"/>
      <c r="J14" s="15"/>
      <c r="K14" s="23"/>
      <c r="L14" s="47"/>
      <c r="M14" s="69"/>
      <c r="N14" s="74"/>
      <c r="O14" s="74">
        <v>24</v>
      </c>
      <c r="P14" s="79"/>
      <c r="Q14" s="79">
        <v>80</v>
      </c>
      <c r="R14" s="79" t="s">
        <v>53</v>
      </c>
      <c r="S14" s="69" t="s">
        <v>62</v>
      </c>
      <c r="T14" s="69">
        <v>2</v>
      </c>
      <c r="U14" s="69"/>
    </row>
    <row r="15" spans="1:21" ht="16.5">
      <c r="A15" s="35" t="s">
        <v>39</v>
      </c>
      <c r="B15" s="48" t="s">
        <v>0</v>
      </c>
      <c r="C15" s="75">
        <v>9.4</v>
      </c>
      <c r="D15" s="36" t="s">
        <v>2</v>
      </c>
      <c r="E15" s="44"/>
      <c r="F15" s="44"/>
      <c r="G15" s="44"/>
      <c r="H15" s="44"/>
      <c r="I15" s="44"/>
      <c r="J15" s="15"/>
      <c r="K15" s="23"/>
      <c r="L15" s="47"/>
      <c r="M15" s="69"/>
      <c r="N15" s="69"/>
      <c r="O15" s="74">
        <v>27</v>
      </c>
      <c r="P15" s="79"/>
      <c r="Q15" s="79">
        <v>90</v>
      </c>
      <c r="R15" s="79" t="s">
        <v>54</v>
      </c>
      <c r="S15" s="69" t="s">
        <v>63</v>
      </c>
      <c r="T15" s="69">
        <v>3</v>
      </c>
      <c r="U15" s="69"/>
    </row>
    <row r="16" spans="1:21" ht="16.5">
      <c r="A16" s="35" t="s">
        <v>43</v>
      </c>
      <c r="B16" s="48" t="s">
        <v>0</v>
      </c>
      <c r="C16" s="75">
        <v>450</v>
      </c>
      <c r="D16" s="36" t="s">
        <v>2</v>
      </c>
      <c r="E16" s="44"/>
      <c r="F16" s="44"/>
      <c r="G16" s="44"/>
      <c r="H16" s="44"/>
      <c r="I16" s="44"/>
      <c r="J16" s="15"/>
      <c r="K16" s="23"/>
      <c r="L16" s="47"/>
      <c r="M16" s="69"/>
      <c r="N16" s="69"/>
      <c r="O16" s="74">
        <v>30</v>
      </c>
      <c r="P16" s="79"/>
      <c r="Q16" s="79">
        <v>100</v>
      </c>
      <c r="R16" s="79" t="s">
        <v>55</v>
      </c>
      <c r="S16" s="69" t="s">
        <v>64</v>
      </c>
      <c r="T16" s="69">
        <v>3</v>
      </c>
      <c r="U16" s="69"/>
    </row>
    <row r="17" spans="1:21" ht="15.75">
      <c r="A17" s="35"/>
      <c r="B17" s="48"/>
      <c r="C17" s="104"/>
      <c r="D17" s="36"/>
      <c r="E17" s="44"/>
      <c r="F17" s="44"/>
      <c r="G17" s="44"/>
      <c r="H17" s="44"/>
      <c r="I17" s="44"/>
      <c r="J17" s="15"/>
      <c r="K17" s="23"/>
      <c r="L17" s="47"/>
      <c r="M17" s="69"/>
      <c r="N17" s="69"/>
      <c r="O17" s="74">
        <v>36</v>
      </c>
      <c r="P17" s="79"/>
      <c r="Q17" s="79">
        <v>105</v>
      </c>
      <c r="R17" s="79" t="s">
        <v>56</v>
      </c>
      <c r="S17" s="69" t="s">
        <v>65</v>
      </c>
      <c r="T17" s="69">
        <v>3</v>
      </c>
      <c r="U17" s="69"/>
    </row>
    <row r="18" spans="1:21" ht="15.75">
      <c r="A18" s="46" t="s">
        <v>67</v>
      </c>
      <c r="B18" s="36"/>
      <c r="C18" s="36"/>
      <c r="D18" s="36"/>
      <c r="E18" s="15"/>
      <c r="F18" s="15"/>
      <c r="G18" s="15"/>
      <c r="H18" s="15"/>
      <c r="I18" s="15"/>
      <c r="J18" s="15"/>
      <c r="K18" s="23"/>
      <c r="L18" s="47"/>
      <c r="M18" s="69"/>
      <c r="N18" s="69"/>
      <c r="O18" s="74"/>
      <c r="P18" s="79"/>
      <c r="Q18" s="79"/>
      <c r="R18" s="69"/>
      <c r="S18" s="69"/>
      <c r="T18" s="69"/>
      <c r="U18" s="69"/>
    </row>
    <row r="19" spans="1:21" ht="16.5">
      <c r="A19" s="35" t="s">
        <v>37</v>
      </c>
      <c r="B19" s="48" t="s">
        <v>0</v>
      </c>
      <c r="C19" s="51">
        <f>(B12/100)*C15*0.8*I10</f>
        <v>5.4144000000000005</v>
      </c>
      <c r="D19" s="36" t="s">
        <v>1</v>
      </c>
      <c r="E19" s="15"/>
      <c r="F19" s="44"/>
      <c r="G19" s="44"/>
      <c r="H19" s="44"/>
      <c r="I19" s="15"/>
      <c r="J19" s="15"/>
      <c r="K19" s="23"/>
      <c r="L19" s="47"/>
      <c r="M19" s="69"/>
      <c r="N19" s="69"/>
      <c r="P19" s="79"/>
      <c r="Q19" s="79"/>
      <c r="R19" s="69"/>
      <c r="S19" s="69"/>
      <c r="T19" s="69"/>
      <c r="U19" s="69"/>
    </row>
    <row r="20" spans="1:23" ht="16.5">
      <c r="A20" s="35" t="s">
        <v>38</v>
      </c>
      <c r="B20" s="48" t="s">
        <v>0</v>
      </c>
      <c r="C20" s="51">
        <f>IF(OR(D12=4.6,D12=5.6,D12=8.8),2*((3.14*(B12/10)^2)/4)*0.25*C14,2*((3.14*(B12/10)^2)/4)*0.2*C14)</f>
        <v>12.560000000000002</v>
      </c>
      <c r="D20" s="36" t="s">
        <v>1</v>
      </c>
      <c r="E20" s="36"/>
      <c r="F20" s="36"/>
      <c r="G20" s="36"/>
      <c r="H20" s="36"/>
      <c r="I20" s="36"/>
      <c r="J20" s="15"/>
      <c r="K20" s="23"/>
      <c r="L20" s="47"/>
      <c r="M20" s="69"/>
      <c r="N20" s="69"/>
      <c r="O20" s="69"/>
      <c r="P20" s="79"/>
      <c r="Q20" s="79"/>
      <c r="R20" s="70"/>
      <c r="S20" s="69"/>
      <c r="T20" s="69"/>
      <c r="U20" s="69"/>
      <c r="V20" s="70"/>
      <c r="W20" s="69"/>
    </row>
    <row r="21" spans="1:23" ht="16.5">
      <c r="A21" s="35" t="s">
        <v>40</v>
      </c>
      <c r="B21" s="48" t="s">
        <v>0</v>
      </c>
      <c r="C21" s="51">
        <f>MIN(C19:C20)</f>
        <v>5.4144000000000005</v>
      </c>
      <c r="D21" s="36" t="s">
        <v>1</v>
      </c>
      <c r="E21" s="36"/>
      <c r="F21" s="36"/>
      <c r="G21" s="36"/>
      <c r="H21" s="36"/>
      <c r="I21" s="36"/>
      <c r="J21" s="15"/>
      <c r="K21" s="23"/>
      <c r="L21" s="47"/>
      <c r="M21" s="69"/>
      <c r="N21" s="69"/>
      <c r="O21" s="69"/>
      <c r="P21" s="69"/>
      <c r="Q21" s="69"/>
      <c r="R21" s="70"/>
      <c r="S21" s="69"/>
      <c r="T21" s="69"/>
      <c r="U21" s="69"/>
      <c r="V21" s="70"/>
      <c r="W21" s="69"/>
    </row>
    <row r="22" spans="1:23" ht="16.5">
      <c r="A22" s="35" t="s">
        <v>41</v>
      </c>
      <c r="B22" s="48" t="s">
        <v>0</v>
      </c>
      <c r="C22" s="92">
        <f>MAX(CEILING(C9/C21,1),2)</f>
        <v>3</v>
      </c>
      <c r="D22" s="36" t="s">
        <v>70</v>
      </c>
      <c r="E22" s="48"/>
      <c r="F22" s="36"/>
      <c r="G22" s="36"/>
      <c r="H22" s="36"/>
      <c r="I22" s="36"/>
      <c r="J22" s="36"/>
      <c r="K22" s="23"/>
      <c r="L22" s="47"/>
      <c r="M22" s="69"/>
      <c r="N22" s="69"/>
      <c r="O22" s="69"/>
      <c r="P22" s="69"/>
      <c r="Q22" s="69"/>
      <c r="R22" s="70"/>
      <c r="S22" s="69"/>
      <c r="T22" s="69"/>
      <c r="U22" s="69"/>
      <c r="V22" s="70"/>
      <c r="W22" s="69"/>
    </row>
    <row r="23" spans="1:23" ht="16.5">
      <c r="A23" s="35" t="s">
        <v>42</v>
      </c>
      <c r="B23" s="48" t="s">
        <v>0</v>
      </c>
      <c r="C23" s="92">
        <f>2*C22</f>
        <v>6</v>
      </c>
      <c r="D23" s="36" t="s">
        <v>70</v>
      </c>
      <c r="E23" s="48"/>
      <c r="F23" s="36"/>
      <c r="G23" s="36"/>
      <c r="H23" s="36"/>
      <c r="I23" s="36"/>
      <c r="J23" s="36"/>
      <c r="K23" s="23"/>
      <c r="L23" s="47"/>
      <c r="M23" s="69"/>
      <c r="N23" s="69"/>
      <c r="O23" s="69"/>
      <c r="P23" s="69"/>
      <c r="Q23" s="69"/>
      <c r="R23" s="70"/>
      <c r="S23" s="69"/>
      <c r="T23" s="69"/>
      <c r="U23" s="69"/>
      <c r="V23" s="70"/>
      <c r="W23" s="69"/>
    </row>
    <row r="24" spans="1:23" ht="16.5">
      <c r="A24" s="35" t="s">
        <v>44</v>
      </c>
      <c r="B24" s="48" t="s">
        <v>0</v>
      </c>
      <c r="C24" s="51">
        <f>1.5*B12</f>
        <v>30</v>
      </c>
      <c r="D24" s="36" t="s">
        <v>2</v>
      </c>
      <c r="E24" s="48"/>
      <c r="F24" s="36"/>
      <c r="G24" s="36"/>
      <c r="H24" s="36"/>
      <c r="I24" s="36"/>
      <c r="J24" s="36"/>
      <c r="K24" s="23"/>
      <c r="L24" s="47"/>
      <c r="M24" s="69"/>
      <c r="N24" s="69"/>
      <c r="O24" s="69"/>
      <c r="P24" s="69"/>
      <c r="Q24" s="69"/>
      <c r="R24" s="70"/>
      <c r="S24" s="69"/>
      <c r="T24" s="69"/>
      <c r="U24" s="69"/>
      <c r="V24" s="70"/>
      <c r="W24" s="69"/>
    </row>
    <row r="25" spans="1:23" ht="16.5">
      <c r="A25" s="35" t="s">
        <v>45</v>
      </c>
      <c r="B25" s="48" t="s">
        <v>0</v>
      </c>
      <c r="C25" s="51">
        <f>3*B12</f>
        <v>60</v>
      </c>
      <c r="D25" s="36" t="s">
        <v>2</v>
      </c>
      <c r="E25" s="48"/>
      <c r="F25" s="36"/>
      <c r="G25" s="36"/>
      <c r="H25" s="36"/>
      <c r="I25" s="36"/>
      <c r="J25" s="36"/>
      <c r="K25" s="23"/>
      <c r="L25" s="47"/>
      <c r="M25" s="69"/>
      <c r="N25" s="69"/>
      <c r="O25" s="69"/>
      <c r="P25" s="69"/>
      <c r="Q25" s="69"/>
      <c r="R25" s="70"/>
      <c r="S25" s="69"/>
      <c r="T25" s="69"/>
      <c r="U25" s="69"/>
      <c r="V25" s="70"/>
      <c r="W25" s="69"/>
    </row>
    <row r="26" spans="1:23" ht="15.75">
      <c r="A26" s="35" t="s">
        <v>46</v>
      </c>
      <c r="B26" s="48" t="s">
        <v>0</v>
      </c>
      <c r="C26" s="51" t="str">
        <f>VLOOKUP(P10,Q10:R17,2,TRUE)</f>
        <v>70X7</v>
      </c>
      <c r="D26" s="36" t="s">
        <v>2</v>
      </c>
      <c r="E26" s="48"/>
      <c r="F26" s="36"/>
      <c r="G26" s="36"/>
      <c r="H26" s="36"/>
      <c r="I26" s="36"/>
      <c r="J26" s="36"/>
      <c r="K26" s="23"/>
      <c r="L26" s="47"/>
      <c r="M26" s="69"/>
      <c r="N26" s="69"/>
      <c r="O26" s="69"/>
      <c r="P26" s="69"/>
      <c r="Q26" s="69"/>
      <c r="R26" s="70"/>
      <c r="S26" s="69"/>
      <c r="T26" s="69"/>
      <c r="U26" s="69"/>
      <c r="V26" s="70"/>
      <c r="W26" s="69"/>
    </row>
    <row r="27" spans="1:23" ht="16.5">
      <c r="A27" s="35" t="s">
        <v>47</v>
      </c>
      <c r="B27" s="48" t="s">
        <v>0</v>
      </c>
      <c r="C27" s="51">
        <f>C22*C25</f>
        <v>180</v>
      </c>
      <c r="D27" s="36" t="s">
        <v>2</v>
      </c>
      <c r="E27" s="55" t="str">
        <f>IF(C27&gt;C16,"UNSAFE","OK.")</f>
        <v>OK.</v>
      </c>
      <c r="F27" s="36"/>
      <c r="G27" s="36"/>
      <c r="H27" s="36"/>
      <c r="I27" s="36"/>
      <c r="J27" s="36"/>
      <c r="K27" s="23"/>
      <c r="L27" s="47"/>
      <c r="M27" s="69"/>
      <c r="N27" s="69"/>
      <c r="O27" s="69"/>
      <c r="P27" s="69"/>
      <c r="Q27" s="69"/>
      <c r="R27" s="70"/>
      <c r="S27" s="69"/>
      <c r="T27" s="69"/>
      <c r="U27" s="69"/>
      <c r="V27" s="70"/>
      <c r="W27" s="69"/>
    </row>
    <row r="28" spans="1:23" ht="15.75">
      <c r="A28" s="35" t="s">
        <v>48</v>
      </c>
      <c r="B28" s="48" t="s">
        <v>0</v>
      </c>
      <c r="C28" s="92">
        <f>IF(E27="OK.",CEILING(C27,10),"UNSAFE")</f>
        <v>180</v>
      </c>
      <c r="D28" s="36" t="s">
        <v>2</v>
      </c>
      <c r="E28" s="48"/>
      <c r="F28" s="36"/>
      <c r="G28" s="36"/>
      <c r="H28" s="36"/>
      <c r="I28" s="36"/>
      <c r="J28" s="36"/>
      <c r="K28" s="23"/>
      <c r="L28" s="47"/>
      <c r="M28" s="69"/>
      <c r="N28" s="69"/>
      <c r="O28" s="69"/>
      <c r="P28" s="69"/>
      <c r="Q28" s="69"/>
      <c r="R28" s="70"/>
      <c r="S28" s="69"/>
      <c r="T28" s="69"/>
      <c r="U28" s="69"/>
      <c r="V28" s="70"/>
      <c r="W28" s="69"/>
    </row>
    <row r="29" spans="1:23" ht="15.75">
      <c r="A29" s="35"/>
      <c r="B29" s="48"/>
      <c r="C29" s="92"/>
      <c r="D29" s="36"/>
      <c r="E29" s="48"/>
      <c r="F29" s="36"/>
      <c r="G29" s="36"/>
      <c r="H29" s="36"/>
      <c r="I29" s="36"/>
      <c r="J29" s="36"/>
      <c r="K29" s="23"/>
      <c r="L29" s="47"/>
      <c r="M29" s="69"/>
      <c r="N29" s="69"/>
      <c r="O29" s="69"/>
      <c r="P29" s="69"/>
      <c r="Q29" s="69"/>
      <c r="R29" s="70"/>
      <c r="S29" s="69"/>
      <c r="T29" s="69"/>
      <c r="U29" s="69"/>
      <c r="V29" s="70"/>
      <c r="W29" s="69"/>
    </row>
    <row r="30" spans="1:23" ht="15.75">
      <c r="A30" s="46"/>
      <c r="B30" s="94" t="s">
        <v>57</v>
      </c>
      <c r="C30" s="96">
        <f>C22</f>
        <v>3</v>
      </c>
      <c r="D30" s="95" t="str">
        <f>VLOOKUP(B12,O10:S17,5,FALSE)</f>
        <v>M20</v>
      </c>
      <c r="E30" s="95" t="s">
        <v>26</v>
      </c>
      <c r="F30" s="97">
        <f>D12</f>
        <v>10.9</v>
      </c>
      <c r="G30" s="36"/>
      <c r="H30" s="36"/>
      <c r="I30" s="36"/>
      <c r="J30" s="36"/>
      <c r="K30" s="23"/>
      <c r="L30" s="47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</row>
    <row r="31" spans="1:21" ht="15.75">
      <c r="A31" s="35"/>
      <c r="B31" s="48"/>
      <c r="C31" s="52"/>
      <c r="D31" s="48"/>
      <c r="E31" s="48"/>
      <c r="F31" s="36"/>
      <c r="G31" s="36"/>
      <c r="H31" s="36"/>
      <c r="I31" s="36"/>
      <c r="J31" s="36"/>
      <c r="K31" s="23"/>
      <c r="L31" s="47"/>
      <c r="M31" s="69"/>
      <c r="N31" s="69"/>
      <c r="O31" s="69"/>
      <c r="P31" s="69"/>
      <c r="Q31" s="69"/>
      <c r="R31" s="69"/>
      <c r="S31" s="69"/>
      <c r="T31" s="69"/>
      <c r="U31" s="69"/>
    </row>
    <row r="32" spans="1:27" ht="15.75">
      <c r="A32" s="46" t="s">
        <v>68</v>
      </c>
      <c r="B32" s="48"/>
      <c r="C32" s="48"/>
      <c r="D32" s="36"/>
      <c r="E32" s="91"/>
      <c r="F32" s="92"/>
      <c r="G32" s="93"/>
      <c r="H32" s="36"/>
      <c r="I32" s="36"/>
      <c r="J32" s="36"/>
      <c r="K32" s="23"/>
      <c r="L32" s="4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AA32" s="69"/>
    </row>
    <row r="33" spans="1:24" ht="15.75">
      <c r="A33" s="35" t="s">
        <v>72</v>
      </c>
      <c r="B33" s="48" t="s">
        <v>0</v>
      </c>
      <c r="C33" s="51">
        <f>C8*100/(C16/10)</f>
        <v>22.22222222222222</v>
      </c>
      <c r="D33" s="36" t="s">
        <v>1</v>
      </c>
      <c r="E33" s="91"/>
      <c r="F33" s="106"/>
      <c r="G33" s="93"/>
      <c r="H33" s="36"/>
      <c r="I33" s="36"/>
      <c r="J33" s="36"/>
      <c r="K33" s="23"/>
      <c r="L33" s="47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1:24" ht="16.5">
      <c r="A34" s="35" t="s">
        <v>69</v>
      </c>
      <c r="B34" s="48" t="s">
        <v>0</v>
      </c>
      <c r="C34" s="92">
        <f>MAX(CEILING(C33/MIN(C20/2,C19),2),4)</f>
        <v>6</v>
      </c>
      <c r="D34" s="36" t="s">
        <v>70</v>
      </c>
      <c r="E34" s="36"/>
      <c r="F34" s="36"/>
      <c r="G34" s="36"/>
      <c r="H34" s="36"/>
      <c r="I34" s="36"/>
      <c r="J34" s="36"/>
      <c r="K34" s="23"/>
      <c r="L34" s="4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1:21" ht="16.5">
      <c r="A35" s="35" t="s">
        <v>71</v>
      </c>
      <c r="B35" s="48" t="s">
        <v>0</v>
      </c>
      <c r="C35" s="92">
        <f>MAX(CEILING((0.6*C33)/MIN(C20/2,C19),2),4)</f>
        <v>4</v>
      </c>
      <c r="D35" s="36" t="s">
        <v>70</v>
      </c>
      <c r="E35" s="48"/>
      <c r="F35" s="48"/>
      <c r="G35" s="53"/>
      <c r="H35" s="36"/>
      <c r="I35" s="36"/>
      <c r="J35" s="36"/>
      <c r="K35" s="23"/>
      <c r="L35" s="47"/>
      <c r="M35" s="69"/>
      <c r="N35" s="69"/>
      <c r="O35" s="69"/>
      <c r="P35" s="69"/>
      <c r="Q35" s="69"/>
      <c r="R35" s="69"/>
      <c r="S35" s="69"/>
      <c r="T35" s="69"/>
      <c r="U35" s="69"/>
    </row>
    <row r="36" spans="1:23" ht="15.75">
      <c r="A36" s="35"/>
      <c r="B36" s="48"/>
      <c r="C36" s="53"/>
      <c r="D36" s="36"/>
      <c r="E36" s="48"/>
      <c r="F36" s="48"/>
      <c r="G36" s="53"/>
      <c r="H36" s="36"/>
      <c r="I36" s="36"/>
      <c r="J36" s="36"/>
      <c r="K36" s="23"/>
      <c r="L36" s="4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</row>
    <row r="37" spans="1:23" ht="15.75">
      <c r="A37" s="46" t="s">
        <v>73</v>
      </c>
      <c r="B37" s="48"/>
      <c r="C37" s="53"/>
      <c r="D37" s="36"/>
      <c r="E37" s="48"/>
      <c r="F37" s="48"/>
      <c r="G37" s="53"/>
      <c r="H37" s="36"/>
      <c r="I37" s="36"/>
      <c r="J37" s="36"/>
      <c r="K37" s="23"/>
      <c r="L37" s="4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</row>
    <row r="38" spans="1:23" ht="16.5">
      <c r="A38" s="35" t="s">
        <v>74</v>
      </c>
      <c r="B38" s="48" t="s">
        <v>0</v>
      </c>
      <c r="C38" s="98">
        <v>10</v>
      </c>
      <c r="D38" s="36" t="s">
        <v>2</v>
      </c>
      <c r="E38" s="36"/>
      <c r="F38" s="36"/>
      <c r="G38" s="36"/>
      <c r="H38" s="36"/>
      <c r="I38" s="36"/>
      <c r="J38" s="36"/>
      <c r="K38" s="23"/>
      <c r="L38" s="4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</row>
    <row r="39" spans="1:23" ht="16.5">
      <c r="A39" s="35" t="s">
        <v>75</v>
      </c>
      <c r="B39" s="48" t="s">
        <v>0</v>
      </c>
      <c r="C39" s="98">
        <v>250</v>
      </c>
      <c r="D39" s="36" t="s">
        <v>2</v>
      </c>
      <c r="E39" s="99" t="s">
        <v>80</v>
      </c>
      <c r="F39" s="48" t="s">
        <v>0</v>
      </c>
      <c r="G39" s="76">
        <v>2</v>
      </c>
      <c r="H39" s="36" t="s">
        <v>82</v>
      </c>
      <c r="I39" s="36"/>
      <c r="J39" s="36"/>
      <c r="K39" s="24"/>
      <c r="L39" s="28"/>
      <c r="M39" s="31"/>
      <c r="N39" s="30"/>
      <c r="O39" s="30"/>
      <c r="P39" s="30"/>
      <c r="Q39" s="30"/>
      <c r="R39" s="69"/>
      <c r="S39" s="69"/>
      <c r="T39" s="69"/>
      <c r="U39" s="69"/>
      <c r="V39" s="69"/>
      <c r="W39" s="69"/>
    </row>
    <row r="40" spans="1:21" ht="16.5">
      <c r="A40" s="35" t="s">
        <v>76</v>
      </c>
      <c r="B40" s="48" t="s">
        <v>0</v>
      </c>
      <c r="C40" s="98">
        <v>250</v>
      </c>
      <c r="D40" s="36" t="s">
        <v>2</v>
      </c>
      <c r="E40" s="99" t="s">
        <v>81</v>
      </c>
      <c r="F40" s="48" t="s">
        <v>0</v>
      </c>
      <c r="G40" s="76">
        <v>4</v>
      </c>
      <c r="H40" s="36" t="s">
        <v>83</v>
      </c>
      <c r="I40" s="55"/>
      <c r="J40" s="36"/>
      <c r="K40" s="24"/>
      <c r="L40" s="28"/>
      <c r="M40" s="31"/>
      <c r="N40" s="30"/>
      <c r="O40" s="30"/>
      <c r="P40" s="30"/>
      <c r="Q40" s="30"/>
      <c r="R40" s="69"/>
      <c r="S40" s="71"/>
      <c r="T40" s="69"/>
      <c r="U40" s="69"/>
    </row>
    <row r="41" spans="1:21" ht="18.75">
      <c r="A41" s="35" t="s">
        <v>77</v>
      </c>
      <c r="B41" s="48" t="s">
        <v>0</v>
      </c>
      <c r="C41" s="51">
        <f>((C39-G39*(B12+VLOOKUP(B12,O10:T17,6,FALSE)))*C38)/100</f>
        <v>20.6</v>
      </c>
      <c r="D41" s="36" t="s">
        <v>79</v>
      </c>
      <c r="E41" s="54"/>
      <c r="F41" s="48"/>
      <c r="G41" s="36"/>
      <c r="H41" s="36"/>
      <c r="I41" s="55"/>
      <c r="J41" s="15"/>
      <c r="K41" s="24"/>
      <c r="L41" s="28"/>
      <c r="M41" s="24"/>
      <c r="N41" s="23"/>
      <c r="O41" s="23"/>
      <c r="P41" s="30"/>
      <c r="Q41" s="30"/>
      <c r="R41" s="69"/>
      <c r="S41" s="69"/>
      <c r="T41" s="69"/>
      <c r="U41" s="69"/>
    </row>
    <row r="42" spans="1:21" ht="18.75">
      <c r="A42" s="35" t="s">
        <v>78</v>
      </c>
      <c r="B42" s="48" t="s">
        <v>0</v>
      </c>
      <c r="C42" s="57">
        <f>((C40-G40*(B12+VLOOKUP(B12,O10:T17,6,FALSE)))*C38)/100</f>
        <v>16.2</v>
      </c>
      <c r="D42" s="36" t="s">
        <v>79</v>
      </c>
      <c r="E42" s="54"/>
      <c r="F42" s="48"/>
      <c r="G42" s="36"/>
      <c r="H42" s="36"/>
      <c r="I42" s="55"/>
      <c r="J42" s="15"/>
      <c r="K42" s="23"/>
      <c r="L42" s="28"/>
      <c r="M42" s="24"/>
      <c r="N42" s="24"/>
      <c r="O42" s="23"/>
      <c r="P42" s="30"/>
      <c r="Q42" s="30"/>
      <c r="R42" s="69"/>
      <c r="S42" s="69"/>
      <c r="T42" s="69"/>
      <c r="U42" s="69"/>
    </row>
    <row r="43" spans="1:21" ht="18.75">
      <c r="A43" s="35" t="s">
        <v>84</v>
      </c>
      <c r="B43" s="48" t="s">
        <v>0</v>
      </c>
      <c r="C43" s="57">
        <f>C33/MIN(C41:C42)</f>
        <v>1.3717421124828533</v>
      </c>
      <c r="D43" s="36" t="s">
        <v>30</v>
      </c>
      <c r="E43" s="48" t="str">
        <f>IF(C43&lt;F43,"&lt;","&gt;")</f>
        <v>&lt;</v>
      </c>
      <c r="F43" s="48">
        <f>0.58*I9</f>
        <v>1.392</v>
      </c>
      <c r="G43" s="36" t="s">
        <v>30</v>
      </c>
      <c r="H43" s="100" t="str">
        <f>IF(C43&lt;F43,"SAFE","UNSAFE")</f>
        <v>SAFE</v>
      </c>
      <c r="I43" s="55"/>
      <c r="J43" s="15"/>
      <c r="K43" s="23"/>
      <c r="L43" s="28"/>
      <c r="M43" s="24"/>
      <c r="N43" s="24"/>
      <c r="O43" s="23"/>
      <c r="P43" s="30"/>
      <c r="Q43" s="30"/>
      <c r="R43" s="69"/>
      <c r="S43" s="69"/>
      <c r="T43" s="69"/>
      <c r="U43" s="69"/>
    </row>
    <row r="44" spans="1:21" ht="15.75">
      <c r="A44" s="35"/>
      <c r="B44" s="48"/>
      <c r="C44" s="54"/>
      <c r="D44" s="54"/>
      <c r="E44" s="54"/>
      <c r="F44" s="48"/>
      <c r="G44" s="36"/>
      <c r="H44" s="36"/>
      <c r="I44" s="55"/>
      <c r="J44" s="15"/>
      <c r="K44" s="23"/>
      <c r="L44" s="25"/>
      <c r="M44" s="23"/>
      <c r="N44" s="23"/>
      <c r="O44" s="23"/>
      <c r="P44" s="30"/>
      <c r="Q44" s="30"/>
      <c r="R44" s="69"/>
      <c r="S44" s="69"/>
      <c r="T44" s="69"/>
      <c r="U44" s="69"/>
    </row>
    <row r="45" spans="1:21" ht="15.75">
      <c r="A45" s="35"/>
      <c r="B45" s="48"/>
      <c r="C45" s="54"/>
      <c r="D45" s="54"/>
      <c r="E45" s="54"/>
      <c r="F45" s="48"/>
      <c r="G45" s="36"/>
      <c r="H45" s="36"/>
      <c r="I45" s="55"/>
      <c r="J45" s="15"/>
      <c r="K45" s="23"/>
      <c r="L45" s="25"/>
      <c r="M45" s="23"/>
      <c r="N45" s="23"/>
      <c r="O45" s="23"/>
      <c r="P45" s="30"/>
      <c r="Q45" s="30"/>
      <c r="R45" s="69"/>
      <c r="S45" s="69"/>
      <c r="T45" s="69"/>
      <c r="U45" s="69"/>
    </row>
    <row r="46" spans="1:21" ht="15.75">
      <c r="A46" s="35"/>
      <c r="B46" s="48"/>
      <c r="C46" s="36"/>
      <c r="D46" s="48"/>
      <c r="E46" s="48"/>
      <c r="F46" s="48"/>
      <c r="G46" s="36"/>
      <c r="H46" s="36"/>
      <c r="I46" s="55"/>
      <c r="J46" s="15"/>
      <c r="K46" s="23"/>
      <c r="L46" s="42"/>
      <c r="M46" s="30"/>
      <c r="N46" s="30"/>
      <c r="O46" s="30"/>
      <c r="P46" s="30"/>
      <c r="Q46" s="30"/>
      <c r="R46" s="69"/>
      <c r="S46" s="69"/>
      <c r="T46" s="69"/>
      <c r="U46" s="69"/>
    </row>
    <row r="47" spans="1:21" ht="15.75">
      <c r="A47" s="35"/>
      <c r="B47" s="48"/>
      <c r="C47" s="36"/>
      <c r="D47" s="36"/>
      <c r="E47" s="36"/>
      <c r="F47" s="48"/>
      <c r="G47" s="36"/>
      <c r="H47" s="36"/>
      <c r="I47" s="55"/>
      <c r="J47" s="15"/>
      <c r="K47" s="23"/>
      <c r="L47" s="42"/>
      <c r="M47" s="30"/>
      <c r="N47" s="30"/>
      <c r="O47" s="30"/>
      <c r="P47" s="30"/>
      <c r="Q47" s="30"/>
      <c r="R47" s="69"/>
      <c r="S47" s="69"/>
      <c r="T47" s="69"/>
      <c r="U47" s="69"/>
    </row>
    <row r="48" spans="1:21" ht="15.75">
      <c r="A48" s="56"/>
      <c r="B48" s="48"/>
      <c r="C48" s="36"/>
      <c r="D48" s="48"/>
      <c r="E48" s="48"/>
      <c r="F48" s="48"/>
      <c r="G48" s="57"/>
      <c r="H48" s="55"/>
      <c r="I48" s="55"/>
      <c r="J48" s="15"/>
      <c r="K48" s="23"/>
      <c r="L48" s="25"/>
      <c r="M48" s="30"/>
      <c r="N48" s="30"/>
      <c r="O48" s="30"/>
      <c r="P48" s="30"/>
      <c r="Q48" s="30"/>
      <c r="R48" s="69"/>
      <c r="S48" s="69"/>
      <c r="T48" s="69"/>
      <c r="U48" s="69"/>
    </row>
    <row r="49" spans="1:21" ht="15.75">
      <c r="A49" s="35"/>
      <c r="B49" s="48"/>
      <c r="C49" s="36"/>
      <c r="D49" s="48"/>
      <c r="E49" s="48"/>
      <c r="F49" s="36"/>
      <c r="G49" s="57"/>
      <c r="H49" s="55"/>
      <c r="I49" s="55"/>
      <c r="J49" s="15"/>
      <c r="K49" s="23"/>
      <c r="L49" s="25"/>
      <c r="M49" s="30"/>
      <c r="N49" s="30"/>
      <c r="O49" s="30"/>
      <c r="P49" s="30"/>
      <c r="Q49" s="30"/>
      <c r="R49" s="69"/>
      <c r="S49" s="69"/>
      <c r="T49" s="69"/>
      <c r="U49" s="69"/>
    </row>
    <row r="50" spans="1:21" ht="15.75">
      <c r="A50" s="35"/>
      <c r="B50" s="48"/>
      <c r="C50" s="48"/>
      <c r="D50" s="48"/>
      <c r="E50" s="36"/>
      <c r="F50" s="36"/>
      <c r="G50" s="48"/>
      <c r="H50" s="48"/>
      <c r="I50" s="55"/>
      <c r="J50" s="15"/>
      <c r="K50" s="23"/>
      <c r="L50" s="25"/>
      <c r="M50" s="30"/>
      <c r="N50" s="30"/>
      <c r="O50" s="30"/>
      <c r="P50" s="30"/>
      <c r="Q50" s="30"/>
      <c r="R50" s="69"/>
      <c r="S50" s="69"/>
      <c r="T50" s="69"/>
      <c r="U50" s="69"/>
    </row>
    <row r="51" spans="1:21" ht="15.75">
      <c r="A51" s="34"/>
      <c r="B51" s="15"/>
      <c r="C51" s="15"/>
      <c r="D51" s="15"/>
      <c r="E51" s="15"/>
      <c r="F51" s="15"/>
      <c r="G51" s="15"/>
      <c r="H51" s="15"/>
      <c r="I51" s="15"/>
      <c r="J51" s="15"/>
      <c r="K51" s="23"/>
      <c r="L51" s="47"/>
      <c r="M51" s="69"/>
      <c r="N51" s="69"/>
      <c r="O51" s="69"/>
      <c r="P51" s="69"/>
      <c r="Q51" s="69"/>
      <c r="R51" s="69"/>
      <c r="S51" s="69"/>
      <c r="T51" s="69"/>
      <c r="U51" s="69"/>
    </row>
    <row r="52" spans="1:21" ht="15.75">
      <c r="A52" s="46"/>
      <c r="J52" s="15"/>
      <c r="K52" s="23"/>
      <c r="L52" s="47"/>
      <c r="M52" s="69"/>
      <c r="N52" s="69"/>
      <c r="O52" s="69"/>
      <c r="P52" s="69"/>
      <c r="Q52" s="69"/>
      <c r="R52" s="69"/>
      <c r="S52" s="69"/>
      <c r="T52" s="69"/>
      <c r="U52" s="69"/>
    </row>
    <row r="53" spans="1:21" ht="15.75">
      <c r="A53" s="46"/>
      <c r="B53" s="15"/>
      <c r="C53" s="15"/>
      <c r="D53" s="15"/>
      <c r="E53" s="15"/>
      <c r="F53" s="15"/>
      <c r="G53" s="15"/>
      <c r="H53" s="15"/>
      <c r="I53" s="15"/>
      <c r="J53" s="15"/>
      <c r="K53" s="23"/>
      <c r="L53" s="47"/>
      <c r="M53" s="69"/>
      <c r="N53" s="69"/>
      <c r="O53" s="69"/>
      <c r="P53" s="69"/>
      <c r="Q53" s="69"/>
      <c r="R53" s="69"/>
      <c r="S53" s="69"/>
      <c r="T53" s="69"/>
      <c r="U53" s="69"/>
    </row>
    <row r="54" spans="1:21" ht="15.75">
      <c r="A54" s="35"/>
      <c r="B54" s="48"/>
      <c r="C54" s="58"/>
      <c r="D54" s="59"/>
      <c r="E54" s="15"/>
      <c r="F54" s="15"/>
      <c r="G54" s="36"/>
      <c r="H54" s="15"/>
      <c r="I54" s="55"/>
      <c r="J54" s="15"/>
      <c r="K54" s="23"/>
      <c r="L54" s="47"/>
      <c r="M54" s="69"/>
      <c r="N54" s="69"/>
      <c r="O54" s="69"/>
      <c r="P54" s="69"/>
      <c r="Q54" s="69"/>
      <c r="R54" s="69"/>
      <c r="S54" s="69"/>
      <c r="T54" s="69"/>
      <c r="U54" s="69"/>
    </row>
    <row r="55" spans="1:21" ht="15.75">
      <c r="A55" s="26"/>
      <c r="B55" s="27"/>
      <c r="C55" s="116"/>
      <c r="D55" s="116"/>
      <c r="E55" s="27"/>
      <c r="F55" s="60"/>
      <c r="G55" s="60"/>
      <c r="H55" s="60"/>
      <c r="I55" s="60"/>
      <c r="J55" s="15"/>
      <c r="K55" s="23"/>
      <c r="L55" s="47"/>
      <c r="M55" s="69"/>
      <c r="N55" s="69"/>
      <c r="O55" s="69"/>
      <c r="P55" s="69"/>
      <c r="Q55" s="69"/>
      <c r="R55" s="69"/>
      <c r="S55" s="69"/>
      <c r="T55" s="69"/>
      <c r="U55" s="69"/>
    </row>
    <row r="56" spans="1:21" ht="15.75">
      <c r="A56" s="46"/>
      <c r="J56" s="15"/>
      <c r="K56" s="23"/>
      <c r="L56" s="47"/>
      <c r="M56" s="69"/>
      <c r="N56" s="69"/>
      <c r="O56" s="69"/>
      <c r="P56" s="69"/>
      <c r="Q56" s="69"/>
      <c r="R56" s="69"/>
      <c r="S56" s="69"/>
      <c r="T56" s="69"/>
      <c r="U56" s="69"/>
    </row>
    <row r="57" spans="1:21" ht="15.75">
      <c r="A57" s="46"/>
      <c r="B57" s="15"/>
      <c r="C57" s="15"/>
      <c r="D57" s="15"/>
      <c r="E57" s="15"/>
      <c r="F57" s="15"/>
      <c r="G57" s="15"/>
      <c r="H57" s="15"/>
      <c r="I57" s="15"/>
      <c r="J57" s="15"/>
      <c r="K57" s="23"/>
      <c r="L57" s="47"/>
      <c r="M57" s="69"/>
      <c r="N57" s="69"/>
      <c r="O57" s="69"/>
      <c r="P57" s="69"/>
      <c r="Q57" s="69"/>
      <c r="R57" s="69"/>
      <c r="S57" s="69"/>
      <c r="T57" s="69"/>
      <c r="U57" s="69"/>
    </row>
    <row r="58" spans="1:21" ht="15.75">
      <c r="A58" s="26"/>
      <c r="B58" s="27"/>
      <c r="C58" s="53"/>
      <c r="D58" s="59"/>
      <c r="E58" s="15"/>
      <c r="F58" s="15"/>
      <c r="G58" s="15"/>
      <c r="H58" s="15"/>
      <c r="I58" s="15"/>
      <c r="J58" s="15"/>
      <c r="K58" s="23"/>
      <c r="L58" s="47"/>
      <c r="M58" s="69"/>
      <c r="N58" s="69"/>
      <c r="O58" s="69"/>
      <c r="P58" s="69"/>
      <c r="Q58" s="69"/>
      <c r="R58" s="69"/>
      <c r="S58" s="69"/>
      <c r="T58" s="69"/>
      <c r="U58" s="69"/>
    </row>
    <row r="59" spans="1:21" ht="15.75">
      <c r="A59" s="26"/>
      <c r="B59" s="27"/>
      <c r="C59" s="116"/>
      <c r="D59" s="116"/>
      <c r="E59" s="27"/>
      <c r="F59" s="60"/>
      <c r="G59" s="60"/>
      <c r="H59" s="60"/>
      <c r="I59" s="60"/>
      <c r="J59" s="15"/>
      <c r="K59" s="23"/>
      <c r="L59" s="47"/>
      <c r="M59" s="69"/>
      <c r="N59" s="69"/>
      <c r="O59" s="69"/>
      <c r="P59" s="69"/>
      <c r="Q59" s="69"/>
      <c r="R59" s="69"/>
      <c r="S59" s="69"/>
      <c r="T59" s="69"/>
      <c r="U59" s="69"/>
    </row>
    <row r="60" spans="1:21" ht="15.75">
      <c r="A60" s="61"/>
      <c r="B60" s="60"/>
      <c r="C60" s="60"/>
      <c r="D60" s="60"/>
      <c r="E60" s="60"/>
      <c r="F60" s="60"/>
      <c r="G60" s="60"/>
      <c r="H60" s="60"/>
      <c r="I60" s="60"/>
      <c r="J60" s="15"/>
      <c r="K60" s="23"/>
      <c r="L60" s="42"/>
      <c r="M60" s="69"/>
      <c r="N60" s="69"/>
      <c r="O60" s="69"/>
      <c r="P60" s="69"/>
      <c r="Q60" s="69"/>
      <c r="R60" s="69"/>
      <c r="S60" s="69"/>
      <c r="T60" s="69"/>
      <c r="U60" s="69"/>
    </row>
    <row r="61" spans="1:21" ht="15.75">
      <c r="A61" s="26"/>
      <c r="B61" s="27"/>
      <c r="C61" s="62"/>
      <c r="D61" s="60"/>
      <c r="E61" s="27"/>
      <c r="F61" s="60"/>
      <c r="G61" s="63"/>
      <c r="H61" s="60"/>
      <c r="I61" s="55"/>
      <c r="J61" s="15"/>
      <c r="K61" s="23"/>
      <c r="L61" s="42"/>
      <c r="M61" s="69"/>
      <c r="N61" s="69"/>
      <c r="O61" s="69"/>
      <c r="P61" s="69"/>
      <c r="Q61" s="69"/>
      <c r="R61" s="69"/>
      <c r="S61" s="69"/>
      <c r="T61" s="69"/>
      <c r="U61" s="69"/>
    </row>
    <row r="62" spans="1:21" ht="15.75">
      <c r="A62" s="26"/>
      <c r="B62" s="27"/>
      <c r="C62" s="116"/>
      <c r="D62" s="116"/>
      <c r="E62" s="27"/>
      <c r="F62" s="60"/>
      <c r="G62" s="60"/>
      <c r="H62" s="60"/>
      <c r="I62" s="60"/>
      <c r="J62" s="15"/>
      <c r="K62" s="23"/>
      <c r="L62" s="47"/>
      <c r="M62" s="69"/>
      <c r="N62" s="69"/>
      <c r="O62" s="69"/>
      <c r="P62" s="69"/>
      <c r="Q62" s="69"/>
      <c r="R62" s="69"/>
      <c r="S62" s="69"/>
      <c r="T62" s="69"/>
      <c r="U62" s="69"/>
    </row>
    <row r="63" spans="1:21" ht="15.75">
      <c r="A63" s="61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47"/>
      <c r="M63" s="69"/>
      <c r="N63" s="69"/>
      <c r="O63" s="69"/>
      <c r="P63" s="69"/>
      <c r="Q63" s="69"/>
      <c r="R63" s="69"/>
      <c r="S63" s="69"/>
      <c r="T63" s="69"/>
      <c r="U63" s="69"/>
    </row>
    <row r="64" spans="1:21" ht="15.75">
      <c r="A64" s="26"/>
      <c r="B64" s="27"/>
      <c r="C64" s="62"/>
      <c r="D64" s="60"/>
      <c r="E64" s="27"/>
      <c r="F64" s="60"/>
      <c r="G64" s="63"/>
      <c r="H64" s="60"/>
      <c r="I64" s="55"/>
      <c r="J64" s="60"/>
      <c r="K64" s="60"/>
      <c r="L64" s="47"/>
      <c r="M64" s="69"/>
      <c r="N64" s="69"/>
      <c r="O64" s="69"/>
      <c r="P64" s="69"/>
      <c r="Q64" s="69"/>
      <c r="R64" s="69"/>
      <c r="S64" s="69"/>
      <c r="T64" s="69"/>
      <c r="U64" s="69"/>
    </row>
    <row r="65" spans="1:21" ht="16.5" thickBot="1">
      <c r="A65" s="64"/>
      <c r="B65" s="65"/>
      <c r="C65" s="66"/>
      <c r="D65" s="66"/>
      <c r="E65" s="65"/>
      <c r="F65" s="67"/>
      <c r="G65" s="67"/>
      <c r="H65" s="67"/>
      <c r="I65" s="67"/>
      <c r="J65" s="67"/>
      <c r="K65" s="67"/>
      <c r="L65" s="68"/>
      <c r="M65" s="69"/>
      <c r="N65" s="69"/>
      <c r="O65" s="69"/>
      <c r="P65" s="69"/>
      <c r="Q65" s="69"/>
      <c r="R65" s="69"/>
      <c r="S65" s="69"/>
      <c r="T65" s="69"/>
      <c r="U65" s="69"/>
    </row>
    <row r="66" spans="1:21" ht="15.75">
      <c r="A66" s="78"/>
      <c r="B66" s="78"/>
      <c r="C66" s="54"/>
      <c r="D66" s="54"/>
      <c r="E66" s="78"/>
      <c r="F66" s="77"/>
      <c r="G66" s="77"/>
      <c r="H66" s="77"/>
      <c r="I66" s="77"/>
      <c r="J66" s="77"/>
      <c r="K66" s="77"/>
      <c r="L66" s="69"/>
      <c r="M66" s="69"/>
      <c r="N66" s="69"/>
      <c r="O66" s="69"/>
      <c r="P66" s="69"/>
      <c r="Q66" s="69"/>
      <c r="R66" s="69"/>
      <c r="S66" s="69"/>
      <c r="T66" s="69"/>
      <c r="U66" s="69"/>
    </row>
    <row r="67" spans="1:21" ht="15.75">
      <c r="A67" s="78"/>
      <c r="B67" s="78"/>
      <c r="C67" s="107"/>
      <c r="D67" s="77"/>
      <c r="E67" s="78"/>
      <c r="F67" s="77"/>
      <c r="G67" s="108"/>
      <c r="H67" s="77"/>
      <c r="I67" s="55"/>
      <c r="J67" s="77"/>
      <c r="K67" s="77"/>
      <c r="L67" s="69"/>
      <c r="M67" s="69"/>
      <c r="N67" s="69"/>
      <c r="O67" s="69"/>
      <c r="P67" s="69"/>
      <c r="Q67" s="69"/>
      <c r="R67" s="69"/>
      <c r="S67" s="69"/>
      <c r="T67" s="69"/>
      <c r="U67" s="69"/>
    </row>
    <row r="68" spans="1:21" ht="15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69"/>
      <c r="M68" s="69"/>
      <c r="N68" s="69"/>
      <c r="O68" s="69"/>
      <c r="P68" s="69"/>
      <c r="Q68" s="69"/>
      <c r="R68" s="69"/>
      <c r="S68" s="69"/>
      <c r="T68" s="69"/>
      <c r="U68" s="69"/>
    </row>
    <row r="69" spans="1:21" ht="15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69"/>
      <c r="M69" s="69"/>
      <c r="N69" s="69"/>
      <c r="O69" s="69"/>
      <c r="P69" s="69"/>
      <c r="Q69" s="69"/>
      <c r="R69" s="69"/>
      <c r="S69" s="69"/>
      <c r="T69" s="69"/>
      <c r="U69" s="69"/>
    </row>
    <row r="70" spans="1:21" ht="15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69"/>
      <c r="M70" s="69"/>
      <c r="N70" s="69"/>
      <c r="O70" s="69"/>
      <c r="P70" s="69"/>
      <c r="Q70" s="69"/>
      <c r="R70" s="69"/>
      <c r="S70" s="69"/>
      <c r="T70" s="69"/>
      <c r="U70" s="69"/>
    </row>
    <row r="71" spans="1:21" ht="15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69"/>
      <c r="M71" s="69"/>
      <c r="N71" s="69"/>
      <c r="O71" s="69"/>
      <c r="P71" s="69"/>
      <c r="Q71" s="69"/>
      <c r="R71" s="69"/>
      <c r="S71" s="69"/>
      <c r="T71" s="69"/>
      <c r="U71" s="69"/>
    </row>
    <row r="72" spans="1:21" ht="15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69"/>
      <c r="M72" s="69"/>
      <c r="N72" s="69"/>
      <c r="O72" s="69"/>
      <c r="P72" s="69"/>
      <c r="Q72" s="69"/>
      <c r="R72" s="69"/>
      <c r="S72" s="69"/>
      <c r="T72" s="69"/>
      <c r="U72" s="69"/>
    </row>
    <row r="73" spans="1:21" ht="15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69"/>
      <c r="M73" s="69"/>
      <c r="N73" s="69"/>
      <c r="O73" s="69"/>
      <c r="P73" s="69"/>
      <c r="Q73" s="69"/>
      <c r="R73" s="69"/>
      <c r="S73" s="69"/>
      <c r="T73" s="69"/>
      <c r="U73" s="69"/>
    </row>
    <row r="74" spans="1:21" ht="15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69"/>
      <c r="M74" s="69"/>
      <c r="N74" s="69"/>
      <c r="O74" s="69"/>
      <c r="P74" s="69"/>
      <c r="Q74" s="69"/>
      <c r="R74" s="69"/>
      <c r="S74" s="69"/>
      <c r="T74" s="69"/>
      <c r="U74" s="69"/>
    </row>
    <row r="75" spans="1:21" ht="15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</row>
    <row r="76" spans="1:21" ht="15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</row>
    <row r="77" spans="1:21" ht="15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</row>
    <row r="78" spans="1:21" ht="15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</row>
    <row r="79" spans="1:21" ht="15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</row>
    <row r="80" spans="1:21" ht="15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</row>
    <row r="81" spans="1:21" ht="15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</row>
    <row r="82" spans="1:21" ht="15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</row>
    <row r="83" spans="1:21" ht="15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</row>
    <row r="84" spans="1:21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</row>
    <row r="85" spans="1:21" ht="15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</row>
    <row r="86" spans="1:21" ht="15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</row>
    <row r="87" spans="1:21" ht="15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</row>
    <row r="88" spans="1:21" ht="15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</row>
    <row r="89" spans="1:21" ht="15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</row>
    <row r="90" spans="1:21" ht="15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</row>
    <row r="91" spans="1:21" ht="15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</row>
    <row r="92" spans="1:21" ht="15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</row>
    <row r="93" spans="1:21" ht="15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</row>
    <row r="94" spans="1:21" ht="15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</row>
    <row r="95" spans="1:21" ht="15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</row>
    <row r="96" spans="1:21" ht="15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</row>
    <row r="97" spans="1:21" ht="15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</row>
    <row r="98" spans="1:21" ht="15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</row>
    <row r="99" spans="1:21" ht="15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</row>
    <row r="100" spans="1:21" ht="15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</row>
    <row r="101" spans="1:21" ht="15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</row>
    <row r="102" spans="1:21" ht="15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</row>
    <row r="103" spans="1:21" ht="15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</row>
    <row r="104" spans="1:21" ht="15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</row>
    <row r="105" spans="1:21" ht="15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</row>
    <row r="106" spans="1:21" ht="15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</row>
    <row r="107" spans="1:21" ht="15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</row>
    <row r="108" spans="1:21" ht="15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</row>
    <row r="109" spans="1:21" ht="15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</row>
    <row r="110" spans="1:21" ht="15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</row>
    <row r="111" spans="1:21" ht="15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</row>
    <row r="112" spans="1:21" ht="15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</row>
    <row r="113" spans="1:21" ht="15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</row>
    <row r="114" spans="1:21" ht="15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</row>
    <row r="115" spans="1:21" ht="15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</row>
    <row r="116" spans="1:21" ht="15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</row>
    <row r="117" spans="1:21" ht="15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</row>
    <row r="118" spans="1:21" ht="15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</row>
    <row r="119" spans="1:21" ht="15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</row>
    <row r="120" spans="1:21" ht="15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</row>
    <row r="121" spans="1:21" ht="15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</row>
    <row r="122" spans="1:21" ht="15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</row>
    <row r="123" spans="1:21" ht="15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</row>
    <row r="124" spans="1:21" ht="15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</row>
    <row r="125" spans="1:21" ht="15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</row>
    <row r="126" spans="1:21" ht="15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</row>
    <row r="127" spans="1:21" ht="15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</row>
    <row r="128" spans="1:21" ht="15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</row>
    <row r="129" spans="1:21" ht="15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</row>
    <row r="130" spans="1:21" ht="15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</row>
    <row r="131" spans="1:21" ht="15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</row>
    <row r="132" spans="1:21" ht="15.7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</row>
    <row r="133" spans="1:21" ht="15.7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</row>
    <row r="134" spans="1:21" ht="15.7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</row>
    <row r="135" spans="1:21" ht="15.7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</row>
    <row r="136" spans="1:21" ht="15.7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</row>
    <row r="137" spans="1:21" ht="15.7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</row>
    <row r="138" spans="1:21" ht="15.7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</row>
    <row r="139" spans="1:21" ht="15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</row>
    <row r="140" spans="1:21" ht="15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</row>
    <row r="141" spans="1:21" ht="15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</row>
    <row r="142" spans="1:21" ht="15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</row>
    <row r="143" spans="1:21" ht="15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</row>
    <row r="144" spans="1:21" ht="15.7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</row>
    <row r="145" spans="1:21" ht="15.7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</row>
    <row r="146" spans="1:21" ht="15.7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</row>
    <row r="147" spans="1:21" ht="15.7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</row>
    <row r="148" spans="1:21" ht="15.7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</row>
    <row r="149" spans="1:21" ht="15.7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</row>
    <row r="150" spans="1:21" ht="15.7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</row>
    <row r="151" spans="1:21" ht="15.7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</row>
    <row r="152" spans="1:21" ht="15.7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</row>
    <row r="153" spans="1:21" ht="15.7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</row>
    <row r="154" spans="1:21" ht="15.7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</row>
    <row r="155" spans="1:21" ht="15.7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</row>
    <row r="156" spans="1:21" ht="15.7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</row>
    <row r="157" spans="1:21" ht="15.7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</row>
    <row r="158" spans="1:21" ht="15.7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</row>
    <row r="159" spans="1:21" ht="15.7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</row>
    <row r="160" spans="1:21" ht="15.7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</row>
    <row r="161" spans="1:21" ht="15.7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</row>
    <row r="162" spans="1:21" ht="15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</row>
  </sheetData>
  <sheetProtection/>
  <mergeCells count="6">
    <mergeCell ref="I1:J2"/>
    <mergeCell ref="C55:D55"/>
    <mergeCell ref="C62:D62"/>
    <mergeCell ref="C59:D59"/>
    <mergeCell ref="E1:H1"/>
    <mergeCell ref="E2:H2"/>
  </mergeCells>
  <conditionalFormatting sqref="E27">
    <cfRule type="cellIs" priority="1" dxfId="0" operator="equal" stopIfTrue="1">
      <formula>"UNSAFE"</formula>
    </cfRule>
    <cfRule type="cellIs" priority="2" dxfId="1" operator="equal" stopIfTrue="1">
      <formula>"OK."</formula>
    </cfRule>
  </conditionalFormatting>
  <conditionalFormatting sqref="H43">
    <cfRule type="cellIs" priority="3" dxfId="1" operator="equal" stopIfTrue="1">
      <formula>"SAFE"</formula>
    </cfRule>
    <cfRule type="cellIs" priority="4" dxfId="0" operator="equal" stopIfTrue="1">
      <formula>"UNSAFE"</formula>
    </cfRule>
  </conditionalFormatting>
  <dataValidations count="3">
    <dataValidation type="list" allowBlank="1" showInputMessage="1" showErrorMessage="1" sqref="D12">
      <formula1>$P$6:$V$6</formula1>
    </dataValidation>
    <dataValidation type="list" allowBlank="1" showInputMessage="1" showErrorMessage="1" sqref="B12">
      <formula1>$O$10:$O$17</formula1>
    </dataValidation>
    <dataValidation type="list" allowBlank="1" showInputMessage="1" showErrorMessage="1" sqref="H8">
      <formula1>$O$2:$O$4</formula1>
    </dataValidation>
  </dataValidations>
  <printOptions horizontalCentered="1" verticalCentered="1"/>
  <pageMargins left="0" right="0" top="0.25" bottom="0.25" header="0.5" footer="0.5"/>
  <pageSetup horizontalDpi="600" verticalDpi="600" orientation="portrait" paperSize="9" scale="75" r:id="rId4"/>
  <drawing r:id="rId3"/>
  <legacyDrawing r:id="rId2"/>
  <oleObjects>
    <oleObject progId="AutoCAD.Drawing.17" shapeId="17243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2"/>
  <sheetViews>
    <sheetView showGridLines="0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10.57421875" style="32" customWidth="1"/>
    <col min="2" max="2" width="7.57421875" style="32" customWidth="1"/>
    <col min="3" max="3" width="9.7109375" style="32" customWidth="1"/>
    <col min="4" max="4" width="13.28125" style="32" customWidth="1"/>
    <col min="5" max="5" width="11.7109375" style="32" customWidth="1"/>
    <col min="6" max="6" width="9.7109375" style="32" customWidth="1"/>
    <col min="7" max="7" width="10.7109375" style="32" customWidth="1"/>
    <col min="8" max="9" width="9.7109375" style="32" customWidth="1"/>
    <col min="10" max="18" width="9.140625" style="32" customWidth="1"/>
    <col min="19" max="19" width="17.28125" style="32" bestFit="1" customWidth="1"/>
    <col min="20" max="20" width="10.421875" style="32" customWidth="1"/>
    <col min="21" max="23" width="9.140625" style="32" customWidth="1"/>
    <col min="24" max="24" width="11.7109375" style="32" customWidth="1"/>
    <col min="25" max="16384" width="9.140625" style="32" customWidth="1"/>
  </cols>
  <sheetData>
    <row r="1" spans="1:12" ht="19.5" customHeight="1">
      <c r="A1" s="1" t="s">
        <v>7</v>
      </c>
      <c r="B1" s="13"/>
      <c r="C1" s="13"/>
      <c r="D1" s="14"/>
      <c r="E1" s="117" t="s">
        <v>13</v>
      </c>
      <c r="F1" s="118"/>
      <c r="G1" s="118"/>
      <c r="H1" s="119"/>
      <c r="I1" s="112" t="s">
        <v>14</v>
      </c>
      <c r="J1" s="113"/>
      <c r="K1" s="101"/>
      <c r="L1" s="14"/>
    </row>
    <row r="2" spans="1:19" ht="19.5" customHeight="1" thickBot="1">
      <c r="A2" s="2" t="s">
        <v>8</v>
      </c>
      <c r="B2" s="15"/>
      <c r="C2" s="15"/>
      <c r="D2" s="16"/>
      <c r="E2" s="120" t="s">
        <v>18</v>
      </c>
      <c r="F2" s="121"/>
      <c r="G2" s="121"/>
      <c r="H2" s="122"/>
      <c r="I2" s="114"/>
      <c r="J2" s="115"/>
      <c r="K2" s="34"/>
      <c r="L2" s="16"/>
      <c r="O2" s="32" t="s">
        <v>32</v>
      </c>
      <c r="P2" s="32">
        <v>2.4</v>
      </c>
      <c r="Q2" s="32">
        <v>3.6</v>
      </c>
      <c r="S2" s="32" t="s">
        <v>4</v>
      </c>
    </row>
    <row r="3" spans="1:19" ht="19.5" customHeight="1">
      <c r="A3" s="3" t="s">
        <v>9</v>
      </c>
      <c r="B3" s="15"/>
      <c r="C3" s="15"/>
      <c r="D3" s="16"/>
      <c r="E3" s="17" t="s">
        <v>6</v>
      </c>
      <c r="F3" s="18" t="s">
        <v>11</v>
      </c>
      <c r="G3" s="19" t="s">
        <v>12</v>
      </c>
      <c r="H3" s="20" t="s">
        <v>11</v>
      </c>
      <c r="I3" s="5" t="s">
        <v>15</v>
      </c>
      <c r="J3" s="12"/>
      <c r="K3" s="34"/>
      <c r="L3" s="16"/>
      <c r="O3" s="32" t="s">
        <v>35</v>
      </c>
      <c r="P3" s="32">
        <v>2.8</v>
      </c>
      <c r="Q3" s="32">
        <v>4.4</v>
      </c>
      <c r="S3" s="32" t="s">
        <v>5</v>
      </c>
    </row>
    <row r="4" spans="1:17" ht="19.5" customHeight="1" thickBot="1">
      <c r="A4" s="4" t="s">
        <v>10</v>
      </c>
      <c r="B4" s="21"/>
      <c r="C4" s="21"/>
      <c r="D4" s="22"/>
      <c r="E4" s="7" t="s">
        <v>85</v>
      </c>
      <c r="F4" s="8"/>
      <c r="G4" s="9"/>
      <c r="H4" s="10"/>
      <c r="I4" s="6" t="s">
        <v>16</v>
      </c>
      <c r="J4" s="11"/>
      <c r="K4" s="102"/>
      <c r="L4" s="22"/>
      <c r="O4" s="32" t="s">
        <v>36</v>
      </c>
      <c r="P4" s="32">
        <v>3.6</v>
      </c>
      <c r="Q4" s="32">
        <v>5.2</v>
      </c>
    </row>
    <row r="5" spans="1:21" ht="20.25">
      <c r="A5" s="109" t="s">
        <v>19</v>
      </c>
      <c r="B5" s="37"/>
      <c r="C5" s="38"/>
      <c r="D5" s="123">
        <v>2</v>
      </c>
      <c r="E5" s="39"/>
      <c r="F5" s="39"/>
      <c r="G5" s="40"/>
      <c r="H5" s="41"/>
      <c r="I5" s="41"/>
      <c r="J5" s="41"/>
      <c r="K5" s="29"/>
      <c r="L5" s="42" t="s">
        <v>20</v>
      </c>
      <c r="N5" s="72"/>
      <c r="O5" s="73"/>
      <c r="P5" s="69"/>
      <c r="Q5" s="69"/>
      <c r="R5" s="69"/>
      <c r="S5" s="69"/>
      <c r="T5" s="69"/>
      <c r="U5" s="69"/>
    </row>
    <row r="6" spans="1:22" ht="15.75">
      <c r="A6" s="43"/>
      <c r="B6" s="36"/>
      <c r="C6" s="36"/>
      <c r="D6" s="36"/>
      <c r="E6" s="44"/>
      <c r="F6" s="44"/>
      <c r="G6" s="44"/>
      <c r="H6" s="44"/>
      <c r="I6" s="44"/>
      <c r="J6" s="36"/>
      <c r="K6" s="23"/>
      <c r="L6" s="45" t="s">
        <v>17</v>
      </c>
      <c r="N6" s="72"/>
      <c r="O6" s="80" t="s">
        <v>25</v>
      </c>
      <c r="P6" s="81">
        <v>4.6</v>
      </c>
      <c r="Q6" s="81">
        <v>4.8</v>
      </c>
      <c r="R6" s="81">
        <v>5.6</v>
      </c>
      <c r="S6" s="81">
        <v>5.8</v>
      </c>
      <c r="T6" s="81">
        <v>6.8</v>
      </c>
      <c r="U6" s="81">
        <v>8.8</v>
      </c>
      <c r="V6" s="82">
        <v>10.9</v>
      </c>
    </row>
    <row r="7" spans="1:22" ht="15.75">
      <c r="A7" s="46" t="s">
        <v>21</v>
      </c>
      <c r="B7" s="36"/>
      <c r="C7" s="36"/>
      <c r="D7" s="36"/>
      <c r="E7" s="44"/>
      <c r="F7" s="44"/>
      <c r="G7" s="24"/>
      <c r="H7" s="103"/>
      <c r="I7" s="86"/>
      <c r="J7" s="86"/>
      <c r="K7" s="23"/>
      <c r="L7" s="47"/>
      <c r="M7" s="69"/>
      <c r="N7" s="33"/>
      <c r="O7" s="83" t="s">
        <v>23</v>
      </c>
      <c r="P7" s="82">
        <v>2.4</v>
      </c>
      <c r="Q7" s="82">
        <v>3.2</v>
      </c>
      <c r="R7" s="82">
        <v>3</v>
      </c>
      <c r="S7" s="81">
        <v>4</v>
      </c>
      <c r="T7" s="81">
        <v>4.8</v>
      </c>
      <c r="U7" s="81">
        <v>6.4</v>
      </c>
      <c r="V7" s="82">
        <v>9</v>
      </c>
    </row>
    <row r="8" spans="1:22" ht="15.75">
      <c r="A8" s="35" t="s">
        <v>22</v>
      </c>
      <c r="B8" s="48" t="s">
        <v>0</v>
      </c>
      <c r="C8" s="75">
        <v>4</v>
      </c>
      <c r="D8" s="36" t="s">
        <v>66</v>
      </c>
      <c r="E8" s="105"/>
      <c r="F8" s="44"/>
      <c r="G8" s="24" t="s">
        <v>31</v>
      </c>
      <c r="H8" s="85" t="s">
        <v>32</v>
      </c>
      <c r="I8" s="86"/>
      <c r="J8" s="86"/>
      <c r="K8" s="23"/>
      <c r="L8" s="47"/>
      <c r="M8" s="69"/>
      <c r="N8" s="33"/>
      <c r="O8" s="84" t="s">
        <v>24</v>
      </c>
      <c r="P8" s="81">
        <v>4</v>
      </c>
      <c r="Q8" s="81">
        <v>4</v>
      </c>
      <c r="R8" s="81">
        <v>5</v>
      </c>
      <c r="S8" s="81">
        <v>5</v>
      </c>
      <c r="T8" s="81">
        <v>6</v>
      </c>
      <c r="U8" s="81">
        <v>8</v>
      </c>
      <c r="V8" s="82">
        <v>10</v>
      </c>
    </row>
    <row r="9" spans="1:22" ht="18.75">
      <c r="A9" s="35" t="s">
        <v>3</v>
      </c>
      <c r="B9" s="48" t="s">
        <v>0</v>
      </c>
      <c r="C9" s="75">
        <v>3.5</v>
      </c>
      <c r="D9" s="36" t="s">
        <v>1</v>
      </c>
      <c r="E9" s="105"/>
      <c r="F9" s="15"/>
      <c r="G9" s="87" t="s">
        <v>33</v>
      </c>
      <c r="H9" s="88" t="s">
        <v>0</v>
      </c>
      <c r="I9" s="89">
        <f>VLOOKUP(H8,O2:Q4,2,FALSE)</f>
        <v>2.4</v>
      </c>
      <c r="J9" s="23" t="s">
        <v>30</v>
      </c>
      <c r="K9" s="23"/>
      <c r="L9" s="47"/>
      <c r="M9" s="69"/>
      <c r="N9" s="74"/>
      <c r="O9" s="84"/>
      <c r="P9" s="81"/>
      <c r="Q9" s="81"/>
      <c r="R9" s="81"/>
      <c r="S9" s="81"/>
      <c r="T9" s="81"/>
      <c r="U9" s="81"/>
      <c r="V9" s="82"/>
    </row>
    <row r="10" spans="1:21" ht="18">
      <c r="A10" s="43"/>
      <c r="B10" s="36"/>
      <c r="C10" s="36"/>
      <c r="D10" s="36"/>
      <c r="E10" s="49"/>
      <c r="F10" s="15"/>
      <c r="G10" s="87" t="s">
        <v>34</v>
      </c>
      <c r="H10" s="88" t="s">
        <v>0</v>
      </c>
      <c r="I10" s="90">
        <f>VLOOKUP(H8,O2:Q4,3,FALSE)</f>
        <v>3.6</v>
      </c>
      <c r="J10" s="23" t="s">
        <v>30</v>
      </c>
      <c r="K10" s="23"/>
      <c r="L10" s="47"/>
      <c r="M10" s="69"/>
      <c r="N10" s="74"/>
      <c r="O10" s="74">
        <v>12</v>
      </c>
      <c r="P10" s="71">
        <f>MAX(CEILING(C25,5),45)</f>
        <v>60</v>
      </c>
      <c r="Q10" s="71">
        <v>45</v>
      </c>
      <c r="R10" s="71" t="s">
        <v>49</v>
      </c>
      <c r="S10" s="69" t="s">
        <v>58</v>
      </c>
      <c r="T10" s="69">
        <v>1</v>
      </c>
      <c r="U10" s="69"/>
    </row>
    <row r="11" spans="1:21" ht="15.75">
      <c r="A11" s="46" t="s">
        <v>27</v>
      </c>
      <c r="B11" s="36"/>
      <c r="C11" s="36"/>
      <c r="D11" s="36"/>
      <c r="E11" s="49"/>
      <c r="F11" s="44"/>
      <c r="G11" s="49"/>
      <c r="H11" s="44"/>
      <c r="I11" s="44"/>
      <c r="J11" s="15"/>
      <c r="K11" s="23"/>
      <c r="L11" s="47"/>
      <c r="M11" s="69"/>
      <c r="N11" s="74"/>
      <c r="O11" s="74">
        <v>16</v>
      </c>
      <c r="P11" s="71"/>
      <c r="Q11" s="71">
        <v>50</v>
      </c>
      <c r="R11" s="71" t="s">
        <v>50</v>
      </c>
      <c r="S11" s="69" t="s">
        <v>59</v>
      </c>
      <c r="T11" s="69">
        <v>2</v>
      </c>
      <c r="U11" s="69"/>
    </row>
    <row r="12" spans="1:21" ht="15.75">
      <c r="A12" s="50" t="s">
        <v>22</v>
      </c>
      <c r="B12" s="111">
        <v>20</v>
      </c>
      <c r="C12" s="48" t="s">
        <v>26</v>
      </c>
      <c r="D12" s="110">
        <v>10.9</v>
      </c>
      <c r="E12" s="49"/>
      <c r="F12" s="44"/>
      <c r="G12" s="44"/>
      <c r="H12" s="44"/>
      <c r="I12" s="44"/>
      <c r="J12" s="15"/>
      <c r="K12" s="23"/>
      <c r="L12" s="47"/>
      <c r="M12" s="69"/>
      <c r="N12" s="74"/>
      <c r="O12" s="74">
        <v>20</v>
      </c>
      <c r="P12" s="79"/>
      <c r="Q12" s="79">
        <v>60</v>
      </c>
      <c r="R12" s="79" t="s">
        <v>51</v>
      </c>
      <c r="S12" s="69" t="s">
        <v>60</v>
      </c>
      <c r="T12" s="69">
        <v>2</v>
      </c>
      <c r="U12" s="69"/>
    </row>
    <row r="13" spans="1:21" ht="18">
      <c r="A13" s="35" t="s">
        <v>28</v>
      </c>
      <c r="B13" s="48" t="s">
        <v>0</v>
      </c>
      <c r="C13" s="51">
        <f>HLOOKUP(D12,P6:V9,2,FALSE)</f>
        <v>9</v>
      </c>
      <c r="D13" s="36" t="s">
        <v>30</v>
      </c>
      <c r="E13" s="49"/>
      <c r="F13" s="44"/>
      <c r="G13" s="44"/>
      <c r="H13" s="44"/>
      <c r="I13" s="44"/>
      <c r="J13" s="15"/>
      <c r="K13" s="23"/>
      <c r="L13" s="47"/>
      <c r="M13" s="69"/>
      <c r="N13" s="74"/>
      <c r="O13" s="74">
        <v>22</v>
      </c>
      <c r="P13" s="79"/>
      <c r="Q13" s="79">
        <v>70</v>
      </c>
      <c r="R13" s="79" t="s">
        <v>52</v>
      </c>
      <c r="S13" s="69" t="s">
        <v>61</v>
      </c>
      <c r="T13" s="69">
        <v>2</v>
      </c>
      <c r="U13" s="69"/>
    </row>
    <row r="14" spans="1:21" ht="18">
      <c r="A14" s="35" t="s">
        <v>29</v>
      </c>
      <c r="B14" s="48" t="s">
        <v>0</v>
      </c>
      <c r="C14" s="51">
        <f>HLOOKUP(D12,P6:V9,3,FALSE)</f>
        <v>10</v>
      </c>
      <c r="D14" s="36" t="s">
        <v>30</v>
      </c>
      <c r="E14" s="49"/>
      <c r="F14" s="44"/>
      <c r="G14" s="44"/>
      <c r="H14" s="44"/>
      <c r="I14" s="44"/>
      <c r="J14" s="15"/>
      <c r="K14" s="23"/>
      <c r="L14" s="47"/>
      <c r="M14" s="69"/>
      <c r="N14" s="74"/>
      <c r="O14" s="74">
        <v>24</v>
      </c>
      <c r="P14" s="79"/>
      <c r="Q14" s="79">
        <v>80</v>
      </c>
      <c r="R14" s="79" t="s">
        <v>53</v>
      </c>
      <c r="S14" s="69" t="s">
        <v>62</v>
      </c>
      <c r="T14" s="69">
        <v>2</v>
      </c>
      <c r="U14" s="69"/>
    </row>
    <row r="15" spans="1:21" ht="16.5">
      <c r="A15" s="35" t="s">
        <v>39</v>
      </c>
      <c r="B15" s="48" t="s">
        <v>0</v>
      </c>
      <c r="C15" s="75">
        <v>7.5</v>
      </c>
      <c r="D15" s="36" t="s">
        <v>2</v>
      </c>
      <c r="E15" s="44"/>
      <c r="F15" s="44"/>
      <c r="G15" s="44"/>
      <c r="H15" s="44"/>
      <c r="I15" s="44"/>
      <c r="J15" s="15"/>
      <c r="K15" s="23"/>
      <c r="L15" s="47"/>
      <c r="M15" s="69"/>
      <c r="N15" s="69"/>
      <c r="O15" s="74">
        <v>27</v>
      </c>
      <c r="P15" s="79"/>
      <c r="Q15" s="79">
        <v>90</v>
      </c>
      <c r="R15" s="79" t="s">
        <v>54</v>
      </c>
      <c r="S15" s="69" t="s">
        <v>63</v>
      </c>
      <c r="T15" s="69">
        <v>3</v>
      </c>
      <c r="U15" s="69"/>
    </row>
    <row r="16" spans="1:21" ht="16.5">
      <c r="A16" s="35" t="s">
        <v>43</v>
      </c>
      <c r="B16" s="48" t="s">
        <v>0</v>
      </c>
      <c r="C16" s="75">
        <v>330</v>
      </c>
      <c r="D16" s="36" t="s">
        <v>2</v>
      </c>
      <c r="E16" s="44"/>
      <c r="F16" s="44"/>
      <c r="G16" s="44"/>
      <c r="H16" s="44"/>
      <c r="I16" s="44"/>
      <c r="J16" s="15"/>
      <c r="K16" s="23"/>
      <c r="L16" s="47"/>
      <c r="M16" s="69"/>
      <c r="N16" s="69"/>
      <c r="O16" s="74">
        <v>30</v>
      </c>
      <c r="P16" s="79"/>
      <c r="Q16" s="79">
        <v>100</v>
      </c>
      <c r="R16" s="79" t="s">
        <v>55</v>
      </c>
      <c r="S16" s="69" t="s">
        <v>64</v>
      </c>
      <c r="T16" s="69">
        <v>3</v>
      </c>
      <c r="U16" s="69"/>
    </row>
    <row r="17" spans="1:21" ht="15.75">
      <c r="A17" s="35"/>
      <c r="B17" s="48"/>
      <c r="C17" s="104"/>
      <c r="D17" s="36"/>
      <c r="E17" s="44"/>
      <c r="F17" s="44"/>
      <c r="G17" s="44"/>
      <c r="H17" s="44"/>
      <c r="I17" s="44"/>
      <c r="J17" s="15"/>
      <c r="K17" s="23"/>
      <c r="L17" s="47"/>
      <c r="M17" s="69"/>
      <c r="N17" s="69"/>
      <c r="O17" s="74">
        <v>36</v>
      </c>
      <c r="P17" s="79"/>
      <c r="Q17" s="79">
        <v>105</v>
      </c>
      <c r="R17" s="79" t="s">
        <v>56</v>
      </c>
      <c r="S17" s="69" t="s">
        <v>65</v>
      </c>
      <c r="T17" s="69">
        <v>3</v>
      </c>
      <c r="U17" s="69"/>
    </row>
    <row r="18" spans="1:21" ht="15.75">
      <c r="A18" s="46" t="s">
        <v>67</v>
      </c>
      <c r="B18" s="36"/>
      <c r="C18" s="36"/>
      <c r="D18" s="36"/>
      <c r="E18" s="15"/>
      <c r="F18" s="15"/>
      <c r="G18" s="15"/>
      <c r="H18" s="15"/>
      <c r="I18" s="15"/>
      <c r="J18" s="15"/>
      <c r="K18" s="23"/>
      <c r="L18" s="47"/>
      <c r="M18" s="69"/>
      <c r="N18" s="69"/>
      <c r="O18" s="74"/>
      <c r="P18" s="79"/>
      <c r="Q18" s="79"/>
      <c r="R18" s="69"/>
      <c r="S18" s="69"/>
      <c r="T18" s="69"/>
      <c r="U18" s="69"/>
    </row>
    <row r="19" spans="1:21" ht="16.5">
      <c r="A19" s="35" t="s">
        <v>37</v>
      </c>
      <c r="B19" s="48" t="s">
        <v>0</v>
      </c>
      <c r="C19" s="51">
        <f>(B12/100)*C15*0.8*I10</f>
        <v>4.320000000000001</v>
      </c>
      <c r="D19" s="36" t="s">
        <v>1</v>
      </c>
      <c r="E19" s="15"/>
      <c r="F19" s="44"/>
      <c r="G19" s="44"/>
      <c r="H19" s="44"/>
      <c r="I19" s="15"/>
      <c r="J19" s="15"/>
      <c r="K19" s="23"/>
      <c r="L19" s="47"/>
      <c r="M19" s="69"/>
      <c r="N19" s="69"/>
      <c r="P19" s="79"/>
      <c r="Q19" s="79"/>
      <c r="R19" s="69"/>
      <c r="S19" s="69"/>
      <c r="T19" s="69"/>
      <c r="U19" s="69"/>
    </row>
    <row r="20" spans="1:23" ht="16.5">
      <c r="A20" s="35" t="s">
        <v>38</v>
      </c>
      <c r="B20" s="48" t="s">
        <v>0</v>
      </c>
      <c r="C20" s="51">
        <f>IF(OR(D12=4.6,D12=5.6,D12=8.8),2*((3.14*(B12/10)^2)/4)*0.25*C14,2*((3.14*(B12/10)^2)/4)*0.2*C14)</f>
        <v>12.560000000000002</v>
      </c>
      <c r="D20" s="36" t="s">
        <v>1</v>
      </c>
      <c r="E20" s="36"/>
      <c r="F20" s="36"/>
      <c r="G20" s="36"/>
      <c r="H20" s="36"/>
      <c r="I20" s="36"/>
      <c r="J20" s="15"/>
      <c r="K20" s="23"/>
      <c r="L20" s="47"/>
      <c r="M20" s="69"/>
      <c r="N20" s="69"/>
      <c r="O20" s="69"/>
      <c r="P20" s="79"/>
      <c r="Q20" s="79"/>
      <c r="R20" s="70"/>
      <c r="S20" s="69"/>
      <c r="T20" s="69"/>
      <c r="U20" s="69"/>
      <c r="V20" s="70"/>
      <c r="W20" s="69"/>
    </row>
    <row r="21" spans="1:23" ht="16.5">
      <c r="A21" s="35" t="s">
        <v>40</v>
      </c>
      <c r="B21" s="48" t="s">
        <v>0</v>
      </c>
      <c r="C21" s="51">
        <f>MIN(C19:C20)</f>
        <v>4.320000000000001</v>
      </c>
      <c r="D21" s="36" t="s">
        <v>1</v>
      </c>
      <c r="E21" s="36"/>
      <c r="F21" s="36"/>
      <c r="G21" s="36"/>
      <c r="H21" s="36"/>
      <c r="I21" s="36"/>
      <c r="J21" s="15"/>
      <c r="K21" s="23"/>
      <c r="L21" s="47"/>
      <c r="M21" s="69"/>
      <c r="N21" s="69"/>
      <c r="O21" s="69"/>
      <c r="P21" s="69"/>
      <c r="Q21" s="69"/>
      <c r="R21" s="70"/>
      <c r="S21" s="69"/>
      <c r="T21" s="69"/>
      <c r="U21" s="69"/>
      <c r="V21" s="70"/>
      <c r="W21" s="69"/>
    </row>
    <row r="22" spans="1:23" ht="16.5">
      <c r="A22" s="35" t="s">
        <v>41</v>
      </c>
      <c r="B22" s="48" t="s">
        <v>0</v>
      </c>
      <c r="C22" s="92">
        <f>MAX(CEILING(C9/C21,1),2)</f>
        <v>2</v>
      </c>
      <c r="D22" s="36" t="s">
        <v>70</v>
      </c>
      <c r="E22" s="48"/>
      <c r="F22" s="36"/>
      <c r="G22" s="36"/>
      <c r="H22" s="36"/>
      <c r="I22" s="36"/>
      <c r="J22" s="36"/>
      <c r="K22" s="23"/>
      <c r="L22" s="47"/>
      <c r="M22" s="69"/>
      <c r="N22" s="69"/>
      <c r="O22" s="69"/>
      <c r="P22" s="69"/>
      <c r="Q22" s="69"/>
      <c r="R22" s="70"/>
      <c r="S22" s="69"/>
      <c r="T22" s="69"/>
      <c r="U22" s="69"/>
      <c r="V22" s="70"/>
      <c r="W22" s="69"/>
    </row>
    <row r="23" spans="1:23" ht="16.5">
      <c r="A23" s="35" t="s">
        <v>42</v>
      </c>
      <c r="B23" s="48" t="s">
        <v>0</v>
      </c>
      <c r="C23" s="92">
        <f>2*C22</f>
        <v>4</v>
      </c>
      <c r="D23" s="36" t="s">
        <v>70</v>
      </c>
      <c r="E23" s="48"/>
      <c r="F23" s="36"/>
      <c r="G23" s="36"/>
      <c r="H23" s="36"/>
      <c r="I23" s="36"/>
      <c r="J23" s="36"/>
      <c r="K23" s="23"/>
      <c r="L23" s="47"/>
      <c r="M23" s="69"/>
      <c r="N23" s="69"/>
      <c r="O23" s="69"/>
      <c r="P23" s="69"/>
      <c r="Q23" s="69"/>
      <c r="R23" s="70"/>
      <c r="S23" s="69"/>
      <c r="T23" s="69"/>
      <c r="U23" s="69"/>
      <c r="V23" s="70"/>
      <c r="W23" s="69"/>
    </row>
    <row r="24" spans="1:23" ht="16.5">
      <c r="A24" s="35" t="s">
        <v>44</v>
      </c>
      <c r="B24" s="48" t="s">
        <v>0</v>
      </c>
      <c r="C24" s="51">
        <f>1.5*B12</f>
        <v>30</v>
      </c>
      <c r="D24" s="36" t="s">
        <v>2</v>
      </c>
      <c r="E24" s="48"/>
      <c r="F24" s="36"/>
      <c r="G24" s="36"/>
      <c r="H24" s="36"/>
      <c r="I24" s="36"/>
      <c r="J24" s="36"/>
      <c r="K24" s="23"/>
      <c r="L24" s="47"/>
      <c r="M24" s="69"/>
      <c r="N24" s="69"/>
      <c r="O24" s="69"/>
      <c r="P24" s="69"/>
      <c r="Q24" s="69"/>
      <c r="R24" s="70"/>
      <c r="S24" s="69"/>
      <c r="T24" s="69"/>
      <c r="U24" s="69"/>
      <c r="V24" s="70"/>
      <c r="W24" s="69"/>
    </row>
    <row r="25" spans="1:23" ht="16.5">
      <c r="A25" s="35" t="s">
        <v>45</v>
      </c>
      <c r="B25" s="48" t="s">
        <v>0</v>
      </c>
      <c r="C25" s="51">
        <f>3*B12</f>
        <v>60</v>
      </c>
      <c r="D25" s="36" t="s">
        <v>2</v>
      </c>
      <c r="E25" s="48"/>
      <c r="F25" s="36"/>
      <c r="G25" s="36"/>
      <c r="H25" s="36"/>
      <c r="I25" s="36"/>
      <c r="J25" s="36"/>
      <c r="K25" s="23"/>
      <c r="L25" s="47"/>
      <c r="M25" s="69"/>
      <c r="N25" s="69"/>
      <c r="O25" s="69"/>
      <c r="P25" s="69"/>
      <c r="Q25" s="69"/>
      <c r="R25" s="70"/>
      <c r="S25" s="69"/>
      <c r="T25" s="69"/>
      <c r="U25" s="69"/>
      <c r="V25" s="70"/>
      <c r="W25" s="69"/>
    </row>
    <row r="26" spans="1:23" ht="15.75">
      <c r="A26" s="35" t="s">
        <v>46</v>
      </c>
      <c r="B26" s="48" t="s">
        <v>0</v>
      </c>
      <c r="C26" s="51" t="str">
        <f>VLOOKUP(P10,Q10:R17,2,TRUE)</f>
        <v>70X7</v>
      </c>
      <c r="D26" s="36" t="s">
        <v>2</v>
      </c>
      <c r="E26" s="48"/>
      <c r="F26" s="36"/>
      <c r="G26" s="36"/>
      <c r="H26" s="36"/>
      <c r="I26" s="36"/>
      <c r="J26" s="36"/>
      <c r="K26" s="23"/>
      <c r="L26" s="47"/>
      <c r="M26" s="69"/>
      <c r="N26" s="69"/>
      <c r="O26" s="69"/>
      <c r="P26" s="69"/>
      <c r="Q26" s="69"/>
      <c r="R26" s="70"/>
      <c r="S26" s="69"/>
      <c r="T26" s="69"/>
      <c r="U26" s="69"/>
      <c r="V26" s="70"/>
      <c r="W26" s="69"/>
    </row>
    <row r="27" spans="1:23" ht="16.5">
      <c r="A27" s="35" t="s">
        <v>47</v>
      </c>
      <c r="B27" s="48" t="s">
        <v>0</v>
      </c>
      <c r="C27" s="51">
        <f>C22*C25</f>
        <v>120</v>
      </c>
      <c r="D27" s="36" t="s">
        <v>2</v>
      </c>
      <c r="E27" s="55" t="str">
        <f>IF(C27&gt;C16,"UNSAFE","OK.")</f>
        <v>OK.</v>
      </c>
      <c r="F27" s="36"/>
      <c r="G27" s="36"/>
      <c r="H27" s="36"/>
      <c r="I27" s="36"/>
      <c r="J27" s="36"/>
      <c r="K27" s="23"/>
      <c r="L27" s="47"/>
      <c r="M27" s="69"/>
      <c r="N27" s="69"/>
      <c r="O27" s="69"/>
      <c r="P27" s="69"/>
      <c r="Q27" s="69"/>
      <c r="R27" s="70"/>
      <c r="S27" s="69"/>
      <c r="T27" s="69"/>
      <c r="U27" s="69"/>
      <c r="V27" s="70"/>
      <c r="W27" s="69"/>
    </row>
    <row r="28" spans="1:23" ht="15.75">
      <c r="A28" s="35" t="s">
        <v>48</v>
      </c>
      <c r="B28" s="48" t="s">
        <v>0</v>
      </c>
      <c r="C28" s="92">
        <f>IF(E27="OK.",CEILING(C27,10),"UNSAFE")</f>
        <v>120</v>
      </c>
      <c r="D28" s="36" t="s">
        <v>2</v>
      </c>
      <c r="E28" s="48"/>
      <c r="F28" s="36"/>
      <c r="G28" s="36"/>
      <c r="H28" s="36"/>
      <c r="I28" s="36"/>
      <c r="J28" s="36"/>
      <c r="K28" s="23"/>
      <c r="L28" s="47"/>
      <c r="M28" s="69"/>
      <c r="N28" s="69"/>
      <c r="O28" s="69"/>
      <c r="P28" s="69"/>
      <c r="Q28" s="69"/>
      <c r="R28" s="70"/>
      <c r="S28" s="69"/>
      <c r="T28" s="69"/>
      <c r="U28" s="69"/>
      <c r="V28" s="70"/>
      <c r="W28" s="69"/>
    </row>
    <row r="29" spans="1:23" ht="15.75">
      <c r="A29" s="35"/>
      <c r="B29" s="48"/>
      <c r="C29" s="92"/>
      <c r="D29" s="36"/>
      <c r="E29" s="48"/>
      <c r="F29" s="36"/>
      <c r="G29" s="36"/>
      <c r="H29" s="36"/>
      <c r="I29" s="36"/>
      <c r="J29" s="36"/>
      <c r="K29" s="23"/>
      <c r="L29" s="47"/>
      <c r="M29" s="69"/>
      <c r="N29" s="69"/>
      <c r="O29" s="69"/>
      <c r="P29" s="69"/>
      <c r="Q29" s="69"/>
      <c r="R29" s="70"/>
      <c r="S29" s="69"/>
      <c r="T29" s="69"/>
      <c r="U29" s="69"/>
      <c r="V29" s="70"/>
      <c r="W29" s="69"/>
    </row>
    <row r="30" spans="1:23" ht="15.75">
      <c r="A30" s="46"/>
      <c r="B30" s="94" t="s">
        <v>57</v>
      </c>
      <c r="C30" s="96">
        <f>C22</f>
        <v>2</v>
      </c>
      <c r="D30" s="95" t="str">
        <f>VLOOKUP(B12,O10:S17,5,FALSE)</f>
        <v>M20</v>
      </c>
      <c r="E30" s="95" t="s">
        <v>26</v>
      </c>
      <c r="F30" s="97">
        <f>D12</f>
        <v>10.9</v>
      </c>
      <c r="G30" s="36"/>
      <c r="H30" s="36"/>
      <c r="I30" s="36"/>
      <c r="J30" s="36"/>
      <c r="K30" s="23"/>
      <c r="L30" s="47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</row>
    <row r="31" spans="1:21" ht="15.75">
      <c r="A31" s="35"/>
      <c r="B31" s="48"/>
      <c r="C31" s="52"/>
      <c r="D31" s="48"/>
      <c r="E31" s="48"/>
      <c r="F31" s="36"/>
      <c r="G31" s="36"/>
      <c r="H31" s="36"/>
      <c r="I31" s="36"/>
      <c r="J31" s="36"/>
      <c r="K31" s="23"/>
      <c r="L31" s="47"/>
      <c r="M31" s="69"/>
      <c r="N31" s="69"/>
      <c r="O31" s="69"/>
      <c r="P31" s="69"/>
      <c r="Q31" s="69"/>
      <c r="R31" s="69"/>
      <c r="S31" s="69"/>
      <c r="T31" s="69"/>
      <c r="U31" s="69"/>
    </row>
    <row r="32" spans="1:27" ht="15.75">
      <c r="A32" s="46" t="s">
        <v>68</v>
      </c>
      <c r="B32" s="48"/>
      <c r="C32" s="48"/>
      <c r="D32" s="36"/>
      <c r="E32" s="91"/>
      <c r="F32" s="92"/>
      <c r="G32" s="93"/>
      <c r="H32" s="36"/>
      <c r="I32" s="36"/>
      <c r="J32" s="36"/>
      <c r="K32" s="23"/>
      <c r="L32" s="4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AA32" s="69"/>
    </row>
    <row r="33" spans="1:24" ht="15.75">
      <c r="A33" s="35" t="s">
        <v>72</v>
      </c>
      <c r="B33" s="48" t="s">
        <v>0</v>
      </c>
      <c r="C33" s="51">
        <f>C8*100/(C16/10)</f>
        <v>12.121212121212121</v>
      </c>
      <c r="D33" s="36" t="s">
        <v>1</v>
      </c>
      <c r="E33" s="91"/>
      <c r="F33" s="106"/>
      <c r="G33" s="93"/>
      <c r="H33" s="36"/>
      <c r="I33" s="36"/>
      <c r="J33" s="36"/>
      <c r="K33" s="23"/>
      <c r="L33" s="47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1:24" ht="16.5">
      <c r="A34" s="35" t="s">
        <v>69</v>
      </c>
      <c r="B34" s="48" t="s">
        <v>0</v>
      </c>
      <c r="C34" s="92">
        <f>MAX(CEILING(C33/MIN(C20/2,C19),2),4)</f>
        <v>4</v>
      </c>
      <c r="D34" s="36" t="s">
        <v>70</v>
      </c>
      <c r="E34" s="36"/>
      <c r="F34" s="36"/>
      <c r="G34" s="36"/>
      <c r="H34" s="36"/>
      <c r="I34" s="36"/>
      <c r="J34" s="36"/>
      <c r="K34" s="23"/>
      <c r="L34" s="4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1:21" ht="16.5">
      <c r="A35" s="35" t="s">
        <v>71</v>
      </c>
      <c r="B35" s="48" t="s">
        <v>0</v>
      </c>
      <c r="C35" s="92">
        <f>MAX(CEILING((0.6*C33)/MIN(C20/2,C19),2),4)</f>
        <v>4</v>
      </c>
      <c r="D35" s="36" t="s">
        <v>70</v>
      </c>
      <c r="E35" s="48"/>
      <c r="F35" s="48"/>
      <c r="G35" s="53"/>
      <c r="H35" s="36"/>
      <c r="I35" s="36"/>
      <c r="J35" s="36"/>
      <c r="K35" s="23"/>
      <c r="L35" s="47"/>
      <c r="M35" s="69"/>
      <c r="N35" s="69"/>
      <c r="O35" s="69"/>
      <c r="P35" s="69"/>
      <c r="Q35" s="69"/>
      <c r="R35" s="69"/>
      <c r="S35" s="69"/>
      <c r="T35" s="69"/>
      <c r="U35" s="69"/>
    </row>
    <row r="36" spans="1:23" ht="15.75">
      <c r="A36" s="35"/>
      <c r="B36" s="48"/>
      <c r="C36" s="53"/>
      <c r="D36" s="36"/>
      <c r="E36" s="48"/>
      <c r="F36" s="48"/>
      <c r="G36" s="53"/>
      <c r="H36" s="36"/>
      <c r="I36" s="36"/>
      <c r="J36" s="36"/>
      <c r="K36" s="23"/>
      <c r="L36" s="4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</row>
    <row r="37" spans="1:23" ht="15.75">
      <c r="A37" s="46" t="s">
        <v>73</v>
      </c>
      <c r="B37" s="48"/>
      <c r="C37" s="53"/>
      <c r="D37" s="36"/>
      <c r="E37" s="48"/>
      <c r="F37" s="48"/>
      <c r="G37" s="53"/>
      <c r="H37" s="36"/>
      <c r="I37" s="36"/>
      <c r="J37" s="36"/>
      <c r="K37" s="23"/>
      <c r="L37" s="4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</row>
    <row r="38" spans="1:23" ht="16.5">
      <c r="A38" s="35" t="s">
        <v>74</v>
      </c>
      <c r="B38" s="48" t="s">
        <v>0</v>
      </c>
      <c r="C38" s="98">
        <v>10</v>
      </c>
      <c r="D38" s="36" t="s">
        <v>2</v>
      </c>
      <c r="E38" s="36"/>
      <c r="F38" s="36"/>
      <c r="G38" s="36"/>
      <c r="H38" s="36"/>
      <c r="I38" s="36"/>
      <c r="J38" s="36"/>
      <c r="K38" s="23"/>
      <c r="L38" s="4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</row>
    <row r="39" spans="1:23" ht="16.5">
      <c r="A39" s="35" t="s">
        <v>75</v>
      </c>
      <c r="B39" s="48" t="s">
        <v>0</v>
      </c>
      <c r="C39" s="98">
        <v>160</v>
      </c>
      <c r="D39" s="36" t="s">
        <v>2</v>
      </c>
      <c r="E39" s="99" t="s">
        <v>80</v>
      </c>
      <c r="F39" s="48" t="s">
        <v>0</v>
      </c>
      <c r="G39" s="76">
        <v>2</v>
      </c>
      <c r="H39" s="36" t="s">
        <v>82</v>
      </c>
      <c r="I39" s="36"/>
      <c r="J39" s="36"/>
      <c r="K39" s="24"/>
      <c r="L39" s="28"/>
      <c r="M39" s="31"/>
      <c r="N39" s="30"/>
      <c r="O39" s="30"/>
      <c r="P39" s="30"/>
      <c r="Q39" s="30"/>
      <c r="R39" s="69"/>
      <c r="S39" s="69"/>
      <c r="T39" s="69"/>
      <c r="U39" s="69"/>
      <c r="V39" s="69"/>
      <c r="W39" s="69"/>
    </row>
    <row r="40" spans="1:21" ht="16.5">
      <c r="A40" s="35" t="s">
        <v>76</v>
      </c>
      <c r="B40" s="48" t="s">
        <v>0</v>
      </c>
      <c r="C40" s="98">
        <v>160</v>
      </c>
      <c r="D40" s="36" t="s">
        <v>2</v>
      </c>
      <c r="E40" s="99" t="s">
        <v>81</v>
      </c>
      <c r="F40" s="48" t="s">
        <v>0</v>
      </c>
      <c r="G40" s="76">
        <v>2</v>
      </c>
      <c r="H40" s="36" t="s">
        <v>83</v>
      </c>
      <c r="I40" s="55"/>
      <c r="J40" s="36"/>
      <c r="K40" s="24"/>
      <c r="L40" s="28"/>
      <c r="M40" s="31"/>
      <c r="N40" s="30"/>
      <c r="O40" s="30"/>
      <c r="P40" s="30"/>
      <c r="Q40" s="30"/>
      <c r="R40" s="69"/>
      <c r="S40" s="71"/>
      <c r="T40" s="69"/>
      <c r="U40" s="69"/>
    </row>
    <row r="41" spans="1:21" ht="18.75">
      <c r="A41" s="35" t="s">
        <v>77</v>
      </c>
      <c r="B41" s="48" t="s">
        <v>0</v>
      </c>
      <c r="C41" s="51">
        <f>((C39-G39*(B12+VLOOKUP(B12,O10:T17,6,FALSE)))*C38)/100</f>
        <v>11.6</v>
      </c>
      <c r="D41" s="36" t="s">
        <v>79</v>
      </c>
      <c r="E41" s="54"/>
      <c r="F41" s="48"/>
      <c r="G41" s="36"/>
      <c r="H41" s="36"/>
      <c r="I41" s="55"/>
      <c r="J41" s="15"/>
      <c r="K41" s="24"/>
      <c r="L41" s="28"/>
      <c r="M41" s="24"/>
      <c r="N41" s="23"/>
      <c r="O41" s="23"/>
      <c r="P41" s="30"/>
      <c r="Q41" s="30"/>
      <c r="R41" s="69"/>
      <c r="S41" s="69"/>
      <c r="T41" s="69"/>
      <c r="U41" s="69"/>
    </row>
    <row r="42" spans="1:21" ht="18.75">
      <c r="A42" s="35" t="s">
        <v>78</v>
      </c>
      <c r="B42" s="48" t="s">
        <v>0</v>
      </c>
      <c r="C42" s="57">
        <f>((C40-G40*(B12+VLOOKUP(B12,O10:T17,6,FALSE)))*C38)/100</f>
        <v>11.6</v>
      </c>
      <c r="D42" s="36" t="s">
        <v>79</v>
      </c>
      <c r="E42" s="54"/>
      <c r="F42" s="48"/>
      <c r="G42" s="36"/>
      <c r="H42" s="36"/>
      <c r="I42" s="55"/>
      <c r="J42" s="15"/>
      <c r="K42" s="23"/>
      <c r="L42" s="28"/>
      <c r="M42" s="24"/>
      <c r="N42" s="24"/>
      <c r="O42" s="23"/>
      <c r="P42" s="30"/>
      <c r="Q42" s="30"/>
      <c r="R42" s="69"/>
      <c r="S42" s="69"/>
      <c r="T42" s="69"/>
      <c r="U42" s="69"/>
    </row>
    <row r="43" spans="1:21" ht="18.75">
      <c r="A43" s="35" t="s">
        <v>84</v>
      </c>
      <c r="B43" s="48" t="s">
        <v>0</v>
      </c>
      <c r="C43" s="57">
        <f>C33/MIN(C41:C42)</f>
        <v>1.044932079414838</v>
      </c>
      <c r="D43" s="36" t="s">
        <v>30</v>
      </c>
      <c r="E43" s="48" t="str">
        <f>IF(C43&lt;F43,"&lt;","&gt;")</f>
        <v>&lt;</v>
      </c>
      <c r="F43" s="48">
        <f>0.58*I9</f>
        <v>1.392</v>
      </c>
      <c r="G43" s="36" t="s">
        <v>30</v>
      </c>
      <c r="H43" s="100" t="str">
        <f>IF(C43&lt;F43,"SAFE","UNSAFE")</f>
        <v>SAFE</v>
      </c>
      <c r="I43" s="55"/>
      <c r="J43" s="15"/>
      <c r="K43" s="23"/>
      <c r="L43" s="28"/>
      <c r="M43" s="24"/>
      <c r="N43" s="24"/>
      <c r="O43" s="23"/>
      <c r="P43" s="30"/>
      <c r="Q43" s="30"/>
      <c r="R43" s="69"/>
      <c r="S43" s="69"/>
      <c r="T43" s="69"/>
      <c r="U43" s="69"/>
    </row>
    <row r="44" spans="1:21" ht="15.75">
      <c r="A44" s="35"/>
      <c r="B44" s="48"/>
      <c r="C44" s="54"/>
      <c r="D44" s="54"/>
      <c r="E44" s="54"/>
      <c r="F44" s="48"/>
      <c r="G44" s="36"/>
      <c r="H44" s="36"/>
      <c r="I44" s="55"/>
      <c r="J44" s="15"/>
      <c r="K44" s="23"/>
      <c r="L44" s="25"/>
      <c r="M44" s="23"/>
      <c r="N44" s="23"/>
      <c r="O44" s="23"/>
      <c r="P44" s="30"/>
      <c r="Q44" s="30"/>
      <c r="R44" s="69"/>
      <c r="S44" s="69"/>
      <c r="T44" s="69"/>
      <c r="U44" s="69"/>
    </row>
    <row r="45" spans="1:21" ht="15.75">
      <c r="A45" s="35"/>
      <c r="B45" s="48"/>
      <c r="C45" s="54"/>
      <c r="D45" s="54"/>
      <c r="E45" s="54"/>
      <c r="F45" s="48"/>
      <c r="G45" s="36"/>
      <c r="H45" s="36"/>
      <c r="I45" s="55"/>
      <c r="J45" s="15"/>
      <c r="K45" s="23"/>
      <c r="L45" s="25"/>
      <c r="M45" s="23"/>
      <c r="N45" s="23"/>
      <c r="O45" s="23"/>
      <c r="P45" s="30"/>
      <c r="Q45" s="30"/>
      <c r="R45" s="69"/>
      <c r="S45" s="69"/>
      <c r="T45" s="69"/>
      <c r="U45" s="69"/>
    </row>
    <row r="46" spans="1:21" ht="15.75">
      <c r="A46" s="35"/>
      <c r="B46" s="48"/>
      <c r="C46" s="36"/>
      <c r="D46" s="48"/>
      <c r="E46" s="48"/>
      <c r="F46" s="48"/>
      <c r="G46" s="36"/>
      <c r="H46" s="36"/>
      <c r="I46" s="55"/>
      <c r="J46" s="15"/>
      <c r="K46" s="23"/>
      <c r="L46" s="42"/>
      <c r="M46" s="30"/>
      <c r="N46" s="30"/>
      <c r="O46" s="30"/>
      <c r="P46" s="30"/>
      <c r="Q46" s="30"/>
      <c r="R46" s="69"/>
      <c r="S46" s="69"/>
      <c r="T46" s="69"/>
      <c r="U46" s="69"/>
    </row>
    <row r="47" spans="1:21" ht="15.75">
      <c r="A47" s="35"/>
      <c r="B47" s="48"/>
      <c r="C47" s="36"/>
      <c r="D47" s="36"/>
      <c r="E47" s="36"/>
      <c r="F47" s="48"/>
      <c r="G47" s="36"/>
      <c r="H47" s="36"/>
      <c r="I47" s="55"/>
      <c r="J47" s="15"/>
      <c r="K47" s="23"/>
      <c r="L47" s="42"/>
      <c r="M47" s="30"/>
      <c r="N47" s="30"/>
      <c r="O47" s="30"/>
      <c r="P47" s="30"/>
      <c r="Q47" s="30"/>
      <c r="R47" s="69"/>
      <c r="S47" s="69"/>
      <c r="T47" s="69"/>
      <c r="U47" s="69"/>
    </row>
    <row r="48" spans="1:21" ht="15.75">
      <c r="A48" s="56"/>
      <c r="B48" s="48"/>
      <c r="C48" s="36"/>
      <c r="D48" s="48"/>
      <c r="E48" s="48"/>
      <c r="F48" s="48"/>
      <c r="G48" s="57"/>
      <c r="H48" s="55"/>
      <c r="I48" s="55"/>
      <c r="J48" s="15"/>
      <c r="K48" s="23"/>
      <c r="L48" s="25"/>
      <c r="M48" s="30"/>
      <c r="N48" s="30"/>
      <c r="O48" s="30"/>
      <c r="P48" s="30"/>
      <c r="Q48" s="30"/>
      <c r="R48" s="69"/>
      <c r="S48" s="69"/>
      <c r="T48" s="69"/>
      <c r="U48" s="69"/>
    </row>
    <row r="49" spans="1:21" ht="15.75">
      <c r="A49" s="35"/>
      <c r="B49" s="48"/>
      <c r="C49" s="36"/>
      <c r="D49" s="48"/>
      <c r="E49" s="48"/>
      <c r="F49" s="36"/>
      <c r="G49" s="57"/>
      <c r="H49" s="55"/>
      <c r="I49" s="55"/>
      <c r="J49" s="15"/>
      <c r="K49" s="23"/>
      <c r="L49" s="25"/>
      <c r="M49" s="30"/>
      <c r="N49" s="30"/>
      <c r="O49" s="30"/>
      <c r="P49" s="30"/>
      <c r="Q49" s="30"/>
      <c r="R49" s="69"/>
      <c r="S49" s="69"/>
      <c r="T49" s="69"/>
      <c r="U49" s="69"/>
    </row>
    <row r="50" spans="1:21" ht="15.75">
      <c r="A50" s="35"/>
      <c r="B50" s="48"/>
      <c r="C50" s="48"/>
      <c r="D50" s="48"/>
      <c r="E50" s="36"/>
      <c r="F50" s="36"/>
      <c r="G50" s="48"/>
      <c r="H50" s="48"/>
      <c r="I50" s="55"/>
      <c r="J50" s="15"/>
      <c r="K50" s="23"/>
      <c r="L50" s="25"/>
      <c r="M50" s="30"/>
      <c r="N50" s="30"/>
      <c r="O50" s="30"/>
      <c r="P50" s="30"/>
      <c r="Q50" s="30"/>
      <c r="R50" s="69"/>
      <c r="S50" s="69"/>
      <c r="T50" s="69"/>
      <c r="U50" s="69"/>
    </row>
    <row r="51" spans="1:21" ht="15.75">
      <c r="A51" s="34"/>
      <c r="B51" s="15"/>
      <c r="C51" s="15"/>
      <c r="D51" s="15"/>
      <c r="E51" s="15"/>
      <c r="F51" s="15"/>
      <c r="G51" s="15"/>
      <c r="H51" s="15"/>
      <c r="I51" s="15"/>
      <c r="J51" s="15"/>
      <c r="K51" s="23"/>
      <c r="L51" s="47"/>
      <c r="M51" s="69"/>
      <c r="N51" s="69"/>
      <c r="O51" s="69"/>
      <c r="P51" s="69"/>
      <c r="Q51" s="69"/>
      <c r="R51" s="69"/>
      <c r="S51" s="69"/>
      <c r="T51" s="69"/>
      <c r="U51" s="69"/>
    </row>
    <row r="52" spans="1:21" ht="15.75">
      <c r="A52" s="46"/>
      <c r="J52" s="15"/>
      <c r="K52" s="23"/>
      <c r="L52" s="47"/>
      <c r="M52" s="69"/>
      <c r="N52" s="69"/>
      <c r="O52" s="69"/>
      <c r="P52" s="69"/>
      <c r="Q52" s="69"/>
      <c r="R52" s="69"/>
      <c r="S52" s="69"/>
      <c r="T52" s="69"/>
      <c r="U52" s="69"/>
    </row>
    <row r="53" spans="1:21" ht="15.75">
      <c r="A53" s="46"/>
      <c r="B53" s="15"/>
      <c r="C53" s="15"/>
      <c r="D53" s="15"/>
      <c r="E53" s="15"/>
      <c r="F53" s="15"/>
      <c r="G53" s="15"/>
      <c r="H53" s="15"/>
      <c r="I53" s="15"/>
      <c r="J53" s="15"/>
      <c r="K53" s="23"/>
      <c r="L53" s="47"/>
      <c r="M53" s="69"/>
      <c r="N53" s="69"/>
      <c r="O53" s="69"/>
      <c r="P53" s="69"/>
      <c r="Q53" s="69"/>
      <c r="R53" s="69"/>
      <c r="S53" s="69"/>
      <c r="T53" s="69"/>
      <c r="U53" s="69"/>
    </row>
    <row r="54" spans="1:21" ht="15.75">
      <c r="A54" s="35"/>
      <c r="B54" s="48"/>
      <c r="C54" s="58"/>
      <c r="D54" s="59"/>
      <c r="E54" s="15"/>
      <c r="F54" s="15"/>
      <c r="G54" s="36"/>
      <c r="H54" s="15"/>
      <c r="I54" s="55"/>
      <c r="J54" s="15"/>
      <c r="K54" s="23"/>
      <c r="L54" s="47"/>
      <c r="M54" s="69"/>
      <c r="N54" s="69"/>
      <c r="O54" s="69"/>
      <c r="P54" s="69"/>
      <c r="Q54" s="69"/>
      <c r="R54" s="69"/>
      <c r="S54" s="69"/>
      <c r="T54" s="69"/>
      <c r="U54" s="69"/>
    </row>
    <row r="55" spans="1:21" ht="15.75">
      <c r="A55" s="26"/>
      <c r="B55" s="27"/>
      <c r="C55" s="116"/>
      <c r="D55" s="116"/>
      <c r="E55" s="27"/>
      <c r="F55" s="60"/>
      <c r="G55" s="60"/>
      <c r="H55" s="60"/>
      <c r="I55" s="60"/>
      <c r="J55" s="15"/>
      <c r="K55" s="23"/>
      <c r="L55" s="47"/>
      <c r="M55" s="69"/>
      <c r="N55" s="69"/>
      <c r="O55" s="69"/>
      <c r="P55" s="69"/>
      <c r="Q55" s="69"/>
      <c r="R55" s="69"/>
      <c r="S55" s="69"/>
      <c r="T55" s="69"/>
      <c r="U55" s="69"/>
    </row>
    <row r="56" spans="1:21" ht="15.75">
      <c r="A56" s="46"/>
      <c r="J56" s="15"/>
      <c r="K56" s="23"/>
      <c r="L56" s="47"/>
      <c r="M56" s="69"/>
      <c r="N56" s="69"/>
      <c r="O56" s="69"/>
      <c r="P56" s="69"/>
      <c r="Q56" s="69"/>
      <c r="R56" s="69"/>
      <c r="S56" s="69"/>
      <c r="T56" s="69"/>
      <c r="U56" s="69"/>
    </row>
    <row r="57" spans="1:21" ht="15.75">
      <c r="A57" s="46"/>
      <c r="B57" s="15"/>
      <c r="C57" s="15"/>
      <c r="D57" s="15"/>
      <c r="E57" s="15"/>
      <c r="F57" s="15"/>
      <c r="G57" s="15"/>
      <c r="H57" s="15"/>
      <c r="I57" s="15"/>
      <c r="J57" s="15"/>
      <c r="K57" s="23"/>
      <c r="L57" s="47"/>
      <c r="M57" s="69"/>
      <c r="N57" s="69"/>
      <c r="O57" s="69"/>
      <c r="P57" s="69"/>
      <c r="Q57" s="69"/>
      <c r="R57" s="69"/>
      <c r="S57" s="69"/>
      <c r="T57" s="69"/>
      <c r="U57" s="69"/>
    </row>
    <row r="58" spans="1:21" ht="15.75">
      <c r="A58" s="26"/>
      <c r="B58" s="27"/>
      <c r="C58" s="53"/>
      <c r="D58" s="59"/>
      <c r="E58" s="15"/>
      <c r="F58" s="15"/>
      <c r="G58" s="15"/>
      <c r="H58" s="15"/>
      <c r="I58" s="15"/>
      <c r="J58" s="15"/>
      <c r="K58" s="23"/>
      <c r="L58" s="47"/>
      <c r="M58" s="69"/>
      <c r="N58" s="69"/>
      <c r="O58" s="69"/>
      <c r="P58" s="69"/>
      <c r="Q58" s="69"/>
      <c r="R58" s="69"/>
      <c r="S58" s="69"/>
      <c r="T58" s="69"/>
      <c r="U58" s="69"/>
    </row>
    <row r="59" spans="1:21" ht="15.75">
      <c r="A59" s="26"/>
      <c r="B59" s="27"/>
      <c r="C59" s="116"/>
      <c r="D59" s="116"/>
      <c r="E59" s="27"/>
      <c r="F59" s="60"/>
      <c r="G59" s="60"/>
      <c r="H59" s="60"/>
      <c r="I59" s="60"/>
      <c r="J59" s="15"/>
      <c r="K59" s="23"/>
      <c r="L59" s="47"/>
      <c r="M59" s="69"/>
      <c r="N59" s="69"/>
      <c r="O59" s="69"/>
      <c r="P59" s="69"/>
      <c r="Q59" s="69"/>
      <c r="R59" s="69"/>
      <c r="S59" s="69"/>
      <c r="T59" s="69"/>
      <c r="U59" s="69"/>
    </row>
    <row r="60" spans="1:21" ht="15.75">
      <c r="A60" s="61"/>
      <c r="B60" s="60"/>
      <c r="C60" s="60"/>
      <c r="D60" s="60"/>
      <c r="E60" s="60"/>
      <c r="F60" s="60"/>
      <c r="G60" s="60"/>
      <c r="H60" s="60"/>
      <c r="I60" s="60"/>
      <c r="J60" s="15"/>
      <c r="K60" s="23"/>
      <c r="L60" s="42"/>
      <c r="M60" s="69"/>
      <c r="N60" s="69"/>
      <c r="O60" s="69"/>
      <c r="P60" s="69"/>
      <c r="Q60" s="69"/>
      <c r="R60" s="69"/>
      <c r="S60" s="69"/>
      <c r="T60" s="69"/>
      <c r="U60" s="69"/>
    </row>
    <row r="61" spans="1:21" ht="15.75">
      <c r="A61" s="26"/>
      <c r="B61" s="27"/>
      <c r="C61" s="62"/>
      <c r="D61" s="60"/>
      <c r="E61" s="27"/>
      <c r="F61" s="60"/>
      <c r="G61" s="63"/>
      <c r="H61" s="60"/>
      <c r="I61" s="55"/>
      <c r="J61" s="15"/>
      <c r="K61" s="23"/>
      <c r="L61" s="42"/>
      <c r="M61" s="69"/>
      <c r="N61" s="69"/>
      <c r="O61" s="69"/>
      <c r="P61" s="69"/>
      <c r="Q61" s="69"/>
      <c r="R61" s="69"/>
      <c r="S61" s="69"/>
      <c r="T61" s="69"/>
      <c r="U61" s="69"/>
    </row>
    <row r="62" spans="1:21" ht="15.75">
      <c r="A62" s="26"/>
      <c r="B62" s="27"/>
      <c r="C62" s="116"/>
      <c r="D62" s="116"/>
      <c r="E62" s="27"/>
      <c r="F62" s="60"/>
      <c r="G62" s="60"/>
      <c r="H62" s="60"/>
      <c r="I62" s="60"/>
      <c r="J62" s="15"/>
      <c r="K62" s="23"/>
      <c r="L62" s="47"/>
      <c r="M62" s="69"/>
      <c r="N62" s="69"/>
      <c r="O62" s="69"/>
      <c r="P62" s="69"/>
      <c r="Q62" s="69"/>
      <c r="R62" s="69"/>
      <c r="S62" s="69"/>
      <c r="T62" s="69"/>
      <c r="U62" s="69"/>
    </row>
    <row r="63" spans="1:21" ht="15.75">
      <c r="A63" s="61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47"/>
      <c r="M63" s="69"/>
      <c r="N63" s="69"/>
      <c r="O63" s="69"/>
      <c r="P63" s="69"/>
      <c r="Q63" s="69"/>
      <c r="R63" s="69"/>
      <c r="S63" s="69"/>
      <c r="T63" s="69"/>
      <c r="U63" s="69"/>
    </row>
    <row r="64" spans="1:21" ht="15.75">
      <c r="A64" s="26"/>
      <c r="B64" s="27"/>
      <c r="C64" s="62"/>
      <c r="D64" s="60"/>
      <c r="E64" s="27"/>
      <c r="F64" s="60"/>
      <c r="G64" s="63"/>
      <c r="H64" s="60"/>
      <c r="I64" s="55"/>
      <c r="J64" s="60"/>
      <c r="K64" s="60"/>
      <c r="L64" s="47"/>
      <c r="M64" s="69"/>
      <c r="N64" s="69"/>
      <c r="O64" s="69"/>
      <c r="P64" s="69"/>
      <c r="Q64" s="69"/>
      <c r="R64" s="69"/>
      <c r="S64" s="69"/>
      <c r="T64" s="69"/>
      <c r="U64" s="69"/>
    </row>
    <row r="65" spans="1:21" ht="16.5" thickBot="1">
      <c r="A65" s="64"/>
      <c r="B65" s="65"/>
      <c r="C65" s="66"/>
      <c r="D65" s="66"/>
      <c r="E65" s="65"/>
      <c r="F65" s="67"/>
      <c r="G65" s="67"/>
      <c r="H65" s="67"/>
      <c r="I65" s="67"/>
      <c r="J65" s="67"/>
      <c r="K65" s="67"/>
      <c r="L65" s="68"/>
      <c r="M65" s="69"/>
      <c r="N65" s="69"/>
      <c r="O65" s="69"/>
      <c r="P65" s="69"/>
      <c r="Q65" s="69"/>
      <c r="R65" s="69"/>
      <c r="S65" s="69"/>
      <c r="T65" s="69"/>
      <c r="U65" s="69"/>
    </row>
    <row r="66" spans="1:21" ht="15.75">
      <c r="A66" s="78"/>
      <c r="B66" s="78"/>
      <c r="C66" s="54"/>
      <c r="D66" s="54"/>
      <c r="E66" s="78"/>
      <c r="F66" s="77"/>
      <c r="G66" s="77"/>
      <c r="H66" s="77"/>
      <c r="I66" s="77"/>
      <c r="J66" s="77"/>
      <c r="K66" s="77"/>
      <c r="L66" s="69"/>
      <c r="M66" s="69"/>
      <c r="N66" s="69"/>
      <c r="O66" s="69"/>
      <c r="P66" s="69"/>
      <c r="Q66" s="69"/>
      <c r="R66" s="69"/>
      <c r="S66" s="69"/>
      <c r="T66" s="69"/>
      <c r="U66" s="69"/>
    </row>
    <row r="67" spans="1:21" ht="15.75">
      <c r="A67" s="78"/>
      <c r="B67" s="78"/>
      <c r="C67" s="107"/>
      <c r="D67" s="77"/>
      <c r="E67" s="78"/>
      <c r="F67" s="77"/>
      <c r="G67" s="108"/>
      <c r="H67" s="77"/>
      <c r="I67" s="55"/>
      <c r="J67" s="77"/>
      <c r="K67" s="77"/>
      <c r="L67" s="69"/>
      <c r="M67" s="69"/>
      <c r="N67" s="69"/>
      <c r="O67" s="69"/>
      <c r="P67" s="69"/>
      <c r="Q67" s="69"/>
      <c r="R67" s="69"/>
      <c r="S67" s="69"/>
      <c r="T67" s="69"/>
      <c r="U67" s="69"/>
    </row>
    <row r="68" spans="1:21" ht="15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69"/>
      <c r="M68" s="69"/>
      <c r="N68" s="69"/>
      <c r="O68" s="69"/>
      <c r="P68" s="69"/>
      <c r="Q68" s="69"/>
      <c r="R68" s="69"/>
      <c r="S68" s="69"/>
      <c r="T68" s="69"/>
      <c r="U68" s="69"/>
    </row>
    <row r="69" spans="1:21" ht="15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69"/>
      <c r="M69" s="69"/>
      <c r="N69" s="69"/>
      <c r="O69" s="69"/>
      <c r="P69" s="69"/>
      <c r="Q69" s="69"/>
      <c r="R69" s="69"/>
      <c r="S69" s="69"/>
      <c r="T69" s="69"/>
      <c r="U69" s="69"/>
    </row>
    <row r="70" spans="1:21" ht="15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69"/>
      <c r="M70" s="69"/>
      <c r="N70" s="69"/>
      <c r="O70" s="69"/>
      <c r="P70" s="69"/>
      <c r="Q70" s="69"/>
      <c r="R70" s="69"/>
      <c r="S70" s="69"/>
      <c r="T70" s="69"/>
      <c r="U70" s="69"/>
    </row>
    <row r="71" spans="1:21" ht="15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69"/>
      <c r="M71" s="69"/>
      <c r="N71" s="69"/>
      <c r="O71" s="69"/>
      <c r="P71" s="69"/>
      <c r="Q71" s="69"/>
      <c r="R71" s="69"/>
      <c r="S71" s="69"/>
      <c r="T71" s="69"/>
      <c r="U71" s="69"/>
    </row>
    <row r="72" spans="1:21" ht="15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69"/>
      <c r="M72" s="69"/>
      <c r="N72" s="69"/>
      <c r="O72" s="69"/>
      <c r="P72" s="69"/>
      <c r="Q72" s="69"/>
      <c r="R72" s="69"/>
      <c r="S72" s="69"/>
      <c r="T72" s="69"/>
      <c r="U72" s="69"/>
    </row>
    <row r="73" spans="1:21" ht="15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69"/>
      <c r="M73" s="69"/>
      <c r="N73" s="69"/>
      <c r="O73" s="69"/>
      <c r="P73" s="69"/>
      <c r="Q73" s="69"/>
      <c r="R73" s="69"/>
      <c r="S73" s="69"/>
      <c r="T73" s="69"/>
      <c r="U73" s="69"/>
    </row>
    <row r="74" spans="1:21" ht="15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69"/>
      <c r="M74" s="69"/>
      <c r="N74" s="69"/>
      <c r="O74" s="69"/>
      <c r="P74" s="69"/>
      <c r="Q74" s="69"/>
      <c r="R74" s="69"/>
      <c r="S74" s="69"/>
      <c r="T74" s="69"/>
      <c r="U74" s="69"/>
    </row>
    <row r="75" spans="1:21" ht="15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</row>
    <row r="76" spans="1:21" ht="15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</row>
    <row r="77" spans="1:21" ht="15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</row>
    <row r="78" spans="1:21" ht="15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</row>
    <row r="79" spans="1:21" ht="15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</row>
    <row r="80" spans="1:21" ht="15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</row>
    <row r="81" spans="1:21" ht="15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</row>
    <row r="82" spans="1:21" ht="15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</row>
    <row r="83" spans="1:21" ht="15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</row>
    <row r="84" spans="1:21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</row>
    <row r="85" spans="1:21" ht="15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</row>
    <row r="86" spans="1:21" ht="15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</row>
    <row r="87" spans="1:21" ht="15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</row>
    <row r="88" spans="1:21" ht="15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</row>
    <row r="89" spans="1:21" ht="15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</row>
    <row r="90" spans="1:21" ht="15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</row>
    <row r="91" spans="1:21" ht="15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</row>
    <row r="92" spans="1:21" ht="15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</row>
    <row r="93" spans="1:21" ht="15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</row>
    <row r="94" spans="1:21" ht="15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</row>
    <row r="95" spans="1:21" ht="15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</row>
    <row r="96" spans="1:21" ht="15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</row>
    <row r="97" spans="1:21" ht="15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</row>
    <row r="98" spans="1:21" ht="15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</row>
    <row r="99" spans="1:21" ht="15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</row>
    <row r="100" spans="1:21" ht="15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</row>
    <row r="101" spans="1:21" ht="15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</row>
    <row r="102" spans="1:21" ht="15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</row>
    <row r="103" spans="1:21" ht="15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</row>
    <row r="104" spans="1:21" ht="15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</row>
    <row r="105" spans="1:21" ht="15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</row>
    <row r="106" spans="1:21" ht="15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</row>
    <row r="107" spans="1:21" ht="15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</row>
    <row r="108" spans="1:21" ht="15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</row>
    <row r="109" spans="1:21" ht="15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</row>
    <row r="110" spans="1:21" ht="15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</row>
    <row r="111" spans="1:21" ht="15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</row>
    <row r="112" spans="1:21" ht="15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</row>
    <row r="113" spans="1:21" ht="15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</row>
    <row r="114" spans="1:21" ht="15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</row>
    <row r="115" spans="1:21" ht="15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</row>
    <row r="116" spans="1:21" ht="15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</row>
    <row r="117" spans="1:21" ht="15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</row>
    <row r="118" spans="1:21" ht="15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</row>
    <row r="119" spans="1:21" ht="15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</row>
    <row r="120" spans="1:21" ht="15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</row>
    <row r="121" spans="1:21" ht="15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</row>
    <row r="122" spans="1:21" ht="15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</row>
    <row r="123" spans="1:21" ht="15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</row>
    <row r="124" spans="1:21" ht="15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</row>
    <row r="125" spans="1:21" ht="15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</row>
    <row r="126" spans="1:21" ht="15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</row>
    <row r="127" spans="1:21" ht="15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</row>
    <row r="128" spans="1:21" ht="15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</row>
    <row r="129" spans="1:21" ht="15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</row>
    <row r="130" spans="1:21" ht="15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</row>
    <row r="131" spans="1:21" ht="15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</row>
    <row r="132" spans="1:21" ht="15.7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</row>
    <row r="133" spans="1:21" ht="15.7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</row>
    <row r="134" spans="1:21" ht="15.7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</row>
    <row r="135" spans="1:21" ht="15.7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</row>
    <row r="136" spans="1:21" ht="15.7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</row>
    <row r="137" spans="1:21" ht="15.7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</row>
    <row r="138" spans="1:21" ht="15.7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</row>
    <row r="139" spans="1:21" ht="15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</row>
    <row r="140" spans="1:21" ht="15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</row>
    <row r="141" spans="1:21" ht="15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</row>
    <row r="142" spans="1:21" ht="15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</row>
    <row r="143" spans="1:21" ht="15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</row>
    <row r="144" spans="1:21" ht="15.7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</row>
    <row r="145" spans="1:21" ht="15.7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</row>
    <row r="146" spans="1:21" ht="15.7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</row>
    <row r="147" spans="1:21" ht="15.7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</row>
    <row r="148" spans="1:21" ht="15.7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</row>
    <row r="149" spans="1:21" ht="15.7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</row>
    <row r="150" spans="1:21" ht="15.7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</row>
    <row r="151" spans="1:21" ht="15.7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</row>
    <row r="152" spans="1:21" ht="15.7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</row>
    <row r="153" spans="1:21" ht="15.7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</row>
    <row r="154" spans="1:21" ht="15.7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</row>
    <row r="155" spans="1:21" ht="15.7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</row>
    <row r="156" spans="1:21" ht="15.7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</row>
    <row r="157" spans="1:21" ht="15.7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</row>
    <row r="158" spans="1:21" ht="15.7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</row>
    <row r="159" spans="1:21" ht="15.7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</row>
    <row r="160" spans="1:21" ht="15.7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</row>
    <row r="161" spans="1:21" ht="15.7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</row>
    <row r="162" spans="1:21" ht="15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</row>
  </sheetData>
  <sheetProtection/>
  <mergeCells count="6">
    <mergeCell ref="E1:H1"/>
    <mergeCell ref="I1:J2"/>
    <mergeCell ref="E2:H2"/>
    <mergeCell ref="C55:D55"/>
    <mergeCell ref="C59:D59"/>
    <mergeCell ref="C62:D62"/>
  </mergeCells>
  <conditionalFormatting sqref="E27">
    <cfRule type="cellIs" priority="3" dxfId="0" operator="equal" stopIfTrue="1">
      <formula>"UNSAFE"</formula>
    </cfRule>
    <cfRule type="cellIs" priority="4" dxfId="1" operator="equal" stopIfTrue="1">
      <formula>"OK."</formula>
    </cfRule>
  </conditionalFormatting>
  <conditionalFormatting sqref="H43">
    <cfRule type="cellIs" priority="1" dxfId="1" operator="equal" stopIfTrue="1">
      <formula>"SAFE"</formula>
    </cfRule>
    <cfRule type="cellIs" priority="2" dxfId="0" operator="equal" stopIfTrue="1">
      <formula>"UNSAFE"</formula>
    </cfRule>
  </conditionalFormatting>
  <dataValidations count="3">
    <dataValidation type="list" allowBlank="1" showInputMessage="1" showErrorMessage="1" sqref="H8">
      <formula1>$O$2:$O$4</formula1>
    </dataValidation>
    <dataValidation type="list" allowBlank="1" showInputMessage="1" showErrorMessage="1" sqref="B12">
      <formula1>$O$10:$O$17</formula1>
    </dataValidation>
    <dataValidation type="list" allowBlank="1" showInputMessage="1" showErrorMessage="1" sqref="D12">
      <formula1>$P$6:$V$6</formula1>
    </dataValidation>
  </dataValidations>
  <printOptions horizontalCentered="1" verticalCentered="1"/>
  <pageMargins left="0" right="0" top="0.25" bottom="0.25" header="0.5" footer="0.5"/>
  <pageSetup horizontalDpi="600" verticalDpi="600" orientation="portrait" paperSize="9" scale="75" r:id="rId4"/>
  <drawing r:id="rId3"/>
  <legacyDrawing r:id="rId2"/>
  <oleObjects>
    <oleObject progId="AutoCAD.Drawing.17" shapeId="4396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moataz_hefny</cp:lastModifiedBy>
  <cp:lastPrinted>2009-02-26T14:06:21Z</cp:lastPrinted>
  <dcterms:created xsi:type="dcterms:W3CDTF">1997-10-17T07:03:38Z</dcterms:created>
  <dcterms:modified xsi:type="dcterms:W3CDTF">2010-06-07T08:30:14Z</dcterms:modified>
  <cp:category/>
  <cp:version/>
  <cp:contentType/>
  <cp:contentStatus/>
</cp:coreProperties>
</file>