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xcel July2014\"/>
    </mc:Choice>
  </mc:AlternateContent>
  <bookViews>
    <workbookView xWindow="240" yWindow="120" windowWidth="24735" windowHeight="12210" activeTab="1"/>
  </bookViews>
  <sheets>
    <sheet name="Fellenius" sheetId="1" r:id="rId1"/>
    <sheet name="Matyas" sheetId="2" r:id="rId2"/>
  </sheets>
  <definedNames>
    <definedName name="_xlnm.Print_Area" localSheetId="0">Fellenius!$A$1:$N$36</definedName>
    <definedName name="_xlnm.Print_Area" localSheetId="1">Matyas!$A$1:$O$40</definedName>
  </definedNames>
  <calcPr calcId="152511"/>
</workbook>
</file>

<file path=xl/calcChain.xml><?xml version="1.0" encoding="utf-8"?>
<calcChain xmlns="http://schemas.openxmlformats.org/spreadsheetml/2006/main">
  <c r="H11" i="2" l="1"/>
  <c r="E30" i="2"/>
  <c r="E29" i="2"/>
  <c r="E23" i="2"/>
  <c r="B25" i="2" s="1"/>
  <c r="E22" i="2"/>
  <c r="B24" i="2" s="1"/>
  <c r="H11" i="1"/>
  <c r="B26" i="2" l="1"/>
  <c r="E27" i="2" s="1"/>
  <c r="E23" i="1"/>
  <c r="B26" i="1" s="1"/>
  <c r="E22" i="1"/>
  <c r="B25" i="1" s="1"/>
  <c r="E26" i="2" l="1"/>
  <c r="B27" i="1"/>
  <c r="E27" i="1" s="1"/>
  <c r="C32" i="1" s="1"/>
  <c r="C33" i="1" s="1"/>
  <c r="E31" i="2"/>
  <c r="C36" i="2" s="1"/>
  <c r="C37" i="2" s="1"/>
  <c r="E26" i="1"/>
  <c r="E32" i="2" l="1"/>
  <c r="C35" i="2"/>
  <c r="C38" i="2" s="1"/>
  <c r="C31" i="1"/>
  <c r="C34" i="1" s="1"/>
</calcChain>
</file>

<file path=xl/comments1.xml><?xml version="1.0" encoding="utf-8"?>
<comments xmlns="http://schemas.openxmlformats.org/spreadsheetml/2006/main">
  <authors>
    <author>punlop.v</author>
  </authors>
  <commentList>
    <comment ref="A20" authorId="0" shapeId="0">
      <text>
        <r>
          <rPr>
            <b/>
            <sz val="8"/>
            <color indexed="81"/>
            <rFont val="Tahoma"/>
            <family val="2"/>
          </rPr>
          <t>punlop.v:</t>
        </r>
        <r>
          <rPr>
            <sz val="8"/>
            <color indexed="81"/>
            <rFont val="Tahoma"/>
            <family val="2"/>
          </rPr>
          <t xml:space="preserve">
effective unit weight</t>
        </r>
      </text>
    </comment>
    <comment ref="D20" authorId="0" shapeId="0">
      <text>
        <r>
          <rPr>
            <b/>
            <sz val="8"/>
            <color indexed="81"/>
            <rFont val="Tahoma"/>
            <family val="2"/>
          </rPr>
          <t>punlop.v:</t>
        </r>
        <r>
          <rPr>
            <sz val="8"/>
            <color indexed="81"/>
            <rFont val="Tahoma"/>
            <family val="2"/>
          </rPr>
          <t xml:space="preserve">
pile embedment</t>
        </r>
      </text>
    </comment>
    <comment ref="A21" authorId="0" shapeId="0">
      <text>
        <r>
          <rPr>
            <b/>
            <sz val="8"/>
            <color indexed="81"/>
            <rFont val="Tahoma"/>
            <family val="2"/>
          </rPr>
          <t>punlop.v:</t>
        </r>
        <r>
          <rPr>
            <sz val="8"/>
            <color indexed="81"/>
            <rFont val="Tahoma"/>
            <family val="2"/>
          </rPr>
          <t xml:space="preserve">
skin resistance coeff.</t>
        </r>
      </text>
    </comment>
    <comment ref="D21" authorId="0" shapeId="0">
      <text>
        <r>
          <rPr>
            <b/>
            <sz val="8"/>
            <color indexed="81"/>
            <rFont val="Tahoma"/>
            <family val="2"/>
          </rPr>
          <t>punlop.v:</t>
        </r>
        <r>
          <rPr>
            <sz val="8"/>
            <color indexed="81"/>
            <rFont val="Tahoma"/>
            <family val="2"/>
          </rPr>
          <t xml:space="preserve">
pile diameter</t>
        </r>
      </text>
    </comment>
    <comment ref="A22" authorId="0" shapeId="0">
      <text>
        <r>
          <rPr>
            <b/>
            <sz val="8"/>
            <color indexed="81"/>
            <rFont val="Tahoma"/>
            <family val="2"/>
          </rPr>
          <t>punlop.v:</t>
        </r>
        <r>
          <rPr>
            <sz val="8"/>
            <color indexed="81"/>
            <rFont val="Tahoma"/>
            <family val="2"/>
          </rPr>
          <t xml:space="preserve">
end bearing coefficient</t>
        </r>
      </text>
    </comment>
    <comment ref="A25" authorId="0" shapeId="0">
      <text>
        <r>
          <rPr>
            <b/>
            <sz val="8"/>
            <color indexed="81"/>
            <rFont val="Tahoma"/>
            <family val="2"/>
          </rPr>
          <t>punlop.v:</t>
        </r>
        <r>
          <rPr>
            <sz val="8"/>
            <color indexed="81"/>
            <rFont val="Tahoma"/>
            <family val="2"/>
          </rPr>
          <t xml:space="preserve">
ultimate skin resistance</t>
        </r>
      </text>
    </comment>
    <comment ref="A26" authorId="0" shapeId="0">
      <text>
        <r>
          <rPr>
            <b/>
            <sz val="8"/>
            <color indexed="81"/>
            <rFont val="Tahoma"/>
            <family val="2"/>
          </rPr>
          <t>punlop.v:</t>
        </r>
        <r>
          <rPr>
            <sz val="8"/>
            <color indexed="81"/>
            <rFont val="Tahoma"/>
            <family val="2"/>
          </rPr>
          <t xml:space="preserve">
ultimate toe resistance</t>
        </r>
      </text>
    </comment>
    <comment ref="A27" authorId="0" shapeId="0">
      <text>
        <r>
          <rPr>
            <b/>
            <sz val="8"/>
            <color indexed="81"/>
            <rFont val="Tahoma"/>
            <family val="2"/>
          </rPr>
          <t>punlop.v:</t>
        </r>
        <r>
          <rPr>
            <sz val="8"/>
            <color indexed="81"/>
            <rFont val="Tahoma"/>
            <family val="2"/>
          </rPr>
          <t xml:space="preserve">
ultimate resistance</t>
        </r>
      </text>
    </comment>
    <comment ref="A28" authorId="0" shapeId="0">
      <text>
        <r>
          <rPr>
            <b/>
            <sz val="8"/>
            <color indexed="81"/>
            <rFont val="Tahoma"/>
            <family val="2"/>
          </rPr>
          <t>punlop.v:
applied load</t>
        </r>
      </text>
    </comment>
    <comment ref="B31" authorId="0" shapeId="0">
      <text>
        <r>
          <rPr>
            <b/>
            <sz val="8"/>
            <color indexed="81"/>
            <rFont val="Tahoma"/>
            <family val="2"/>
          </rPr>
          <t>punlop.v:</t>
        </r>
        <r>
          <rPr>
            <sz val="8"/>
            <color indexed="81"/>
            <rFont val="Tahoma"/>
            <family val="2"/>
          </rPr>
          <t xml:space="preserve">
depth of neutral plane</t>
        </r>
      </text>
    </comment>
    <comment ref="B32" authorId="0" shapeId="0">
      <text>
        <r>
          <rPr>
            <b/>
            <sz val="8"/>
            <color indexed="81"/>
            <rFont val="Tahoma"/>
            <family val="2"/>
          </rPr>
          <t>punlop.v:</t>
        </r>
        <r>
          <rPr>
            <sz val="8"/>
            <color indexed="81"/>
            <rFont val="Tahoma"/>
            <family val="2"/>
          </rPr>
          <t xml:space="preserve">
load at neutral plane</t>
        </r>
      </text>
    </comment>
    <comment ref="B33" authorId="0" shapeId="0">
      <text>
        <r>
          <rPr>
            <b/>
            <sz val="8"/>
            <color indexed="81"/>
            <rFont val="Tahoma"/>
            <family val="2"/>
          </rPr>
          <t>punlop.v:</t>
        </r>
        <r>
          <rPr>
            <sz val="8"/>
            <color indexed="81"/>
            <rFont val="Tahoma"/>
            <family val="2"/>
          </rPr>
          <t xml:space="preserve">
drag load</t>
        </r>
      </text>
    </comment>
  </commentList>
</comments>
</file>

<file path=xl/comments2.xml><?xml version="1.0" encoding="utf-8"?>
<comments xmlns="http://schemas.openxmlformats.org/spreadsheetml/2006/main">
  <authors>
    <author>punlop.v</author>
  </authors>
  <commentList>
    <comment ref="A20" authorId="0" shapeId="0">
      <text>
        <r>
          <rPr>
            <b/>
            <sz val="8"/>
            <color indexed="81"/>
            <rFont val="Tahoma"/>
            <family val="2"/>
          </rPr>
          <t>punlop.v:</t>
        </r>
        <r>
          <rPr>
            <sz val="8"/>
            <color indexed="81"/>
            <rFont val="Tahoma"/>
            <family val="2"/>
          </rPr>
          <t xml:space="preserve">
effective unit weight</t>
        </r>
      </text>
    </comment>
    <comment ref="D20" authorId="0" shapeId="0">
      <text>
        <r>
          <rPr>
            <b/>
            <sz val="8"/>
            <color indexed="81"/>
            <rFont val="Tahoma"/>
            <family val="2"/>
          </rPr>
          <t>punlop.v:</t>
        </r>
        <r>
          <rPr>
            <sz val="8"/>
            <color indexed="81"/>
            <rFont val="Tahoma"/>
            <family val="2"/>
          </rPr>
          <t xml:space="preserve">
pile embedment</t>
        </r>
      </text>
    </comment>
    <comment ref="A21" authorId="0" shapeId="0">
      <text>
        <r>
          <rPr>
            <b/>
            <sz val="8"/>
            <color indexed="81"/>
            <rFont val="Tahoma"/>
            <family val="2"/>
          </rPr>
          <t>punlop.v:</t>
        </r>
        <r>
          <rPr>
            <sz val="8"/>
            <color indexed="81"/>
            <rFont val="Tahoma"/>
            <family val="2"/>
          </rPr>
          <t xml:space="preserve">
skin resistance coeff.</t>
        </r>
      </text>
    </comment>
    <comment ref="D21" authorId="0" shapeId="0">
      <text>
        <r>
          <rPr>
            <b/>
            <sz val="8"/>
            <color indexed="81"/>
            <rFont val="Tahoma"/>
            <family val="2"/>
          </rPr>
          <t>punlop.v:</t>
        </r>
        <r>
          <rPr>
            <sz val="8"/>
            <color indexed="81"/>
            <rFont val="Tahoma"/>
            <family val="2"/>
          </rPr>
          <t xml:space="preserve">
pile diameter</t>
        </r>
      </text>
    </comment>
    <comment ref="A22" authorId="0" shapeId="0">
      <text>
        <r>
          <rPr>
            <b/>
            <sz val="8"/>
            <color indexed="81"/>
            <rFont val="Tahoma"/>
            <family val="2"/>
          </rPr>
          <t>punlop.v:</t>
        </r>
        <r>
          <rPr>
            <sz val="8"/>
            <color indexed="81"/>
            <rFont val="Tahoma"/>
            <family val="2"/>
          </rPr>
          <t xml:space="preserve">
end bearing coefficient</t>
        </r>
      </text>
    </comment>
    <comment ref="A24" authorId="0" shapeId="0">
      <text>
        <r>
          <rPr>
            <b/>
            <sz val="8"/>
            <color indexed="81"/>
            <rFont val="Tahoma"/>
            <family val="2"/>
          </rPr>
          <t>punlop.v:</t>
        </r>
        <r>
          <rPr>
            <sz val="8"/>
            <color indexed="81"/>
            <rFont val="Tahoma"/>
            <family val="2"/>
          </rPr>
          <t xml:space="preserve">
ultimate skin resistance</t>
        </r>
      </text>
    </comment>
    <comment ref="A25" authorId="0" shapeId="0">
      <text>
        <r>
          <rPr>
            <b/>
            <sz val="8"/>
            <color indexed="81"/>
            <rFont val="Tahoma"/>
            <family val="2"/>
          </rPr>
          <t>punlop.v
ultimate toe resistance</t>
        </r>
      </text>
    </comment>
    <comment ref="A26" authorId="0" shapeId="0">
      <text>
        <r>
          <rPr>
            <b/>
            <sz val="8"/>
            <color indexed="81"/>
            <rFont val="Tahoma"/>
            <family val="2"/>
          </rPr>
          <t>punlop.v:</t>
        </r>
        <r>
          <rPr>
            <sz val="8"/>
            <color indexed="81"/>
            <rFont val="Tahoma"/>
            <family val="2"/>
          </rPr>
          <t xml:space="preserve">
ultimate resistance</t>
        </r>
      </text>
    </comment>
    <comment ref="A27" authorId="0" shapeId="0">
      <text>
        <r>
          <rPr>
            <b/>
            <sz val="8"/>
            <color indexed="81"/>
            <rFont val="Tahoma"/>
            <family val="2"/>
          </rPr>
          <t>punlop.v:</t>
        </r>
        <r>
          <rPr>
            <sz val="8"/>
            <color indexed="81"/>
            <rFont val="Tahoma"/>
            <family val="2"/>
          </rPr>
          <t xml:space="preserve">
applied load</t>
        </r>
      </text>
    </comment>
    <comment ref="A29" authorId="0" shapeId="0">
      <text>
        <r>
          <rPr>
            <b/>
            <sz val="8"/>
            <color indexed="81"/>
            <rFont val="Tahoma"/>
            <family val="2"/>
          </rPr>
          <t>punlop.v:</t>
        </r>
        <r>
          <rPr>
            <sz val="8"/>
            <color indexed="81"/>
            <rFont val="Tahoma"/>
            <family val="2"/>
          </rPr>
          <t xml:space="preserve">
total relative settlement</t>
        </r>
      </text>
    </comment>
    <comment ref="A30" authorId="0" shapeId="0">
      <text>
        <r>
          <rPr>
            <b/>
            <sz val="8"/>
            <color indexed="81"/>
            <rFont val="Tahoma"/>
            <family val="2"/>
          </rPr>
          <t>punlop.v:</t>
        </r>
        <r>
          <rPr>
            <sz val="8"/>
            <color indexed="81"/>
            <rFont val="Tahoma"/>
            <family val="2"/>
          </rPr>
          <t xml:space="preserve">
relative displacement that yields the toe resistance</t>
        </r>
      </text>
    </comment>
    <comment ref="A31" authorId="0" shapeId="0">
      <text>
        <r>
          <rPr>
            <b/>
            <sz val="8"/>
            <color indexed="81"/>
            <rFont val="Tahoma"/>
            <family val="2"/>
          </rPr>
          <t>punlop.v:</t>
        </r>
        <r>
          <rPr>
            <sz val="8"/>
            <color indexed="81"/>
            <rFont val="Tahoma"/>
            <family val="2"/>
          </rPr>
          <t xml:space="preserve">
relative displacement that yields the skin resistance</t>
        </r>
      </text>
    </comment>
    <comment ref="B35" authorId="0" shapeId="0">
      <text>
        <r>
          <rPr>
            <b/>
            <sz val="8"/>
            <color indexed="81"/>
            <rFont val="Tahoma"/>
            <family val="2"/>
          </rPr>
          <t>punlop.v:</t>
        </r>
        <r>
          <rPr>
            <sz val="8"/>
            <color indexed="81"/>
            <rFont val="Tahoma"/>
            <family val="2"/>
          </rPr>
          <t xml:space="preserve">
depth to neutral plane</t>
        </r>
      </text>
    </comment>
    <comment ref="B36" authorId="0" shapeId="0">
      <text>
        <r>
          <rPr>
            <b/>
            <sz val="8"/>
            <color indexed="81"/>
            <rFont val="Tahoma"/>
            <family val="2"/>
          </rPr>
          <t>punlop.v:</t>
        </r>
        <r>
          <rPr>
            <sz val="8"/>
            <color indexed="81"/>
            <rFont val="Tahoma"/>
            <family val="2"/>
          </rPr>
          <t xml:space="preserve">
load at neutral plane</t>
        </r>
      </text>
    </comment>
    <comment ref="B37" authorId="0" shapeId="0">
      <text>
        <r>
          <rPr>
            <b/>
            <sz val="8"/>
            <color indexed="81"/>
            <rFont val="Tahoma"/>
            <family val="2"/>
          </rPr>
          <t>punlop.v:</t>
        </r>
        <r>
          <rPr>
            <sz val="8"/>
            <color indexed="81"/>
            <rFont val="Tahoma"/>
            <family val="2"/>
          </rPr>
          <t xml:space="preserve">
drag load</t>
        </r>
      </text>
    </comment>
  </commentList>
</comments>
</file>

<file path=xl/sharedStrings.xml><?xml version="1.0" encoding="utf-8"?>
<sst xmlns="http://schemas.openxmlformats.org/spreadsheetml/2006/main" count="123" uniqueCount="61">
  <si>
    <t>Assumptions</t>
  </si>
  <si>
    <t>Homogeneous soil</t>
  </si>
  <si>
    <t>Water table is at ground surface</t>
  </si>
  <si>
    <t>Fully-mobilized friction and bearing</t>
  </si>
  <si>
    <t>Input</t>
  </si>
  <si>
    <r>
      <t>g</t>
    </r>
    <r>
      <rPr>
        <b/>
        <sz val="10"/>
        <rFont val="Arial"/>
        <family val="2"/>
        <charset val="222"/>
      </rPr>
      <t>' =</t>
    </r>
  </si>
  <si>
    <r>
      <t>kN/m</t>
    </r>
    <r>
      <rPr>
        <vertAlign val="superscript"/>
        <sz val="10"/>
        <rFont val="Arial"/>
        <family val="2"/>
        <charset val="222"/>
      </rPr>
      <t>3</t>
    </r>
  </si>
  <si>
    <t>D =</t>
  </si>
  <si>
    <t>m</t>
  </si>
  <si>
    <r>
      <t xml:space="preserve">b </t>
    </r>
    <r>
      <rPr>
        <b/>
        <sz val="10"/>
        <rFont val="Arial"/>
        <family val="2"/>
        <charset val="222"/>
      </rPr>
      <t>=</t>
    </r>
  </si>
  <si>
    <t>B =</t>
  </si>
  <si>
    <r>
      <t>N</t>
    </r>
    <r>
      <rPr>
        <b/>
        <vertAlign val="subscript"/>
        <sz val="10"/>
        <rFont val="Arial"/>
        <family val="2"/>
        <charset val="222"/>
      </rPr>
      <t xml:space="preserve">q </t>
    </r>
    <r>
      <rPr>
        <b/>
        <sz val="10"/>
        <rFont val="Arial"/>
        <family val="2"/>
        <charset val="222"/>
      </rPr>
      <t>=</t>
    </r>
  </si>
  <si>
    <t>Perimeter =</t>
  </si>
  <si>
    <t>Area =</t>
  </si>
  <si>
    <r>
      <t>m</t>
    </r>
    <r>
      <rPr>
        <vertAlign val="superscript"/>
        <sz val="10"/>
        <rFont val="Arial"/>
        <family val="2"/>
        <charset val="222"/>
      </rPr>
      <t>2</t>
    </r>
  </si>
  <si>
    <r>
      <t>R</t>
    </r>
    <r>
      <rPr>
        <vertAlign val="subscript"/>
        <sz val="10"/>
        <rFont val="Arial"/>
        <family val="2"/>
        <charset val="222"/>
      </rPr>
      <t>su</t>
    </r>
    <r>
      <rPr>
        <sz val="10"/>
        <rFont val="Arial"/>
        <family val="2"/>
        <charset val="222"/>
      </rPr>
      <t xml:space="preserve"> =</t>
    </r>
  </si>
  <si>
    <t>kN</t>
  </si>
  <si>
    <r>
      <t>R</t>
    </r>
    <r>
      <rPr>
        <vertAlign val="subscript"/>
        <sz val="10"/>
        <rFont val="Arial"/>
        <family val="2"/>
        <charset val="222"/>
      </rPr>
      <t>tu</t>
    </r>
    <r>
      <rPr>
        <sz val="10"/>
        <rFont val="Arial"/>
        <family val="2"/>
        <charset val="222"/>
      </rPr>
      <t xml:space="preserve"> =</t>
    </r>
  </si>
  <si>
    <r>
      <t xml:space="preserve">a </t>
    </r>
    <r>
      <rPr>
        <sz val="10"/>
        <rFont val="Arial"/>
        <family val="2"/>
        <charset val="222"/>
      </rPr>
      <t>=</t>
    </r>
  </si>
  <si>
    <r>
      <t>R</t>
    </r>
    <r>
      <rPr>
        <vertAlign val="subscript"/>
        <sz val="10"/>
        <rFont val="Arial"/>
        <family val="2"/>
        <charset val="222"/>
      </rPr>
      <t>u</t>
    </r>
    <r>
      <rPr>
        <sz val="10"/>
        <rFont val="Arial"/>
        <family val="2"/>
        <charset val="222"/>
      </rPr>
      <t xml:space="preserve"> =</t>
    </r>
  </si>
  <si>
    <t>FS =</t>
  </si>
  <si>
    <r>
      <t>Q</t>
    </r>
    <r>
      <rPr>
        <b/>
        <vertAlign val="subscript"/>
        <sz val="10"/>
        <rFont val="Arial"/>
        <family val="2"/>
        <charset val="222"/>
      </rPr>
      <t xml:space="preserve">d </t>
    </r>
    <r>
      <rPr>
        <b/>
        <sz val="10"/>
        <rFont val="Arial"/>
        <family val="2"/>
        <charset val="222"/>
      </rPr>
      <t>=</t>
    </r>
  </si>
  <si>
    <t>Output</t>
  </si>
  <si>
    <r>
      <t>z</t>
    </r>
    <r>
      <rPr>
        <vertAlign val="subscript"/>
        <sz val="10"/>
        <rFont val="Arial"/>
        <family val="2"/>
        <charset val="222"/>
      </rPr>
      <t xml:space="preserve">NP </t>
    </r>
    <r>
      <rPr>
        <sz val="10"/>
        <rFont val="Arial"/>
        <family val="2"/>
        <charset val="222"/>
      </rPr>
      <t>=</t>
    </r>
  </si>
  <si>
    <r>
      <t>Q</t>
    </r>
    <r>
      <rPr>
        <vertAlign val="subscript"/>
        <sz val="10"/>
        <rFont val="Arial"/>
        <family val="2"/>
        <charset val="222"/>
      </rPr>
      <t xml:space="preserve">NP </t>
    </r>
    <r>
      <rPr>
        <sz val="10"/>
        <rFont val="Arial"/>
        <family val="2"/>
        <charset val="222"/>
      </rPr>
      <t>=</t>
    </r>
  </si>
  <si>
    <r>
      <t>Q</t>
    </r>
    <r>
      <rPr>
        <vertAlign val="subscript"/>
        <sz val="10"/>
        <rFont val="Arial"/>
        <family val="2"/>
        <charset val="222"/>
      </rPr>
      <t xml:space="preserve">n </t>
    </r>
    <r>
      <rPr>
        <sz val="10"/>
        <rFont val="Arial"/>
        <family val="2"/>
        <charset val="222"/>
      </rPr>
      <t>=</t>
    </r>
  </si>
  <si>
    <t>Project Name :</t>
  </si>
  <si>
    <t>Project No:</t>
  </si>
  <si>
    <t>Client :</t>
  </si>
  <si>
    <t>Subject :</t>
  </si>
  <si>
    <t>Prepared by:</t>
  </si>
  <si>
    <t>PV</t>
  </si>
  <si>
    <t>Date :</t>
  </si>
  <si>
    <t>Checked by:</t>
  </si>
  <si>
    <t>Spreadsheet created on 20 April 2012, Punlop</t>
  </si>
  <si>
    <t>Reference:</t>
  </si>
  <si>
    <t>Fellenius, B.H. (1989). "Unified design of piles and pile groups." Transportation Research Record, No.1169, p. 75-82.</t>
  </si>
  <si>
    <t>Partially-mobilized friction and bearing</t>
  </si>
  <si>
    <t>Relative displacement profile is linear</t>
  </si>
  <si>
    <t>Pile is rigid</t>
  </si>
  <si>
    <t>S =</t>
  </si>
  <si>
    <t>mm</t>
  </si>
  <si>
    <r>
      <t xml:space="preserve">y </t>
    </r>
    <r>
      <rPr>
        <sz val="10"/>
        <rFont val="Arial"/>
        <family val="2"/>
        <charset val="222"/>
      </rPr>
      <t>=</t>
    </r>
  </si>
  <si>
    <r>
      <t>d</t>
    </r>
    <r>
      <rPr>
        <b/>
        <vertAlign val="subscript"/>
        <sz val="10"/>
        <rFont val="Arial"/>
        <family val="2"/>
        <charset val="222"/>
      </rPr>
      <t xml:space="preserve">ty </t>
    </r>
    <r>
      <rPr>
        <b/>
        <sz val="10"/>
        <rFont val="Arial"/>
        <family val="2"/>
        <charset val="222"/>
      </rPr>
      <t>=</t>
    </r>
  </si>
  <si>
    <r>
      <t xml:space="preserve">w </t>
    </r>
    <r>
      <rPr>
        <sz val="10"/>
        <rFont val="Arial"/>
        <family val="2"/>
        <charset val="222"/>
      </rPr>
      <t>=</t>
    </r>
  </si>
  <si>
    <r>
      <t>d</t>
    </r>
    <r>
      <rPr>
        <b/>
        <vertAlign val="subscript"/>
        <sz val="10"/>
        <rFont val="Arial"/>
        <family val="2"/>
        <charset val="222"/>
      </rPr>
      <t xml:space="preserve">sy </t>
    </r>
    <r>
      <rPr>
        <b/>
        <sz val="10"/>
        <rFont val="Arial"/>
        <family val="2"/>
        <charset val="222"/>
      </rPr>
      <t>=</t>
    </r>
  </si>
  <si>
    <r>
      <t xml:space="preserve">l </t>
    </r>
    <r>
      <rPr>
        <sz val="10"/>
        <rFont val="Arial"/>
        <family val="2"/>
        <charset val="222"/>
      </rPr>
      <t>=</t>
    </r>
  </si>
  <si>
    <r>
      <t>d</t>
    </r>
    <r>
      <rPr>
        <vertAlign val="subscript"/>
        <sz val="10"/>
        <rFont val="Arial"/>
        <family val="2"/>
        <charset val="222"/>
      </rPr>
      <t xml:space="preserve">h </t>
    </r>
    <r>
      <rPr>
        <sz val="10"/>
        <rFont val="Arial"/>
        <family val="2"/>
        <charset val="222"/>
      </rPr>
      <t>=</t>
    </r>
  </si>
  <si>
    <t>Negative Skin Friction by Rigid-Plastic Model</t>
  </si>
  <si>
    <t>Negative Skin Friction by Elastoplastic Model</t>
  </si>
  <si>
    <t>Matyas, E.L. and Santamarina, J.C. (1994). "Negative skin friction and the neutral plane." CGJ, No.31, p.591-597.</t>
  </si>
  <si>
    <t>Reduced FS =</t>
  </si>
  <si>
    <t>kN check sectional capacity</t>
  </si>
  <si>
    <t>หมายเหตุ</t>
  </si>
  <si>
    <t>1)</t>
  </si>
  <si>
    <r>
      <t xml:space="preserve">ตารางคำนวณนี้เขียนขึ้นโดย </t>
    </r>
    <r>
      <rPr>
        <i/>
        <sz val="11"/>
        <color theme="1"/>
        <rFont val="Calibri"/>
        <family val="2"/>
        <scheme val="minor"/>
      </rPr>
      <t>พัลลภ วิสุทธิ์เมธานุกูล</t>
    </r>
    <r>
      <rPr>
        <sz val="11"/>
        <color theme="1"/>
        <rFont val="Calibri"/>
        <family val="2"/>
        <scheme val="minor"/>
      </rPr>
      <t xml:space="preserve">  โดยมีวัตถุประสงค์ด้านวิชาการเพื่อใช้ประกอบหนังสือ </t>
    </r>
    <r>
      <rPr>
        <i/>
        <sz val="11"/>
        <color theme="1"/>
        <rFont val="Calibri"/>
        <family val="2"/>
        <scheme val="minor"/>
      </rPr>
      <t>คู่มือวิศวกรรมฐานราก</t>
    </r>
    <r>
      <rPr>
        <sz val="11"/>
        <color theme="1"/>
        <rFont val="Calibri"/>
        <family val="2"/>
        <scheme val="minor"/>
      </rPr>
      <t xml:space="preserve">  ของผู้เขียนเดียวกัน</t>
    </r>
  </si>
  <si>
    <t>2)</t>
  </si>
  <si>
    <t>ถึงแม้ว่าผู้เขียนจะพัฒนาตารางคำนวณขึ้นมาอย่างระมัดระวัง แต่ก็อาจจะมีความผิดพลาด รวมทั้งไม่สามารถใช้ครอบคลุมและแก้ปัญหาทุกสิ่งทุกอย่างได้</t>
  </si>
  <si>
    <t>3)</t>
  </si>
  <si>
    <t>ผู้เขียนตารางคำนวณไม่จำเป็นต้องรับผิดชอบความผิดพลาดในตารางคำนวณ หรือรับผิดชอบความเสียหายที่เกิดจากผู้อื่นนำไปใช้</t>
  </si>
  <si>
    <t>ver 2014.07.18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</si>
</sst>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23">
    <font>
      <sz val="11"/>
      <color theme="1"/>
      <name val="Calibri"/>
      <family val="2"/>
      <scheme val="minor"/>
    </font>
    <font>
      <b/>
      <sz val="12"/>
      <name val="Arial"/>
      <family val="2"/>
      <charset val="222"/>
    </font>
    <font>
      <b/>
      <sz val="10"/>
      <name val="Arial"/>
      <family val="2"/>
      <charset val="222"/>
    </font>
    <font>
      <b/>
      <sz val="10"/>
      <name val="Symbol"/>
      <family val="1"/>
      <charset val="2"/>
    </font>
    <font>
      <vertAlign val="superscript"/>
      <sz val="10"/>
      <name val="Arial"/>
      <family val="2"/>
      <charset val="222"/>
    </font>
    <font>
      <b/>
      <vertAlign val="subscript"/>
      <sz val="10"/>
      <name val="Arial"/>
      <family val="2"/>
      <charset val="222"/>
    </font>
    <font>
      <vertAlign val="subscript"/>
      <sz val="10"/>
      <name val="Arial"/>
      <family val="2"/>
      <charset val="222"/>
    </font>
    <font>
      <sz val="10"/>
      <name val="Arial"/>
      <family val="2"/>
      <charset val="222"/>
    </font>
    <font>
      <sz val="10"/>
      <name val="Symbol"/>
      <family val="1"/>
      <charset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rgb="FFFF00FF"/>
      <name val="Calibri"/>
      <family val="2"/>
      <scheme val="minor"/>
    </font>
    <font>
      <b/>
      <sz val="10"/>
      <color rgb="FFFF00FF"/>
      <name val="Arial"/>
      <family val="2"/>
    </font>
    <font>
      <b/>
      <sz val="12"/>
      <color rgb="FF0033CC"/>
      <name val="Arial"/>
      <family val="2"/>
      <charset val="222"/>
    </font>
    <font>
      <b/>
      <u/>
      <sz val="10"/>
      <color rgb="FF0033CC"/>
      <name val="Arial"/>
      <family val="2"/>
    </font>
    <font>
      <b/>
      <sz val="10"/>
      <color rgb="FF0033CC"/>
      <name val="Arial"/>
      <family val="2"/>
      <charset val="222"/>
    </font>
    <font>
      <b/>
      <sz val="11"/>
      <color rgb="FF0033CC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1" fillId="0" borderId="5" xfId="0" applyFont="1" applyBorder="1"/>
    <xf numFmtId="0" fontId="3" fillId="0" borderId="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65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right"/>
    </xf>
    <xf numFmtId="166" fontId="0" fillId="0" borderId="0" xfId="0" applyNumberFormat="1" applyFill="1" applyBorder="1" applyAlignment="1">
      <alignment horizontal="center"/>
    </xf>
    <xf numFmtId="0" fontId="0" fillId="0" borderId="5" xfId="0" applyBorder="1" applyAlignment="1">
      <alignment horizontal="right"/>
    </xf>
    <xf numFmtId="0" fontId="8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8" xfId="0" applyBorder="1"/>
    <xf numFmtId="0" fontId="0" fillId="0" borderId="9" xfId="0" applyBorder="1"/>
    <xf numFmtId="0" fontId="1" fillId="0" borderId="0" xfId="0" applyFont="1" applyBorder="1"/>
    <xf numFmtId="0" fontId="9" fillId="0" borderId="0" xfId="0" applyFont="1" applyBorder="1"/>
    <xf numFmtId="0" fontId="0" fillId="3" borderId="10" xfId="0" applyFill="1" applyBorder="1" applyProtection="1">
      <protection locked="0"/>
    </xf>
    <xf numFmtId="0" fontId="9" fillId="3" borderId="11" xfId="0" applyFont="1" applyFill="1" applyBorder="1" applyProtection="1">
      <protection locked="0"/>
    </xf>
    <xf numFmtId="0" fontId="9" fillId="3" borderId="12" xfId="0" applyFont="1" applyFill="1" applyBorder="1" applyProtection="1"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0" fontId="10" fillId="3" borderId="10" xfId="0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15" fontId="0" fillId="3" borderId="1" xfId="0" applyNumberFormat="1" applyFill="1" applyBorder="1" applyProtection="1">
      <protection locked="0"/>
    </xf>
    <xf numFmtId="0" fontId="9" fillId="3" borderId="1" xfId="0" applyFont="1" applyFill="1" applyBorder="1" applyProtection="1">
      <protection locked="0"/>
    </xf>
    <xf numFmtId="0" fontId="9" fillId="0" borderId="13" xfId="0" applyFont="1" applyBorder="1"/>
    <xf numFmtId="0" fontId="9" fillId="0" borderId="5" xfId="0" applyFont="1" applyBorder="1"/>
    <xf numFmtId="0" fontId="9" fillId="0" borderId="0" xfId="0" applyFont="1" applyFill="1" applyBorder="1" applyProtection="1">
      <protection locked="0"/>
    </xf>
    <xf numFmtId="0" fontId="0" fillId="0" borderId="0" xfId="0" applyFill="1" applyBorder="1"/>
    <xf numFmtId="0" fontId="11" fillId="0" borderId="5" xfId="0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15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6" fillId="0" borderId="0" xfId="0" applyFont="1" applyBorder="1"/>
    <xf numFmtId="0" fontId="17" fillId="0" borderId="5" xfId="0" applyFont="1" applyBorder="1"/>
    <xf numFmtId="0" fontId="18" fillId="0" borderId="5" xfId="0" applyFont="1" applyBorder="1"/>
    <xf numFmtId="0" fontId="19" fillId="0" borderId="7" xfId="0" applyFont="1" applyBorder="1"/>
    <xf numFmtId="0" fontId="20" fillId="0" borderId="2" xfId="0" applyFont="1" applyBorder="1"/>
    <xf numFmtId="0" fontId="21" fillId="0" borderId="4" xfId="0" applyFont="1" applyBorder="1" applyAlignment="1">
      <alignment horizontal="right"/>
    </xf>
    <xf numFmtId="0" fontId="22" fillId="0" borderId="4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24</xdr:row>
      <xdr:rowOff>19050</xdr:rowOff>
    </xdr:from>
    <xdr:to>
      <xdr:col>2</xdr:col>
      <xdr:colOff>457200</xdr:colOff>
      <xdr:row>27</xdr:row>
      <xdr:rowOff>161925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581150" y="2057400"/>
          <a:ext cx="95250" cy="742950"/>
        </a:xfrm>
        <a:prstGeom prst="rightBrace">
          <a:avLst>
            <a:gd name="adj1" fmla="val 6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6</xdr:col>
      <xdr:colOff>200025</xdr:colOff>
      <xdr:row>18</xdr:row>
      <xdr:rowOff>19050</xdr:rowOff>
    </xdr:from>
    <xdr:to>
      <xdr:col>13</xdr:col>
      <xdr:colOff>333375</xdr:colOff>
      <xdr:row>32</xdr:row>
      <xdr:rowOff>85725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0" y="3476625"/>
          <a:ext cx="4657725" cy="2781300"/>
        </a:xfrm>
        <a:prstGeom prst="rect">
          <a:avLst/>
        </a:prstGeom>
        <a:noFill/>
        <a:ln>
          <a:solidFill>
            <a:schemeClr val="accent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23</xdr:row>
      <xdr:rowOff>19050</xdr:rowOff>
    </xdr:from>
    <xdr:to>
      <xdr:col>3</xdr:col>
      <xdr:colOff>47625</xdr:colOff>
      <xdr:row>27</xdr:row>
      <xdr:rowOff>0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1762125" y="2219325"/>
          <a:ext cx="114300" cy="723900"/>
        </a:xfrm>
        <a:prstGeom prst="rightBrace">
          <a:avLst>
            <a:gd name="adj1" fmla="val 52778"/>
            <a:gd name="adj2" fmla="val 7625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561975</xdr:colOff>
      <xdr:row>28</xdr:row>
      <xdr:rowOff>9525</xdr:rowOff>
    </xdr:from>
    <xdr:to>
      <xdr:col>3</xdr:col>
      <xdr:colOff>28575</xdr:colOff>
      <xdr:row>31</xdr:row>
      <xdr:rowOff>0</xdr:rowOff>
    </xdr:to>
    <xdr:sp macro="" textlink="">
      <xdr:nvSpPr>
        <xdr:cNvPr id="3" name="AutoShape 3"/>
        <xdr:cNvSpPr>
          <a:spLocks/>
        </xdr:cNvSpPr>
      </xdr:nvSpPr>
      <xdr:spPr bwMode="auto">
        <a:xfrm>
          <a:off x="1781175" y="3114675"/>
          <a:ext cx="76200" cy="514350"/>
        </a:xfrm>
        <a:prstGeom prst="rightBrace">
          <a:avLst>
            <a:gd name="adj1" fmla="val 56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6</xdr:col>
      <xdr:colOff>19050</xdr:colOff>
      <xdr:row>18</xdr:row>
      <xdr:rowOff>19050</xdr:rowOff>
    </xdr:from>
    <xdr:to>
      <xdr:col>14</xdr:col>
      <xdr:colOff>123825</xdr:colOff>
      <xdr:row>36</xdr:row>
      <xdr:rowOff>133350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52875" y="3486150"/>
          <a:ext cx="5191125" cy="3600450"/>
        </a:xfrm>
        <a:prstGeom prst="rect">
          <a:avLst/>
        </a:prstGeom>
        <a:noFill/>
        <a:ln>
          <a:solidFill>
            <a:schemeClr val="accent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workbookViewId="0">
      <selection activeCell="Q34" sqref="Q34"/>
    </sheetView>
  </sheetViews>
  <sheetFormatPr defaultRowHeight="15"/>
  <cols>
    <col min="1" max="1" width="13.28515625" customWidth="1"/>
    <col min="4" max="4" width="11.42578125" customWidth="1"/>
    <col min="6" max="6" width="12.28515625" customWidth="1"/>
    <col min="7" max="7" width="11.42578125" customWidth="1"/>
    <col min="8" max="8" width="10.7109375" customWidth="1"/>
  </cols>
  <sheetData>
    <row r="1" spans="1:14" ht="15.75" thickTop="1">
      <c r="A1" s="46" t="s">
        <v>53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7" t="s">
        <v>60</v>
      </c>
    </row>
    <row r="2" spans="1:14">
      <c r="A2" s="13" t="s">
        <v>54</v>
      </c>
      <c r="B2" s="1" t="s">
        <v>55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5"/>
    </row>
    <row r="3" spans="1:14">
      <c r="A3" s="13" t="s">
        <v>56</v>
      </c>
      <c r="B3" s="1" t="s">
        <v>57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5"/>
    </row>
    <row r="4" spans="1:14">
      <c r="A4" s="13" t="s">
        <v>58</v>
      </c>
      <c r="B4" s="1" t="s">
        <v>59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"/>
    </row>
    <row r="5" spans="1:14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5"/>
    </row>
    <row r="6" spans="1:14" ht="15.75">
      <c r="A6" s="4"/>
      <c r="B6" s="1"/>
      <c r="C6" s="1"/>
      <c r="D6" s="1"/>
      <c r="E6" s="42" t="s">
        <v>48</v>
      </c>
      <c r="F6" s="1"/>
      <c r="G6" s="1"/>
      <c r="H6" s="1"/>
      <c r="I6" s="1"/>
      <c r="J6" s="1"/>
      <c r="K6" s="1"/>
      <c r="L6" s="1"/>
      <c r="M6" s="1"/>
      <c r="N6" s="5"/>
    </row>
    <row r="7" spans="1:14" ht="15.75">
      <c r="A7" s="4"/>
      <c r="B7" s="1"/>
      <c r="C7" s="1"/>
      <c r="D7" s="1"/>
      <c r="E7" s="18"/>
      <c r="F7" s="1"/>
      <c r="G7" s="1"/>
      <c r="H7" s="1"/>
      <c r="I7" s="1"/>
      <c r="J7" s="1"/>
      <c r="K7" s="1"/>
      <c r="L7" s="1"/>
      <c r="M7" s="1"/>
      <c r="N7" s="5"/>
    </row>
    <row r="8" spans="1:14" hidden="1">
      <c r="A8" s="28" t="s">
        <v>26</v>
      </c>
      <c r="B8" s="20"/>
      <c r="C8" s="21"/>
      <c r="D8" s="21"/>
      <c r="E8" s="22"/>
      <c r="F8" s="19"/>
      <c r="G8" s="19" t="s">
        <v>27</v>
      </c>
      <c r="H8" s="23"/>
      <c r="I8" s="1"/>
      <c r="J8" s="1"/>
      <c r="K8" s="1"/>
      <c r="L8" s="1"/>
      <c r="M8" s="1"/>
      <c r="N8" s="5"/>
    </row>
    <row r="9" spans="1:14" hidden="1">
      <c r="A9" s="28" t="s">
        <v>28</v>
      </c>
      <c r="B9" s="24"/>
      <c r="C9" s="21"/>
      <c r="D9" s="21"/>
      <c r="E9" s="22"/>
      <c r="F9" s="19"/>
      <c r="G9" s="19"/>
      <c r="H9" s="19"/>
      <c r="I9" s="1"/>
      <c r="J9" s="1"/>
      <c r="K9" s="1"/>
      <c r="L9" s="1"/>
      <c r="M9" s="1"/>
      <c r="N9" s="5"/>
    </row>
    <row r="10" spans="1:14" hidden="1">
      <c r="A10" s="28" t="s">
        <v>29</v>
      </c>
      <c r="B10" s="24"/>
      <c r="C10" s="21"/>
      <c r="D10" s="21"/>
      <c r="E10" s="22"/>
      <c r="F10" s="19"/>
      <c r="G10" s="1"/>
      <c r="H10" s="1"/>
      <c r="I10" s="1"/>
      <c r="J10" s="1"/>
      <c r="K10" s="1"/>
      <c r="L10" s="1"/>
      <c r="M10" s="1"/>
      <c r="N10" s="5"/>
    </row>
    <row r="11" spans="1:14" hidden="1">
      <c r="A11" s="28" t="s">
        <v>30</v>
      </c>
      <c r="B11" s="25" t="s">
        <v>31</v>
      </c>
      <c r="C11" s="19"/>
      <c r="D11" s="19"/>
      <c r="E11" s="19"/>
      <c r="F11" s="1"/>
      <c r="G11" s="19" t="s">
        <v>32</v>
      </c>
      <c r="H11" s="26">
        <f ca="1">TODAY()</f>
        <v>41838</v>
      </c>
      <c r="I11" s="1"/>
      <c r="J11" s="1"/>
      <c r="K11" s="1"/>
      <c r="L11" s="1"/>
      <c r="M11" s="1"/>
      <c r="N11" s="5"/>
    </row>
    <row r="12" spans="1:14" hidden="1">
      <c r="A12" s="28" t="s">
        <v>33</v>
      </c>
      <c r="B12" s="27"/>
      <c r="C12" s="19"/>
      <c r="D12" s="19"/>
      <c r="E12" s="19"/>
      <c r="F12" s="19"/>
      <c r="G12" s="19"/>
      <c r="H12" s="19"/>
      <c r="I12" s="1"/>
      <c r="J12" s="1"/>
      <c r="K12" s="1"/>
      <c r="L12" s="1"/>
      <c r="M12" s="1"/>
      <c r="N12" s="5"/>
    </row>
    <row r="13" spans="1:14">
      <c r="A13" s="29"/>
      <c r="B13" s="30"/>
      <c r="C13" s="19"/>
      <c r="D13" s="19"/>
      <c r="E13" s="19"/>
      <c r="F13" s="19"/>
      <c r="G13" s="19"/>
      <c r="H13" s="19"/>
      <c r="I13" s="1"/>
      <c r="J13" s="1"/>
      <c r="K13" s="1"/>
      <c r="L13" s="1"/>
      <c r="M13" s="1"/>
      <c r="N13" s="5"/>
    </row>
    <row r="14" spans="1:14">
      <c r="A14" s="43" t="s">
        <v>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5"/>
    </row>
    <row r="15" spans="1:14">
      <c r="A15" s="4">
        <v>1</v>
      </c>
      <c r="B15" s="1" t="s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5"/>
    </row>
    <row r="16" spans="1:14">
      <c r="A16" s="4">
        <v>2</v>
      </c>
      <c r="B16" s="1" t="s">
        <v>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5"/>
    </row>
    <row r="17" spans="1:14">
      <c r="A17" s="4">
        <v>3</v>
      </c>
      <c r="B17" s="1" t="s">
        <v>3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5"/>
    </row>
    <row r="18" spans="1:14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5"/>
    </row>
    <row r="19" spans="1:14">
      <c r="A19" s="44" t="s">
        <v>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5"/>
    </row>
    <row r="20" spans="1:14">
      <c r="A20" s="7" t="s">
        <v>5</v>
      </c>
      <c r="B20" s="36">
        <v>10</v>
      </c>
      <c r="C20" s="1" t="s">
        <v>6</v>
      </c>
      <c r="D20" s="8" t="s">
        <v>7</v>
      </c>
      <c r="E20" s="36">
        <v>27</v>
      </c>
      <c r="F20" s="1" t="s">
        <v>8</v>
      </c>
      <c r="G20" s="1"/>
      <c r="H20" s="1"/>
      <c r="I20" s="1"/>
      <c r="J20" s="1"/>
      <c r="K20" s="1"/>
      <c r="L20" s="1"/>
      <c r="M20" s="1"/>
      <c r="N20" s="5"/>
    </row>
    <row r="21" spans="1:14">
      <c r="A21" s="7" t="s">
        <v>9</v>
      </c>
      <c r="B21" s="37">
        <v>0.25</v>
      </c>
      <c r="C21" s="1"/>
      <c r="D21" s="8" t="s">
        <v>10</v>
      </c>
      <c r="E21" s="37">
        <v>0.3</v>
      </c>
      <c r="F21" s="1" t="s">
        <v>8</v>
      </c>
      <c r="G21" s="1"/>
      <c r="H21" s="1"/>
      <c r="I21" s="1"/>
      <c r="J21" s="1"/>
      <c r="K21" s="1"/>
      <c r="L21" s="1"/>
      <c r="M21" s="1"/>
      <c r="N21" s="5"/>
    </row>
    <row r="22" spans="1:14">
      <c r="A22" s="9" t="s">
        <v>11</v>
      </c>
      <c r="B22" s="37">
        <v>100</v>
      </c>
      <c r="C22" s="1"/>
      <c r="D22" s="1" t="s">
        <v>12</v>
      </c>
      <c r="E22" s="10">
        <f>3.14159*E21</f>
        <v>0.9424769999999999</v>
      </c>
      <c r="F22" s="1" t="s">
        <v>8</v>
      </c>
      <c r="G22" s="1"/>
      <c r="H22" s="1"/>
      <c r="I22" s="1"/>
      <c r="J22" s="1"/>
      <c r="K22" s="1"/>
      <c r="L22" s="1"/>
      <c r="M22" s="1"/>
      <c r="N22" s="5"/>
    </row>
    <row r="23" spans="1:14">
      <c r="A23" s="4"/>
      <c r="B23" s="1"/>
      <c r="C23" s="1"/>
      <c r="D23" s="11" t="s">
        <v>13</v>
      </c>
      <c r="E23" s="12">
        <f>3.14159*E21^2/4</f>
        <v>7.0685774999999992E-2</v>
      </c>
      <c r="F23" s="1" t="s">
        <v>14</v>
      </c>
      <c r="G23" s="1"/>
      <c r="H23" s="1"/>
      <c r="I23" s="1"/>
      <c r="J23" s="1"/>
      <c r="K23" s="1"/>
      <c r="L23" s="1"/>
      <c r="M23" s="1"/>
      <c r="N23" s="5"/>
    </row>
    <row r="24" spans="1:14">
      <c r="A24" s="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5"/>
    </row>
    <row r="25" spans="1:14" ht="15.75">
      <c r="A25" s="13" t="s">
        <v>15</v>
      </c>
      <c r="B25" s="2">
        <f>B21*E22*E20^2*B20/2</f>
        <v>858.83216624999989</v>
      </c>
      <c r="C25" s="1" t="s">
        <v>16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5"/>
    </row>
    <row r="26" spans="1:14" ht="15.75">
      <c r="A26" s="13" t="s">
        <v>17</v>
      </c>
      <c r="B26" s="2">
        <f>E23*B20*E20*B22</f>
        <v>1908.5159249999999</v>
      </c>
      <c r="C26" s="1" t="s">
        <v>16</v>
      </c>
      <c r="D26" s="14" t="s">
        <v>18</v>
      </c>
      <c r="E26" s="10">
        <f>B27/B25</f>
        <v>3.2222222222222228</v>
      </c>
      <c r="F26" s="1"/>
      <c r="G26" s="1"/>
      <c r="H26" s="1"/>
      <c r="I26" s="1"/>
      <c r="J26" s="1"/>
      <c r="K26" s="1"/>
      <c r="L26" s="1"/>
      <c r="M26" s="1"/>
      <c r="N26" s="5"/>
    </row>
    <row r="27" spans="1:14" ht="15.75">
      <c r="A27" s="13" t="s">
        <v>19</v>
      </c>
      <c r="B27" s="2">
        <f>B25+B26</f>
        <v>2767.3480912499999</v>
      </c>
      <c r="C27" s="1" t="s">
        <v>16</v>
      </c>
      <c r="D27" s="11" t="s">
        <v>20</v>
      </c>
      <c r="E27" s="41">
        <f>B27/B28</f>
        <v>1.9980852644404332</v>
      </c>
      <c r="F27" s="1"/>
      <c r="G27" s="1"/>
      <c r="H27" s="1"/>
      <c r="I27" s="1"/>
      <c r="J27" s="1"/>
      <c r="K27" s="1"/>
      <c r="L27" s="1"/>
      <c r="M27" s="1"/>
      <c r="N27" s="5"/>
    </row>
    <row r="28" spans="1:14">
      <c r="A28" s="9" t="s">
        <v>21</v>
      </c>
      <c r="B28" s="37">
        <v>1385</v>
      </c>
      <c r="C28" s="1" t="s">
        <v>16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5"/>
    </row>
    <row r="29" spans="1:14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5"/>
    </row>
    <row r="30" spans="1:14">
      <c r="A30" s="44" t="s">
        <v>22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5"/>
    </row>
    <row r="31" spans="1:14" ht="15.75">
      <c r="A31" s="4"/>
      <c r="B31" s="11" t="s">
        <v>23</v>
      </c>
      <c r="C31" s="34">
        <f>IF(E20*SQRT(0.5*E26*(1-1/E27))&gt;E20,E20,E20*SQRT(0.5*E26*(1-1/E27)))</f>
        <v>24.221627670529109</v>
      </c>
      <c r="D31" s="1" t="s">
        <v>8</v>
      </c>
      <c r="E31" s="1"/>
      <c r="F31" s="1"/>
      <c r="G31" s="1"/>
      <c r="H31" s="1"/>
      <c r="I31" s="1"/>
      <c r="J31" s="1"/>
      <c r="K31" s="1"/>
      <c r="L31" s="1"/>
      <c r="M31" s="1"/>
      <c r="N31" s="5"/>
    </row>
    <row r="32" spans="1:14" ht="15.75">
      <c r="A32" s="4"/>
      <c r="B32" s="11" t="s">
        <v>24</v>
      </c>
      <c r="C32" s="34">
        <f>B27*0.5*(1+E27)/E27</f>
        <v>2076.174045625</v>
      </c>
      <c r="D32" s="1" t="s">
        <v>52</v>
      </c>
      <c r="E32" s="1"/>
      <c r="F32" s="1"/>
      <c r="G32" s="1"/>
      <c r="H32" s="1"/>
      <c r="I32" s="1"/>
      <c r="J32" s="1"/>
      <c r="K32" s="1"/>
      <c r="L32" s="1"/>
      <c r="M32" s="1"/>
      <c r="N32" s="5"/>
    </row>
    <row r="33" spans="1:14" ht="15.75">
      <c r="A33" s="4"/>
      <c r="B33" s="15" t="s">
        <v>25</v>
      </c>
      <c r="C33" s="34">
        <f>C32-B28</f>
        <v>691.17404562499996</v>
      </c>
      <c r="D33" s="1" t="s">
        <v>16</v>
      </c>
      <c r="E33" s="1"/>
      <c r="F33" s="1"/>
      <c r="G33" s="1"/>
      <c r="H33" s="1"/>
      <c r="I33" s="1"/>
      <c r="J33" s="1"/>
      <c r="K33" s="1"/>
      <c r="L33" s="1"/>
      <c r="M33" s="1"/>
      <c r="N33" s="5"/>
    </row>
    <row r="34" spans="1:14">
      <c r="A34" s="4"/>
      <c r="B34" s="15" t="s">
        <v>51</v>
      </c>
      <c r="C34" s="39">
        <f>($B$26+0.5*$B$21*$B$20*$E$22*($E$20^2-$C$31^2))/$C$32</f>
        <v>1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5"/>
    </row>
    <row r="35" spans="1:14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5"/>
    </row>
    <row r="36" spans="1:14" ht="15.75" thickBot="1">
      <c r="A36" s="45" t="s">
        <v>35</v>
      </c>
      <c r="B36" s="16" t="s">
        <v>36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7"/>
    </row>
    <row r="37" spans="1:14" ht="15.75" thickTop="1">
      <c r="A37" t="s">
        <v>34</v>
      </c>
    </row>
  </sheetData>
  <sheetProtection algorithmName="SHA-512" hashValue="tOKEqSOQlb98bJUeusYa6QgI7TcVttHtB8mThVmN/I9TnXeNnxqb72Jo4C8/VpMepb51NN58+v563/Tn0JbaNg==" saltValue="kqai1F5+ZN/2Kf9iQBktGg==" spinCount="100000" sheet="1" objects="1" scenarios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abSelected="1" workbookViewId="0">
      <selection activeCell="Q18" sqref="Q18"/>
    </sheetView>
  </sheetViews>
  <sheetFormatPr defaultRowHeight="15"/>
  <cols>
    <col min="1" max="1" width="13.28515625" customWidth="1"/>
    <col min="2" max="2" width="11" bestFit="1" customWidth="1"/>
    <col min="4" max="4" width="11" customWidth="1"/>
    <col min="7" max="7" width="10.42578125" customWidth="1"/>
    <col min="8" max="8" width="11" customWidth="1"/>
  </cols>
  <sheetData>
    <row r="1" spans="1:15" ht="15.75" thickTop="1">
      <c r="A1" s="46" t="s">
        <v>53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8" t="s">
        <v>60</v>
      </c>
    </row>
    <row r="2" spans="1:15">
      <c r="A2" s="13" t="s">
        <v>54</v>
      </c>
      <c r="B2" s="1" t="s">
        <v>55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5"/>
    </row>
    <row r="3" spans="1:15">
      <c r="A3" s="13" t="s">
        <v>56</v>
      </c>
      <c r="B3" s="1" t="s">
        <v>57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5"/>
    </row>
    <row r="4" spans="1:15">
      <c r="A4" s="13" t="s">
        <v>58</v>
      </c>
      <c r="B4" s="1" t="s">
        <v>59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5"/>
    </row>
    <row r="5" spans="1:1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5"/>
    </row>
    <row r="6" spans="1:15" ht="15.75">
      <c r="A6" s="4"/>
      <c r="B6" s="1"/>
      <c r="C6" s="1"/>
      <c r="D6" s="1"/>
      <c r="E6" s="42" t="s">
        <v>49</v>
      </c>
      <c r="G6" s="1"/>
      <c r="H6" s="1"/>
      <c r="I6" s="1"/>
      <c r="J6" s="1"/>
      <c r="K6" s="1"/>
      <c r="L6" s="1"/>
      <c r="M6" s="1"/>
      <c r="N6" s="1"/>
      <c r="O6" s="5"/>
    </row>
    <row r="7" spans="1:15" ht="15.75">
      <c r="A7" s="4"/>
      <c r="B7" s="1"/>
      <c r="C7" s="1"/>
      <c r="D7" s="1"/>
      <c r="E7" s="42"/>
      <c r="G7" s="1"/>
      <c r="H7" s="1"/>
      <c r="I7" s="1"/>
      <c r="J7" s="1"/>
      <c r="K7" s="1"/>
      <c r="L7" s="1"/>
      <c r="M7" s="1"/>
      <c r="N7" s="1"/>
      <c r="O7" s="5"/>
    </row>
    <row r="8" spans="1:15" hidden="1">
      <c r="A8" s="28" t="s">
        <v>26</v>
      </c>
      <c r="B8" s="20"/>
      <c r="C8" s="21"/>
      <c r="D8" s="21"/>
      <c r="E8" s="22"/>
      <c r="F8" s="19"/>
      <c r="G8" s="19" t="s">
        <v>27</v>
      </c>
      <c r="H8" s="23"/>
      <c r="I8" s="1"/>
      <c r="J8" s="1"/>
      <c r="K8" s="1"/>
      <c r="L8" s="1"/>
      <c r="M8" s="1"/>
      <c r="N8" s="1"/>
      <c r="O8" s="5"/>
    </row>
    <row r="9" spans="1:15" hidden="1">
      <c r="A9" s="28" t="s">
        <v>28</v>
      </c>
      <c r="B9" s="24"/>
      <c r="C9" s="21"/>
      <c r="D9" s="21"/>
      <c r="E9" s="22"/>
      <c r="F9" s="19"/>
      <c r="G9" s="19"/>
      <c r="H9" s="19"/>
      <c r="I9" s="1"/>
      <c r="J9" s="1"/>
      <c r="K9" s="1"/>
      <c r="L9" s="1"/>
      <c r="M9" s="1"/>
      <c r="N9" s="1"/>
      <c r="O9" s="5"/>
    </row>
    <row r="10" spans="1:15" hidden="1">
      <c r="A10" s="28" t="s">
        <v>29</v>
      </c>
      <c r="B10" s="24"/>
      <c r="C10" s="21"/>
      <c r="D10" s="21"/>
      <c r="E10" s="22"/>
      <c r="F10" s="19"/>
      <c r="G10" s="1"/>
      <c r="H10" s="1"/>
      <c r="I10" s="1"/>
      <c r="J10" s="1"/>
      <c r="K10" s="1"/>
      <c r="L10" s="1"/>
      <c r="M10" s="1"/>
      <c r="N10" s="1"/>
      <c r="O10" s="5"/>
    </row>
    <row r="11" spans="1:15" hidden="1">
      <c r="A11" s="28" t="s">
        <v>30</v>
      </c>
      <c r="B11" s="25" t="s">
        <v>31</v>
      </c>
      <c r="C11" s="19"/>
      <c r="D11" s="19"/>
      <c r="E11" s="19"/>
      <c r="F11" s="1"/>
      <c r="G11" s="19" t="s">
        <v>32</v>
      </c>
      <c r="H11" s="26">
        <f ca="1">TODAY()</f>
        <v>41838</v>
      </c>
      <c r="I11" s="1"/>
      <c r="J11" s="1"/>
      <c r="K11" s="1"/>
      <c r="L11" s="1"/>
      <c r="M11" s="1"/>
      <c r="N11" s="1"/>
      <c r="O11" s="5"/>
    </row>
    <row r="12" spans="1:15" hidden="1">
      <c r="A12" s="28" t="s">
        <v>33</v>
      </c>
      <c r="B12" s="27"/>
      <c r="C12" s="19"/>
      <c r="D12" s="19"/>
      <c r="E12" s="19"/>
      <c r="F12" s="19"/>
      <c r="G12" s="19"/>
      <c r="H12" s="19"/>
      <c r="I12" s="1"/>
      <c r="J12" s="1"/>
      <c r="K12" s="1"/>
      <c r="L12" s="1"/>
      <c r="M12" s="1"/>
      <c r="N12" s="1"/>
      <c r="O12" s="5"/>
    </row>
    <row r="13" spans="1:15" ht="15.75">
      <c r="A13" s="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5"/>
    </row>
    <row r="14" spans="1:15">
      <c r="A14" s="43" t="s">
        <v>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5"/>
    </row>
    <row r="15" spans="1:15">
      <c r="A15" s="4">
        <v>1</v>
      </c>
      <c r="B15" s="1" t="s">
        <v>1</v>
      </c>
      <c r="C15" s="1"/>
      <c r="D15" s="1"/>
      <c r="E15" s="1"/>
      <c r="F15" s="1"/>
      <c r="G15" s="1">
        <v>4</v>
      </c>
      <c r="H15" s="1" t="s">
        <v>38</v>
      </c>
      <c r="I15" s="1"/>
      <c r="J15" s="1"/>
      <c r="K15" s="1"/>
      <c r="L15" s="1"/>
      <c r="M15" s="1"/>
      <c r="N15" s="1"/>
      <c r="O15" s="5"/>
    </row>
    <row r="16" spans="1:15">
      <c r="A16" s="4">
        <v>2</v>
      </c>
      <c r="B16" s="1" t="s">
        <v>2</v>
      </c>
      <c r="C16" s="1"/>
      <c r="D16" s="1"/>
      <c r="E16" s="1"/>
      <c r="F16" s="1"/>
      <c r="G16" s="1">
        <v>5</v>
      </c>
      <c r="H16" s="1" t="s">
        <v>39</v>
      </c>
      <c r="I16" s="1"/>
      <c r="J16" s="1"/>
      <c r="K16" s="1"/>
      <c r="L16" s="1"/>
      <c r="M16" s="1"/>
      <c r="N16" s="1"/>
      <c r="O16" s="5"/>
    </row>
    <row r="17" spans="1:15">
      <c r="A17" s="4">
        <v>3</v>
      </c>
      <c r="B17" s="1" t="s">
        <v>37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5"/>
    </row>
    <row r="18" spans="1:1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>
      <c r="A19" s="44" t="s">
        <v>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5"/>
    </row>
    <row r="20" spans="1:15">
      <c r="A20" s="7" t="s">
        <v>5</v>
      </c>
      <c r="B20" s="36">
        <v>10</v>
      </c>
      <c r="C20" s="1" t="s">
        <v>6</v>
      </c>
      <c r="D20" s="8" t="s">
        <v>7</v>
      </c>
      <c r="E20" s="36">
        <v>27</v>
      </c>
      <c r="F20" s="1" t="s">
        <v>8</v>
      </c>
      <c r="G20" s="1"/>
      <c r="H20" s="1"/>
      <c r="I20" s="1"/>
      <c r="J20" s="1"/>
      <c r="K20" s="1"/>
      <c r="L20" s="1"/>
      <c r="M20" s="1"/>
      <c r="N20" s="1"/>
      <c r="O20" s="5"/>
    </row>
    <row r="21" spans="1:15">
      <c r="A21" s="7" t="s">
        <v>9</v>
      </c>
      <c r="B21" s="37">
        <v>0.25</v>
      </c>
      <c r="C21" s="1"/>
      <c r="D21" s="8" t="s">
        <v>10</v>
      </c>
      <c r="E21" s="37">
        <v>0.3</v>
      </c>
      <c r="F21" s="1" t="s">
        <v>8</v>
      </c>
      <c r="G21" s="1"/>
      <c r="H21" s="1"/>
      <c r="I21" s="1"/>
      <c r="J21" s="1"/>
      <c r="K21" s="1"/>
      <c r="L21" s="1"/>
      <c r="M21" s="1"/>
      <c r="N21" s="1"/>
      <c r="O21" s="5"/>
    </row>
    <row r="22" spans="1:15">
      <c r="A22" s="9" t="s">
        <v>11</v>
      </c>
      <c r="B22" s="37">
        <v>100</v>
      </c>
      <c r="C22" s="1"/>
      <c r="D22" s="11" t="s">
        <v>12</v>
      </c>
      <c r="E22" s="10">
        <f>3.14159*E21</f>
        <v>0.9424769999999999</v>
      </c>
      <c r="F22" s="1" t="s">
        <v>8</v>
      </c>
      <c r="G22" s="1"/>
      <c r="H22" s="1"/>
      <c r="I22" s="1"/>
      <c r="J22" s="1"/>
      <c r="K22" s="1"/>
      <c r="L22" s="1"/>
      <c r="M22" s="1"/>
      <c r="N22" s="1"/>
      <c r="O22" s="5"/>
    </row>
    <row r="23" spans="1:15">
      <c r="A23" s="4"/>
      <c r="B23" s="1"/>
      <c r="C23" s="1"/>
      <c r="D23" s="11" t="s">
        <v>13</v>
      </c>
      <c r="E23" s="12">
        <f>3.14159*E21^2/4</f>
        <v>7.0685774999999992E-2</v>
      </c>
      <c r="F23" s="1" t="s">
        <v>14</v>
      </c>
      <c r="G23" s="1"/>
      <c r="H23" s="1"/>
      <c r="I23" s="1"/>
      <c r="J23" s="1"/>
      <c r="K23" s="1"/>
      <c r="L23" s="1"/>
      <c r="M23" s="1"/>
      <c r="N23" s="1"/>
      <c r="O23" s="5"/>
    </row>
    <row r="24" spans="1:15" ht="15.75">
      <c r="A24" s="13" t="s">
        <v>15</v>
      </c>
      <c r="B24" s="2">
        <f>B21*E22*E20^2*B20/2</f>
        <v>858.83216624999989</v>
      </c>
      <c r="C24" s="1" t="s">
        <v>16</v>
      </c>
      <c r="D24" s="1"/>
      <c r="E24" s="31"/>
      <c r="F24" s="1"/>
      <c r="G24" s="1"/>
      <c r="H24" s="1"/>
      <c r="I24" s="1"/>
      <c r="J24" s="1"/>
      <c r="K24" s="1"/>
      <c r="L24" s="1"/>
      <c r="M24" s="1"/>
      <c r="N24" s="1"/>
      <c r="O24" s="5"/>
    </row>
    <row r="25" spans="1:15" ht="15.75">
      <c r="A25" s="13" t="s">
        <v>17</v>
      </c>
      <c r="B25" s="2">
        <f>E23*B20*E20*B22</f>
        <v>1908.5159249999999</v>
      </c>
      <c r="C25" s="1" t="s">
        <v>16</v>
      </c>
      <c r="D25" s="1"/>
      <c r="E25" s="31"/>
      <c r="F25" s="1"/>
      <c r="G25" s="1"/>
      <c r="H25" s="1"/>
      <c r="I25" s="1"/>
      <c r="J25" s="1"/>
      <c r="K25" s="1"/>
      <c r="L25" s="1"/>
      <c r="M25" s="1"/>
      <c r="N25" s="1"/>
      <c r="O25" s="5"/>
    </row>
    <row r="26" spans="1:15" ht="15.75">
      <c r="A26" s="13" t="s">
        <v>19</v>
      </c>
      <c r="B26" s="2">
        <f>B24+B25</f>
        <v>2767.3480912499999</v>
      </c>
      <c r="C26" s="1" t="s">
        <v>16</v>
      </c>
      <c r="D26" s="14" t="s">
        <v>18</v>
      </c>
      <c r="E26" s="10">
        <f>B26/B24</f>
        <v>3.2222222222222228</v>
      </c>
      <c r="F26" s="1"/>
      <c r="G26" s="1"/>
      <c r="H26" s="1"/>
      <c r="I26" s="1"/>
      <c r="J26" s="1"/>
      <c r="K26" s="1"/>
      <c r="L26" s="1"/>
      <c r="M26" s="1"/>
      <c r="N26" s="1"/>
      <c r="O26" s="5"/>
    </row>
    <row r="27" spans="1:15">
      <c r="A27" s="9" t="s">
        <v>21</v>
      </c>
      <c r="B27" s="37">
        <v>1385</v>
      </c>
      <c r="C27" s="1" t="s">
        <v>16</v>
      </c>
      <c r="D27" s="11" t="s">
        <v>20</v>
      </c>
      <c r="E27" s="41">
        <f>B26/B27</f>
        <v>1.9980852644404332</v>
      </c>
      <c r="F27" s="1"/>
      <c r="G27" s="1"/>
      <c r="H27" s="1"/>
      <c r="I27" s="1"/>
      <c r="J27" s="1"/>
      <c r="K27" s="1"/>
      <c r="L27" s="1"/>
      <c r="M27" s="1"/>
      <c r="N27" s="1"/>
      <c r="O27" s="5"/>
    </row>
    <row r="28" spans="1:15">
      <c r="A28" s="4"/>
      <c r="B28" s="1"/>
      <c r="C28" s="1"/>
      <c r="D28" s="1"/>
      <c r="E28" s="31"/>
      <c r="F28" s="1"/>
      <c r="G28" s="1"/>
      <c r="H28" s="1"/>
      <c r="I28" s="1"/>
      <c r="J28" s="1"/>
      <c r="K28" s="1"/>
      <c r="L28" s="1"/>
      <c r="M28" s="1"/>
      <c r="N28" s="1"/>
      <c r="O28" s="5"/>
    </row>
    <row r="29" spans="1:15">
      <c r="A29" s="32" t="s">
        <v>40</v>
      </c>
      <c r="B29" s="37">
        <v>10</v>
      </c>
      <c r="C29" s="1" t="s">
        <v>41</v>
      </c>
      <c r="D29" s="14" t="s">
        <v>42</v>
      </c>
      <c r="E29" s="33">
        <f>B30/B29</f>
        <v>0.1</v>
      </c>
      <c r="F29" s="1"/>
      <c r="G29" s="1"/>
      <c r="H29" s="1"/>
      <c r="I29" s="1"/>
      <c r="J29" s="1"/>
      <c r="K29" s="1"/>
      <c r="L29" s="1"/>
      <c r="M29" s="1"/>
      <c r="N29" s="1"/>
      <c r="O29" s="5"/>
    </row>
    <row r="30" spans="1:15">
      <c r="A30" s="7" t="s">
        <v>43</v>
      </c>
      <c r="B30" s="37">
        <v>1</v>
      </c>
      <c r="C30" s="1" t="s">
        <v>41</v>
      </c>
      <c r="D30" s="14" t="s">
        <v>44</v>
      </c>
      <c r="E30" s="33">
        <f>B31/B29</f>
        <v>0</v>
      </c>
      <c r="F30" s="1"/>
      <c r="G30" s="1"/>
      <c r="H30" s="1"/>
      <c r="I30" s="1"/>
      <c r="J30" s="1"/>
      <c r="K30" s="1"/>
      <c r="L30" s="1"/>
      <c r="M30" s="1"/>
      <c r="N30" s="1"/>
      <c r="O30" s="5"/>
    </row>
    <row r="31" spans="1:15">
      <c r="A31" s="7" t="s">
        <v>45</v>
      </c>
      <c r="B31" s="37">
        <v>0</v>
      </c>
      <c r="C31" s="1" t="s">
        <v>41</v>
      </c>
      <c r="D31" s="14" t="s">
        <v>46</v>
      </c>
      <c r="E31" s="10">
        <f>(SQRT((E26-1)^2+8*E29*(E26-1)+8*E29^2*(1-E26/E27-0.6666*E30^2))-(E26-1))/(4*E29)</f>
        <v>0.89959596353708982</v>
      </c>
      <c r="F31" s="1"/>
      <c r="G31" s="1"/>
      <c r="H31" s="1"/>
      <c r="I31" s="1"/>
      <c r="J31" s="1"/>
      <c r="K31" s="1"/>
      <c r="L31" s="1"/>
      <c r="M31" s="1"/>
      <c r="N31" s="1"/>
      <c r="O31" s="5"/>
    </row>
    <row r="32" spans="1:15" ht="15.75">
      <c r="A32" s="4"/>
      <c r="B32" s="1"/>
      <c r="C32" s="1"/>
      <c r="D32" s="14" t="s">
        <v>47</v>
      </c>
      <c r="E32" s="40">
        <f>B29*E31</f>
        <v>8.9959596353708982</v>
      </c>
      <c r="F32" s="1" t="s">
        <v>41</v>
      </c>
      <c r="G32" s="1"/>
      <c r="H32" s="1"/>
      <c r="I32" s="1"/>
      <c r="J32" s="1"/>
      <c r="K32" s="1"/>
      <c r="L32" s="1"/>
      <c r="M32" s="1"/>
      <c r="N32" s="1"/>
      <c r="O32" s="5"/>
    </row>
    <row r="33" spans="1:15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5"/>
    </row>
    <row r="34" spans="1:15">
      <c r="A34" s="44" t="s">
        <v>22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5"/>
    </row>
    <row r="35" spans="1:15" ht="15.75">
      <c r="A35" s="4"/>
      <c r="B35" s="11" t="s">
        <v>23</v>
      </c>
      <c r="C35" s="35">
        <f>IF($E$20*$E$31&gt;$E$20,$E$20,$E$20*$E$31)</f>
        <v>24.289091015501427</v>
      </c>
      <c r="D35" s="1" t="s">
        <v>8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5"/>
    </row>
    <row r="36" spans="1:15" ht="15.75">
      <c r="A36" s="4"/>
      <c r="B36" s="11" t="s">
        <v>24</v>
      </c>
      <c r="C36" s="35">
        <f>$B$26*((1/$E$26)*($E$31^2-$E$31*$E$30+0.3333*$E$30^2)+(1/$E$27))</f>
        <v>2080.0295957437215</v>
      </c>
      <c r="D36" s="1" t="s">
        <v>52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5"/>
    </row>
    <row r="37" spans="1:15" ht="15.75">
      <c r="A37" s="4"/>
      <c r="B37" s="15" t="s">
        <v>25</v>
      </c>
      <c r="C37" s="35">
        <f>C36-B27</f>
        <v>695.02959574372153</v>
      </c>
      <c r="D37" s="1" t="s">
        <v>16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5"/>
    </row>
    <row r="38" spans="1:15">
      <c r="A38" s="4"/>
      <c r="B38" s="15" t="s">
        <v>51</v>
      </c>
      <c r="C38" s="38">
        <f>($B$25+0.5*$B$21*$B$20*$E$22*($E$20^2-$C$35^2))/$C$36</f>
        <v>0.99629279301928086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5"/>
    </row>
    <row r="39" spans="1:15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5"/>
    </row>
    <row r="40" spans="1:15" ht="15.75" thickBot="1">
      <c r="A40" s="45" t="s">
        <v>35</v>
      </c>
      <c r="B40" s="16" t="s">
        <v>50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7"/>
    </row>
    <row r="41" spans="1:15" ht="15.75" thickTop="1">
      <c r="A41" t="s">
        <v>34</v>
      </c>
    </row>
  </sheetData>
  <sheetProtection algorithmName="SHA-512" hashValue="z4CPHbn9KH6pLoOAgAFgsKvvt/0YXqFb50MyPe27V9mIm8KJfODSTtR7wMn5csbyC+tN6hIeTnVKm87Cv8aFUQ==" saltValue="UAFweCjItlAgfQnPsA/tPg==" spinCount="100000" sheet="1" objects="1" scenarios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Fellenius</vt:lpstr>
      <vt:lpstr>Matyas</vt:lpstr>
      <vt:lpstr>Fellenius!Print_Area</vt:lpstr>
      <vt:lpstr>Matyas!Print_Area</vt:lpstr>
    </vt:vector>
  </TitlesOfParts>
  <Company>Parsons Brinkerhoff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punlop.v</dc:creator>
  <cp:lastModifiedBy>punlop</cp:lastModifiedBy>
  <cp:lastPrinted>2014-02-27T04:21:59Z</cp:lastPrinted>
  <dcterms:created xsi:type="dcterms:W3CDTF">2012-04-20T05:53:23Z</dcterms:created>
  <dcterms:modified xsi:type="dcterms:W3CDTF">2014-07-18T05:43:50Z</dcterms:modified>
</cp:coreProperties>
</file>