
<file path=[Content_Types].xml><?xml version="1.0" encoding="utf-8"?>
<Types xmlns="http://schemas.openxmlformats.org/package/2006/content-types"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4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N40" i="1"/>
  <c r="N63" i="1"/>
  <c r="N62" i="1"/>
  <c r="N50" i="1"/>
  <c r="N51" i="1" s="1"/>
  <c r="N37" i="1" s="1"/>
  <c r="N36" i="1" s="1"/>
  <c r="N79" i="1"/>
  <c r="N78" i="1"/>
  <c r="N47" i="1"/>
  <c r="N32" i="1"/>
  <c r="N31" i="1"/>
  <c r="N30" i="1"/>
  <c r="N27" i="1"/>
  <c r="N25" i="1"/>
  <c r="N24" i="1"/>
  <c r="N23" i="1"/>
  <c r="N21" i="1"/>
  <c r="N22" i="1" s="1"/>
  <c r="N26" i="1" s="1"/>
  <c r="N28" i="1" s="1"/>
  <c r="N76" i="1"/>
  <c r="N74" i="1"/>
  <c r="N20" i="1"/>
  <c r="N69" i="1"/>
  <c r="N67" i="1"/>
  <c r="N15" i="1"/>
  <c r="N13" i="1"/>
  <c r="N11" i="1"/>
  <c r="N10" i="1"/>
  <c r="N6" i="1"/>
  <c r="N4" i="1"/>
  <c r="N34" i="1" l="1"/>
</calcChain>
</file>

<file path=xl/sharedStrings.xml><?xml version="1.0" encoding="utf-8"?>
<sst xmlns="http://schemas.openxmlformats.org/spreadsheetml/2006/main" count="73" uniqueCount="69">
  <si>
    <t>Goodwill</t>
  </si>
  <si>
    <t>Consideartion Paid</t>
  </si>
  <si>
    <t>Share Exchange</t>
  </si>
  <si>
    <t>160000*75%*2/3*4</t>
  </si>
  <si>
    <t>000`</t>
  </si>
  <si>
    <t>NCI at Fair Value</t>
  </si>
  <si>
    <t>Cost of Investment</t>
  </si>
  <si>
    <t>Net Assets of Sentinel at Acquisition</t>
  </si>
  <si>
    <t>Share Capital at Acq</t>
  </si>
  <si>
    <t>Retained Earnings</t>
  </si>
  <si>
    <t>125000+66000/2</t>
  </si>
  <si>
    <t>Other Componenet of Equity</t>
  </si>
  <si>
    <t>(adjusted for loss)</t>
  </si>
  <si>
    <t>2200-400/2</t>
  </si>
  <si>
    <t>Net Assets at Acquisition</t>
  </si>
  <si>
    <t>Goodwill at Acquisition</t>
  </si>
  <si>
    <t>W1 - Revenue</t>
  </si>
  <si>
    <t>W 2 - COS</t>
  </si>
  <si>
    <t>Prodigal Rev</t>
  </si>
  <si>
    <t>Sentinal Rev</t>
  </si>
  <si>
    <t>Intra Group Sales</t>
  </si>
  <si>
    <t>240000/2</t>
  </si>
  <si>
    <t>Consolidated Statement of Comprehensive Income for Prodigal Group</t>
  </si>
  <si>
    <t xml:space="preserve">Revenue </t>
  </si>
  <si>
    <t>COS</t>
  </si>
  <si>
    <t>Prodigal COS</t>
  </si>
  <si>
    <t>Sentinal COS</t>
  </si>
  <si>
    <t>110000/2</t>
  </si>
  <si>
    <t>Less Intra Group Sales</t>
  </si>
  <si>
    <t>12/40*10000</t>
  </si>
  <si>
    <t>Gross Profit</t>
  </si>
  <si>
    <t>W3 Dist</t>
  </si>
  <si>
    <t>Distribution</t>
  </si>
  <si>
    <t>Administration</t>
  </si>
  <si>
    <t>23600+12000/2</t>
  </si>
  <si>
    <t>27000+23000/2</t>
  </si>
  <si>
    <t>Finance Cost</t>
  </si>
  <si>
    <t>1500+1200/2</t>
  </si>
  <si>
    <t>Profit Before Tax</t>
  </si>
  <si>
    <t>Income Tax Expense</t>
  </si>
  <si>
    <t>48000+27800/2</t>
  </si>
  <si>
    <t>Profit After Tax</t>
  </si>
  <si>
    <t>Other Comprehensive Income</t>
  </si>
  <si>
    <t>Gain on Revaluation</t>
  </si>
  <si>
    <t>2500+1000</t>
  </si>
  <si>
    <t>Loss on Fair Value of Investment</t>
  </si>
  <si>
    <t>700+400/2</t>
  </si>
  <si>
    <t>Total Comprehensive Income</t>
  </si>
  <si>
    <t>Profit attributable to Parent</t>
  </si>
  <si>
    <t>Profit attributable to NCI</t>
  </si>
  <si>
    <t>Adjusted Profit of Sentinel</t>
  </si>
  <si>
    <t>Profit as per FS</t>
  </si>
  <si>
    <t>Post Acquisition Profit</t>
  </si>
  <si>
    <t>Unrealized Profit</t>
  </si>
  <si>
    <t>1000/2.5*6/12</t>
  </si>
  <si>
    <t>Add Unrealized Profit</t>
  </si>
  <si>
    <t>Adjustment on Prodigal Plant Transfer</t>
  </si>
  <si>
    <t>Adj to Sentinal for Extra Dep</t>
  </si>
  <si>
    <t>Reversal of extra dep of plant</t>
  </si>
  <si>
    <t>Adjusted profit of sentinel</t>
  </si>
  <si>
    <t>NCI</t>
  </si>
  <si>
    <t>Adjusted TCI of Sentinel</t>
  </si>
  <si>
    <t>Profit for the year</t>
  </si>
  <si>
    <t>Post Acq Profit</t>
  </si>
  <si>
    <t>Reversal of extra depreciation</t>
  </si>
  <si>
    <t>PUP</t>
  </si>
  <si>
    <t>Loss of Fair value of Investment</t>
  </si>
  <si>
    <t>TCI  attributable to Parent</t>
  </si>
  <si>
    <t>TCI attributable to 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</si>
</sst>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165" fontId="0" fillId="0" borderId="0" xfId="1" applyNumberFormat="1" applyFont="1"/>
    <xf numFmtId="165" fontId="3" fillId="0" borderId="0" xfId="1" applyNumberFormat="1" applyFont="1"/>
    <xf numFmtId="165" fontId="0" fillId="0" borderId="1" xfId="1" applyNumberFormat="1" applyFont="1" applyBorder="1"/>
    <xf numFmtId="0" fontId="0" fillId="0" borderId="0" xfId="0" applyFont="1"/>
    <xf numFmtId="0" fontId="3" fillId="2" borderId="0" xfId="0" applyFont="1" applyFill="1"/>
    <xf numFmtId="165" fontId="3" fillId="2" borderId="0" xfId="1" applyNumberFormat="1" applyFont="1" applyFill="1"/>
    <xf numFmtId="16" fontId="0" fillId="0" borderId="0" xfId="0" applyNumberFormat="1"/>
    <xf numFmtId="0" fontId="0" fillId="0" borderId="1" xfId="0" applyBorder="1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0" fillId="0" borderId="0" xfId="0" applyBorder="1"/>
    <xf numFmtId="0" fontId="0" fillId="2" borderId="0" xfId="0" applyFill="1"/>
    <xf numFmtId="0" fontId="0" fillId="0" borderId="2" xfId="0" applyFont="1" applyBorder="1"/>
    <xf numFmtId="9" fontId="0" fillId="0" borderId="3" xfId="0" applyNumberFormat="1" applyFont="1" applyBorder="1"/>
    <xf numFmtId="0" fontId="3" fillId="0" borderId="4" xfId="0" applyFont="1" applyBorder="1"/>
    <xf numFmtId="0" fontId="0" fillId="0" borderId="5" xfId="0" applyFont="1" applyBorder="1"/>
    <xf numFmtId="9" fontId="0" fillId="0" borderId="1" xfId="0" applyNumberFormat="1" applyFont="1" applyBorder="1"/>
    <xf numFmtId="0" fontId="3" fillId="0" borderId="6" xfId="0" applyFont="1" applyBorder="1"/>
    <xf numFmtId="0" fontId="0" fillId="0" borderId="0" xfId="0" applyFont="1" applyBorder="1"/>
    <xf numFmtId="9" fontId="0" fillId="0" borderId="0" xfId="0" applyNumberFormat="1" applyFont="1" applyBorder="1"/>
    <xf numFmtId="0" fontId="3" fillId="0" borderId="0" xfId="0" applyFont="1" applyBorder="1"/>
    <xf numFmtId="9" fontId="3" fillId="2" borderId="0" xfId="0" applyNumberFormat="1" applyFont="1" applyFill="1"/>
    <xf numFmtId="0" fontId="6" fillId="0" borderId="0" xfId="0" applyFont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14</xdr:row>
      <xdr:rowOff>133350</xdr:rowOff>
    </xdr:from>
    <xdr:to>
      <xdr:col>9</xdr:col>
      <xdr:colOff>371475</xdr:colOff>
      <xdr:row>37</xdr:row>
      <xdr:rowOff>158870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705100"/>
          <a:ext cx="6534150" cy="4283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66675</xdr:rowOff>
    </xdr:from>
    <xdr:to>
      <xdr:col>9</xdr:col>
      <xdr:colOff>291129</xdr:colOff>
      <xdr:row>63</xdr:row>
      <xdr:rowOff>86375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67600"/>
          <a:ext cx="6463329" cy="4305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172240</xdr:rowOff>
    </xdr:from>
    <xdr:to>
      <xdr:col>9</xdr:col>
      <xdr:colOff>190500</xdr:colOff>
      <xdr:row>117</xdr:row>
      <xdr:rowOff>152534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21765"/>
          <a:ext cx="6362700" cy="885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:O105"/>
  <sheetViews>
    <sheetView tabSelected="1" workbookViewId="0">
      <selection activeCell="M36" sqref="M36"/>
    </sheetView>
  </sheetViews>
  <sheetFormatPr defaultRowHeight="14.25" x14ac:dyDescent="0.2"/>
  <cols>
    <col min="12" max="12" width="31.75" customWidth="1"/>
    <col min="13" max="13" width="17.375" customWidth="1"/>
    <col min="14" max="14" width="11.125" bestFit="1" customWidth="1"/>
  </cols>
  <sheetData>
    <row r="2" spans="11:15" x14ac:dyDescent="0.2">
      <c r="K2" t="s">
        <v>0</v>
      </c>
    </row>
    <row r="3" spans="11:15" ht="15" x14ac:dyDescent="0.25">
      <c r="L3" s="1" t="s">
        <v>1</v>
      </c>
      <c r="N3" s="3" t="s">
        <v>4</v>
      </c>
    </row>
    <row r="4" spans="11:15" x14ac:dyDescent="0.2">
      <c r="L4" t="s">
        <v>2</v>
      </c>
      <c r="M4" t="s">
        <v>3</v>
      </c>
      <c r="N4" s="4">
        <f>160000*75%*2/3*4</f>
        <v>320000</v>
      </c>
      <c r="O4" s="2">
        <v>0.75</v>
      </c>
    </row>
    <row r="5" spans="11:15" x14ac:dyDescent="0.2">
      <c r="L5" t="s">
        <v>5</v>
      </c>
      <c r="N5" s="6">
        <v>100000</v>
      </c>
      <c r="O5" s="2">
        <v>0.25</v>
      </c>
    </row>
    <row r="6" spans="11:15" ht="15" x14ac:dyDescent="0.25">
      <c r="L6" s="1" t="s">
        <v>6</v>
      </c>
      <c r="M6" s="1"/>
      <c r="N6" s="5">
        <f>SUM(N4:N5)</f>
        <v>420000</v>
      </c>
    </row>
    <row r="7" spans="11:15" x14ac:dyDescent="0.2">
      <c r="N7" s="4"/>
    </row>
    <row r="8" spans="11:15" ht="15" x14ac:dyDescent="0.25">
      <c r="L8" s="1" t="s">
        <v>7</v>
      </c>
      <c r="N8" s="4"/>
    </row>
    <row r="9" spans="11:15" x14ac:dyDescent="0.2">
      <c r="L9" t="s">
        <v>8</v>
      </c>
      <c r="N9" s="4">
        <v>160000</v>
      </c>
    </row>
    <row r="10" spans="11:15" x14ac:dyDescent="0.2">
      <c r="L10" s="7" t="s">
        <v>9</v>
      </c>
      <c r="M10" t="s">
        <v>10</v>
      </c>
      <c r="N10" s="4">
        <f>125000+66000/2</f>
        <v>158000</v>
      </c>
    </row>
    <row r="11" spans="11:15" x14ac:dyDescent="0.2">
      <c r="L11" s="7" t="s">
        <v>11</v>
      </c>
      <c r="M11" t="s">
        <v>13</v>
      </c>
      <c r="N11" s="4">
        <f>2200-400/2</f>
        <v>2000</v>
      </c>
    </row>
    <row r="12" spans="11:15" x14ac:dyDescent="0.2">
      <c r="L12" s="7" t="s">
        <v>12</v>
      </c>
      <c r="N12" s="6"/>
    </row>
    <row r="13" spans="11:15" ht="15" x14ac:dyDescent="0.25">
      <c r="L13" s="1" t="s">
        <v>14</v>
      </c>
      <c r="M13" s="1"/>
      <c r="N13" s="5">
        <f>SUM(N9:N12)</f>
        <v>320000</v>
      </c>
    </row>
    <row r="14" spans="11:15" x14ac:dyDescent="0.2">
      <c r="N14" s="4"/>
    </row>
    <row r="15" spans="11:15" ht="15" x14ac:dyDescent="0.25">
      <c r="L15" s="8" t="s">
        <v>15</v>
      </c>
      <c r="M15" s="8"/>
      <c r="N15" s="9">
        <f>N6-N13</f>
        <v>100000</v>
      </c>
    </row>
    <row r="18" spans="12:14" ht="15" x14ac:dyDescent="0.25">
      <c r="L18" s="1" t="s">
        <v>22</v>
      </c>
    </row>
    <row r="20" spans="12:14" x14ac:dyDescent="0.2">
      <c r="L20" t="s">
        <v>23</v>
      </c>
      <c r="N20">
        <f>N69</f>
        <v>530000</v>
      </c>
    </row>
    <row r="21" spans="12:14" x14ac:dyDescent="0.2">
      <c r="L21" t="s">
        <v>24</v>
      </c>
      <c r="N21" s="11">
        <f>N79*-1</f>
        <v>-278800</v>
      </c>
    </row>
    <row r="22" spans="12:14" ht="15" x14ac:dyDescent="0.25">
      <c r="L22" s="1" t="s">
        <v>30</v>
      </c>
      <c r="M22" s="1"/>
      <c r="N22" s="1">
        <f>SUM(N20:N21)</f>
        <v>251200</v>
      </c>
    </row>
    <row r="23" spans="12:14" x14ac:dyDescent="0.2">
      <c r="L23" t="s">
        <v>32</v>
      </c>
      <c r="M23" t="s">
        <v>34</v>
      </c>
      <c r="N23">
        <f>(23600+12000/2)*-1</f>
        <v>-29600</v>
      </c>
    </row>
    <row r="24" spans="12:14" x14ac:dyDescent="0.2">
      <c r="L24" t="s">
        <v>33</v>
      </c>
      <c r="M24" t="s">
        <v>35</v>
      </c>
      <c r="N24">
        <f>(27000+23000/2)*-1</f>
        <v>-38500</v>
      </c>
    </row>
    <row r="25" spans="12:14" x14ac:dyDescent="0.2">
      <c r="L25" t="s">
        <v>36</v>
      </c>
      <c r="M25" t="s">
        <v>37</v>
      </c>
      <c r="N25" s="11">
        <f>(1500+1200/2)*-1</f>
        <v>-2100</v>
      </c>
    </row>
    <row r="26" spans="12:14" ht="15" x14ac:dyDescent="0.25">
      <c r="L26" s="1" t="s">
        <v>38</v>
      </c>
      <c r="M26" s="1"/>
      <c r="N26" s="1">
        <f>SUM(N22:N25)</f>
        <v>181000</v>
      </c>
    </row>
    <row r="27" spans="12:14" x14ac:dyDescent="0.2">
      <c r="L27" t="s">
        <v>39</v>
      </c>
      <c r="M27" t="s">
        <v>40</v>
      </c>
      <c r="N27" s="11">
        <f>(48000+27800/2)*-1</f>
        <v>-61900</v>
      </c>
    </row>
    <row r="28" spans="12:14" ht="15" x14ac:dyDescent="0.25">
      <c r="L28" s="8" t="s">
        <v>41</v>
      </c>
      <c r="M28" s="8"/>
      <c r="N28" s="8">
        <f>SUM(N26:N27)</f>
        <v>119100</v>
      </c>
    </row>
    <row r="29" spans="12:14" x14ac:dyDescent="0.2">
      <c r="L29" s="13" t="s">
        <v>42</v>
      </c>
    </row>
    <row r="30" spans="12:14" x14ac:dyDescent="0.2">
      <c r="L30" t="s">
        <v>43</v>
      </c>
      <c r="M30" t="s">
        <v>44</v>
      </c>
      <c r="N30">
        <f>2500+1000</f>
        <v>3500</v>
      </c>
    </row>
    <row r="31" spans="12:14" x14ac:dyDescent="0.2">
      <c r="L31" t="s">
        <v>45</v>
      </c>
      <c r="M31" t="s">
        <v>46</v>
      </c>
      <c r="N31" s="11">
        <f>(700+400/2)*-1</f>
        <v>-900</v>
      </c>
    </row>
    <row r="32" spans="12:14" ht="15" x14ac:dyDescent="0.25">
      <c r="L32" s="14" t="s">
        <v>42</v>
      </c>
      <c r="M32" s="8"/>
      <c r="N32" s="8">
        <f>SUM(N30:N31)</f>
        <v>2600</v>
      </c>
    </row>
    <row r="34" spans="12:14" ht="15" x14ac:dyDescent="0.25">
      <c r="L34" s="8" t="s">
        <v>47</v>
      </c>
      <c r="M34" s="8"/>
      <c r="N34" s="8">
        <f>N28+N32</f>
        <v>121700</v>
      </c>
    </row>
    <row r="35" spans="12:14" ht="15" x14ac:dyDescent="0.25">
      <c r="L35" s="1"/>
      <c r="M35" s="1"/>
      <c r="N35" s="1"/>
    </row>
    <row r="36" spans="12:14" ht="15" x14ac:dyDescent="0.25">
      <c r="L36" s="17" t="s">
        <v>48</v>
      </c>
      <c r="M36" s="18"/>
      <c r="N36" s="19">
        <f>N28-N37</f>
        <v>111550</v>
      </c>
    </row>
    <row r="37" spans="12:14" ht="15" x14ac:dyDescent="0.25">
      <c r="L37" s="20" t="s">
        <v>49</v>
      </c>
      <c r="M37" s="21"/>
      <c r="N37" s="22">
        <f>N51</f>
        <v>7550</v>
      </c>
    </row>
    <row r="38" spans="12:14" ht="15" x14ac:dyDescent="0.25">
      <c r="L38" s="23"/>
      <c r="M38" s="24"/>
      <c r="N38" s="25"/>
    </row>
    <row r="39" spans="12:14" ht="15" x14ac:dyDescent="0.25">
      <c r="L39" s="17" t="s">
        <v>67</v>
      </c>
      <c r="M39" s="18"/>
      <c r="N39" s="19">
        <f>N34-N40</f>
        <v>113950</v>
      </c>
    </row>
    <row r="40" spans="12:14" ht="15" x14ac:dyDescent="0.25">
      <c r="L40" s="20" t="s">
        <v>68</v>
      </c>
      <c r="M40" s="21"/>
      <c r="N40" s="22">
        <f>N63</f>
        <v>7750</v>
      </c>
    </row>
    <row r="41" spans="12:14" ht="15" x14ac:dyDescent="0.25">
      <c r="L41" s="1"/>
      <c r="M41" s="1"/>
    </row>
    <row r="42" spans="12:14" ht="15" x14ac:dyDescent="0.25">
      <c r="L42" s="1"/>
      <c r="M42" s="1"/>
    </row>
    <row r="43" spans="12:14" ht="15" x14ac:dyDescent="0.25">
      <c r="L43" s="1"/>
      <c r="M43" s="1"/>
    </row>
    <row r="44" spans="12:14" ht="15" x14ac:dyDescent="0.25">
      <c r="L44" s="8" t="s">
        <v>50</v>
      </c>
      <c r="M44" s="1"/>
      <c r="N44" s="1"/>
    </row>
    <row r="45" spans="12:14" x14ac:dyDescent="0.2">
      <c r="L45" s="7" t="s">
        <v>51</v>
      </c>
      <c r="M45" s="7"/>
      <c r="N45" s="7">
        <v>66000</v>
      </c>
    </row>
    <row r="46" spans="12:14" ht="15" x14ac:dyDescent="0.25">
      <c r="L46" s="1"/>
      <c r="M46" s="1"/>
      <c r="N46" s="1"/>
    </row>
    <row r="47" spans="12:14" ht="15" x14ac:dyDescent="0.25">
      <c r="L47" s="1" t="s">
        <v>52</v>
      </c>
      <c r="M47" s="1"/>
      <c r="N47" s="27">
        <f>N45/2</f>
        <v>33000</v>
      </c>
    </row>
    <row r="48" spans="12:14" ht="15" x14ac:dyDescent="0.25">
      <c r="L48" s="7" t="s">
        <v>53</v>
      </c>
      <c r="M48" s="1"/>
      <c r="N48" s="12">
        <v>-3000</v>
      </c>
    </row>
    <row r="49" spans="12:14" ht="15" x14ac:dyDescent="0.25">
      <c r="L49" s="7" t="s">
        <v>58</v>
      </c>
      <c r="M49" s="1"/>
      <c r="N49" s="28">
        <v>200</v>
      </c>
    </row>
    <row r="50" spans="12:14" ht="15" x14ac:dyDescent="0.25">
      <c r="L50" s="8" t="s">
        <v>59</v>
      </c>
      <c r="M50" s="16"/>
      <c r="N50" s="8">
        <f>SUM(N47:N49)</f>
        <v>30200</v>
      </c>
    </row>
    <row r="51" spans="12:14" ht="15" x14ac:dyDescent="0.25">
      <c r="L51" t="s">
        <v>60</v>
      </c>
      <c r="M51" s="2">
        <v>0.25</v>
      </c>
      <c r="N51" s="1">
        <f>N50*M51</f>
        <v>7550</v>
      </c>
    </row>
    <row r="54" spans="12:14" ht="15" x14ac:dyDescent="0.25">
      <c r="L54" s="8" t="s">
        <v>61</v>
      </c>
    </row>
    <row r="55" spans="12:14" x14ac:dyDescent="0.2">
      <c r="L55" t="s">
        <v>62</v>
      </c>
      <c r="N55">
        <v>66000</v>
      </c>
    </row>
    <row r="57" spans="12:14" x14ac:dyDescent="0.2">
      <c r="L57" t="s">
        <v>63</v>
      </c>
      <c r="N57" s="12">
        <v>33000</v>
      </c>
    </row>
    <row r="58" spans="12:14" x14ac:dyDescent="0.2">
      <c r="L58" t="s">
        <v>64</v>
      </c>
      <c r="N58" s="12">
        <v>200</v>
      </c>
    </row>
    <row r="59" spans="12:14" x14ac:dyDescent="0.2">
      <c r="L59" t="s">
        <v>65</v>
      </c>
      <c r="N59" s="12">
        <v>-3000</v>
      </c>
    </row>
    <row r="60" spans="12:14" x14ac:dyDescent="0.2">
      <c r="L60" t="s">
        <v>66</v>
      </c>
      <c r="N60">
        <v>-200</v>
      </c>
    </row>
    <row r="61" spans="12:14" x14ac:dyDescent="0.2">
      <c r="L61" t="s">
        <v>43</v>
      </c>
      <c r="N61" s="11">
        <v>1000</v>
      </c>
    </row>
    <row r="62" spans="12:14" ht="15" x14ac:dyDescent="0.25">
      <c r="N62" s="1">
        <f>SUM(N57:N61)</f>
        <v>31000</v>
      </c>
    </row>
    <row r="63" spans="12:14" ht="15" x14ac:dyDescent="0.25">
      <c r="L63" s="8" t="s">
        <v>60</v>
      </c>
      <c r="M63" s="26">
        <v>0.25</v>
      </c>
      <c r="N63" s="8">
        <f>N62*M63</f>
        <v>7750</v>
      </c>
    </row>
    <row r="65" spans="12:14" ht="15" x14ac:dyDescent="0.25">
      <c r="L65" s="1" t="s">
        <v>16</v>
      </c>
    </row>
    <row r="66" spans="12:14" x14ac:dyDescent="0.2">
      <c r="L66" t="s">
        <v>18</v>
      </c>
      <c r="N66">
        <v>450000</v>
      </c>
    </row>
    <row r="67" spans="12:14" x14ac:dyDescent="0.2">
      <c r="L67" t="s">
        <v>19</v>
      </c>
      <c r="M67" t="s">
        <v>21</v>
      </c>
      <c r="N67">
        <f>240000/2</f>
        <v>120000</v>
      </c>
    </row>
    <row r="68" spans="12:14" x14ac:dyDescent="0.2">
      <c r="L68" t="s">
        <v>20</v>
      </c>
      <c r="M68">
        <v>40000</v>
      </c>
      <c r="N68" s="12">
        <v>-40000</v>
      </c>
    </row>
    <row r="69" spans="12:14" ht="15" x14ac:dyDescent="0.25">
      <c r="N69" s="8">
        <f>SUM(N66:N68)</f>
        <v>530000</v>
      </c>
    </row>
    <row r="72" spans="12:14" ht="15" x14ac:dyDescent="0.25">
      <c r="L72" s="1" t="s">
        <v>17</v>
      </c>
    </row>
    <row r="73" spans="12:14" x14ac:dyDescent="0.2">
      <c r="L73" t="s">
        <v>25</v>
      </c>
      <c r="N73">
        <v>260000</v>
      </c>
    </row>
    <row r="74" spans="12:14" ht="15" x14ac:dyDescent="0.25">
      <c r="L74" t="s">
        <v>26</v>
      </c>
      <c r="M74" t="s">
        <v>27</v>
      </c>
      <c r="N74" s="1">
        <f>110000/2</f>
        <v>55000</v>
      </c>
    </row>
    <row r="75" spans="12:14" x14ac:dyDescent="0.2">
      <c r="L75" t="s">
        <v>28</v>
      </c>
      <c r="N75" s="12">
        <v>-40000</v>
      </c>
    </row>
    <row r="76" spans="12:14" x14ac:dyDescent="0.2">
      <c r="L76" t="s">
        <v>55</v>
      </c>
      <c r="M76" t="s">
        <v>29</v>
      </c>
      <c r="N76" s="15">
        <f>12/40*10000</f>
        <v>3000</v>
      </c>
    </row>
    <row r="77" spans="12:14" x14ac:dyDescent="0.2">
      <c r="L77" t="s">
        <v>56</v>
      </c>
      <c r="N77" s="15">
        <v>1000</v>
      </c>
    </row>
    <row r="78" spans="12:14" x14ac:dyDescent="0.2">
      <c r="L78" t="s">
        <v>57</v>
      </c>
      <c r="M78" t="s">
        <v>54</v>
      </c>
      <c r="N78" s="12">
        <f>1000/2.5*6/12*-1</f>
        <v>-200</v>
      </c>
    </row>
    <row r="79" spans="12:14" ht="15" x14ac:dyDescent="0.25">
      <c r="N79" s="8">
        <f>SUM(N73:N78)</f>
        <v>278800</v>
      </c>
    </row>
    <row r="81" spans="12:14" x14ac:dyDescent="0.2">
      <c r="L81" t="s">
        <v>31</v>
      </c>
      <c r="N81" t="s">
        <v>54</v>
      </c>
    </row>
    <row r="105" spans="11:11" x14ac:dyDescent="0.2">
      <c r="K105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</dc:creator>
  <cp:lastModifiedBy>Syed Ali</cp:lastModifiedBy>
  <dcterms:created xsi:type="dcterms:W3CDTF">2020-02-13T14:59:18Z</dcterms:created>
  <dcterms:modified xsi:type="dcterms:W3CDTF">2020-02-13T16:41:58Z</dcterms:modified>
</cp:coreProperties>
</file>