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xcel July2014\"/>
    </mc:Choice>
  </mc:AlternateContent>
  <bookViews>
    <workbookView xWindow="0" yWindow="315" windowWidth="14955" windowHeight="8955"/>
  </bookViews>
  <sheets>
    <sheet name="Calc" sheetId="5" r:id="rId1"/>
  </sheets>
  <definedNames>
    <definedName name="_xlnm.Print_Area" localSheetId="0">Calc!$A$1:$Q$57</definedName>
  </definedNames>
  <calcPr calcId="152511"/>
</workbook>
</file>

<file path=xl/calcChain.xml><?xml version="1.0" encoding="utf-8"?>
<calcChain xmlns="http://schemas.openxmlformats.org/spreadsheetml/2006/main">
  <c r="D16" i="5" l="1"/>
  <c r="F16" i="5"/>
  <c r="D17" i="5"/>
  <c r="F17" i="5"/>
  <c r="D18" i="5"/>
  <c r="F18" i="5"/>
  <c r="D19" i="5"/>
  <c r="F19" i="5"/>
  <c r="D20" i="5"/>
  <c r="F20" i="5"/>
  <c r="D21" i="5"/>
  <c r="F21" i="5"/>
  <c r="D22" i="5"/>
  <c r="F22" i="5"/>
  <c r="D23" i="5"/>
  <c r="F23" i="5"/>
  <c r="D24" i="5"/>
  <c r="F24" i="5"/>
  <c r="D25" i="5"/>
  <c r="F25" i="5"/>
  <c r="D26" i="5"/>
  <c r="F26" i="5"/>
  <c r="D27" i="5"/>
  <c r="F27" i="5"/>
  <c r="D28" i="5"/>
  <c r="F28" i="5"/>
  <c r="D29" i="5"/>
  <c r="F29" i="5"/>
  <c r="D30" i="5"/>
  <c r="F30" i="5"/>
  <c r="D31" i="5"/>
  <c r="F31" i="5"/>
  <c r="D32" i="5"/>
  <c r="F32" i="5"/>
  <c r="D33" i="5"/>
  <c r="F33" i="5"/>
  <c r="D34" i="5"/>
  <c r="F34" i="5"/>
  <c r="D35" i="5"/>
  <c r="F35" i="5"/>
  <c r="D36" i="5"/>
  <c r="F36" i="5"/>
  <c r="D37" i="5"/>
  <c r="F37" i="5"/>
  <c r="D38" i="5"/>
  <c r="F38" i="5"/>
  <c r="D39" i="5"/>
  <c r="F39" i="5"/>
  <c r="D40" i="5"/>
  <c r="F40" i="5"/>
  <c r="D41" i="5"/>
  <c r="F41" i="5"/>
  <c r="D42" i="5"/>
  <c r="F42" i="5"/>
  <c r="D43" i="5"/>
  <c r="F43" i="5"/>
  <c r="D44" i="5"/>
  <c r="F44" i="5"/>
  <c r="D45" i="5"/>
  <c r="F45" i="5"/>
  <c r="D46" i="5"/>
  <c r="F46" i="5"/>
  <c r="D47" i="5"/>
  <c r="F47" i="5"/>
  <c r="D48" i="5"/>
  <c r="F48" i="5"/>
  <c r="D49" i="5"/>
  <c r="F49" i="5"/>
  <c r="D50" i="5"/>
  <c r="F50" i="5"/>
  <c r="D51" i="5"/>
  <c r="F51" i="5"/>
  <c r="D52" i="5"/>
  <c r="F52" i="5"/>
  <c r="D53" i="5"/>
  <c r="F53" i="5"/>
  <c r="D54" i="5"/>
  <c r="F54" i="5"/>
  <c r="D55" i="5"/>
  <c r="F55" i="5"/>
  <c r="D15" i="5"/>
  <c r="F15" i="5"/>
  <c r="C16" i="5"/>
  <c r="E16" i="5"/>
  <c r="G16" i="5" s="1"/>
  <c r="C17" i="5"/>
  <c r="E17" i="5" s="1"/>
  <c r="G17" i="5" s="1"/>
  <c r="C18" i="5"/>
  <c r="E18" i="5"/>
  <c r="G18" i="5" s="1"/>
  <c r="C19" i="5"/>
  <c r="E19" i="5" s="1"/>
  <c r="G19" i="5" s="1"/>
  <c r="C20" i="5"/>
  <c r="E20" i="5"/>
  <c r="G20" i="5" s="1"/>
  <c r="C21" i="5"/>
  <c r="E21" i="5" s="1"/>
  <c r="G21" i="5" s="1"/>
  <c r="C22" i="5"/>
  <c r="E22" i="5"/>
  <c r="G22" i="5" s="1"/>
  <c r="C15" i="5"/>
  <c r="E15" i="5" s="1"/>
  <c r="G15" i="5" s="1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16" i="5"/>
  <c r="C23" i="5"/>
  <c r="E23" i="5" s="1"/>
  <c r="E46" i="5" l="1"/>
  <c r="G46" i="5" s="1"/>
  <c r="E38" i="5"/>
  <c r="G38" i="5" s="1"/>
  <c r="E30" i="5"/>
  <c r="G30" i="5" s="1"/>
  <c r="E26" i="5"/>
  <c r="G26" i="5" s="1"/>
  <c r="E34" i="5"/>
  <c r="G34" i="5" s="1"/>
  <c r="E42" i="5"/>
  <c r="G42" i="5" s="1"/>
  <c r="E50" i="5"/>
  <c r="G50" i="5" s="1"/>
  <c r="E55" i="5"/>
  <c r="G55" i="5" s="1"/>
  <c r="E39" i="5"/>
  <c r="G39" i="5" s="1"/>
  <c r="E31" i="5"/>
  <c r="G31" i="5" s="1"/>
  <c r="E54" i="5"/>
  <c r="G54" i="5" s="1"/>
  <c r="E47" i="5"/>
  <c r="G47" i="5" s="1"/>
  <c r="E24" i="5"/>
  <c r="G24" i="5" s="1"/>
  <c r="E28" i="5"/>
  <c r="G28" i="5" s="1"/>
  <c r="E32" i="5"/>
  <c r="G32" i="5" s="1"/>
  <c r="E36" i="5"/>
  <c r="G36" i="5" s="1"/>
  <c r="E40" i="5"/>
  <c r="G40" i="5" s="1"/>
  <c r="E44" i="5"/>
  <c r="G44" i="5" s="1"/>
  <c r="E48" i="5"/>
  <c r="G48" i="5" s="1"/>
  <c r="E52" i="5"/>
  <c r="G52" i="5" s="1"/>
  <c r="E25" i="5"/>
  <c r="G25" i="5" s="1"/>
  <c r="E29" i="5"/>
  <c r="G29" i="5" s="1"/>
  <c r="E33" i="5"/>
  <c r="G33" i="5" s="1"/>
  <c r="E37" i="5"/>
  <c r="G37" i="5" s="1"/>
  <c r="E41" i="5"/>
  <c r="G41" i="5" s="1"/>
  <c r="E45" i="5"/>
  <c r="G45" i="5" s="1"/>
  <c r="E49" i="5"/>
  <c r="G49" i="5" s="1"/>
  <c r="E53" i="5"/>
  <c r="G53" i="5" s="1"/>
  <c r="G23" i="5"/>
  <c r="E27" i="5"/>
  <c r="G27" i="5" s="1"/>
  <c r="E35" i="5"/>
  <c r="G35" i="5" s="1"/>
  <c r="E43" i="5"/>
  <c r="G43" i="5" s="1"/>
  <c r="E51" i="5"/>
  <c r="G51" i="5" s="1"/>
</calcChain>
</file>

<file path=xl/sharedStrings.xml><?xml version="1.0" encoding="utf-8"?>
<sst xmlns="http://schemas.openxmlformats.org/spreadsheetml/2006/main" count="27" uniqueCount="26">
  <si>
    <t>Settlement of Single Bored Pile by Reese and O'Neill Method</t>
  </si>
  <si>
    <t>Pile Size</t>
  </si>
  <si>
    <t>mm</t>
  </si>
  <si>
    <t>kN</t>
  </si>
  <si>
    <t>Ultimate Friction, Qf</t>
  </si>
  <si>
    <t>Ultimate Bearing, Qb</t>
  </si>
  <si>
    <t>Soil Layers are mostly</t>
  </si>
  <si>
    <t>(c = clay; s = sand)</t>
  </si>
  <si>
    <t>Calculation</t>
  </si>
  <si>
    <t>Settlement (mm)</t>
  </si>
  <si>
    <t>Settlement (%)</t>
  </si>
  <si>
    <t>Friction Ratio</t>
  </si>
  <si>
    <t>Bearing Ratio</t>
  </si>
  <si>
    <t>Mobilised Friction (kN)</t>
  </si>
  <si>
    <t>Mobilised Bearing (kN)</t>
  </si>
  <si>
    <t>Total Load (kN)</t>
  </si>
  <si>
    <t xml:space="preserve"> </t>
  </si>
  <si>
    <t>s</t>
  </si>
  <si>
    <t>หมายเหตุ</t>
  </si>
  <si>
    <t>1)</t>
  </si>
  <si>
    <r>
      <t xml:space="preserve">ตารางคำนวณนี้เขียนขึ้นโดย </t>
    </r>
    <r>
      <rPr>
        <i/>
        <sz val="11"/>
        <color theme="1"/>
        <rFont val="Calibri"/>
        <family val="2"/>
        <scheme val="minor"/>
      </rPr>
      <t>พัลลภ วิสุทธิ์เมธานุกูล</t>
    </r>
    <r>
      <rPr>
        <sz val="10"/>
        <rFont val="Arial"/>
        <charset val="222"/>
      </rPr>
      <t xml:space="preserve">  โดยมีวัตถุประสงค์ด้านวิชาการเพื่อใช้ประกอบหนังสือ </t>
    </r>
    <r>
      <rPr>
        <i/>
        <sz val="11"/>
        <color theme="1"/>
        <rFont val="Calibri"/>
        <family val="2"/>
        <scheme val="minor"/>
      </rPr>
      <t>คู่มือวิศวกรรมฐานราก</t>
    </r>
    <r>
      <rPr>
        <sz val="10"/>
        <rFont val="Arial"/>
        <charset val="222"/>
      </rPr>
      <t xml:space="preserve">  ของผู้เขียนเดียวกัน</t>
    </r>
  </si>
  <si>
    <t>2)</t>
  </si>
  <si>
    <t>ถึงแม้ว่าผู้เขียนจะพัฒนาตารางคำนวณขึ้นมาอย่างระมัดระวัง แต่ก็อาจจะมีความผิดพลาด รวมทั้งไม่สามารถใช้ครอบคลุมและแก้ปัญหาทุกสิ่งทุกอย่างได้</t>
  </si>
  <si>
    <t>3)</t>
  </si>
  <si>
    <t>ผู้เขียนตารางคำนวณไม่จำเป็นต้องรับผิดชอบความผิดพลาดในตารางคำนวณ หรือรับผิดชอบความเสียหายที่เกิดจากผู้อื่นนำไปใช้</t>
  </si>
  <si>
    <t>ver 2014.07.18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</si>
</sst>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0"/>
  </numFmts>
  <fonts count="7">
    <font>
      <sz val="10"/>
      <name val="Arial"/>
      <charset val="222"/>
    </font>
    <font>
      <sz val="10"/>
      <name val="Arial"/>
      <family val="2"/>
    </font>
    <font>
      <b/>
      <sz val="14"/>
      <color rgb="FF0000FF"/>
      <name val="Arial"/>
      <family val="2"/>
    </font>
    <font>
      <b/>
      <sz val="10"/>
      <color rgb="FF0000FF"/>
      <name val="Arial"/>
      <family val="2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3" xfId="0" applyBorder="1"/>
    <xf numFmtId="0" fontId="1" fillId="0" borderId="4" xfId="0" applyFont="1" applyBorder="1"/>
    <xf numFmtId="165" fontId="0" fillId="0" borderId="5" xfId="0" applyNumberFormat="1" applyBorder="1"/>
    <xf numFmtId="164" fontId="0" fillId="0" borderId="5" xfId="0" applyNumberFormat="1" applyBorder="1"/>
    <xf numFmtId="164" fontId="0" fillId="0" borderId="1" xfId="0" applyNumberFormat="1" applyBorder="1"/>
    <xf numFmtId="165" fontId="0" fillId="0" borderId="0" xfId="0" applyNumberFormat="1" applyBorder="1"/>
    <xf numFmtId="164" fontId="0" fillId="0" borderId="0" xfId="0" applyNumberFormat="1" applyBorder="1"/>
    <xf numFmtId="164" fontId="0" fillId="0" borderId="2" xfId="0" applyNumberFormat="1" applyBorder="1"/>
    <xf numFmtId="0" fontId="0" fillId="3" borderId="0" xfId="0" applyFill="1" applyBorder="1"/>
    <xf numFmtId="164" fontId="0" fillId="3" borderId="0" xfId="0" applyNumberFormat="1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4" fillId="0" borderId="10" xfId="0" applyFont="1" applyBorder="1"/>
    <xf numFmtId="0" fontId="0" fillId="0" borderId="11" xfId="0" applyBorder="1"/>
    <xf numFmtId="0" fontId="0" fillId="0" borderId="12" xfId="0" applyBorder="1" applyAlignment="1">
      <alignment horizontal="right"/>
    </xf>
    <xf numFmtId="0" fontId="0" fillId="0" borderId="0" xfId="0" applyBorder="1"/>
    <xf numFmtId="0" fontId="1" fillId="0" borderId="0" xfId="0" applyFont="1" applyBorder="1" applyAlignment="1">
      <alignment horizontal="right"/>
    </xf>
    <xf numFmtId="0" fontId="0" fillId="0" borderId="14" xfId="0" applyBorder="1"/>
    <xf numFmtId="0" fontId="0" fillId="0" borderId="12" xfId="0" applyBorder="1"/>
    <xf numFmtId="0" fontId="2" fillId="0" borderId="12" xfId="0" applyFont="1" applyBorder="1"/>
    <xf numFmtId="0" fontId="1" fillId="0" borderId="12" xfId="0" applyFont="1" applyBorder="1"/>
    <xf numFmtId="0" fontId="1" fillId="0" borderId="0" xfId="0" applyFont="1" applyBorder="1"/>
    <xf numFmtId="0" fontId="3" fillId="0" borderId="12" xfId="0" applyFont="1" applyBorder="1"/>
    <xf numFmtId="0" fontId="1" fillId="0" borderId="15" xfId="0" applyFont="1" applyBorder="1"/>
    <xf numFmtId="2" fontId="0" fillId="0" borderId="16" xfId="0" applyNumberFormat="1" applyBorder="1"/>
    <xf numFmtId="2" fontId="0" fillId="0" borderId="12" xfId="0" applyNumberForma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6" fillId="0" borderId="13" xfId="0" applyFont="1" applyBorder="1" applyAlignment="1">
      <alignment horizontal="right"/>
    </xf>
    <xf numFmtId="0" fontId="1" fillId="2" borderId="4" xfId="0" applyFon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Load-Settlement Curve</a:t>
            </a:r>
          </a:p>
        </c:rich>
      </c:tx>
      <c:layout>
        <c:manualLayout>
          <c:xMode val="edge"/>
          <c:yMode val="edge"/>
          <c:x val="0.33262808058083648"/>
          <c:y val="2.149354030132736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28911687480338"/>
          <c:y val="0.11304955068734956"/>
          <c:w val="0.75224305835892635"/>
          <c:h val="0.76267284225633269"/>
        </c:manualLayout>
      </c:layout>
      <c:scatterChart>
        <c:scatterStyle val="lineMarker"/>
        <c:varyColors val="0"/>
        <c:ser>
          <c:idx val="0"/>
          <c:order val="0"/>
          <c:tx>
            <c:v>Total</c:v>
          </c:tx>
          <c:spPr>
            <a:ln w="28575">
              <a:solidFill>
                <a:schemeClr val="accent1"/>
              </a:solidFill>
            </a:ln>
          </c:spPr>
          <c:xVal>
            <c:numRef>
              <c:f>Calc!$B$15:$B$55</c:f>
              <c:numCache>
                <c:formatCode>General</c:formatCode>
                <c:ptCount val="41"/>
                <c:pt idx="0">
                  <c:v>0</c:v>
                </c:pt>
                <c:pt idx="1">
                  <c:v>2.5</c:v>
                </c:pt>
                <c:pt idx="2">
                  <c:v>5</c:v>
                </c:pt>
                <c:pt idx="3">
                  <c:v>7.5</c:v>
                </c:pt>
                <c:pt idx="4">
                  <c:v>10</c:v>
                </c:pt>
                <c:pt idx="5">
                  <c:v>12.5</c:v>
                </c:pt>
                <c:pt idx="6">
                  <c:v>15</c:v>
                </c:pt>
                <c:pt idx="7">
                  <c:v>17.5</c:v>
                </c:pt>
                <c:pt idx="8">
                  <c:v>20</c:v>
                </c:pt>
                <c:pt idx="9">
                  <c:v>22.5</c:v>
                </c:pt>
                <c:pt idx="10">
                  <c:v>25</c:v>
                </c:pt>
                <c:pt idx="11">
                  <c:v>27.5</c:v>
                </c:pt>
                <c:pt idx="12">
                  <c:v>30</c:v>
                </c:pt>
                <c:pt idx="13">
                  <c:v>32.5</c:v>
                </c:pt>
                <c:pt idx="14">
                  <c:v>35</c:v>
                </c:pt>
                <c:pt idx="15">
                  <c:v>37.5</c:v>
                </c:pt>
                <c:pt idx="16">
                  <c:v>40</c:v>
                </c:pt>
                <c:pt idx="17">
                  <c:v>42.5</c:v>
                </c:pt>
                <c:pt idx="18">
                  <c:v>45</c:v>
                </c:pt>
                <c:pt idx="19">
                  <c:v>47.5</c:v>
                </c:pt>
                <c:pt idx="20">
                  <c:v>50</c:v>
                </c:pt>
                <c:pt idx="21">
                  <c:v>52.5</c:v>
                </c:pt>
                <c:pt idx="22">
                  <c:v>55</c:v>
                </c:pt>
                <c:pt idx="23">
                  <c:v>57.5</c:v>
                </c:pt>
                <c:pt idx="24">
                  <c:v>60</c:v>
                </c:pt>
                <c:pt idx="25">
                  <c:v>62.5</c:v>
                </c:pt>
                <c:pt idx="26">
                  <c:v>65</c:v>
                </c:pt>
                <c:pt idx="27">
                  <c:v>67.5</c:v>
                </c:pt>
                <c:pt idx="28">
                  <c:v>70</c:v>
                </c:pt>
                <c:pt idx="29">
                  <c:v>72.5</c:v>
                </c:pt>
                <c:pt idx="30">
                  <c:v>75</c:v>
                </c:pt>
                <c:pt idx="31">
                  <c:v>77.5</c:v>
                </c:pt>
                <c:pt idx="32">
                  <c:v>80</c:v>
                </c:pt>
                <c:pt idx="33">
                  <c:v>82.5</c:v>
                </c:pt>
                <c:pt idx="34">
                  <c:v>85</c:v>
                </c:pt>
                <c:pt idx="35">
                  <c:v>87.5</c:v>
                </c:pt>
                <c:pt idx="36">
                  <c:v>90</c:v>
                </c:pt>
                <c:pt idx="37">
                  <c:v>92.5</c:v>
                </c:pt>
                <c:pt idx="38">
                  <c:v>95</c:v>
                </c:pt>
                <c:pt idx="39">
                  <c:v>97.5</c:v>
                </c:pt>
                <c:pt idx="40">
                  <c:v>100</c:v>
                </c:pt>
              </c:numCache>
            </c:numRef>
          </c:xVal>
          <c:yVal>
            <c:numRef>
              <c:f>Calc!$G$15:$G$55</c:f>
              <c:numCache>
                <c:formatCode>0.0</c:formatCode>
                <c:ptCount val="41"/>
                <c:pt idx="0">
                  <c:v>0</c:v>
                </c:pt>
                <c:pt idx="1">
                  <c:v>2172.8126364468749</c:v>
                </c:pt>
                <c:pt idx="2">
                  <c:v>3076.5767154250002</c:v>
                </c:pt>
                <c:pt idx="3">
                  <c:v>3398.7821353125014</c:v>
                </c:pt>
                <c:pt idx="4">
                  <c:v>3523.5026124000015</c:v>
                </c:pt>
                <c:pt idx="5">
                  <c:v>3610.8854480781329</c:v>
                </c:pt>
                <c:pt idx="6">
                  <c:v>3676.6412960250073</c:v>
                </c:pt>
                <c:pt idx="7">
                  <c:v>3671.5339293937645</c:v>
                </c:pt>
                <c:pt idx="8">
                  <c:v>3756.1402485468893</c:v>
                </c:pt>
                <c:pt idx="9">
                  <c:v>3835.8533048062645</c:v>
                </c:pt>
                <c:pt idx="10">
                  <c:v>3911.0073840468895</c:v>
                </c:pt>
                <c:pt idx="11">
                  <c:v>3981.9246966187648</c:v>
                </c:pt>
                <c:pt idx="12">
                  <c:v>4048.9153773468893</c:v>
                </c:pt>
                <c:pt idx="13">
                  <c:v>4112.2774855312646</c:v>
                </c:pt>
                <c:pt idx="14">
                  <c:v>4172.2970049468895</c:v>
                </c:pt>
                <c:pt idx="15">
                  <c:v>4229.2478438437647</c:v>
                </c:pt>
                <c:pt idx="16">
                  <c:v>4283.3918349468895</c:v>
                </c:pt>
                <c:pt idx="17">
                  <c:v>4334.978735456265</c:v>
                </c:pt>
                <c:pt idx="18">
                  <c:v>4384.2462270468895</c:v>
                </c:pt>
                <c:pt idx="19">
                  <c:v>4431.4199158687643</c:v>
                </c:pt>
                <c:pt idx="20">
                  <c:v>4476.7133325468894</c:v>
                </c:pt>
                <c:pt idx="21">
                  <c:v>4520.3279321812643</c:v>
                </c:pt>
                <c:pt idx="22">
                  <c:v>4562.453094346889</c:v>
                </c:pt>
                <c:pt idx="23">
                  <c:v>4603.2661230937647</c:v>
                </c:pt>
                <c:pt idx="24">
                  <c:v>4642.9322469468889</c:v>
                </c:pt>
                <c:pt idx="25">
                  <c:v>4681.6046189062636</c:v>
                </c:pt>
                <c:pt idx="26">
                  <c:v>4719.424316446889</c:v>
                </c:pt>
                <c:pt idx="27">
                  <c:v>4756.5203415187643</c:v>
                </c:pt>
                <c:pt idx="28">
                  <c:v>4793.009620546889</c:v>
                </c:pt>
                <c:pt idx="29">
                  <c:v>4828.997004431264</c:v>
                </c:pt>
                <c:pt idx="30">
                  <c:v>4864.5752685468888</c:v>
                </c:pt>
                <c:pt idx="31">
                  <c:v>4899.8251127437643</c:v>
                </c:pt>
                <c:pt idx="32">
                  <c:v>4934.815161346889</c:v>
                </c:pt>
                <c:pt idx="33">
                  <c:v>4969.6019631562649</c:v>
                </c:pt>
                <c:pt idx="34">
                  <c:v>5004.2299914468895</c:v>
                </c:pt>
                <c:pt idx="35">
                  <c:v>5038.7316439687638</c:v>
                </c:pt>
                <c:pt idx="36">
                  <c:v>5073.1272429468881</c:v>
                </c:pt>
                <c:pt idx="37">
                  <c:v>5107.4250350812636</c:v>
                </c:pt>
                <c:pt idx="38">
                  <c:v>5141.6211915468893</c:v>
                </c:pt>
                <c:pt idx="39">
                  <c:v>5175.6998079937639</c:v>
                </c:pt>
                <c:pt idx="40">
                  <c:v>5209.6329045468901</c:v>
                </c:pt>
              </c:numCache>
            </c:numRef>
          </c:yVal>
          <c:smooth val="0"/>
        </c:ser>
        <c:ser>
          <c:idx val="1"/>
          <c:order val="1"/>
          <c:tx>
            <c:v>Friction</c:v>
          </c:tx>
          <c:spPr>
            <a:ln w="28575">
              <a:solidFill>
                <a:srgbClr val="C00000"/>
              </a:solidFill>
              <a:prstDash val="dash"/>
            </a:ln>
          </c:spPr>
          <c:xVal>
            <c:numRef>
              <c:f>Calc!$B$15:$B$55</c:f>
              <c:numCache>
                <c:formatCode>General</c:formatCode>
                <c:ptCount val="41"/>
                <c:pt idx="0">
                  <c:v>0</c:v>
                </c:pt>
                <c:pt idx="1">
                  <c:v>2.5</c:v>
                </c:pt>
                <c:pt idx="2">
                  <c:v>5</c:v>
                </c:pt>
                <c:pt idx="3">
                  <c:v>7.5</c:v>
                </c:pt>
                <c:pt idx="4">
                  <c:v>10</c:v>
                </c:pt>
                <c:pt idx="5">
                  <c:v>12.5</c:v>
                </c:pt>
                <c:pt idx="6">
                  <c:v>15</c:v>
                </c:pt>
                <c:pt idx="7">
                  <c:v>17.5</c:v>
                </c:pt>
                <c:pt idx="8">
                  <c:v>20</c:v>
                </c:pt>
                <c:pt idx="9">
                  <c:v>22.5</c:v>
                </c:pt>
                <c:pt idx="10">
                  <c:v>25</c:v>
                </c:pt>
                <c:pt idx="11">
                  <c:v>27.5</c:v>
                </c:pt>
                <c:pt idx="12">
                  <c:v>30</c:v>
                </c:pt>
                <c:pt idx="13">
                  <c:v>32.5</c:v>
                </c:pt>
                <c:pt idx="14">
                  <c:v>35</c:v>
                </c:pt>
                <c:pt idx="15">
                  <c:v>37.5</c:v>
                </c:pt>
                <c:pt idx="16">
                  <c:v>40</c:v>
                </c:pt>
                <c:pt idx="17">
                  <c:v>42.5</c:v>
                </c:pt>
                <c:pt idx="18">
                  <c:v>45</c:v>
                </c:pt>
                <c:pt idx="19">
                  <c:v>47.5</c:v>
                </c:pt>
                <c:pt idx="20">
                  <c:v>50</c:v>
                </c:pt>
                <c:pt idx="21">
                  <c:v>52.5</c:v>
                </c:pt>
                <c:pt idx="22">
                  <c:v>55</c:v>
                </c:pt>
                <c:pt idx="23">
                  <c:v>57.5</c:v>
                </c:pt>
                <c:pt idx="24">
                  <c:v>60</c:v>
                </c:pt>
                <c:pt idx="25">
                  <c:v>62.5</c:v>
                </c:pt>
                <c:pt idx="26">
                  <c:v>65</c:v>
                </c:pt>
                <c:pt idx="27">
                  <c:v>67.5</c:v>
                </c:pt>
                <c:pt idx="28">
                  <c:v>70</c:v>
                </c:pt>
                <c:pt idx="29">
                  <c:v>72.5</c:v>
                </c:pt>
                <c:pt idx="30">
                  <c:v>75</c:v>
                </c:pt>
                <c:pt idx="31">
                  <c:v>77.5</c:v>
                </c:pt>
                <c:pt idx="32">
                  <c:v>80</c:v>
                </c:pt>
                <c:pt idx="33">
                  <c:v>82.5</c:v>
                </c:pt>
                <c:pt idx="34">
                  <c:v>85</c:v>
                </c:pt>
                <c:pt idx="35">
                  <c:v>87.5</c:v>
                </c:pt>
                <c:pt idx="36">
                  <c:v>90</c:v>
                </c:pt>
                <c:pt idx="37">
                  <c:v>92.5</c:v>
                </c:pt>
                <c:pt idx="38">
                  <c:v>95</c:v>
                </c:pt>
                <c:pt idx="39">
                  <c:v>97.5</c:v>
                </c:pt>
                <c:pt idx="40">
                  <c:v>100</c:v>
                </c:pt>
              </c:numCache>
            </c:numRef>
          </c:xVal>
          <c:yVal>
            <c:numRef>
              <c:f>Calc!$E$15:$E$55</c:f>
              <c:numCache>
                <c:formatCode>0.0</c:formatCode>
                <c:ptCount val="41"/>
                <c:pt idx="0">
                  <c:v>0</c:v>
                </c:pt>
                <c:pt idx="1">
                  <c:v>2043.5791284375</c:v>
                </c:pt>
                <c:pt idx="2">
                  <c:v>2825.6810781250001</c:v>
                </c:pt>
                <c:pt idx="3">
                  <c:v>3033.3769328906264</c:v>
                </c:pt>
                <c:pt idx="4">
                  <c:v>3050.3336700000013</c:v>
                </c:pt>
                <c:pt idx="5">
                  <c:v>3036.303927343758</c:v>
                </c:pt>
                <c:pt idx="6">
                  <c:v>3006.6157706250074</c:v>
                </c:pt>
                <c:pt idx="7">
                  <c:v>2911.6624605468896</c:v>
                </c:pt>
                <c:pt idx="8">
                  <c:v>2911.6624605468896</c:v>
                </c:pt>
                <c:pt idx="9">
                  <c:v>2911.6624605468896</c:v>
                </c:pt>
                <c:pt idx="10">
                  <c:v>2911.6624605468896</c:v>
                </c:pt>
                <c:pt idx="11">
                  <c:v>2911.6624605468896</c:v>
                </c:pt>
                <c:pt idx="12">
                  <c:v>2911.6624605468896</c:v>
                </c:pt>
                <c:pt idx="13">
                  <c:v>2911.6624605468896</c:v>
                </c:pt>
                <c:pt idx="14">
                  <c:v>2911.6624605468896</c:v>
                </c:pt>
                <c:pt idx="15">
                  <c:v>2911.6624605468896</c:v>
                </c:pt>
                <c:pt idx="16">
                  <c:v>2911.6624605468896</c:v>
                </c:pt>
                <c:pt idx="17">
                  <c:v>2911.6624605468896</c:v>
                </c:pt>
                <c:pt idx="18">
                  <c:v>2911.6624605468896</c:v>
                </c:pt>
                <c:pt idx="19">
                  <c:v>2911.6624605468896</c:v>
                </c:pt>
                <c:pt idx="20">
                  <c:v>2911.6624605468896</c:v>
                </c:pt>
                <c:pt idx="21">
                  <c:v>2911.6624605468896</c:v>
                </c:pt>
                <c:pt idx="22">
                  <c:v>2911.6624605468896</c:v>
                </c:pt>
                <c:pt idx="23">
                  <c:v>2911.6624605468896</c:v>
                </c:pt>
                <c:pt idx="24">
                  <c:v>2911.6624605468896</c:v>
                </c:pt>
                <c:pt idx="25">
                  <c:v>2911.6624605468896</c:v>
                </c:pt>
                <c:pt idx="26">
                  <c:v>2911.6624605468896</c:v>
                </c:pt>
                <c:pt idx="27">
                  <c:v>2911.6624605468896</c:v>
                </c:pt>
                <c:pt idx="28">
                  <c:v>2911.6624605468896</c:v>
                </c:pt>
                <c:pt idx="29">
                  <c:v>2911.6624605468896</c:v>
                </c:pt>
                <c:pt idx="30">
                  <c:v>2911.6624605468896</c:v>
                </c:pt>
                <c:pt idx="31">
                  <c:v>2911.6624605468896</c:v>
                </c:pt>
                <c:pt idx="32">
                  <c:v>2911.6624605468896</c:v>
                </c:pt>
                <c:pt idx="33">
                  <c:v>2911.6624605468896</c:v>
                </c:pt>
                <c:pt idx="34">
                  <c:v>2911.6624605468896</c:v>
                </c:pt>
                <c:pt idx="35">
                  <c:v>2911.6624605468896</c:v>
                </c:pt>
                <c:pt idx="36">
                  <c:v>2911.6624605468896</c:v>
                </c:pt>
                <c:pt idx="37">
                  <c:v>2911.6624605468896</c:v>
                </c:pt>
                <c:pt idx="38">
                  <c:v>2911.6624605468896</c:v>
                </c:pt>
                <c:pt idx="39">
                  <c:v>2911.6624605468896</c:v>
                </c:pt>
                <c:pt idx="40">
                  <c:v>2911.6624605468896</c:v>
                </c:pt>
              </c:numCache>
            </c:numRef>
          </c:yVal>
          <c:smooth val="0"/>
        </c:ser>
        <c:ser>
          <c:idx val="2"/>
          <c:order val="2"/>
          <c:tx>
            <c:v>Bearing</c:v>
          </c:tx>
          <c:spPr>
            <a:ln w="28575">
              <a:solidFill>
                <a:srgbClr val="92D050"/>
              </a:solidFill>
              <a:prstDash val="dash"/>
            </a:ln>
          </c:spPr>
          <c:xVal>
            <c:numRef>
              <c:f>Calc!$B$15:$B$55</c:f>
              <c:numCache>
                <c:formatCode>General</c:formatCode>
                <c:ptCount val="41"/>
                <c:pt idx="0">
                  <c:v>0</c:v>
                </c:pt>
                <c:pt idx="1">
                  <c:v>2.5</c:v>
                </c:pt>
                <c:pt idx="2">
                  <c:v>5</c:v>
                </c:pt>
                <c:pt idx="3">
                  <c:v>7.5</c:v>
                </c:pt>
                <c:pt idx="4">
                  <c:v>10</c:v>
                </c:pt>
                <c:pt idx="5">
                  <c:v>12.5</c:v>
                </c:pt>
                <c:pt idx="6">
                  <c:v>15</c:v>
                </c:pt>
                <c:pt idx="7">
                  <c:v>17.5</c:v>
                </c:pt>
                <c:pt idx="8">
                  <c:v>20</c:v>
                </c:pt>
                <c:pt idx="9">
                  <c:v>22.5</c:v>
                </c:pt>
                <c:pt idx="10">
                  <c:v>25</c:v>
                </c:pt>
                <c:pt idx="11">
                  <c:v>27.5</c:v>
                </c:pt>
                <c:pt idx="12">
                  <c:v>30</c:v>
                </c:pt>
                <c:pt idx="13">
                  <c:v>32.5</c:v>
                </c:pt>
                <c:pt idx="14">
                  <c:v>35</c:v>
                </c:pt>
                <c:pt idx="15">
                  <c:v>37.5</c:v>
                </c:pt>
                <c:pt idx="16">
                  <c:v>40</c:v>
                </c:pt>
                <c:pt idx="17">
                  <c:v>42.5</c:v>
                </c:pt>
                <c:pt idx="18">
                  <c:v>45</c:v>
                </c:pt>
                <c:pt idx="19">
                  <c:v>47.5</c:v>
                </c:pt>
                <c:pt idx="20">
                  <c:v>50</c:v>
                </c:pt>
                <c:pt idx="21">
                  <c:v>52.5</c:v>
                </c:pt>
                <c:pt idx="22">
                  <c:v>55</c:v>
                </c:pt>
                <c:pt idx="23">
                  <c:v>57.5</c:v>
                </c:pt>
                <c:pt idx="24">
                  <c:v>60</c:v>
                </c:pt>
                <c:pt idx="25">
                  <c:v>62.5</c:v>
                </c:pt>
                <c:pt idx="26">
                  <c:v>65</c:v>
                </c:pt>
                <c:pt idx="27">
                  <c:v>67.5</c:v>
                </c:pt>
                <c:pt idx="28">
                  <c:v>70</c:v>
                </c:pt>
                <c:pt idx="29">
                  <c:v>72.5</c:v>
                </c:pt>
                <c:pt idx="30">
                  <c:v>75</c:v>
                </c:pt>
                <c:pt idx="31">
                  <c:v>77.5</c:v>
                </c:pt>
                <c:pt idx="32">
                  <c:v>80</c:v>
                </c:pt>
                <c:pt idx="33">
                  <c:v>82.5</c:v>
                </c:pt>
                <c:pt idx="34">
                  <c:v>85</c:v>
                </c:pt>
                <c:pt idx="35">
                  <c:v>87.5</c:v>
                </c:pt>
                <c:pt idx="36">
                  <c:v>90</c:v>
                </c:pt>
                <c:pt idx="37">
                  <c:v>92.5</c:v>
                </c:pt>
                <c:pt idx="38">
                  <c:v>95</c:v>
                </c:pt>
                <c:pt idx="39">
                  <c:v>97.5</c:v>
                </c:pt>
                <c:pt idx="40">
                  <c:v>100</c:v>
                </c:pt>
              </c:numCache>
            </c:numRef>
          </c:xVal>
          <c:yVal>
            <c:numRef>
              <c:f>Calc!$F$15:$F$55</c:f>
              <c:numCache>
                <c:formatCode>General</c:formatCode>
                <c:ptCount val="41"/>
                <c:pt idx="0">
                  <c:v>0</c:v>
                </c:pt>
                <c:pt idx="1">
                  <c:v>129.23350800937499</c:v>
                </c:pt>
                <c:pt idx="2">
                  <c:v>250.8956373</c:v>
                </c:pt>
                <c:pt idx="3">
                  <c:v>365.40520242187489</c:v>
                </c:pt>
                <c:pt idx="4">
                  <c:v>473.16894239999999</c:v>
                </c:pt>
                <c:pt idx="5">
                  <c:v>574.58152073437498</c:v>
                </c:pt>
                <c:pt idx="6">
                  <c:v>670.02552539999976</c:v>
                </c:pt>
                <c:pt idx="7">
                  <c:v>759.8714688468749</c:v>
                </c:pt>
                <c:pt idx="8">
                  <c:v>844.4777879999998</c:v>
                </c:pt>
                <c:pt idx="9">
                  <c:v>924.19084425937478</c:v>
                </c:pt>
                <c:pt idx="10">
                  <c:v>999.34492350000005</c:v>
                </c:pt>
                <c:pt idx="11">
                  <c:v>1070.2622360718749</c:v>
                </c:pt>
                <c:pt idx="12">
                  <c:v>1137.2529167999996</c:v>
                </c:pt>
                <c:pt idx="13">
                  <c:v>1200.6150249843747</c:v>
                </c:pt>
                <c:pt idx="14">
                  <c:v>1260.6345443999999</c:v>
                </c:pt>
                <c:pt idx="15">
                  <c:v>1317.5853832968746</c:v>
                </c:pt>
                <c:pt idx="16">
                  <c:v>1371.7293743999999</c:v>
                </c:pt>
                <c:pt idx="17">
                  <c:v>1423.3162749093749</c:v>
                </c:pt>
                <c:pt idx="18">
                  <c:v>1472.5837664999997</c:v>
                </c:pt>
                <c:pt idx="19">
                  <c:v>1519.7574553218749</c:v>
                </c:pt>
                <c:pt idx="20">
                  <c:v>1565.050872</c:v>
                </c:pt>
                <c:pt idx="21">
                  <c:v>1608.6654716343749</c:v>
                </c:pt>
                <c:pt idx="22">
                  <c:v>1650.7906337999998</c:v>
                </c:pt>
                <c:pt idx="23">
                  <c:v>1691.6036625468746</c:v>
                </c:pt>
                <c:pt idx="24">
                  <c:v>1731.2697863999992</c:v>
                </c:pt>
                <c:pt idx="25">
                  <c:v>1769.9421583593744</c:v>
                </c:pt>
                <c:pt idx="26">
                  <c:v>1807.7618558999993</c:v>
                </c:pt>
                <c:pt idx="27">
                  <c:v>1844.8578809718745</c:v>
                </c:pt>
                <c:pt idx="28">
                  <c:v>1881.3471599999996</c:v>
                </c:pt>
                <c:pt idx="29">
                  <c:v>1917.3345438843744</c:v>
                </c:pt>
                <c:pt idx="30">
                  <c:v>1952.9128079999989</c:v>
                </c:pt>
                <c:pt idx="31">
                  <c:v>1988.1626521968747</c:v>
                </c:pt>
                <c:pt idx="32">
                  <c:v>2023.1527007999996</c:v>
                </c:pt>
                <c:pt idx="33">
                  <c:v>2057.9395026093748</c:v>
                </c:pt>
                <c:pt idx="34">
                  <c:v>2092.5675308999998</c:v>
                </c:pt>
                <c:pt idx="35">
                  <c:v>2127.0691834218746</c:v>
                </c:pt>
                <c:pt idx="36">
                  <c:v>2161.464782399999</c:v>
                </c:pt>
                <c:pt idx="37">
                  <c:v>2195.7625745343744</c:v>
                </c:pt>
                <c:pt idx="38">
                  <c:v>2229.9587309999997</c:v>
                </c:pt>
                <c:pt idx="39">
                  <c:v>2264.0373474468743</c:v>
                </c:pt>
                <c:pt idx="40">
                  <c:v>2297.970444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800392"/>
        <c:axId val="148278664"/>
      </c:scatterChart>
      <c:valAx>
        <c:axId val="194800392"/>
        <c:scaling>
          <c:orientation val="minMax"/>
          <c:max val="10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Pile Settlement (mm)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in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8278664"/>
        <c:crosses val="autoZero"/>
        <c:crossBetween val="midCat"/>
        <c:majorUnit val="5"/>
        <c:minorUnit val="1"/>
      </c:valAx>
      <c:valAx>
        <c:axId val="1482786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Load (kN)</a:t>
                </a:r>
              </a:p>
            </c:rich>
          </c:tx>
          <c:layout>
            <c:manualLayout>
              <c:xMode val="edge"/>
              <c:yMode val="edge"/>
              <c:x val="2.3936667007533149E-2"/>
              <c:y val="0.43296802623598429"/>
            </c:manualLayout>
          </c:layout>
          <c:overlay val="0"/>
        </c:title>
        <c:numFmt formatCode="0.0" sourceLinked="1"/>
        <c:majorTickMark val="none"/>
        <c:minorTickMark val="in"/>
        <c:tickLblPos val="nextTo"/>
        <c:crossAx val="19480039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5997573432287675"/>
          <c:y val="0.7077134765512284"/>
          <c:w val="0.25448017861403693"/>
          <c:h val="0.14574969539850458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13</xdr:row>
      <xdr:rowOff>28575</xdr:rowOff>
    </xdr:from>
    <xdr:to>
      <xdr:col>16</xdr:col>
      <xdr:colOff>409575</xdr:colOff>
      <xdr:row>41</xdr:row>
      <xdr:rowOff>152400</xdr:rowOff>
    </xdr:to>
    <xdr:graphicFrame macro="">
      <xdr:nvGraphicFramePr>
        <xdr:cNvPr id="1333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58"/>
  <sheetViews>
    <sheetView tabSelected="1" zoomScale="70" zoomScaleNormal="70" workbookViewId="0">
      <selection activeCell="T41" sqref="T41"/>
    </sheetView>
  </sheetViews>
  <sheetFormatPr defaultRowHeight="12.75"/>
  <cols>
    <col min="1" max="1" width="13.5703125" customWidth="1"/>
    <col min="2" max="2" width="15.42578125" customWidth="1"/>
    <col min="3" max="3" width="12.140625" customWidth="1"/>
    <col min="4" max="4" width="12.28515625" customWidth="1"/>
    <col min="5" max="5" width="19.7109375" customWidth="1"/>
    <col min="6" max="6" width="19.85546875" customWidth="1"/>
    <col min="7" max="7" width="18" customWidth="1"/>
  </cols>
  <sheetData>
    <row r="1" spans="1:19" ht="15.75" thickTop="1">
      <c r="A1" s="15" t="s">
        <v>18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33" t="s">
        <v>25</v>
      </c>
      <c r="R1" s="16"/>
      <c r="S1" s="16"/>
    </row>
    <row r="2" spans="1:19" ht="15">
      <c r="A2" s="17" t="s">
        <v>19</v>
      </c>
      <c r="B2" s="18" t="s">
        <v>20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9"/>
      <c r="O2" s="18"/>
      <c r="P2" s="18"/>
      <c r="Q2" s="20"/>
      <c r="R2" s="18"/>
      <c r="S2" s="18"/>
    </row>
    <row r="3" spans="1:19">
      <c r="A3" s="17" t="s">
        <v>21</v>
      </c>
      <c r="B3" s="18" t="s">
        <v>22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9"/>
      <c r="O3" s="18"/>
      <c r="P3" s="18"/>
      <c r="Q3" s="20"/>
      <c r="R3" s="18"/>
      <c r="S3" s="18"/>
    </row>
    <row r="4" spans="1:19">
      <c r="A4" s="17" t="s">
        <v>23</v>
      </c>
      <c r="B4" s="18" t="s">
        <v>24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9"/>
      <c r="O4" s="18"/>
      <c r="P4" s="18"/>
      <c r="Q4" s="20"/>
      <c r="R4" s="18"/>
      <c r="S4" s="18"/>
    </row>
    <row r="5" spans="1:19">
      <c r="A5" s="21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20"/>
    </row>
    <row r="6" spans="1:19" ht="18">
      <c r="A6" s="22" t="s">
        <v>0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20"/>
    </row>
    <row r="7" spans="1:19">
      <c r="A7" s="21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20"/>
    </row>
    <row r="8" spans="1:19">
      <c r="A8" s="23" t="s">
        <v>1</v>
      </c>
      <c r="B8" s="34">
        <v>1000</v>
      </c>
      <c r="C8" s="24" t="s">
        <v>2</v>
      </c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20"/>
    </row>
    <row r="9" spans="1:19">
      <c r="A9" s="23" t="s">
        <v>4</v>
      </c>
      <c r="B9" s="18"/>
      <c r="C9" s="35">
        <v>3141.5</v>
      </c>
      <c r="D9" s="24" t="s">
        <v>3</v>
      </c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20"/>
    </row>
    <row r="10" spans="1:19">
      <c r="A10" s="23" t="s">
        <v>5</v>
      </c>
      <c r="B10" s="18"/>
      <c r="C10" s="35">
        <v>1570.8</v>
      </c>
      <c r="D10" s="24" t="s">
        <v>3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20"/>
    </row>
    <row r="11" spans="1:19">
      <c r="A11" s="23" t="s">
        <v>6</v>
      </c>
      <c r="B11" s="18"/>
      <c r="C11" s="34" t="s">
        <v>17</v>
      </c>
      <c r="D11" s="24" t="s">
        <v>7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20"/>
    </row>
    <row r="12" spans="1:19">
      <c r="A12" s="21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20"/>
    </row>
    <row r="13" spans="1:19">
      <c r="A13" s="25" t="s">
        <v>8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20"/>
    </row>
    <row r="14" spans="1:19">
      <c r="A14" s="26" t="s">
        <v>10</v>
      </c>
      <c r="B14" s="2" t="s">
        <v>9</v>
      </c>
      <c r="C14" s="2" t="s">
        <v>11</v>
      </c>
      <c r="D14" s="2" t="s">
        <v>12</v>
      </c>
      <c r="E14" s="2" t="s">
        <v>13</v>
      </c>
      <c r="F14" s="2" t="s">
        <v>14</v>
      </c>
      <c r="G14" s="2" t="s">
        <v>15</v>
      </c>
      <c r="H14" s="18"/>
      <c r="I14" s="18"/>
      <c r="J14" s="18"/>
      <c r="K14" s="18"/>
      <c r="L14" s="18"/>
      <c r="M14" s="18"/>
      <c r="N14" s="18"/>
      <c r="O14" s="18"/>
      <c r="P14" s="18"/>
      <c r="Q14" s="20"/>
    </row>
    <row r="15" spans="1:19">
      <c r="A15" s="27">
        <v>0</v>
      </c>
      <c r="B15" s="12">
        <v>0</v>
      </c>
      <c r="C15" s="3">
        <f>IF($C$11="c",  -0.60284*A15^6+4.34394*A15^5-12.49465*A15^4+18.31963*A15^3-14.5005*A15^2+5.88202*A15,0.21592*A15^5-1.56998*A15^4+4.35048*A15^3-5.83902*A15^2+3.81358*A15 )</f>
        <v>0</v>
      </c>
      <c r="D15" s="12">
        <f>IF($C$11="c", 0.0000992*A15^5-0.0031924*A15^4+0.0400123*A15^3-0.2462727*A15^2+0.7604935*A15,   -0.000082*A15^4+0.002967*A15^3-0.04075*A15^2+0.339093*A15 )</f>
        <v>0</v>
      </c>
      <c r="E15" s="4">
        <f>C15*$C$9</f>
        <v>0</v>
      </c>
      <c r="F15" s="12">
        <f>D15*$C$10</f>
        <v>0</v>
      </c>
      <c r="G15" s="5">
        <f>E15+F15</f>
        <v>0</v>
      </c>
      <c r="H15" s="18"/>
      <c r="I15" s="18"/>
      <c r="J15" s="18"/>
      <c r="K15" s="18"/>
      <c r="L15" s="18"/>
      <c r="M15" s="18"/>
      <c r="N15" s="18"/>
      <c r="O15" s="18"/>
      <c r="P15" s="18"/>
      <c r="Q15" s="20"/>
    </row>
    <row r="16" spans="1:19">
      <c r="A16" s="28">
        <v>0.25</v>
      </c>
      <c r="B16" s="13">
        <f>(A16/100)*$B$8</f>
        <v>2.5</v>
      </c>
      <c r="C16" s="6">
        <f t="shared" ref="C16:C22" si="0">IF($C$11="c",  -0.60284*A16^6+4.34394*A16^5-12.49465*A16^4+18.31963*A16^3-14.5005*A16^2+5.88202*A16,0.21592*A16^5-1.56998*A16^4+4.35048*A16^3-5.83902*A16^2+3.81358*A16 )</f>
        <v>0.65051062500000001</v>
      </c>
      <c r="D16" s="13">
        <f t="shared" ref="D16:D55" si="1">IF($C$11="c", 0.0000992*A16^5-0.0031924*A16^4+0.0400123*A16^3-0.2462727*A16^2+0.7604935*A16,   -0.000082*A16^4+0.002967*A16^3-0.04075*A16^2+0.339093*A16 )</f>
        <v>8.2272414062499993E-2</v>
      </c>
      <c r="E16" s="7">
        <f t="shared" ref="E16:E23" si="2">C16*$C$9</f>
        <v>2043.5791284375</v>
      </c>
      <c r="F16" s="13">
        <f t="shared" ref="F16:F55" si="3">D16*$C$10</f>
        <v>129.23350800937499</v>
      </c>
      <c r="G16" s="8">
        <f t="shared" ref="G16:G55" si="4">E16+F16</f>
        <v>2172.8126364468749</v>
      </c>
      <c r="H16" s="18"/>
      <c r="I16" s="18"/>
      <c r="J16" s="18"/>
      <c r="K16" s="18"/>
      <c r="L16" s="18"/>
      <c r="M16" s="18"/>
      <c r="N16" s="18"/>
      <c r="O16" s="18"/>
      <c r="P16" s="18"/>
      <c r="Q16" s="20"/>
    </row>
    <row r="17" spans="1:17">
      <c r="A17" s="28">
        <v>0.5</v>
      </c>
      <c r="B17" s="13">
        <f t="shared" ref="B17:B55" si="5">(A17/100)*$B$8</f>
        <v>5</v>
      </c>
      <c r="C17" s="6">
        <f t="shared" si="0"/>
        <v>0.89946875000000004</v>
      </c>
      <c r="D17" s="13">
        <f t="shared" si="1"/>
        <v>0.15972475</v>
      </c>
      <c r="E17" s="7">
        <f t="shared" si="2"/>
        <v>2825.6810781250001</v>
      </c>
      <c r="F17" s="13">
        <f t="shared" si="3"/>
        <v>250.8956373</v>
      </c>
      <c r="G17" s="8">
        <f t="shared" si="4"/>
        <v>3076.5767154250002</v>
      </c>
      <c r="H17" s="18"/>
      <c r="I17" s="18"/>
      <c r="J17" s="18"/>
      <c r="K17" s="18"/>
      <c r="L17" s="18"/>
      <c r="M17" s="18"/>
      <c r="N17" s="18"/>
      <c r="O17" s="18"/>
      <c r="P17" s="18"/>
      <c r="Q17" s="20"/>
    </row>
    <row r="18" spans="1:17">
      <c r="A18" s="28">
        <v>0.75</v>
      </c>
      <c r="B18" s="13">
        <f t="shared" si="5"/>
        <v>7.5</v>
      </c>
      <c r="C18" s="6">
        <f t="shared" si="0"/>
        <v>0.9655823437500004</v>
      </c>
      <c r="D18" s="13">
        <f t="shared" si="1"/>
        <v>0.23262363281249995</v>
      </c>
      <c r="E18" s="7">
        <f t="shared" si="2"/>
        <v>3033.3769328906264</v>
      </c>
      <c r="F18" s="13">
        <f t="shared" si="3"/>
        <v>365.40520242187489</v>
      </c>
      <c r="G18" s="8">
        <f t="shared" si="4"/>
        <v>3398.7821353125014</v>
      </c>
      <c r="H18" s="18"/>
      <c r="I18" s="18"/>
      <c r="J18" s="18"/>
      <c r="K18" s="18"/>
      <c r="L18" s="18"/>
      <c r="M18" s="18"/>
      <c r="N18" s="18"/>
      <c r="O18" s="18"/>
      <c r="P18" s="18"/>
      <c r="Q18" s="20"/>
    </row>
    <row r="19" spans="1:17">
      <c r="A19" s="28">
        <v>1</v>
      </c>
      <c r="B19" s="13">
        <f t="shared" si="5"/>
        <v>10</v>
      </c>
      <c r="C19" s="6">
        <f t="shared" si="0"/>
        <v>0.9709800000000004</v>
      </c>
      <c r="D19" s="13">
        <f t="shared" si="1"/>
        <v>0.301228</v>
      </c>
      <c r="E19" s="7">
        <f t="shared" si="2"/>
        <v>3050.3336700000013</v>
      </c>
      <c r="F19" s="13">
        <f t="shared" si="3"/>
        <v>473.16894239999999</v>
      </c>
      <c r="G19" s="8">
        <f t="shared" si="4"/>
        <v>3523.5026124000015</v>
      </c>
      <c r="H19" s="18"/>
      <c r="I19" s="18"/>
      <c r="J19" s="18"/>
      <c r="K19" s="18"/>
      <c r="L19" s="18"/>
      <c r="M19" s="18"/>
      <c r="N19" s="18"/>
      <c r="O19" s="18"/>
      <c r="P19" s="18"/>
      <c r="Q19" s="20"/>
    </row>
    <row r="20" spans="1:17">
      <c r="A20" s="28">
        <v>1.25</v>
      </c>
      <c r="B20" s="13">
        <f t="shared" si="5"/>
        <v>12.5</v>
      </c>
      <c r="C20" s="6">
        <f t="shared" si="0"/>
        <v>0.9665140625000026</v>
      </c>
      <c r="D20" s="13">
        <f t="shared" si="1"/>
        <v>0.3657891015625</v>
      </c>
      <c r="E20" s="7">
        <f t="shared" si="2"/>
        <v>3036.303927343758</v>
      </c>
      <c r="F20" s="13">
        <f t="shared" si="3"/>
        <v>574.58152073437498</v>
      </c>
      <c r="G20" s="8">
        <f t="shared" si="4"/>
        <v>3610.8854480781329</v>
      </c>
      <c r="H20" s="18"/>
      <c r="I20" s="18"/>
      <c r="J20" s="18"/>
      <c r="K20" s="18"/>
      <c r="L20" s="18"/>
      <c r="M20" s="18"/>
      <c r="N20" s="18"/>
      <c r="O20" s="18"/>
      <c r="P20" s="18"/>
      <c r="Q20" s="20"/>
    </row>
    <row r="21" spans="1:17">
      <c r="A21" s="28">
        <v>1.5</v>
      </c>
      <c r="B21" s="13">
        <f t="shared" si="5"/>
        <v>15</v>
      </c>
      <c r="C21" s="6">
        <f t="shared" si="0"/>
        <v>0.95706375000000232</v>
      </c>
      <c r="D21" s="13">
        <f t="shared" si="1"/>
        <v>0.42655049999999989</v>
      </c>
      <c r="E21" s="7">
        <f t="shared" si="2"/>
        <v>3006.6157706250074</v>
      </c>
      <c r="F21" s="13">
        <f t="shared" si="3"/>
        <v>670.02552539999976</v>
      </c>
      <c r="G21" s="8">
        <f t="shared" si="4"/>
        <v>3676.6412960250073</v>
      </c>
      <c r="H21" s="18"/>
      <c r="I21" s="18"/>
      <c r="J21" s="18"/>
      <c r="K21" s="18"/>
      <c r="L21" s="18"/>
      <c r="M21" s="18"/>
      <c r="N21" s="18"/>
      <c r="O21" s="18"/>
      <c r="P21" s="18"/>
      <c r="Q21" s="20"/>
    </row>
    <row r="22" spans="1:17">
      <c r="A22" s="28">
        <v>1.75</v>
      </c>
      <c r="B22" s="13">
        <f t="shared" si="5"/>
        <v>17.5</v>
      </c>
      <c r="C22" s="6">
        <f t="shared" si="0"/>
        <v>0.92683828125000467</v>
      </c>
      <c r="D22" s="13">
        <f t="shared" si="1"/>
        <v>0.48374807031249994</v>
      </c>
      <c r="E22" s="7">
        <f t="shared" si="2"/>
        <v>2911.6624605468896</v>
      </c>
      <c r="F22" s="13">
        <f t="shared" si="3"/>
        <v>759.8714688468749</v>
      </c>
      <c r="G22" s="8">
        <f t="shared" si="4"/>
        <v>3671.5339293937645</v>
      </c>
      <c r="H22" s="18"/>
      <c r="I22" s="18"/>
      <c r="J22" s="18"/>
      <c r="K22" s="18"/>
      <c r="L22" s="18"/>
      <c r="M22" s="18"/>
      <c r="N22" s="18"/>
      <c r="O22" s="18"/>
      <c r="P22" s="18"/>
      <c r="Q22" s="20"/>
    </row>
    <row r="23" spans="1:17">
      <c r="A23" s="28">
        <v>2</v>
      </c>
      <c r="B23" s="13">
        <f t="shared" si="5"/>
        <v>20</v>
      </c>
      <c r="C23" s="6">
        <f>IF($C$11="c",  -0.60284*A23^6+4.34394*A23^5-12.49465*A23^4+18.31963*A23^3-14.5005*A23^2+5.88202*A23, C22 )</f>
        <v>0.92683828125000467</v>
      </c>
      <c r="D23" s="13">
        <f t="shared" si="1"/>
        <v>0.53760999999999992</v>
      </c>
      <c r="E23" s="7">
        <f t="shared" si="2"/>
        <v>2911.6624605468896</v>
      </c>
      <c r="F23" s="13">
        <f t="shared" si="3"/>
        <v>844.4777879999998</v>
      </c>
      <c r="G23" s="8">
        <f t="shared" si="4"/>
        <v>3756.1402485468893</v>
      </c>
      <c r="H23" s="18"/>
      <c r="I23" s="18"/>
      <c r="J23" s="18"/>
      <c r="K23" s="18"/>
      <c r="L23" s="18"/>
      <c r="M23" s="18"/>
      <c r="N23" s="18"/>
      <c r="O23" s="18"/>
      <c r="P23" s="18"/>
      <c r="Q23" s="20"/>
    </row>
    <row r="24" spans="1:17">
      <c r="A24" s="28">
        <v>2.25</v>
      </c>
      <c r="B24" s="13">
        <f t="shared" si="5"/>
        <v>22.5</v>
      </c>
      <c r="C24" s="9"/>
      <c r="D24" s="13">
        <f t="shared" si="1"/>
        <v>0.58835678906249989</v>
      </c>
      <c r="E24" s="10">
        <f>$E$23</f>
        <v>2911.6624605468896</v>
      </c>
      <c r="F24" s="13">
        <f t="shared" si="3"/>
        <v>924.19084425937478</v>
      </c>
      <c r="G24" s="8">
        <f t="shared" si="4"/>
        <v>3835.8533048062645</v>
      </c>
      <c r="H24" s="18"/>
      <c r="I24" s="18"/>
      <c r="J24" s="18"/>
      <c r="K24" s="18"/>
      <c r="L24" s="18"/>
      <c r="M24" s="18"/>
      <c r="N24" s="18"/>
      <c r="O24" s="18"/>
      <c r="P24" s="18"/>
      <c r="Q24" s="20"/>
    </row>
    <row r="25" spans="1:17">
      <c r="A25" s="28">
        <v>2.5</v>
      </c>
      <c r="B25" s="13">
        <f t="shared" si="5"/>
        <v>25</v>
      </c>
      <c r="C25" s="9"/>
      <c r="D25" s="13">
        <f t="shared" si="1"/>
        <v>0.63620125000000005</v>
      </c>
      <c r="E25" s="10">
        <f t="shared" ref="E25:E55" si="6">$E$23</f>
        <v>2911.6624605468896</v>
      </c>
      <c r="F25" s="13">
        <f t="shared" si="3"/>
        <v>999.34492350000005</v>
      </c>
      <c r="G25" s="8">
        <f t="shared" si="4"/>
        <v>3911.0073840468895</v>
      </c>
      <c r="H25" s="18"/>
      <c r="I25" s="18"/>
      <c r="J25" s="18"/>
      <c r="K25" s="18"/>
      <c r="L25" s="18"/>
      <c r="M25" s="18"/>
      <c r="N25" s="18"/>
      <c r="O25" s="18"/>
      <c r="P25" s="18"/>
      <c r="Q25" s="20"/>
    </row>
    <row r="26" spans="1:17">
      <c r="A26" s="28">
        <v>2.75</v>
      </c>
      <c r="B26" s="13">
        <f t="shared" si="5"/>
        <v>27.5</v>
      </c>
      <c r="C26" s="9"/>
      <c r="D26" s="13">
        <f t="shared" si="1"/>
        <v>0.68134850781249989</v>
      </c>
      <c r="E26" s="10">
        <f t="shared" si="6"/>
        <v>2911.6624605468896</v>
      </c>
      <c r="F26" s="13">
        <f t="shared" si="3"/>
        <v>1070.2622360718749</v>
      </c>
      <c r="G26" s="8">
        <f t="shared" si="4"/>
        <v>3981.9246966187648</v>
      </c>
      <c r="H26" s="18"/>
      <c r="I26" s="18"/>
      <c r="J26" s="18"/>
      <c r="K26" s="18"/>
      <c r="L26" s="18"/>
      <c r="M26" s="18"/>
      <c r="N26" s="18"/>
      <c r="O26" s="18"/>
      <c r="P26" s="18"/>
      <c r="Q26" s="20"/>
    </row>
    <row r="27" spans="1:17">
      <c r="A27" s="28">
        <v>3</v>
      </c>
      <c r="B27" s="13">
        <f t="shared" si="5"/>
        <v>30</v>
      </c>
      <c r="C27" s="9"/>
      <c r="D27" s="13">
        <f t="shared" si="1"/>
        <v>0.72399599999999986</v>
      </c>
      <c r="E27" s="10">
        <f t="shared" si="6"/>
        <v>2911.6624605468896</v>
      </c>
      <c r="F27" s="13">
        <f t="shared" si="3"/>
        <v>1137.2529167999996</v>
      </c>
      <c r="G27" s="8">
        <f t="shared" si="4"/>
        <v>4048.9153773468893</v>
      </c>
      <c r="H27" s="18"/>
      <c r="I27" s="18"/>
      <c r="J27" s="18"/>
      <c r="K27" s="18"/>
      <c r="L27" s="18"/>
      <c r="M27" s="18"/>
      <c r="N27" s="18"/>
      <c r="O27" s="18"/>
      <c r="P27" s="18"/>
      <c r="Q27" s="20"/>
    </row>
    <row r="28" spans="1:17">
      <c r="A28" s="28">
        <v>3.25</v>
      </c>
      <c r="B28" s="13">
        <f t="shared" si="5"/>
        <v>32.5</v>
      </c>
      <c r="C28" s="9"/>
      <c r="D28" s="13">
        <f t="shared" si="1"/>
        <v>0.76433347656249984</v>
      </c>
      <c r="E28" s="10">
        <f t="shared" si="6"/>
        <v>2911.6624605468896</v>
      </c>
      <c r="F28" s="13">
        <f t="shared" si="3"/>
        <v>1200.6150249843747</v>
      </c>
      <c r="G28" s="8">
        <f t="shared" si="4"/>
        <v>4112.2774855312646</v>
      </c>
      <c r="H28" s="18"/>
      <c r="I28" s="18"/>
      <c r="J28" s="18"/>
      <c r="K28" s="18"/>
      <c r="L28" s="18"/>
      <c r="M28" s="18"/>
      <c r="N28" s="18"/>
      <c r="O28" s="18"/>
      <c r="P28" s="18"/>
      <c r="Q28" s="20"/>
    </row>
    <row r="29" spans="1:17">
      <c r="A29" s="28">
        <v>3.5</v>
      </c>
      <c r="B29" s="13">
        <f t="shared" si="5"/>
        <v>35</v>
      </c>
      <c r="C29" s="9"/>
      <c r="D29" s="13">
        <f t="shared" si="1"/>
        <v>0.8025429999999999</v>
      </c>
      <c r="E29" s="10">
        <f t="shared" si="6"/>
        <v>2911.6624605468896</v>
      </c>
      <c r="F29" s="13">
        <f t="shared" si="3"/>
        <v>1260.6345443999999</v>
      </c>
      <c r="G29" s="8">
        <f t="shared" si="4"/>
        <v>4172.2970049468895</v>
      </c>
      <c r="H29" s="18"/>
      <c r="I29" s="18"/>
      <c r="J29" s="18"/>
      <c r="K29" s="18"/>
      <c r="L29" s="18"/>
      <c r="M29" s="18"/>
      <c r="N29" s="18"/>
      <c r="O29" s="18"/>
      <c r="P29" s="18"/>
      <c r="Q29" s="20"/>
    </row>
    <row r="30" spans="1:17">
      <c r="A30" s="28">
        <v>3.75</v>
      </c>
      <c r="B30" s="13">
        <f t="shared" si="5"/>
        <v>37.5</v>
      </c>
      <c r="C30" s="9"/>
      <c r="D30" s="13">
        <f t="shared" si="1"/>
        <v>0.83879894531249977</v>
      </c>
      <c r="E30" s="10">
        <f t="shared" si="6"/>
        <v>2911.6624605468896</v>
      </c>
      <c r="F30" s="13">
        <f t="shared" si="3"/>
        <v>1317.5853832968746</v>
      </c>
      <c r="G30" s="8">
        <f t="shared" si="4"/>
        <v>4229.2478438437647</v>
      </c>
      <c r="H30" s="18"/>
      <c r="I30" s="18"/>
      <c r="J30" s="18"/>
      <c r="K30" s="18"/>
      <c r="L30" s="18"/>
      <c r="M30" s="18"/>
      <c r="N30" s="18"/>
      <c r="O30" s="18"/>
      <c r="P30" s="18"/>
      <c r="Q30" s="20"/>
    </row>
    <row r="31" spans="1:17">
      <c r="A31" s="28">
        <v>4</v>
      </c>
      <c r="B31" s="13">
        <f t="shared" si="5"/>
        <v>40</v>
      </c>
      <c r="C31" s="9"/>
      <c r="D31" s="13">
        <f t="shared" si="1"/>
        <v>0.87326799999999993</v>
      </c>
      <c r="E31" s="10">
        <f t="shared" si="6"/>
        <v>2911.6624605468896</v>
      </c>
      <c r="F31" s="13">
        <f t="shared" si="3"/>
        <v>1371.7293743999999</v>
      </c>
      <c r="G31" s="8">
        <f t="shared" si="4"/>
        <v>4283.3918349468895</v>
      </c>
      <c r="H31" s="18"/>
      <c r="I31" s="18"/>
      <c r="J31" s="18"/>
      <c r="K31" s="18"/>
      <c r="L31" s="18"/>
      <c r="M31" s="18"/>
      <c r="N31" s="18"/>
      <c r="O31" s="18"/>
      <c r="P31" s="18"/>
      <c r="Q31" s="20"/>
    </row>
    <row r="32" spans="1:17">
      <c r="A32" s="28">
        <v>4.25</v>
      </c>
      <c r="B32" s="13">
        <f t="shared" si="5"/>
        <v>42.5</v>
      </c>
      <c r="C32" s="9"/>
      <c r="D32" s="13">
        <f t="shared" si="1"/>
        <v>0.90610916406249997</v>
      </c>
      <c r="E32" s="10">
        <f t="shared" si="6"/>
        <v>2911.6624605468896</v>
      </c>
      <c r="F32" s="13">
        <f t="shared" si="3"/>
        <v>1423.3162749093749</v>
      </c>
      <c r="G32" s="8">
        <f t="shared" si="4"/>
        <v>4334.978735456265</v>
      </c>
      <c r="H32" s="18"/>
      <c r="I32" s="18"/>
      <c r="J32" s="18"/>
      <c r="K32" s="18"/>
      <c r="L32" s="18"/>
      <c r="M32" s="18"/>
      <c r="N32" s="18"/>
      <c r="O32" s="18"/>
      <c r="P32" s="18"/>
      <c r="Q32" s="20"/>
    </row>
    <row r="33" spans="1:17">
      <c r="A33" s="28">
        <v>4.5</v>
      </c>
      <c r="B33" s="13">
        <f t="shared" si="5"/>
        <v>45</v>
      </c>
      <c r="C33" s="9"/>
      <c r="D33" s="13">
        <f t="shared" si="1"/>
        <v>0.93747374999999988</v>
      </c>
      <c r="E33" s="10">
        <f t="shared" si="6"/>
        <v>2911.6624605468896</v>
      </c>
      <c r="F33" s="13">
        <f t="shared" si="3"/>
        <v>1472.5837664999997</v>
      </c>
      <c r="G33" s="8">
        <f t="shared" si="4"/>
        <v>4384.2462270468895</v>
      </c>
      <c r="H33" s="18"/>
      <c r="I33" s="18"/>
      <c r="J33" s="18"/>
      <c r="K33" s="18"/>
      <c r="L33" s="18"/>
      <c r="M33" s="18"/>
      <c r="N33" s="18"/>
      <c r="O33" s="18"/>
      <c r="P33" s="18"/>
      <c r="Q33" s="20"/>
    </row>
    <row r="34" spans="1:17">
      <c r="A34" s="28">
        <v>4.75</v>
      </c>
      <c r="B34" s="13">
        <f t="shared" si="5"/>
        <v>47.5</v>
      </c>
      <c r="C34" s="9"/>
      <c r="D34" s="13">
        <f t="shared" si="1"/>
        <v>0.96750538281249998</v>
      </c>
      <c r="E34" s="10">
        <f t="shared" si="6"/>
        <v>2911.6624605468896</v>
      </c>
      <c r="F34" s="13">
        <f t="shared" si="3"/>
        <v>1519.7574553218749</v>
      </c>
      <c r="G34" s="8">
        <f t="shared" si="4"/>
        <v>4431.4199158687643</v>
      </c>
      <c r="H34" s="18"/>
      <c r="I34" s="18"/>
      <c r="J34" s="18"/>
      <c r="K34" s="18"/>
      <c r="L34" s="18"/>
      <c r="M34" s="18"/>
      <c r="N34" s="18"/>
      <c r="O34" s="18"/>
      <c r="P34" s="18"/>
      <c r="Q34" s="20"/>
    </row>
    <row r="35" spans="1:17">
      <c r="A35" s="28">
        <v>5</v>
      </c>
      <c r="B35" s="13">
        <f t="shared" si="5"/>
        <v>50</v>
      </c>
      <c r="C35" s="9"/>
      <c r="D35" s="13">
        <f t="shared" si="1"/>
        <v>0.99634</v>
      </c>
      <c r="E35" s="10">
        <f t="shared" si="6"/>
        <v>2911.6624605468896</v>
      </c>
      <c r="F35" s="13">
        <f t="shared" si="3"/>
        <v>1565.050872</v>
      </c>
      <c r="G35" s="8">
        <f t="shared" si="4"/>
        <v>4476.7133325468894</v>
      </c>
      <c r="H35" s="18"/>
      <c r="I35" s="18"/>
      <c r="J35" s="18"/>
      <c r="K35" s="18"/>
      <c r="L35" s="18"/>
      <c r="M35" s="18"/>
      <c r="N35" s="18"/>
      <c r="O35" s="18"/>
      <c r="P35" s="18"/>
      <c r="Q35" s="20"/>
    </row>
    <row r="36" spans="1:17">
      <c r="A36" s="28">
        <v>5.25</v>
      </c>
      <c r="B36" s="13">
        <f t="shared" si="5"/>
        <v>52.5</v>
      </c>
      <c r="C36" s="9"/>
      <c r="D36" s="13">
        <f t="shared" si="1"/>
        <v>1.0241058515624999</v>
      </c>
      <c r="E36" s="10">
        <f t="shared" si="6"/>
        <v>2911.6624605468896</v>
      </c>
      <c r="F36" s="13">
        <f t="shared" si="3"/>
        <v>1608.6654716343749</v>
      </c>
      <c r="G36" s="8">
        <f t="shared" si="4"/>
        <v>4520.3279321812643</v>
      </c>
      <c r="H36" s="18"/>
      <c r="I36" s="18"/>
      <c r="J36" s="18"/>
      <c r="K36" s="18"/>
      <c r="L36" s="18"/>
      <c r="M36" s="18"/>
      <c r="N36" s="18"/>
      <c r="O36" s="18"/>
      <c r="P36" s="18"/>
      <c r="Q36" s="20"/>
    </row>
    <row r="37" spans="1:17">
      <c r="A37" s="28">
        <v>5.5</v>
      </c>
      <c r="B37" s="13">
        <f t="shared" si="5"/>
        <v>55</v>
      </c>
      <c r="C37" s="9"/>
      <c r="D37" s="13">
        <f t="shared" si="1"/>
        <v>1.0509234999999999</v>
      </c>
      <c r="E37" s="10">
        <f t="shared" si="6"/>
        <v>2911.6624605468896</v>
      </c>
      <c r="F37" s="13">
        <f t="shared" si="3"/>
        <v>1650.7906337999998</v>
      </c>
      <c r="G37" s="8">
        <f t="shared" si="4"/>
        <v>4562.453094346889</v>
      </c>
      <c r="H37" s="18"/>
      <c r="I37" s="18"/>
      <c r="J37" s="18"/>
      <c r="K37" s="18"/>
      <c r="L37" s="18"/>
      <c r="M37" s="18"/>
      <c r="N37" s="18"/>
      <c r="O37" s="18"/>
      <c r="P37" s="18"/>
      <c r="Q37" s="20"/>
    </row>
    <row r="38" spans="1:17">
      <c r="A38" s="28">
        <v>5.75</v>
      </c>
      <c r="B38" s="13">
        <f t="shared" si="5"/>
        <v>57.5</v>
      </c>
      <c r="C38" s="9"/>
      <c r="D38" s="13">
        <f t="shared" si="1"/>
        <v>1.0769058203124997</v>
      </c>
      <c r="E38" s="10">
        <f t="shared" si="6"/>
        <v>2911.6624605468896</v>
      </c>
      <c r="F38" s="13">
        <f t="shared" si="3"/>
        <v>1691.6036625468746</v>
      </c>
      <c r="G38" s="8">
        <f t="shared" si="4"/>
        <v>4603.2661230937647</v>
      </c>
      <c r="H38" s="18"/>
      <c r="I38" s="18"/>
      <c r="J38" s="18"/>
      <c r="K38" s="18"/>
      <c r="L38" s="18"/>
      <c r="M38" s="18"/>
      <c r="N38" s="18"/>
      <c r="O38" s="18"/>
      <c r="P38" s="18"/>
      <c r="Q38" s="20"/>
    </row>
    <row r="39" spans="1:17">
      <c r="A39" s="28">
        <v>6</v>
      </c>
      <c r="B39" s="13">
        <f t="shared" si="5"/>
        <v>60</v>
      </c>
      <c r="C39" s="9"/>
      <c r="D39" s="13">
        <f t="shared" si="1"/>
        <v>1.1021579999999995</v>
      </c>
      <c r="E39" s="10">
        <f t="shared" si="6"/>
        <v>2911.6624605468896</v>
      </c>
      <c r="F39" s="13">
        <f t="shared" si="3"/>
        <v>1731.2697863999992</v>
      </c>
      <c r="G39" s="8">
        <f t="shared" si="4"/>
        <v>4642.9322469468889</v>
      </c>
      <c r="H39" s="18"/>
      <c r="I39" s="18"/>
      <c r="J39" s="18"/>
      <c r="K39" s="18"/>
      <c r="L39" s="18"/>
      <c r="M39" s="18"/>
      <c r="N39" s="18"/>
      <c r="O39" s="18"/>
      <c r="P39" s="18"/>
      <c r="Q39" s="20"/>
    </row>
    <row r="40" spans="1:17">
      <c r="A40" s="28">
        <v>6.25</v>
      </c>
      <c r="B40" s="13">
        <f t="shared" si="5"/>
        <v>62.5</v>
      </c>
      <c r="C40" s="9"/>
      <c r="D40" s="13">
        <f t="shared" si="1"/>
        <v>1.1267775390624997</v>
      </c>
      <c r="E40" s="10">
        <f t="shared" si="6"/>
        <v>2911.6624605468896</v>
      </c>
      <c r="F40" s="13">
        <f t="shared" si="3"/>
        <v>1769.9421583593744</v>
      </c>
      <c r="G40" s="8">
        <f t="shared" si="4"/>
        <v>4681.6046189062636</v>
      </c>
      <c r="H40" s="18"/>
      <c r="I40" s="18"/>
      <c r="J40" s="18"/>
      <c r="K40" s="18"/>
      <c r="L40" s="18"/>
      <c r="M40" s="18"/>
      <c r="N40" s="18"/>
      <c r="O40" s="18"/>
      <c r="P40" s="18"/>
      <c r="Q40" s="20"/>
    </row>
    <row r="41" spans="1:17">
      <c r="A41" s="28">
        <v>6.5</v>
      </c>
      <c r="B41" s="13">
        <f t="shared" si="5"/>
        <v>65</v>
      </c>
      <c r="C41" s="9"/>
      <c r="D41" s="13">
        <f t="shared" si="1"/>
        <v>1.1508542499999996</v>
      </c>
      <c r="E41" s="10">
        <f t="shared" si="6"/>
        <v>2911.6624605468896</v>
      </c>
      <c r="F41" s="13">
        <f t="shared" si="3"/>
        <v>1807.7618558999993</v>
      </c>
      <c r="G41" s="8">
        <f t="shared" si="4"/>
        <v>4719.424316446889</v>
      </c>
      <c r="H41" s="18"/>
      <c r="I41" s="18"/>
      <c r="J41" s="18"/>
      <c r="K41" s="18"/>
      <c r="L41" s="18"/>
      <c r="M41" s="18"/>
      <c r="N41" s="18"/>
      <c r="O41" s="18"/>
      <c r="P41" s="18"/>
      <c r="Q41" s="20"/>
    </row>
    <row r="42" spans="1:17">
      <c r="A42" s="28">
        <v>6.75</v>
      </c>
      <c r="B42" s="13">
        <f t="shared" si="5"/>
        <v>67.5</v>
      </c>
      <c r="C42" s="9"/>
      <c r="D42" s="13">
        <f t="shared" si="1"/>
        <v>1.1744702578124997</v>
      </c>
      <c r="E42" s="10">
        <f t="shared" si="6"/>
        <v>2911.6624605468896</v>
      </c>
      <c r="F42" s="13">
        <f t="shared" si="3"/>
        <v>1844.8578809718745</v>
      </c>
      <c r="G42" s="8">
        <f t="shared" si="4"/>
        <v>4756.5203415187643</v>
      </c>
      <c r="H42" s="18"/>
      <c r="I42" s="18"/>
      <c r="J42" s="18"/>
      <c r="K42" s="18"/>
      <c r="L42" s="18"/>
      <c r="M42" s="18"/>
      <c r="N42" s="18"/>
      <c r="O42" s="18"/>
      <c r="P42" s="18"/>
      <c r="Q42" s="20"/>
    </row>
    <row r="43" spans="1:17">
      <c r="A43" s="28">
        <v>7</v>
      </c>
      <c r="B43" s="13">
        <f t="shared" si="5"/>
        <v>70</v>
      </c>
      <c r="C43" s="9"/>
      <c r="D43" s="13">
        <f t="shared" si="1"/>
        <v>1.1976999999999998</v>
      </c>
      <c r="E43" s="10">
        <f t="shared" si="6"/>
        <v>2911.6624605468896</v>
      </c>
      <c r="F43" s="13">
        <f t="shared" si="3"/>
        <v>1881.3471599999996</v>
      </c>
      <c r="G43" s="8">
        <f t="shared" si="4"/>
        <v>4793.009620546889</v>
      </c>
      <c r="H43" s="18"/>
      <c r="I43" s="18"/>
      <c r="J43" s="18"/>
      <c r="K43" s="18"/>
      <c r="L43" s="18"/>
      <c r="M43" s="18"/>
      <c r="N43" s="18"/>
      <c r="O43" s="18"/>
      <c r="P43" s="18"/>
      <c r="Q43" s="20"/>
    </row>
    <row r="44" spans="1:17">
      <c r="A44" s="28">
        <v>7.25</v>
      </c>
      <c r="B44" s="13">
        <f t="shared" si="5"/>
        <v>72.5</v>
      </c>
      <c r="C44" s="9"/>
      <c r="D44" s="13">
        <f t="shared" si="1"/>
        <v>1.2206102265624996</v>
      </c>
      <c r="E44" s="10">
        <f t="shared" si="6"/>
        <v>2911.6624605468896</v>
      </c>
      <c r="F44" s="13">
        <f t="shared" si="3"/>
        <v>1917.3345438843744</v>
      </c>
      <c r="G44" s="8">
        <f t="shared" si="4"/>
        <v>4828.997004431264</v>
      </c>
      <c r="H44" s="18"/>
      <c r="I44" s="18"/>
      <c r="J44" s="18"/>
      <c r="K44" s="18"/>
      <c r="L44" s="18"/>
      <c r="M44" s="18"/>
      <c r="N44" s="18"/>
      <c r="O44" s="18"/>
      <c r="P44" s="18"/>
      <c r="Q44" s="20"/>
    </row>
    <row r="45" spans="1:17">
      <c r="A45" s="28">
        <v>7.5</v>
      </c>
      <c r="B45" s="13">
        <f t="shared" si="5"/>
        <v>75</v>
      </c>
      <c r="C45" s="9"/>
      <c r="D45" s="13">
        <f t="shared" si="1"/>
        <v>1.2432599999999994</v>
      </c>
      <c r="E45" s="10">
        <f t="shared" si="6"/>
        <v>2911.6624605468896</v>
      </c>
      <c r="F45" s="13">
        <f t="shared" si="3"/>
        <v>1952.9128079999989</v>
      </c>
      <c r="G45" s="8">
        <f t="shared" si="4"/>
        <v>4864.5752685468888</v>
      </c>
      <c r="H45" s="18"/>
      <c r="I45" s="18"/>
      <c r="J45" s="18"/>
      <c r="K45" s="18"/>
      <c r="L45" s="18"/>
      <c r="M45" s="18"/>
      <c r="N45" s="18"/>
      <c r="O45" s="18"/>
      <c r="P45" s="18"/>
      <c r="Q45" s="20"/>
    </row>
    <row r="46" spans="1:17">
      <c r="A46" s="28">
        <v>7.75</v>
      </c>
      <c r="B46" s="13">
        <f t="shared" si="5"/>
        <v>77.5</v>
      </c>
      <c r="C46" s="9"/>
      <c r="D46" s="13">
        <f t="shared" si="1"/>
        <v>1.2657006953124998</v>
      </c>
      <c r="E46" s="10">
        <f t="shared" si="6"/>
        <v>2911.6624605468896</v>
      </c>
      <c r="F46" s="13">
        <f t="shared" si="3"/>
        <v>1988.1626521968747</v>
      </c>
      <c r="G46" s="8">
        <f t="shared" si="4"/>
        <v>4899.8251127437643</v>
      </c>
      <c r="H46" s="18"/>
      <c r="I46" s="18"/>
      <c r="J46" s="18"/>
      <c r="K46" s="18"/>
      <c r="L46" s="18"/>
      <c r="M46" s="18"/>
      <c r="N46" s="18"/>
      <c r="O46" s="18"/>
      <c r="P46" s="18"/>
      <c r="Q46" s="20"/>
    </row>
    <row r="47" spans="1:17">
      <c r="A47" s="28">
        <v>8</v>
      </c>
      <c r="B47" s="13">
        <f t="shared" si="5"/>
        <v>80</v>
      </c>
      <c r="C47" s="9"/>
      <c r="D47" s="13">
        <f t="shared" si="1"/>
        <v>1.2879759999999998</v>
      </c>
      <c r="E47" s="10">
        <f t="shared" si="6"/>
        <v>2911.6624605468896</v>
      </c>
      <c r="F47" s="13">
        <f t="shared" si="3"/>
        <v>2023.1527007999996</v>
      </c>
      <c r="G47" s="8">
        <f t="shared" si="4"/>
        <v>4934.815161346889</v>
      </c>
      <c r="H47" s="18"/>
      <c r="I47" s="18"/>
      <c r="J47" s="18"/>
      <c r="K47" s="18"/>
      <c r="L47" s="18"/>
      <c r="M47" s="18"/>
      <c r="N47" s="18"/>
      <c r="O47" s="18"/>
      <c r="P47" s="18"/>
      <c r="Q47" s="20"/>
    </row>
    <row r="48" spans="1:17">
      <c r="A48" s="28">
        <v>8.25</v>
      </c>
      <c r="B48" s="13">
        <f t="shared" si="5"/>
        <v>82.5</v>
      </c>
      <c r="C48" s="9"/>
      <c r="D48" s="13">
        <f t="shared" si="1"/>
        <v>1.3101219140624998</v>
      </c>
      <c r="E48" s="10">
        <f t="shared" si="6"/>
        <v>2911.6624605468896</v>
      </c>
      <c r="F48" s="13">
        <f t="shared" si="3"/>
        <v>2057.9395026093748</v>
      </c>
      <c r="G48" s="8">
        <f t="shared" si="4"/>
        <v>4969.6019631562649</v>
      </c>
      <c r="H48" s="18"/>
      <c r="I48" s="18"/>
      <c r="J48" s="18"/>
      <c r="K48" s="18"/>
      <c r="L48" s="18"/>
      <c r="M48" s="18"/>
      <c r="N48" s="18"/>
      <c r="O48" s="18"/>
      <c r="P48" s="18"/>
      <c r="Q48" s="20"/>
    </row>
    <row r="49" spans="1:17">
      <c r="A49" s="28">
        <v>8.5</v>
      </c>
      <c r="B49" s="13">
        <f t="shared" si="5"/>
        <v>85</v>
      </c>
      <c r="C49" s="9"/>
      <c r="D49" s="13">
        <f t="shared" si="1"/>
        <v>1.3321667499999998</v>
      </c>
      <c r="E49" s="10">
        <f t="shared" si="6"/>
        <v>2911.6624605468896</v>
      </c>
      <c r="F49" s="13">
        <f t="shared" si="3"/>
        <v>2092.5675308999998</v>
      </c>
      <c r="G49" s="8">
        <f t="shared" si="4"/>
        <v>5004.2299914468895</v>
      </c>
      <c r="H49" s="18"/>
      <c r="I49" s="18"/>
      <c r="J49" s="18"/>
      <c r="K49" s="18"/>
      <c r="L49" s="24" t="s">
        <v>16</v>
      </c>
      <c r="M49" s="18"/>
      <c r="N49" s="18"/>
      <c r="O49" s="18"/>
      <c r="P49" s="18"/>
      <c r="Q49" s="20"/>
    </row>
    <row r="50" spans="1:17">
      <c r="A50" s="28">
        <v>8.75</v>
      </c>
      <c r="B50" s="13">
        <f t="shared" si="5"/>
        <v>87.5</v>
      </c>
      <c r="C50" s="9"/>
      <c r="D50" s="13">
        <f t="shared" si="1"/>
        <v>1.3541311328124999</v>
      </c>
      <c r="E50" s="10">
        <f t="shared" si="6"/>
        <v>2911.6624605468896</v>
      </c>
      <c r="F50" s="13">
        <f t="shared" si="3"/>
        <v>2127.0691834218746</v>
      </c>
      <c r="G50" s="8">
        <f t="shared" si="4"/>
        <v>5038.7316439687638</v>
      </c>
      <c r="H50" s="18"/>
      <c r="I50" s="18"/>
      <c r="J50" s="18"/>
      <c r="K50" s="18"/>
      <c r="L50" s="18"/>
      <c r="M50" s="18"/>
      <c r="N50" s="18"/>
      <c r="O50" s="18"/>
      <c r="P50" s="18"/>
      <c r="Q50" s="20"/>
    </row>
    <row r="51" spans="1:17">
      <c r="A51" s="28">
        <v>9</v>
      </c>
      <c r="B51" s="13">
        <f t="shared" si="5"/>
        <v>90</v>
      </c>
      <c r="C51" s="9"/>
      <c r="D51" s="13">
        <f t="shared" si="1"/>
        <v>1.3760279999999994</v>
      </c>
      <c r="E51" s="10">
        <f t="shared" si="6"/>
        <v>2911.6624605468896</v>
      </c>
      <c r="F51" s="13">
        <f t="shared" si="3"/>
        <v>2161.464782399999</v>
      </c>
      <c r="G51" s="8">
        <f t="shared" si="4"/>
        <v>5073.1272429468881</v>
      </c>
      <c r="H51" s="18"/>
      <c r="I51" s="18"/>
      <c r="J51" s="18"/>
      <c r="K51" s="18"/>
      <c r="L51" s="18"/>
      <c r="M51" s="18"/>
      <c r="N51" s="18"/>
      <c r="O51" s="18"/>
      <c r="P51" s="18"/>
      <c r="Q51" s="20"/>
    </row>
    <row r="52" spans="1:17">
      <c r="A52" s="28">
        <v>9.25</v>
      </c>
      <c r="B52" s="13">
        <f t="shared" si="5"/>
        <v>92.5</v>
      </c>
      <c r="C52" s="9"/>
      <c r="D52" s="13">
        <f t="shared" si="1"/>
        <v>1.3978626015624998</v>
      </c>
      <c r="E52" s="10">
        <f t="shared" si="6"/>
        <v>2911.6624605468896</v>
      </c>
      <c r="F52" s="13">
        <f t="shared" si="3"/>
        <v>2195.7625745343744</v>
      </c>
      <c r="G52" s="8">
        <f t="shared" si="4"/>
        <v>5107.4250350812636</v>
      </c>
      <c r="H52" s="18"/>
      <c r="I52" s="18"/>
      <c r="J52" s="18"/>
      <c r="K52" s="18"/>
      <c r="L52" s="18"/>
      <c r="M52" s="18"/>
      <c r="N52" s="18"/>
      <c r="O52" s="18"/>
      <c r="P52" s="18"/>
      <c r="Q52" s="20"/>
    </row>
    <row r="53" spans="1:17">
      <c r="A53" s="28">
        <v>9.5</v>
      </c>
      <c r="B53" s="13">
        <f t="shared" si="5"/>
        <v>95</v>
      </c>
      <c r="C53" s="9"/>
      <c r="D53" s="13">
        <f t="shared" si="1"/>
        <v>1.4196324999999999</v>
      </c>
      <c r="E53" s="10">
        <f t="shared" si="6"/>
        <v>2911.6624605468896</v>
      </c>
      <c r="F53" s="13">
        <f t="shared" si="3"/>
        <v>2229.9587309999997</v>
      </c>
      <c r="G53" s="8">
        <f t="shared" si="4"/>
        <v>5141.6211915468893</v>
      </c>
      <c r="H53" s="18"/>
      <c r="I53" s="18"/>
      <c r="J53" s="18"/>
      <c r="K53" s="18"/>
      <c r="L53" s="18"/>
      <c r="M53" s="18"/>
      <c r="N53" s="18"/>
      <c r="O53" s="18"/>
      <c r="P53" s="18"/>
      <c r="Q53" s="20"/>
    </row>
    <row r="54" spans="1:17">
      <c r="A54" s="28">
        <v>9.75</v>
      </c>
      <c r="B54" s="13">
        <f t="shared" si="5"/>
        <v>97.5</v>
      </c>
      <c r="C54" s="9"/>
      <c r="D54" s="13">
        <f t="shared" si="1"/>
        <v>1.4413275703124997</v>
      </c>
      <c r="E54" s="10">
        <f t="shared" si="6"/>
        <v>2911.6624605468896</v>
      </c>
      <c r="F54" s="13">
        <f t="shared" si="3"/>
        <v>2264.0373474468743</v>
      </c>
      <c r="G54" s="8">
        <f t="shared" si="4"/>
        <v>5175.6998079937639</v>
      </c>
      <c r="H54" s="18"/>
      <c r="I54" s="18"/>
      <c r="J54" s="18"/>
      <c r="K54" s="18"/>
      <c r="L54" s="18"/>
      <c r="M54" s="18"/>
      <c r="N54" s="18"/>
      <c r="O54" s="18"/>
      <c r="P54" s="18"/>
      <c r="Q54" s="20"/>
    </row>
    <row r="55" spans="1:17">
      <c r="A55" s="28">
        <v>10</v>
      </c>
      <c r="B55" s="13">
        <f t="shared" si="5"/>
        <v>100</v>
      </c>
      <c r="C55" s="9"/>
      <c r="D55" s="13">
        <f t="shared" si="1"/>
        <v>1.4629300000000001</v>
      </c>
      <c r="E55" s="10">
        <f t="shared" si="6"/>
        <v>2911.6624605468896</v>
      </c>
      <c r="F55" s="13">
        <f t="shared" si="3"/>
        <v>2297.970444</v>
      </c>
      <c r="G55" s="8">
        <f t="shared" si="4"/>
        <v>5209.6329045468901</v>
      </c>
      <c r="H55" s="18"/>
      <c r="I55" s="18"/>
      <c r="J55" s="18"/>
      <c r="K55" s="18"/>
      <c r="L55" s="18"/>
      <c r="M55" s="18"/>
      <c r="N55" s="18"/>
      <c r="O55" s="18"/>
      <c r="P55" s="18"/>
      <c r="Q55" s="20"/>
    </row>
    <row r="56" spans="1:17">
      <c r="A56" s="29"/>
      <c r="B56" s="14"/>
      <c r="C56" s="11"/>
      <c r="D56" s="14"/>
      <c r="E56" s="11"/>
      <c r="F56" s="14"/>
      <c r="G56" s="1"/>
      <c r="H56" s="18"/>
      <c r="I56" s="18"/>
      <c r="J56" s="18"/>
      <c r="K56" s="18"/>
      <c r="L56" s="18"/>
      <c r="M56" s="18"/>
      <c r="N56" s="18"/>
      <c r="O56" s="18"/>
      <c r="P56" s="18"/>
      <c r="Q56" s="20"/>
    </row>
    <row r="57" spans="1:17" ht="13.5" thickBot="1">
      <c r="A57" s="30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2"/>
    </row>
    <row r="58" spans="1:17" ht="13.5" thickTop="1"/>
  </sheetData>
  <sheetProtection algorithmName="SHA-512" hashValue="mKG1XIG5vZeiJ+VSqjjCG8Aphj1yJbqeC09KI/Z9TDR4zeYtIcDO4UwwVHUr6qAP0hojo8AGX5qUfEvRxxrXHA==" saltValue="d/Wx9VvYccvIOJehZqJsSQ==" spinCount="100000" sheet="1" scenarios="1"/>
  <pageMargins left="0.7" right="0.7" top="0.75" bottom="0.75" header="0.3" footer="0.3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Calc</vt:lpstr>
      <vt:lpstr>Calc!Print_Area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punlop</cp:lastModifiedBy>
  <cp:lastPrinted>2014-02-27T04:09:56Z</cp:lastPrinted>
  <dcterms:created xsi:type="dcterms:W3CDTF">2009-06-09T06:57:52Z</dcterms:created>
  <dcterms:modified xsi:type="dcterms:W3CDTF">2014-07-18T05:32:30Z</dcterms:modified>
</cp:coreProperties>
</file>