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q20" sheetId="1" r:id="rId4"/>
  </sheets>
  <definedNames/>
  <calcPr/>
</workbook>
</file>

<file path=xl/sharedStrings.xml><?xml version="1.0" encoding="utf-8"?>
<sst xmlns="http://schemas.openxmlformats.org/spreadsheetml/2006/main" count="29" uniqueCount="29">
  <si>
    <t>Year</t>
  </si>
  <si>
    <t>Net Income</t>
  </si>
  <si>
    <t>Disounted NI</t>
  </si>
  <si>
    <t>TTM</t>
  </si>
  <si>
    <t>2025 Price to Tangible Book Value Ratio</t>
  </si>
  <si>
    <t>Tangible Book Value per share</t>
  </si>
  <si>
    <t>Bull</t>
  </si>
  <si>
    <t>Terminal Value</t>
  </si>
  <si>
    <t>Base</t>
  </si>
  <si>
    <t>Intrinsic Value</t>
  </si>
  <si>
    <t>Bear</t>
  </si>
  <si>
    <t>Returns</t>
  </si>
  <si>
    <t>CAGR</t>
  </si>
  <si>
    <t>Dividend Yield</t>
  </si>
  <si>
    <t>Total Returns</t>
  </si>
  <si>
    <t>Probability</t>
  </si>
  <si>
    <t>Expectation</t>
  </si>
  <si>
    <t>Segments</t>
  </si>
  <si>
    <t>1Q21</t>
  </si>
  <si>
    <t>Loans YoY</t>
  </si>
  <si>
    <t>Deposits YoY</t>
  </si>
  <si>
    <t>ROE</t>
  </si>
  <si>
    <t>Revenues YoY</t>
  </si>
  <si>
    <t>Net Income YoY</t>
  </si>
  <si>
    <t xml:space="preserve">Consumer </t>
  </si>
  <si>
    <t>Investment</t>
  </si>
  <si>
    <t>Commercial</t>
  </si>
  <si>
    <t>Wealth Man.</t>
  </si>
  <si>
    <t>Consolidated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</si>
</sst>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"/>
    <numFmt numFmtId="165" formatCode="0.0"/>
    <numFmt numFmtId="166" formatCode="_(&quot;$&quot;* #,##0.00_);_(&quot;$&quot;* \(#,##0.00\);_(&quot;$&quot;* &quot;-&quot;??_);_(@_)"/>
  </numFmts>
  <fonts count="7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name val="Arial"/>
    </font>
    <font>
      <b/>
      <name val="Arial"/>
    </font>
    <font>
      <color rgb="FF000000"/>
      <name val="Arial"/>
    </font>
    <font/>
  </fonts>
  <fills count="11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EAD1DC"/>
        <bgColor rgb="FFEAD1D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2" fontId="1" numFmtId="0" xfId="0" applyAlignment="1" applyFont="1">
      <alignment horizontal="right" readingOrder="0" vertical="bottom"/>
    </xf>
    <xf borderId="0" fillId="0" fontId="3" numFmtId="164" xfId="0" applyAlignment="1" applyFont="1" applyNumberFormat="1">
      <alignment horizontal="right" readingOrder="0" vertical="bottom"/>
    </xf>
    <xf borderId="0" fillId="0" fontId="3" numFmtId="164" xfId="0" applyAlignment="1" applyFont="1" applyNumberFormat="1">
      <alignment vertical="bottom"/>
    </xf>
    <xf borderId="0" fillId="0" fontId="2" numFmtId="0" xfId="0" applyAlignment="1" applyFont="1">
      <alignment horizontal="right" vertical="bottom"/>
    </xf>
    <xf borderId="0" fillId="2" fontId="1" numFmtId="0" xfId="0" applyAlignment="1" applyFon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0" fontId="2" numFmtId="164" xfId="0" applyAlignment="1" applyFont="1" applyNumberFormat="1">
      <alignment horizontal="right" readingOrder="0" vertical="bottom"/>
    </xf>
    <xf borderId="0" fillId="3" fontId="1" numFmtId="0" xfId="0" applyAlignment="1" applyFill="1" applyFont="1">
      <alignment horizontal="center" readingOrder="0" vertical="bottom"/>
    </xf>
    <xf borderId="0" fillId="4" fontId="1" numFmtId="0" xfId="0" applyAlignment="1" applyFill="1" applyFont="1">
      <alignment horizontal="center" readingOrder="0" vertical="bottom"/>
    </xf>
    <xf borderId="0" fillId="3" fontId="4" numFmtId="165" xfId="0" applyAlignment="1" applyFont="1" applyNumberFormat="1">
      <alignment horizontal="right" readingOrder="0" vertical="bottom"/>
    </xf>
    <xf borderId="0" fillId="4" fontId="1" numFmtId="0" xfId="0" applyAlignment="1" applyFont="1">
      <alignment vertical="bottom"/>
    </xf>
    <xf borderId="0" fillId="4" fontId="4" numFmtId="166" xfId="0" applyAlignment="1" applyFont="1" applyNumberFormat="1">
      <alignment horizontal="right" readingOrder="0" vertical="bottom"/>
    </xf>
    <xf borderId="0" fillId="0" fontId="2" numFmtId="166" xfId="0" applyAlignment="1" applyFont="1" applyNumberFormat="1">
      <alignment horizontal="right" vertical="bottom"/>
    </xf>
    <xf borderId="0" fillId="5" fontId="2" numFmtId="166" xfId="0" applyAlignment="1" applyFill="1" applyFont="1" applyNumberFormat="1">
      <alignment horizontal="right" vertical="bottom"/>
    </xf>
    <xf borderId="0" fillId="6" fontId="1" numFmtId="0" xfId="0" applyAlignment="1" applyFill="1" applyFont="1">
      <alignment vertical="bottom"/>
    </xf>
    <xf borderId="0" fillId="6" fontId="3" numFmtId="164" xfId="0" applyAlignment="1" applyFont="1" applyNumberFormat="1">
      <alignment vertical="bottom"/>
    </xf>
    <xf borderId="0" fillId="6" fontId="1" numFmtId="164" xfId="0" applyAlignment="1" applyFont="1" applyNumberFormat="1">
      <alignment horizontal="right" vertical="bottom"/>
    </xf>
    <xf borderId="0" fillId="0" fontId="2" numFmtId="9" xfId="0" applyAlignment="1" applyFont="1" applyNumberFormat="1">
      <alignment horizontal="right" vertical="bottom"/>
    </xf>
    <xf borderId="0" fillId="0" fontId="3" numFmtId="0" xfId="0" applyAlignment="1" applyFont="1">
      <alignment horizontal="right" readingOrder="0" vertical="bottom"/>
    </xf>
    <xf borderId="0" fillId="2" fontId="4" numFmtId="0" xfId="0" applyAlignment="1" applyFont="1">
      <alignment readingOrder="0" vertical="bottom"/>
    </xf>
    <xf borderId="0" fillId="0" fontId="2" numFmtId="0" xfId="0" applyAlignment="1" applyFont="1">
      <alignment horizontal="right" readingOrder="0" vertical="bottom"/>
    </xf>
    <xf borderId="0" fillId="0" fontId="3" numFmtId="9" xfId="0" applyAlignment="1" applyFont="1" applyNumberFormat="1">
      <alignment horizontal="right" readingOrder="0" vertical="bottom"/>
    </xf>
    <xf borderId="0" fillId="0" fontId="2" numFmtId="9" xfId="0" applyFont="1" applyNumberFormat="1"/>
    <xf borderId="0" fillId="6" fontId="1" numFmtId="9" xfId="0" applyAlignment="1" applyFont="1" applyNumberFormat="1">
      <alignment horizontal="right" vertical="bottom"/>
    </xf>
    <xf borderId="0" fillId="7" fontId="1" numFmtId="0" xfId="0" applyAlignment="1" applyFill="1" applyFont="1">
      <alignment horizontal="center" readingOrder="0" vertical="center"/>
    </xf>
    <xf borderId="0" fillId="2" fontId="1" numFmtId="0" xfId="0" applyAlignment="1" applyFont="1">
      <alignment horizontal="center" readingOrder="0"/>
    </xf>
    <xf borderId="1" fillId="0" fontId="5" numFmtId="0" xfId="0" applyAlignment="1" applyBorder="1" applyFont="1">
      <alignment horizontal="center" readingOrder="0" shrinkToFit="0" wrapText="1"/>
    </xf>
    <xf borderId="1" fillId="0" fontId="5" numFmtId="4" xfId="0" applyAlignment="1" applyBorder="1" applyFont="1" applyNumberFormat="1">
      <alignment horizontal="center" readingOrder="0" shrinkToFit="0" wrapText="1"/>
    </xf>
    <xf borderId="0" fillId="2" fontId="1" numFmtId="0" xfId="0" applyAlignment="1" applyFont="1">
      <alignment readingOrder="0"/>
    </xf>
    <xf borderId="0" fillId="7" fontId="1" numFmtId="0" xfId="0" applyAlignment="1" applyFont="1">
      <alignment readingOrder="0"/>
    </xf>
    <xf borderId="0" fillId="8" fontId="2" numFmtId="9" xfId="0" applyAlignment="1" applyFill="1" applyFont="1" applyNumberFormat="1">
      <alignment readingOrder="0"/>
    </xf>
    <xf borderId="1" fillId="0" fontId="6" numFmtId="9" xfId="0" applyAlignment="1" applyBorder="1" applyFont="1" applyNumberFormat="1">
      <alignment horizontal="left" shrinkToFit="0" wrapText="1"/>
    </xf>
    <xf borderId="0" fillId="9" fontId="1" numFmtId="0" xfId="0" applyAlignment="1" applyFill="1" applyFont="1">
      <alignment readingOrder="0"/>
    </xf>
    <xf borderId="0" fillId="10" fontId="2" numFmtId="9" xfId="0" applyAlignment="1" applyFill="1" applyFont="1" applyNumberFormat="1">
      <alignment readingOrder="0"/>
    </xf>
    <xf borderId="1" fillId="0" fontId="5" numFmtId="3" xfId="0" applyAlignment="1" applyBorder="1" applyFont="1" applyNumberFormat="1">
      <alignment horizontal="center" readingOrder="0" shrinkToFit="0" wrapText="1"/>
    </xf>
    <xf borderId="1" fillId="0" fontId="5" numFmtId="9" xfId="0" applyAlignment="1" applyBorder="1" applyFont="1" applyNumberForma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3">
      <c r="B3" s="1" t="s">
        <v>0</v>
      </c>
      <c r="C3" s="2" t="s">
        <v>1</v>
      </c>
      <c r="D3" s="2" t="s">
        <v>2</v>
      </c>
      <c r="E3" s="3"/>
      <c r="F3" s="3"/>
    </row>
    <row r="4">
      <c r="B4" s="4" t="s">
        <v>3</v>
      </c>
      <c r="C4" s="5">
        <v>40.5</v>
      </c>
      <c r="D4" s="6"/>
      <c r="E4" s="3"/>
      <c r="F4" s="7">
        <v>0.0</v>
      </c>
    </row>
    <row r="5">
      <c r="B5" s="8">
        <v>2021.0</v>
      </c>
      <c r="C5" s="5">
        <v>45.0</v>
      </c>
      <c r="D5" s="9">
        <f t="shared" ref="D5:D9" si="1">C5/(1.1)^F5</f>
        <v>40.90909091</v>
      </c>
      <c r="E5" s="3"/>
      <c r="F5" s="7">
        <v>1.0</v>
      </c>
    </row>
    <row r="6">
      <c r="B6" s="8">
        <v>2022.0</v>
      </c>
      <c r="C6" s="5">
        <v>40.0</v>
      </c>
      <c r="D6" s="9">
        <f t="shared" si="1"/>
        <v>33.05785124</v>
      </c>
      <c r="E6" s="3"/>
      <c r="F6" s="7">
        <v>2.0</v>
      </c>
    </row>
    <row r="7">
      <c r="B7" s="8">
        <v>2023.0</v>
      </c>
      <c r="C7" s="10">
        <f t="shared" ref="C7:C9" si="2">1.04*C6</f>
        <v>41.6</v>
      </c>
      <c r="D7" s="9">
        <f t="shared" si="1"/>
        <v>31.25469572</v>
      </c>
      <c r="E7" s="3"/>
      <c r="F7" s="7">
        <v>3.0</v>
      </c>
      <c r="J7" s="11" t="s">
        <v>4</v>
      </c>
    </row>
    <row r="8">
      <c r="B8" s="8">
        <v>2024.0</v>
      </c>
      <c r="C8" s="10">
        <f t="shared" si="2"/>
        <v>43.264</v>
      </c>
      <c r="D8" s="9">
        <f t="shared" si="1"/>
        <v>29.54989413</v>
      </c>
      <c r="E8" s="3"/>
      <c r="F8" s="7">
        <v>4.0</v>
      </c>
      <c r="H8" s="12" t="s">
        <v>5</v>
      </c>
      <c r="J8" s="13">
        <v>1.5</v>
      </c>
      <c r="K8" s="13">
        <v>1.8</v>
      </c>
      <c r="L8" s="13">
        <v>2.1</v>
      </c>
      <c r="M8" s="13">
        <v>2.4</v>
      </c>
      <c r="N8" s="13">
        <v>2.7</v>
      </c>
    </row>
    <row r="9">
      <c r="B9" s="8">
        <v>2025.0</v>
      </c>
      <c r="C9" s="10">
        <f t="shared" si="2"/>
        <v>44.99456</v>
      </c>
      <c r="D9" s="9">
        <f t="shared" si="1"/>
        <v>27.93808173</v>
      </c>
      <c r="E9" s="3"/>
      <c r="F9" s="7">
        <v>5.0</v>
      </c>
      <c r="H9" s="14" t="s">
        <v>6</v>
      </c>
      <c r="I9" s="15">
        <v>89.86</v>
      </c>
      <c r="J9" s="16">
        <f t="shared" ref="J9:J11" si="3">I9*1.5</f>
        <v>134.79</v>
      </c>
      <c r="K9" s="16">
        <f t="shared" ref="K9:K11" si="4">I9*1.8</f>
        <v>161.748</v>
      </c>
      <c r="L9" s="16">
        <f t="shared" ref="L9:L11" si="5">I9*2.1</f>
        <v>188.706</v>
      </c>
      <c r="M9" s="16">
        <f t="shared" ref="M9:M11" si="6">I9*2.4</f>
        <v>215.664</v>
      </c>
      <c r="N9" s="17">
        <f t="shared" ref="N9:N11" si="7">I9*2.7</f>
        <v>242.622</v>
      </c>
    </row>
    <row r="10">
      <c r="B10" s="1" t="s">
        <v>7</v>
      </c>
      <c r="C10" s="6"/>
      <c r="D10" s="5">
        <v>348.0</v>
      </c>
      <c r="E10" s="3"/>
      <c r="F10" s="7">
        <v>11.0</v>
      </c>
      <c r="H10" s="14" t="s">
        <v>8</v>
      </c>
      <c r="I10" s="15">
        <v>83.4</v>
      </c>
      <c r="J10" s="16">
        <f t="shared" si="3"/>
        <v>125.1</v>
      </c>
      <c r="K10" s="17">
        <f t="shared" si="4"/>
        <v>150.12</v>
      </c>
      <c r="L10" s="17">
        <f t="shared" si="5"/>
        <v>175.14</v>
      </c>
      <c r="M10" s="17">
        <f t="shared" si="6"/>
        <v>200.16</v>
      </c>
      <c r="N10" s="16">
        <f t="shared" si="7"/>
        <v>225.18</v>
      </c>
    </row>
    <row r="11">
      <c r="B11" s="18" t="s">
        <v>9</v>
      </c>
      <c r="C11" s="19"/>
      <c r="D11" s="20">
        <f>sum(D4:D10)</f>
        <v>510.7096137</v>
      </c>
      <c r="E11" s="3"/>
      <c r="F11" s="7">
        <v>12.0</v>
      </c>
      <c r="H11" s="14" t="s">
        <v>10</v>
      </c>
      <c r="I11" s="15">
        <v>77.95</v>
      </c>
      <c r="J11" s="17">
        <f t="shared" si="3"/>
        <v>116.925</v>
      </c>
      <c r="K11" s="16">
        <f t="shared" si="4"/>
        <v>140.31</v>
      </c>
      <c r="L11" s="16">
        <f t="shared" si="5"/>
        <v>163.695</v>
      </c>
      <c r="M11" s="16">
        <f t="shared" si="6"/>
        <v>187.08</v>
      </c>
      <c r="N11" s="16">
        <f t="shared" si="7"/>
        <v>210.465</v>
      </c>
    </row>
    <row r="12">
      <c r="B12" s="3"/>
      <c r="C12" s="3"/>
      <c r="D12" s="3"/>
      <c r="E12" s="3"/>
      <c r="F12" s="7">
        <v>13.0</v>
      </c>
      <c r="H12" s="1" t="s">
        <v>11</v>
      </c>
      <c r="J12" s="21">
        <f>J11/151-1</f>
        <v>-0.2256622517</v>
      </c>
      <c r="K12" s="21">
        <f t="shared" ref="K12:M12" si="8">K10/151-1</f>
        <v>-0.00582781457</v>
      </c>
      <c r="L12" s="21">
        <f t="shared" si="8"/>
        <v>0.1598675497</v>
      </c>
      <c r="M12" s="21">
        <f t="shared" si="8"/>
        <v>0.3255629139</v>
      </c>
      <c r="N12" s="21">
        <f>N9/151-1</f>
        <v>0.6067682119</v>
      </c>
    </row>
    <row r="13">
      <c r="B13" s="3"/>
      <c r="C13" s="3"/>
      <c r="D13" s="3"/>
      <c r="E13" s="3"/>
      <c r="F13" s="7">
        <v>14.0</v>
      </c>
      <c r="H13" s="1" t="s">
        <v>12</v>
      </c>
      <c r="J13" s="21">
        <f t="shared" ref="J13:N13" si="9">(J12+1)^0.2-1</f>
        <v>-0.04986331581</v>
      </c>
      <c r="K13" s="21">
        <f t="shared" si="9"/>
        <v>-0.001168289527</v>
      </c>
      <c r="L13" s="21">
        <f t="shared" si="9"/>
        <v>0.03010543745</v>
      </c>
      <c r="M13" s="21">
        <f t="shared" si="9"/>
        <v>0.05798636093</v>
      </c>
      <c r="N13" s="21">
        <f t="shared" si="9"/>
        <v>0.09948838599</v>
      </c>
    </row>
    <row r="14">
      <c r="B14" s="3"/>
      <c r="C14" s="3"/>
      <c r="D14" s="3"/>
      <c r="E14" s="3"/>
      <c r="F14" s="22">
        <v>15.0</v>
      </c>
      <c r="H14" s="23" t="s">
        <v>13</v>
      </c>
      <c r="I14" s="1"/>
      <c r="J14" s="21">
        <f>0.04*77.95/J11</f>
        <v>0.02666666667</v>
      </c>
      <c r="K14" s="21">
        <f t="shared" ref="K14:M14" si="10">0.04*83.4/K10</f>
        <v>0.02222222222</v>
      </c>
      <c r="L14" s="21">
        <f t="shared" si="10"/>
        <v>0.01904761905</v>
      </c>
      <c r="M14" s="21">
        <f t="shared" si="10"/>
        <v>0.01666666667</v>
      </c>
      <c r="N14" s="21">
        <f>0.04*89.86/242.62</f>
        <v>0.01481493694</v>
      </c>
    </row>
    <row r="15">
      <c r="B15" s="3"/>
      <c r="C15" s="3"/>
      <c r="D15" s="3"/>
      <c r="E15" s="3"/>
      <c r="F15" s="24"/>
      <c r="H15" s="23" t="s">
        <v>14</v>
      </c>
      <c r="I15" s="1"/>
      <c r="J15" s="21">
        <f t="shared" ref="J15:N15" si="11">J13+J14</f>
        <v>-0.02319664914</v>
      </c>
      <c r="K15" s="21">
        <f t="shared" si="11"/>
        <v>0.02105393269</v>
      </c>
      <c r="L15" s="21">
        <f t="shared" si="11"/>
        <v>0.04915305649</v>
      </c>
      <c r="M15" s="21">
        <f t="shared" si="11"/>
        <v>0.07465302759</v>
      </c>
      <c r="N15" s="21">
        <f t="shared" si="11"/>
        <v>0.1143033229</v>
      </c>
    </row>
    <row r="16">
      <c r="B16" s="3"/>
      <c r="C16" s="3"/>
      <c r="D16" s="3"/>
      <c r="E16" s="3"/>
      <c r="F16" s="22">
        <v>16.0</v>
      </c>
      <c r="H16" s="1" t="s">
        <v>15</v>
      </c>
      <c r="J16" s="25">
        <v>0.1</v>
      </c>
      <c r="K16" s="25">
        <v>0.15</v>
      </c>
      <c r="L16" s="25">
        <v>0.25</v>
      </c>
      <c r="M16" s="25">
        <v>0.3</v>
      </c>
      <c r="N16" s="21">
        <v>0.2</v>
      </c>
      <c r="O16" s="26">
        <f>sum(J16:N16)</f>
        <v>1</v>
      </c>
    </row>
    <row r="17">
      <c r="H17" s="18" t="s">
        <v>16</v>
      </c>
      <c r="I17" s="27">
        <f>sum(J17:N17)</f>
        <v>0.05838326198</v>
      </c>
      <c r="J17" s="21">
        <f t="shared" ref="J17:N17" si="12">J16*J15</f>
        <v>-0.002319664914</v>
      </c>
      <c r="K17" s="21">
        <f t="shared" si="12"/>
        <v>0.003158089904</v>
      </c>
      <c r="L17" s="21">
        <f t="shared" si="12"/>
        <v>0.01228826412</v>
      </c>
      <c r="M17" s="21">
        <f t="shared" si="12"/>
        <v>0.02239590828</v>
      </c>
      <c r="N17" s="21">
        <f t="shared" si="12"/>
        <v>0.02286066459</v>
      </c>
    </row>
    <row r="26">
      <c r="M26" s="28" t="s">
        <v>17</v>
      </c>
      <c r="N26" s="29" t="s">
        <v>18</v>
      </c>
    </row>
    <row r="27">
      <c r="F27" s="30"/>
      <c r="G27" s="30"/>
      <c r="H27" s="31"/>
      <c r="I27" s="31"/>
      <c r="J27" s="30"/>
      <c r="N27" s="32" t="s">
        <v>19</v>
      </c>
      <c r="O27" s="32" t="s">
        <v>20</v>
      </c>
      <c r="P27" s="32" t="s">
        <v>21</v>
      </c>
      <c r="Q27" s="32" t="s">
        <v>22</v>
      </c>
      <c r="R27" s="32" t="s">
        <v>23</v>
      </c>
    </row>
    <row r="28">
      <c r="F28" s="30"/>
      <c r="G28" s="30"/>
      <c r="H28" s="30"/>
      <c r="I28" s="30"/>
      <c r="J28" s="30"/>
      <c r="M28" s="33" t="s">
        <v>24</v>
      </c>
      <c r="N28" s="34">
        <v>0.07</v>
      </c>
      <c r="O28" s="34">
        <v>0.32</v>
      </c>
      <c r="P28" s="34">
        <v>0.54</v>
      </c>
      <c r="Q28" s="34">
        <v>0.06</v>
      </c>
      <c r="R28" s="34">
        <v>34.0</v>
      </c>
    </row>
    <row r="29">
      <c r="F29" s="35"/>
      <c r="G29" s="35"/>
      <c r="H29" s="35"/>
      <c r="I29" s="35"/>
      <c r="J29" s="35"/>
      <c r="M29" s="33" t="s">
        <v>25</v>
      </c>
      <c r="N29" s="34">
        <v>0.11</v>
      </c>
      <c r="O29" s="34">
        <v>0.37</v>
      </c>
      <c r="P29" s="34">
        <v>0.27</v>
      </c>
      <c r="Q29" s="34">
        <v>0.56</v>
      </c>
      <c r="R29" s="34">
        <v>1.89</v>
      </c>
    </row>
    <row r="30">
      <c r="F30" s="30"/>
      <c r="G30" s="30"/>
      <c r="H30" s="30"/>
      <c r="I30" s="30"/>
      <c r="J30" s="30"/>
      <c r="M30" s="33" t="s">
        <v>26</v>
      </c>
      <c r="N30" s="34">
        <v>-0.02</v>
      </c>
      <c r="O30" s="34">
        <v>0.54</v>
      </c>
      <c r="P30" s="34">
        <v>0.19</v>
      </c>
      <c r="Q30" s="34">
        <v>0.11</v>
      </c>
      <c r="R30" s="34">
        <v>8.6</v>
      </c>
    </row>
    <row r="31">
      <c r="F31" s="35"/>
      <c r="G31" s="35"/>
      <c r="H31" s="35"/>
      <c r="I31" s="35"/>
      <c r="J31" s="35"/>
      <c r="M31" s="33" t="s">
        <v>27</v>
      </c>
      <c r="N31" s="34">
        <v>0.18</v>
      </c>
      <c r="O31" s="34">
        <v>0.43</v>
      </c>
      <c r="P31" s="34">
        <v>0.35</v>
      </c>
      <c r="Q31" s="34">
        <v>0.2</v>
      </c>
      <c r="R31" s="34">
        <v>0.86</v>
      </c>
    </row>
    <row r="32">
      <c r="M32" s="36" t="s">
        <v>28</v>
      </c>
      <c r="N32" s="37">
        <v>0.01</v>
      </c>
      <c r="O32" s="37">
        <v>0.36</v>
      </c>
      <c r="P32" s="37">
        <v>0.23</v>
      </c>
      <c r="Q32" s="37">
        <v>0.14</v>
      </c>
      <c r="R32" s="37">
        <v>3.99</v>
      </c>
    </row>
    <row r="38">
      <c r="F38" s="38">
        <v>100705.0</v>
      </c>
      <c r="G38" s="38">
        <v>108783.0</v>
      </c>
      <c r="H38" s="38">
        <v>115399.0</v>
      </c>
      <c r="I38" s="38">
        <v>119543.0</v>
      </c>
      <c r="J38" s="38">
        <v>124470.0</v>
      </c>
    </row>
    <row r="39">
      <c r="F39" s="38">
        <v>255693.0</v>
      </c>
      <c r="G39" s="38">
        <v>256515.0</v>
      </c>
      <c r="H39" s="38">
        <v>261330.0</v>
      </c>
      <c r="I39" s="38">
        <v>279354.0</v>
      </c>
      <c r="J39" s="38">
        <v>275864.0</v>
      </c>
    </row>
    <row r="40">
      <c r="F40" s="39">
        <f t="shared" ref="F40:J40" si="13">F41/F39</f>
        <v>0.09558728632</v>
      </c>
      <c r="G40" s="39">
        <f t="shared" si="13"/>
        <v>0.1265968852</v>
      </c>
      <c r="H40" s="39">
        <f t="shared" si="13"/>
        <v>0.1394061149</v>
      </c>
      <c r="I40" s="39">
        <f t="shared" si="13"/>
        <v>0.1042798743</v>
      </c>
      <c r="J40" s="39">
        <f t="shared" si="13"/>
        <v>0.1470507206</v>
      </c>
    </row>
    <row r="41">
      <c r="F41" s="38">
        <v>24441.0</v>
      </c>
      <c r="G41" s="38">
        <v>32474.0</v>
      </c>
      <c r="H41" s="38">
        <v>36431.0</v>
      </c>
      <c r="I41" s="38">
        <v>29131.0</v>
      </c>
      <c r="J41" s="38">
        <v>40566.0</v>
      </c>
    </row>
    <row r="42">
      <c r="F42" s="39">
        <f t="shared" ref="F42:J42" si="14">F41/F38</f>
        <v>0.2426989722</v>
      </c>
      <c r="G42" s="39">
        <f t="shared" si="14"/>
        <v>0.2985209086</v>
      </c>
      <c r="H42" s="39">
        <f t="shared" si="14"/>
        <v>0.3156959766</v>
      </c>
      <c r="I42" s="39">
        <f t="shared" si="14"/>
        <v>0.2436863723</v>
      </c>
      <c r="J42" s="39">
        <f t="shared" si="14"/>
        <v>0.3259098578</v>
      </c>
    </row>
  </sheetData>
  <mergeCells count="8">
    <mergeCell ref="H7:I7"/>
    <mergeCell ref="J7:N7"/>
    <mergeCell ref="H8:I8"/>
    <mergeCell ref="H12:I12"/>
    <mergeCell ref="H13:I13"/>
    <mergeCell ref="H16:I16"/>
    <mergeCell ref="M26:M27"/>
    <mergeCell ref="N26:R26"/>
  </mergeCells>
  <drawing r:id="rId1"/>
</worksheet>
</file>