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mc:AlternateContent xmlns:mc="http://schemas.openxmlformats.org/markup-compatibility/2006">
    <mc:Choice Requires="x15">
      <x15ac:absPath xmlns:x15ac="http://schemas.microsoft.com/office/spreadsheetml/2010/11/ac" url="E:\New Files 2019\Companies\Excel Exposure\Excel Essentials\Excel &amp; PPT Files\"/>
    </mc:Choice>
  </mc:AlternateContent>
  <xr:revisionPtr revIDLastSave="0" documentId="13_ncr:1_{A1BB66D2-4BAC-411D-87DA-F1911745F5D3}" xr6:coauthVersionLast="45" xr6:coauthVersionMax="45" xr10:uidLastSave="{00000000-0000-0000-0000-000000000000}"/>
  <bookViews>
    <workbookView xWindow="-120" yWindow="-120" windowWidth="29040" windowHeight="15840" firstSheet="2" activeTab="3" xr2:uid="{00000000-000D-0000-FFFF-FFFF00000000}"/>
  </bookViews>
  <sheets>
    <sheet name="Questions" sheetId="10" state="hidden" r:id="rId1"/>
    <sheet name="To Do" sheetId="12" state="hidden" r:id="rId2"/>
    <sheet name="Title" sheetId="40" r:id="rId3"/>
    <sheet name="F. I. R. E. D." sheetId="34" r:id="rId4"/>
    <sheet name="F - Patient Revenue" sheetId="1" r:id="rId5"/>
    <sheet name="I - Import &amp; Export" sheetId="36" r:id="rId6"/>
    <sheet name="R - Income Statement" sheetId="35" r:id="rId7"/>
    <sheet name="E - Explanation &amp; Presentation" sheetId="37" r:id="rId8"/>
    <sheet name="D - Data Entry" sheetId="38" r:id="rId9"/>
    <sheet name="Roll-Up" sheetId="41" r:id="rId10"/>
    <sheet name="Other Stuff" sheetId="39" r:id="rId11"/>
    <sheet name="Waterfall" sheetId="29" state="hidden" r:id="rId12"/>
    <sheet name="Labor" sheetId="30" state="hidden" r:id="rId13"/>
    <sheet name="ROI Summary" sheetId="27" state="hidden" r:id="rId14"/>
    <sheet name="ROI" sheetId="21" state="hidden" r:id="rId15"/>
    <sheet name="ROI 50-50" sheetId="24" state="hidden" r:id="rId16"/>
    <sheet name="ROI 100 MC" sheetId="25" state="hidden" r:id="rId17"/>
    <sheet name="Oct_18_ASP_byHCPCS" sheetId="33" state="hidden" r:id="rId18"/>
    <sheet name="Jul_18_ASP_byHCPCS" sheetId="32" state="hidden" r:id="rId19"/>
    <sheet name="Jan18_ASP_byHCPCS" sheetId="28" state="hidden" r:id="rId20"/>
    <sheet name="Jul_17_ASP_byHCPCS" sheetId="17" state="hidden" r:id="rId21"/>
    <sheet name="Oct_17_ASP_byHCPCS" sheetId="20" state="hidden" r:id="rId22"/>
    <sheet name="Apr_18_ASP_byHCPCS" sheetId="31" state="hidden" r:id="rId23"/>
    <sheet name="BCBS of Texas" sheetId="2" state="hidden" r:id="rId24"/>
  </sheets>
  <externalReferences>
    <externalReference r:id="rId25"/>
    <externalReference r:id="rId26"/>
  </externalReferences>
  <definedNames>
    <definedName name="_xlnm._FilterDatabase" localSheetId="22" hidden="1">Apr_18_ASP_byHCPCS!$D$11:$D$521</definedName>
    <definedName name="_xlnm._FilterDatabase" localSheetId="20" hidden="1">Jul_17_ASP_byHCPCS!$D$11:$D$521</definedName>
    <definedName name="_xlnm._FilterDatabase" localSheetId="18" hidden="1">Jul_18_ASP_byHCPCS!$D$11:$D$521</definedName>
    <definedName name="_xlnm._FilterDatabase" localSheetId="21" hidden="1">Oct_17_ASP_byHCPCS!$D$11:$D$523</definedName>
    <definedName name="_xlnm._FilterDatabase" localSheetId="17" hidden="1">Oct_18_ASP_byHCPCS!$D$11:$D$516</definedName>
    <definedName name="AdminAllowable" localSheetId="22">'[1]Intake Model'!$I$8</definedName>
    <definedName name="AdminAllowable" localSheetId="18">'[2]Intake Model'!$I$8</definedName>
    <definedName name="Allowable" localSheetId="22">'[1]Intake Model'!$F$6</definedName>
    <definedName name="Allowable" localSheetId="18">'[2]Intake Model'!$F$6</definedName>
    <definedName name="Drug" localSheetId="22">'[1]Intake Model'!$B$6</definedName>
    <definedName name="Drug" localSheetId="18">'[2]Intake Model'!$B$6</definedName>
    <definedName name="DrugAllowable" localSheetId="22">'[1]Intake Model'!$I$7</definedName>
    <definedName name="DrugAllowable" localSheetId="18">'[2]Intake Model'!$I$7</definedName>
    <definedName name="DrugListing" localSheetId="22">[1]Ref!$A$4:$A$31</definedName>
    <definedName name="DrugListing" localSheetId="18">[2]Ref!$A$4:$A$31</definedName>
    <definedName name="DrugLookup" localSheetId="22">'[1]Drug Info'!$B$2:$Q$29</definedName>
    <definedName name="DrugLookup" localSheetId="18">'[2]Drug Info'!$B$2:$Q$29</definedName>
    <definedName name="DrugLookupJ" localSheetId="22">'[1]Drug Info'!$A$2:$Q$29</definedName>
    <definedName name="DrugLookupJ" localSheetId="18">'[2]Drug Info'!$A$2:$Q$29</definedName>
    <definedName name="DrugRebate" localSheetId="22">'[1]Intake Model'!$I$21</definedName>
    <definedName name="DrugRebate" localSheetId="18">'[2]Intake Model'!$I$21</definedName>
    <definedName name="Location" localSheetId="22">'[1]Intake Model'!$B$4</definedName>
    <definedName name="Location" localSheetId="18">'[2]Intake Model'!$B$4</definedName>
    <definedName name="MG" localSheetId="22">'[1]Intake Model'!$B$8</definedName>
    <definedName name="MG" localSheetId="18">'[2]Intake Model'!$B$8</definedName>
    <definedName name="Payer" localSheetId="22">'[1]Intake Model'!$B$5</definedName>
    <definedName name="Payer" localSheetId="18">'[2]Intake Model'!$B$5</definedName>
    <definedName name="_xlnm.Print_Area" localSheetId="14">ROI!$A$1:$H$47</definedName>
    <definedName name="_xlnm.Print_Area" localSheetId="16">'ROI 100 MC'!$A$1:$H$45</definedName>
    <definedName name="_xlnm.Print_Area" localSheetId="15">'ROI 50-50'!$A$1:$H$45</definedName>
    <definedName name="_xlnm.Print_Area" localSheetId="13">'ROI Summary'!$A$1:$H$49</definedName>
    <definedName name="_xlnm.Print_Titles" localSheetId="22">Apr_18_ASP_byHCPCS!#REF!</definedName>
    <definedName name="_xlnm.Print_Titles" localSheetId="20">Jul_17_ASP_byHCPCS!#REF!</definedName>
    <definedName name="_xlnm.Print_Titles" localSheetId="18">Jul_18_ASP_byHCPCS!#REF!</definedName>
    <definedName name="_xlnm.Print_Titles" localSheetId="21">Oct_17_ASP_byHCPCS!#REF!</definedName>
    <definedName name="_xlnm.Print_Titles" localSheetId="17">Oct_18_ASP_byHCPCS!#REF!</definedName>
    <definedName name="StdFeeLookup" localSheetId="22">'[1]Std Fee'!$A$1:$G$70</definedName>
    <definedName name="StdFeeLookup" localSheetId="18">'[2]Std Fee'!$A$1:$G$70</definedName>
    <definedName name="Tx" localSheetId="22">'[1]Intake Model'!$B$7</definedName>
    <definedName name="Tx" localSheetId="18">'[2]Intake Model'!$B$7</definedName>
    <definedName name="Z_2C8638A7_2037_40CE_887D_27C0A2587091_.wvu.Cols" localSheetId="4" hidden="1">'F - Patient Revenue'!#REF!</definedName>
    <definedName name="Z_2C8638A7_2037_40CE_887D_27C0A2587091_.wvu.Rows" localSheetId="4" hidden="1">'F - Patient Revenue'!$30:$52</definedName>
    <definedName name="Z_EBCE3AEF_4F29_4A80_B637_E3BE02CDDA4A_.wvu.Cols" localSheetId="4" hidden="1">'F - Patient Revenue'!#REF!</definedName>
    <definedName name="Z_EBCE3AEF_4F29_4A80_B637_E3BE02CDDA4A_.wvu.Rows" localSheetId="4" hidden="1">'F - Patient Revenue'!$30:$52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 r="G8" i="1"/>
  <c r="G16" i="1" s="1"/>
  <c r="D13" i="1"/>
  <c r="L16" i="1" l="1"/>
  <c r="L19" i="1" s="1"/>
  <c r="F5" i="39" l="1"/>
  <c r="F6" i="39"/>
  <c r="F25" i="39"/>
  <c r="F24" i="39"/>
  <c r="B24" i="39"/>
  <c r="F23" i="39"/>
  <c r="B23" i="39"/>
  <c r="F22" i="39"/>
  <c r="B22" i="39"/>
  <c r="F21" i="39"/>
  <c r="B21" i="39"/>
  <c r="F20" i="39"/>
  <c r="B20" i="39"/>
  <c r="B6" i="39"/>
  <c r="B5" i="39"/>
  <c r="F4" i="39"/>
  <c r="B4" i="39"/>
  <c r="N15" i="38" l="1"/>
  <c r="N14" i="38"/>
  <c r="N13" i="38"/>
  <c r="N12" i="38"/>
  <c r="N11" i="38"/>
  <c r="N16" i="38" s="1"/>
  <c r="A1" i="38"/>
  <c r="N17" i="38" l="1"/>
  <c r="N18" i="38" s="1"/>
  <c r="Y5" i="37" l="1"/>
  <c r="Y6" i="37" s="1"/>
  <c r="Y7" i="37" s="1"/>
  <c r="Y8" i="37" s="1"/>
  <c r="Y9" i="37" s="1"/>
  <c r="Y10" i="37" s="1"/>
  <c r="Y11" i="37" s="1"/>
  <c r="Y12" i="37" s="1"/>
  <c r="Y13" i="37" s="1"/>
  <c r="Y14" i="37" s="1"/>
  <c r="Y15" i="37" s="1"/>
  <c r="Y16" i="37" s="1"/>
  <c r="Y17" i="37" s="1"/>
  <c r="Y18" i="37" s="1"/>
  <c r="B4" i="36" l="1"/>
  <c r="B5" i="36" s="1"/>
  <c r="B6" i="36" s="1"/>
  <c r="B7" i="36" s="1"/>
  <c r="B8" i="36" s="1"/>
  <c r="B9" i="36" s="1"/>
  <c r="B10" i="36" s="1"/>
  <c r="B11" i="36" s="1"/>
  <c r="B12" i="36" s="1"/>
  <c r="B13" i="36" s="1"/>
  <c r="B14" i="36" s="1"/>
  <c r="B15" i="36" s="1"/>
  <c r="B16" i="36" s="1"/>
  <c r="B17" i="36" s="1"/>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44" i="36" s="1"/>
  <c r="B45" i="36" s="1"/>
  <c r="B46" i="36" s="1"/>
  <c r="B47" i="36" s="1"/>
  <c r="B48" i="36" s="1"/>
  <c r="B49" i="36" s="1"/>
  <c r="B50" i="36" s="1"/>
  <c r="B51" i="36" s="1"/>
  <c r="B52" i="36" s="1"/>
  <c r="B53" i="36" s="1"/>
  <c r="B54" i="36" s="1"/>
  <c r="B55" i="36" s="1"/>
  <c r="B56" i="36" s="1"/>
  <c r="B57" i="36" s="1"/>
  <c r="B58" i="36" s="1"/>
  <c r="B59" i="36" s="1"/>
  <c r="B60" i="36" s="1"/>
  <c r="B61" i="36" s="1"/>
  <c r="B62" i="36" s="1"/>
  <c r="B63" i="36" s="1"/>
  <c r="B64" i="36" s="1"/>
  <c r="B65" i="36" s="1"/>
  <c r="B66" i="36" s="1"/>
  <c r="B67" i="36" s="1"/>
  <c r="B68" i="36" s="1"/>
  <c r="B69" i="36" s="1"/>
  <c r="B70" i="36" s="1"/>
  <c r="B71" i="36" s="1"/>
  <c r="B72" i="36" s="1"/>
  <c r="B73" i="36" s="1"/>
  <c r="B74" i="36" s="1"/>
  <c r="B75" i="36" s="1"/>
  <c r="B76" i="36" s="1"/>
  <c r="B3" i="36"/>
  <c r="C8" i="36"/>
  <c r="C11" i="36"/>
  <c r="C14" i="36"/>
  <c r="C17" i="36" s="1"/>
  <c r="C20" i="36" s="1"/>
  <c r="C23" i="36" s="1"/>
  <c r="C26" i="36" s="1"/>
  <c r="C29" i="36" s="1"/>
  <c r="C32" i="36" s="1"/>
  <c r="C35" i="36" s="1"/>
  <c r="C38" i="36" s="1"/>
  <c r="C41" i="36" s="1"/>
  <c r="C44" i="36" s="1"/>
  <c r="C47" i="36" s="1"/>
  <c r="C50" i="36" s="1"/>
  <c r="C53" i="36" s="1"/>
  <c r="C56" i="36" s="1"/>
  <c r="C59" i="36" s="1"/>
  <c r="C62" i="36" s="1"/>
  <c r="C65" i="36" s="1"/>
  <c r="C68" i="36" s="1"/>
  <c r="C71" i="36" s="1"/>
  <c r="C74" i="36" s="1"/>
  <c r="C7" i="36"/>
  <c r="C10" i="36" s="1"/>
  <c r="C13" i="36" s="1"/>
  <c r="C16" i="36" s="1"/>
  <c r="C19" i="36" s="1"/>
  <c r="C22" i="36" s="1"/>
  <c r="C25" i="36" s="1"/>
  <c r="C28" i="36" s="1"/>
  <c r="C31" i="36" s="1"/>
  <c r="C34" i="36" s="1"/>
  <c r="C37" i="36" s="1"/>
  <c r="C40" i="36" s="1"/>
  <c r="C43" i="36" s="1"/>
  <c r="C46" i="36" s="1"/>
  <c r="C49" i="36" s="1"/>
  <c r="C52" i="36" s="1"/>
  <c r="C55" i="36" s="1"/>
  <c r="C58" i="36" s="1"/>
  <c r="C61" i="36" s="1"/>
  <c r="C64" i="36" s="1"/>
  <c r="C67" i="36" s="1"/>
  <c r="C70" i="36" s="1"/>
  <c r="C73" i="36" s="1"/>
  <c r="C76" i="36" s="1"/>
  <c r="C6" i="36"/>
  <c r="C9" i="36" s="1"/>
  <c r="C12" i="36" s="1"/>
  <c r="C15" i="36" s="1"/>
  <c r="C18" i="36" s="1"/>
  <c r="C21" i="36" s="1"/>
  <c r="C24" i="36" s="1"/>
  <c r="C27" i="36" s="1"/>
  <c r="C30" i="36" s="1"/>
  <c r="C33" i="36" s="1"/>
  <c r="C36" i="36" s="1"/>
  <c r="C39" i="36" s="1"/>
  <c r="C42" i="36" s="1"/>
  <c r="C45" i="36" s="1"/>
  <c r="C48" i="36" s="1"/>
  <c r="C51" i="36" s="1"/>
  <c r="C54" i="36" s="1"/>
  <c r="C57" i="36" s="1"/>
  <c r="C60" i="36" s="1"/>
  <c r="C63" i="36" s="1"/>
  <c r="C66" i="36" s="1"/>
  <c r="C69" i="36" s="1"/>
  <c r="C72" i="36" s="1"/>
  <c r="C75" i="36" s="1"/>
  <c r="C5" i="36"/>
  <c r="D3" i="35" l="1"/>
  <c r="E3" i="35" s="1"/>
  <c r="F3" i="35" s="1"/>
  <c r="G3" i="35" s="1"/>
  <c r="H3" i="35" s="1"/>
  <c r="I3" i="35" s="1"/>
  <c r="J3" i="35" s="1"/>
  <c r="K3" i="35" s="1"/>
  <c r="L3" i="35" s="1"/>
  <c r="M3" i="35" s="1"/>
  <c r="N3" i="35" s="1"/>
  <c r="O3" i="35" s="1"/>
  <c r="P3" i="35" s="1"/>
  <c r="Q3" i="35" s="1"/>
  <c r="R3" i="35" s="1"/>
  <c r="S3" i="35" s="1"/>
  <c r="T3" i="35" s="1"/>
  <c r="U3" i="35" s="1"/>
  <c r="V3" i="35" s="1"/>
  <c r="W3" i="35" s="1"/>
  <c r="X3" i="35" s="1"/>
  <c r="Y3" i="35" s="1"/>
  <c r="Z3" i="35" s="1"/>
  <c r="AA3" i="35" s="1"/>
  <c r="AB3" i="35" s="1"/>
  <c r="AC3" i="35" s="1"/>
  <c r="AD3" i="35" s="1"/>
  <c r="AE3" i="35" s="1"/>
  <c r="AF3" i="35" s="1"/>
  <c r="AG3" i="35" s="1"/>
  <c r="AH3" i="35" s="1"/>
  <c r="AI3" i="35" s="1"/>
  <c r="AJ3" i="35" s="1"/>
  <c r="AK3" i="35" s="1"/>
  <c r="AL3" i="35" s="1"/>
  <c r="Z27" i="35"/>
  <c r="AL27" i="35" s="1"/>
  <c r="Y27" i="35"/>
  <c r="AK27" i="35" s="1"/>
  <c r="X27" i="35"/>
  <c r="AJ27" i="35" s="1"/>
  <c r="W27" i="35"/>
  <c r="V27" i="35"/>
  <c r="AH27" i="35" s="1"/>
  <c r="U27" i="35"/>
  <c r="AG27" i="35" s="1"/>
  <c r="T27" i="35"/>
  <c r="AF27" i="35" s="1"/>
  <c r="S27" i="35"/>
  <c r="AE27" i="35" s="1"/>
  <c r="R27" i="35"/>
  <c r="AD27" i="35" s="1"/>
  <c r="Q27" i="35"/>
  <c r="AC27" i="35" s="1"/>
  <c r="P27" i="35"/>
  <c r="AB27" i="35" s="1"/>
  <c r="O27" i="35"/>
  <c r="Z26" i="35"/>
  <c r="AL26" i="35" s="1"/>
  <c r="Y26" i="35"/>
  <c r="AK26" i="35" s="1"/>
  <c r="X26" i="35"/>
  <c r="AJ26" i="35" s="1"/>
  <c r="W26" i="35"/>
  <c r="AI26" i="35" s="1"/>
  <c r="V26" i="35"/>
  <c r="AH26" i="35" s="1"/>
  <c r="U26" i="35"/>
  <c r="AG26" i="35" s="1"/>
  <c r="T26" i="35"/>
  <c r="AF26" i="35" s="1"/>
  <c r="S26" i="35"/>
  <c r="AE26" i="35" s="1"/>
  <c r="R26" i="35"/>
  <c r="AD26" i="35" s="1"/>
  <c r="Q26" i="35"/>
  <c r="AC26" i="35" s="1"/>
  <c r="P26" i="35"/>
  <c r="AB26" i="35" s="1"/>
  <c r="O26" i="35"/>
  <c r="AA26" i="35" s="1"/>
  <c r="AV26" i="35" s="1"/>
  <c r="Z25" i="35"/>
  <c r="AL25" i="35" s="1"/>
  <c r="Y25" i="35"/>
  <c r="AK25" i="35" s="1"/>
  <c r="X25" i="35"/>
  <c r="AJ25" i="35" s="1"/>
  <c r="W25" i="35"/>
  <c r="V25" i="35"/>
  <c r="AH25" i="35" s="1"/>
  <c r="U25" i="35"/>
  <c r="AG25" i="35" s="1"/>
  <c r="T25" i="35"/>
  <c r="AF25" i="35" s="1"/>
  <c r="S25" i="35"/>
  <c r="AE25" i="35" s="1"/>
  <c r="R25" i="35"/>
  <c r="AD25" i="35" s="1"/>
  <c r="Q25" i="35"/>
  <c r="AC25" i="35" s="1"/>
  <c r="P25" i="35"/>
  <c r="AB25" i="35" s="1"/>
  <c r="O25" i="35"/>
  <c r="Z24" i="35"/>
  <c r="AL24" i="35" s="1"/>
  <c r="Y24" i="35"/>
  <c r="AK24" i="35" s="1"/>
  <c r="X24" i="35"/>
  <c r="AJ24" i="35" s="1"/>
  <c r="W24" i="35"/>
  <c r="AI24" i="35" s="1"/>
  <c r="V24" i="35"/>
  <c r="AH24" i="35" s="1"/>
  <c r="U24" i="35"/>
  <c r="AG24" i="35" s="1"/>
  <c r="T24" i="35"/>
  <c r="AF24" i="35" s="1"/>
  <c r="S24" i="35"/>
  <c r="AE24" i="35" s="1"/>
  <c r="R24" i="35"/>
  <c r="AD24" i="35" s="1"/>
  <c r="Q24" i="35"/>
  <c r="AC24" i="35" s="1"/>
  <c r="P24" i="35"/>
  <c r="AB24" i="35" s="1"/>
  <c r="O24" i="35"/>
  <c r="AA24" i="35" s="1"/>
  <c r="Z21" i="35"/>
  <c r="AL21" i="35" s="1"/>
  <c r="Y21" i="35"/>
  <c r="AK21" i="35" s="1"/>
  <c r="X21" i="35"/>
  <c r="AJ21" i="35" s="1"/>
  <c r="W21" i="35"/>
  <c r="AI21" i="35" s="1"/>
  <c r="V21" i="35"/>
  <c r="AH21" i="35" s="1"/>
  <c r="U21" i="35"/>
  <c r="AG21" i="35" s="1"/>
  <c r="T21" i="35"/>
  <c r="AF21" i="35" s="1"/>
  <c r="S21" i="35"/>
  <c r="AE21" i="35" s="1"/>
  <c r="R21" i="35"/>
  <c r="AD21" i="35" s="1"/>
  <c r="Q21" i="35"/>
  <c r="AC21" i="35" s="1"/>
  <c r="P21" i="35"/>
  <c r="AB21" i="35" s="1"/>
  <c r="O21" i="35"/>
  <c r="Z20" i="35"/>
  <c r="AL20" i="35" s="1"/>
  <c r="Y20" i="35"/>
  <c r="AK20" i="35" s="1"/>
  <c r="X20" i="35"/>
  <c r="AJ20" i="35" s="1"/>
  <c r="W20" i="35"/>
  <c r="AI20" i="35" s="1"/>
  <c r="V20" i="35"/>
  <c r="U20" i="35"/>
  <c r="AG20" i="35" s="1"/>
  <c r="T20" i="35"/>
  <c r="AF20" i="35" s="1"/>
  <c r="S20" i="35"/>
  <c r="AE20" i="35" s="1"/>
  <c r="R20" i="35"/>
  <c r="AD20" i="35" s="1"/>
  <c r="Q20" i="35"/>
  <c r="AC20" i="35" s="1"/>
  <c r="P20" i="35"/>
  <c r="AB20" i="35" s="1"/>
  <c r="O20" i="35"/>
  <c r="AA20" i="35" s="1"/>
  <c r="AV20" i="35" s="1"/>
  <c r="Z19" i="35"/>
  <c r="AL19" i="35" s="1"/>
  <c r="Y19" i="35"/>
  <c r="AK19" i="35" s="1"/>
  <c r="X19" i="35"/>
  <c r="AJ19" i="35" s="1"/>
  <c r="W19" i="35"/>
  <c r="AI19" i="35" s="1"/>
  <c r="V19" i="35"/>
  <c r="AH19" i="35" s="1"/>
  <c r="U19" i="35"/>
  <c r="AG19" i="35" s="1"/>
  <c r="T19" i="35"/>
  <c r="AF19" i="35" s="1"/>
  <c r="S19" i="35"/>
  <c r="AE19" i="35" s="1"/>
  <c r="R19" i="35"/>
  <c r="AD19" i="35" s="1"/>
  <c r="Q19" i="35"/>
  <c r="AC19" i="35" s="1"/>
  <c r="P19" i="35"/>
  <c r="AB19" i="35" s="1"/>
  <c r="O19" i="35"/>
  <c r="Z18" i="35"/>
  <c r="AL18" i="35" s="1"/>
  <c r="Y18" i="35"/>
  <c r="AK18" i="35" s="1"/>
  <c r="X18" i="35"/>
  <c r="AJ18" i="35" s="1"/>
  <c r="W18" i="35"/>
  <c r="V18" i="35"/>
  <c r="AH18" i="35" s="1"/>
  <c r="U18" i="35"/>
  <c r="AG18" i="35" s="1"/>
  <c r="T18" i="35"/>
  <c r="AF18" i="35" s="1"/>
  <c r="S18" i="35"/>
  <c r="AE18" i="35" s="1"/>
  <c r="R18" i="35"/>
  <c r="AD18" i="35" s="1"/>
  <c r="Q18" i="35"/>
  <c r="AC18" i="35" s="1"/>
  <c r="P18" i="35"/>
  <c r="AB18" i="35" s="1"/>
  <c r="O18" i="35"/>
  <c r="AA18" i="35" s="1"/>
  <c r="AN9" i="35"/>
  <c r="AO9" i="35" s="1"/>
  <c r="AP9" i="35" s="1"/>
  <c r="AQ9" i="35" s="1"/>
  <c r="Z9" i="35"/>
  <c r="AL9" i="35" s="1"/>
  <c r="Y9" i="35"/>
  <c r="AK9" i="35" s="1"/>
  <c r="X9" i="35"/>
  <c r="AJ9" i="35" s="1"/>
  <c r="W9" i="35"/>
  <c r="AI9" i="35" s="1"/>
  <c r="V9" i="35"/>
  <c r="AH9" i="35" s="1"/>
  <c r="U9" i="35"/>
  <c r="AG9" i="35" s="1"/>
  <c r="T9" i="35"/>
  <c r="AF9" i="35" s="1"/>
  <c r="S9" i="35"/>
  <c r="AE9" i="35" s="1"/>
  <c r="R9" i="35"/>
  <c r="AD9" i="35" s="1"/>
  <c r="Q9" i="35"/>
  <c r="AC9" i="35" s="1"/>
  <c r="P9" i="35"/>
  <c r="AB9" i="35" s="1"/>
  <c r="O9" i="35"/>
  <c r="AA9" i="35" s="1"/>
  <c r="U28" i="35"/>
  <c r="T28" i="35"/>
  <c r="S28" i="35"/>
  <c r="N28" i="35"/>
  <c r="M28" i="35"/>
  <c r="L28" i="35"/>
  <c r="K28" i="35"/>
  <c r="J28" i="35"/>
  <c r="I28" i="35"/>
  <c r="H28" i="35"/>
  <c r="G28" i="35"/>
  <c r="F28" i="35"/>
  <c r="E28" i="35"/>
  <c r="D28" i="35"/>
  <c r="C28" i="35"/>
  <c r="AQ27" i="35"/>
  <c r="AP27" i="35"/>
  <c r="AO27" i="35"/>
  <c r="AN27" i="35"/>
  <c r="AQ26" i="35"/>
  <c r="AP26" i="35"/>
  <c r="AO26" i="35"/>
  <c r="AN26" i="35"/>
  <c r="AQ25" i="35"/>
  <c r="AP25" i="35"/>
  <c r="AO25" i="35"/>
  <c r="AN25" i="35"/>
  <c r="AQ24" i="35"/>
  <c r="AP24" i="35"/>
  <c r="AO24" i="35"/>
  <c r="AN24" i="35"/>
  <c r="N22" i="35"/>
  <c r="M22" i="35"/>
  <c r="L22" i="35"/>
  <c r="K22" i="35"/>
  <c r="J22" i="35"/>
  <c r="I22" i="35"/>
  <c r="H22" i="35"/>
  <c r="G22" i="35"/>
  <c r="F22" i="35"/>
  <c r="E22" i="35"/>
  <c r="E30" i="35" s="1"/>
  <c r="D22" i="35"/>
  <c r="C22" i="35"/>
  <c r="AQ21" i="35"/>
  <c r="AP21" i="35"/>
  <c r="AO21" i="35"/>
  <c r="AN21" i="35"/>
  <c r="AQ20" i="35"/>
  <c r="AP20" i="35"/>
  <c r="AO20" i="35"/>
  <c r="AN20" i="35"/>
  <c r="AQ19" i="35"/>
  <c r="AP19" i="35"/>
  <c r="AO19" i="35"/>
  <c r="AN19" i="35"/>
  <c r="AQ18" i="35"/>
  <c r="AP18" i="35"/>
  <c r="AO18" i="35"/>
  <c r="AN18" i="35"/>
  <c r="AY12" i="35"/>
  <c r="AX12" i="35"/>
  <c r="AW12" i="35"/>
  <c r="AV12" i="35"/>
  <c r="AU12" i="35"/>
  <c r="AT12" i="35"/>
  <c r="AS12" i="35"/>
  <c r="AR12" i="35"/>
  <c r="AQ12" i="35"/>
  <c r="AP12" i="35"/>
  <c r="AO12" i="35"/>
  <c r="AN12" i="35"/>
  <c r="AY11" i="35"/>
  <c r="AX11" i="35"/>
  <c r="AW11" i="35"/>
  <c r="AV11" i="35"/>
  <c r="AU11" i="35"/>
  <c r="AT11" i="35"/>
  <c r="AS11" i="35"/>
  <c r="AR11" i="35"/>
  <c r="AQ11" i="35"/>
  <c r="AP11" i="35"/>
  <c r="AO11" i="35"/>
  <c r="AN11" i="35"/>
  <c r="E13" i="35"/>
  <c r="E15" i="35" s="1"/>
  <c r="E16" i="35" s="1"/>
  <c r="AY21" i="35" l="1"/>
  <c r="AS21" i="35"/>
  <c r="AT21" i="35"/>
  <c r="Q28" i="35"/>
  <c r="AU25" i="35"/>
  <c r="AY19" i="35"/>
  <c r="AR25" i="35"/>
  <c r="AT25" i="35"/>
  <c r="AR27" i="35"/>
  <c r="AT27" i="35"/>
  <c r="AU27" i="35"/>
  <c r="AT20" i="35"/>
  <c r="AS24" i="35"/>
  <c r="V28" i="35"/>
  <c r="V22" i="35"/>
  <c r="AU21" i="35"/>
  <c r="X28" i="35"/>
  <c r="AS19" i="35"/>
  <c r="AS26" i="35"/>
  <c r="Y28" i="35"/>
  <c r="AU19" i="35"/>
  <c r="AW27" i="35"/>
  <c r="AW26" i="35"/>
  <c r="AE28" i="35"/>
  <c r="AF28" i="35"/>
  <c r="AG28" i="35"/>
  <c r="AH28" i="35"/>
  <c r="AW25" i="35"/>
  <c r="P28" i="35"/>
  <c r="AB28" i="35"/>
  <c r="AL28" i="35"/>
  <c r="AJ28" i="35"/>
  <c r="AY24" i="35"/>
  <c r="AY25" i="35"/>
  <c r="AY26" i="35"/>
  <c r="AY27" i="35"/>
  <c r="AV24" i="35"/>
  <c r="AK28" i="35"/>
  <c r="AC28" i="35"/>
  <c r="AW24" i="35"/>
  <c r="AD28" i="35"/>
  <c r="AX24" i="35"/>
  <c r="AX26" i="35"/>
  <c r="AR24" i="35"/>
  <c r="AR26" i="35"/>
  <c r="O28" i="35"/>
  <c r="W28" i="35"/>
  <c r="AT26" i="35"/>
  <c r="AT24" i="35"/>
  <c r="AU24" i="35"/>
  <c r="AU26" i="35"/>
  <c r="R28" i="35"/>
  <c r="AS28" i="35" s="1"/>
  <c r="Z28" i="35"/>
  <c r="AA25" i="35"/>
  <c r="AV25" i="35" s="1"/>
  <c r="AI25" i="35"/>
  <c r="AX25" i="35" s="1"/>
  <c r="AA27" i="35"/>
  <c r="AV27" i="35" s="1"/>
  <c r="AI27" i="35"/>
  <c r="AX27" i="35" s="1"/>
  <c r="AS25" i="35"/>
  <c r="AS27" i="35"/>
  <c r="AR21" i="35"/>
  <c r="AW21" i="35"/>
  <c r="AH20" i="35"/>
  <c r="AX20" i="35" s="1"/>
  <c r="O22" i="35"/>
  <c r="AW20" i="35"/>
  <c r="AX19" i="35"/>
  <c r="AW19" i="35"/>
  <c r="AX21" i="35"/>
  <c r="AA21" i="35"/>
  <c r="AV21" i="35" s="1"/>
  <c r="AY20" i="35"/>
  <c r="AR20" i="35"/>
  <c r="Q22" i="35"/>
  <c r="AS20" i="35"/>
  <c r="R22" i="35"/>
  <c r="Z22" i="35"/>
  <c r="AG22" i="35"/>
  <c r="AU20" i="35"/>
  <c r="AR19" i="35"/>
  <c r="AF22" i="35"/>
  <c r="AT19" i="35"/>
  <c r="W22" i="35"/>
  <c r="AA19" i="35"/>
  <c r="AV19" i="35" s="1"/>
  <c r="AE22" i="35"/>
  <c r="AC22" i="35"/>
  <c r="AK22" i="35"/>
  <c r="AL22" i="35"/>
  <c r="S22" i="35"/>
  <c r="T22" i="35"/>
  <c r="U22" i="35"/>
  <c r="AT18" i="35"/>
  <c r="AS18" i="35"/>
  <c r="X22" i="35"/>
  <c r="P22" i="35"/>
  <c r="Y22" i="35"/>
  <c r="AD22" i="35"/>
  <c r="AW18" i="35"/>
  <c r="AY18" i="35"/>
  <c r="AJ22" i="35"/>
  <c r="AV18" i="35"/>
  <c r="AB22" i="35"/>
  <c r="AU18" i="35"/>
  <c r="AI18" i="35"/>
  <c r="AI22" i="35" s="1"/>
  <c r="AR18" i="35"/>
  <c r="BA12" i="35"/>
  <c r="BA21" i="35"/>
  <c r="BA20" i="35"/>
  <c r="BA27" i="35"/>
  <c r="AO22" i="35"/>
  <c r="BC12" i="35"/>
  <c r="AQ28" i="35"/>
  <c r="AN22" i="35"/>
  <c r="BB11" i="35"/>
  <c r="BA18" i="35"/>
  <c r="AQ22" i="35"/>
  <c r="BA26" i="35"/>
  <c r="AO28" i="35"/>
  <c r="BA25" i="35"/>
  <c r="BA19" i="35"/>
  <c r="AP22" i="35"/>
  <c r="BA11" i="35"/>
  <c r="BC11" i="35"/>
  <c r="BB12" i="35"/>
  <c r="BA24" i="35"/>
  <c r="AN28" i="35"/>
  <c r="C13" i="35"/>
  <c r="D13" i="35"/>
  <c r="D15" i="35" s="1"/>
  <c r="D16" i="35" s="1"/>
  <c r="D30" i="35" s="1"/>
  <c r="AP28" i="35"/>
  <c r="H13" i="35"/>
  <c r="G13" i="35"/>
  <c r="BC20" i="35" l="1"/>
  <c r="BB21" i="35"/>
  <c r="BB25" i="35"/>
  <c r="AT28" i="35"/>
  <c r="AH22" i="35"/>
  <c r="BC25" i="35"/>
  <c r="BD25" i="35" s="1"/>
  <c r="BC21" i="35"/>
  <c r="BD21" i="35" s="1"/>
  <c r="AW28" i="35"/>
  <c r="BB19" i="35"/>
  <c r="BC19" i="35"/>
  <c r="BD19" i="35" s="1"/>
  <c r="BB27" i="35"/>
  <c r="BC26" i="35"/>
  <c r="AT22" i="35"/>
  <c r="G15" i="35"/>
  <c r="G16" i="35" s="1"/>
  <c r="G30" i="35" s="1"/>
  <c r="H15" i="35"/>
  <c r="H16" i="35" s="1"/>
  <c r="H30" i="35" s="1"/>
  <c r="AU28" i="35"/>
  <c r="BB26" i="35"/>
  <c r="BC24" i="35"/>
  <c r="C15" i="35"/>
  <c r="C16" i="35" s="1"/>
  <c r="C30" i="35" s="1"/>
  <c r="BB24" i="35"/>
  <c r="BC27" i="35"/>
  <c r="AR28" i="35"/>
  <c r="AY28" i="35"/>
  <c r="AA28" i="35"/>
  <c r="AV28" i="35" s="1"/>
  <c r="AI28" i="35"/>
  <c r="AX28" i="35" s="1"/>
  <c r="BB20" i="35"/>
  <c r="BD20" i="35" s="1"/>
  <c r="AS22" i="35"/>
  <c r="AY22" i="35"/>
  <c r="AW22" i="35"/>
  <c r="AX22" i="35"/>
  <c r="AU22" i="35"/>
  <c r="AR22" i="35"/>
  <c r="AA22" i="35"/>
  <c r="BB18" i="35"/>
  <c r="AX18" i="35"/>
  <c r="BC18" i="35" s="1"/>
  <c r="BD11" i="35"/>
  <c r="BA22" i="35"/>
  <c r="BD12" i="35"/>
  <c r="AN13" i="35"/>
  <c r="BA28" i="35"/>
  <c r="F13" i="35"/>
  <c r="F15" i="35" s="1"/>
  <c r="F16" i="35" s="1"/>
  <c r="F30" i="35" s="1"/>
  <c r="BD24" i="35" l="1"/>
  <c r="BB28" i="35"/>
  <c r="AV22" i="35"/>
  <c r="BC28" i="35"/>
  <c r="BD28" i="35" s="1"/>
  <c r="BD27" i="35"/>
  <c r="BC22" i="35"/>
  <c r="BD26" i="35"/>
  <c r="BB22" i="35"/>
  <c r="BD18" i="35"/>
  <c r="AN16" i="35"/>
  <c r="AO15" i="35"/>
  <c r="AO13" i="35"/>
  <c r="K13" i="35"/>
  <c r="K15" i="35" s="1"/>
  <c r="K16" i="35" s="1"/>
  <c r="K30" i="35" s="1"/>
  <c r="AN15" i="35"/>
  <c r="BD22" i="35" l="1"/>
  <c r="AN30" i="35"/>
  <c r="J13" i="35"/>
  <c r="J15" i="35" s="1"/>
  <c r="J16" i="35" s="1"/>
  <c r="J30" i="35" s="1"/>
  <c r="L13" i="35" l="1"/>
  <c r="L15" i="35" s="1"/>
  <c r="L16" i="35" s="1"/>
  <c r="L30" i="35" s="1"/>
  <c r="AO16" i="35"/>
  <c r="AO30" i="35" l="1"/>
  <c r="BA9" i="35"/>
  <c r="I13" i="35"/>
  <c r="I15" i="35" l="1"/>
  <c r="I16" i="35" s="1"/>
  <c r="I30" i="35" s="1"/>
  <c r="AP13" i="35"/>
  <c r="AP15" i="35" l="1"/>
  <c r="AP16" i="35" l="1"/>
  <c r="M13" i="35"/>
  <c r="M15" i="35" s="1"/>
  <c r="M16" i="35" s="1"/>
  <c r="M30" i="35" s="1"/>
  <c r="AP30" i="35" l="1"/>
  <c r="N13" i="35" l="1"/>
  <c r="N15" i="35" s="1"/>
  <c r="N16" i="35" s="1"/>
  <c r="N30" i="35" s="1"/>
  <c r="AQ13" i="35" l="1"/>
  <c r="BA13" i="35" s="1"/>
  <c r="AQ15" i="35" l="1"/>
  <c r="BA15" i="35" s="1"/>
  <c r="AQ16" i="35" l="1"/>
  <c r="BA16" i="35" s="1"/>
  <c r="AQ30" i="35" l="1"/>
  <c r="BA30" i="35" s="1"/>
  <c r="O13" i="35" l="1"/>
  <c r="AR9" i="35"/>
  <c r="O15" i="35" l="1"/>
  <c r="O16" i="35" s="1"/>
  <c r="O30" i="35" s="1"/>
  <c r="P13" i="35" l="1"/>
  <c r="P15" i="35" l="1"/>
  <c r="P16" i="35" s="1"/>
  <c r="P30" i="35" s="1"/>
  <c r="Q13" i="35" l="1"/>
  <c r="Q15" i="35" l="1"/>
  <c r="Q16" i="35"/>
  <c r="Q30" i="35" s="1"/>
  <c r="AR13" i="35"/>
  <c r="AR15" i="35" l="1"/>
  <c r="AR16" i="35" l="1"/>
  <c r="AR30" i="35" l="1"/>
  <c r="R13" i="35" l="1"/>
  <c r="R15" i="35" s="1"/>
  <c r="R16" i="35" s="1"/>
  <c r="R30" i="35" s="1"/>
  <c r="AS9" i="35"/>
  <c r="S13" i="35" l="1"/>
  <c r="S15" i="35" s="1"/>
  <c r="S16" i="35" s="1"/>
  <c r="S30" i="35" s="1"/>
  <c r="T13" i="35" l="1"/>
  <c r="AS13" i="35" l="1"/>
  <c r="T15" i="35"/>
  <c r="T16" i="35" s="1"/>
  <c r="T30" i="35" s="1"/>
  <c r="AS15" i="35" l="1"/>
  <c r="AS16" i="35" l="1"/>
  <c r="AS30" i="35" l="1"/>
  <c r="U13" i="35" l="1"/>
  <c r="U15" i="35" s="1"/>
  <c r="U16" i="35" s="1"/>
  <c r="U30" i="35" s="1"/>
  <c r="AT9" i="35"/>
  <c r="V13" i="35" l="1"/>
  <c r="V15" i="35" s="1"/>
  <c r="V16" i="35" s="1"/>
  <c r="V30" i="35" s="1"/>
  <c r="W13" i="35" l="1"/>
  <c r="AT13" i="35" l="1"/>
  <c r="W15" i="35"/>
  <c r="W16" i="35" s="1"/>
  <c r="W30" i="35" s="1"/>
  <c r="AT15" i="35" l="1"/>
  <c r="AT16" i="35" l="1"/>
  <c r="AT30" i="35" l="1"/>
  <c r="AU9" i="35" l="1"/>
  <c r="BB9" i="35" s="1"/>
  <c r="X13" i="35"/>
  <c r="X15" i="35" l="1"/>
  <c r="X16" i="35" s="1"/>
  <c r="X30" i="35" s="1"/>
  <c r="Y13" i="35" l="1"/>
  <c r="Y15" i="35" l="1"/>
  <c r="Y16" i="35" s="1"/>
  <c r="Y30" i="35" s="1"/>
  <c r="Z13" i="35" l="1"/>
  <c r="AU13" i="35" l="1"/>
  <c r="BB13" i="35" s="1"/>
  <c r="Z15" i="35"/>
  <c r="Z16" i="35" s="1"/>
  <c r="Z30" i="35" s="1"/>
  <c r="AU15" i="35" l="1"/>
  <c r="BB15" i="35" s="1"/>
  <c r="AU16" i="35" l="1"/>
  <c r="BB16" i="35" s="1"/>
  <c r="AU30" i="35" l="1"/>
  <c r="BB30" i="35" s="1"/>
  <c r="AV9" i="35" l="1"/>
  <c r="AA13" i="35"/>
  <c r="AA15" i="35" s="1"/>
  <c r="AA16" i="35" s="1"/>
  <c r="AA30" i="35" s="1"/>
  <c r="AB13" i="35" l="1"/>
  <c r="AB15" i="35" s="1"/>
  <c r="AB16" i="35" s="1"/>
  <c r="AB30" i="35" s="1"/>
  <c r="AC13" i="35" l="1"/>
  <c r="AV13" i="35" l="1"/>
  <c r="AC15" i="35"/>
  <c r="AC16" i="35" s="1"/>
  <c r="AC30" i="35" s="1"/>
  <c r="AV15" i="35" l="1"/>
  <c r="AV16" i="35" l="1"/>
  <c r="AV30" i="35" l="1"/>
  <c r="AD13" i="35" l="1"/>
  <c r="AD15" i="35" s="1"/>
  <c r="AD16" i="35" s="1"/>
  <c r="AD30" i="35" s="1"/>
  <c r="AW9" i="35"/>
  <c r="AE13" i="35" l="1"/>
  <c r="AE15" i="35" l="1"/>
  <c r="AE16" i="35" s="1"/>
  <c r="AE30" i="35" s="1"/>
  <c r="AF13" i="35" l="1"/>
  <c r="AW13" i="35" l="1"/>
  <c r="AF15" i="35"/>
  <c r="AF16" i="35" s="1"/>
  <c r="AF30" i="35" s="1"/>
  <c r="AW15" i="35" l="1"/>
  <c r="AW16" i="35" l="1"/>
  <c r="AW30" i="35" l="1"/>
  <c r="AX9" i="35" l="1"/>
  <c r="AG13" i="35"/>
  <c r="AG15" i="35" l="1"/>
  <c r="AG16" i="35" s="1"/>
  <c r="AG30" i="35" s="1"/>
  <c r="AH13" i="35" l="1"/>
  <c r="AH15" i="35" s="1"/>
  <c r="AH16" i="35" s="1"/>
  <c r="AH30" i="35" s="1"/>
  <c r="AI13" i="35" l="1"/>
  <c r="AX13" i="35" l="1"/>
  <c r="AI15" i="35"/>
  <c r="AI16" i="35" s="1"/>
  <c r="AI30" i="35" s="1"/>
  <c r="AX15" i="35" l="1"/>
  <c r="AX16" i="35" l="1"/>
  <c r="AX30" i="35" l="1"/>
  <c r="AY9" i="35" l="1"/>
  <c r="BC9" i="35" s="1"/>
  <c r="BD9" i="35" s="1"/>
  <c r="AJ13" i="35"/>
  <c r="AJ15" i="35" s="1"/>
  <c r="AJ16" i="35" s="1"/>
  <c r="AJ30" i="35" s="1"/>
  <c r="AK13" i="35" l="1"/>
  <c r="AK15" i="35" s="1"/>
  <c r="AK16" i="35" s="1"/>
  <c r="AK30" i="35" s="1"/>
  <c r="AL13" i="35" l="1"/>
  <c r="AL15" i="35" s="1"/>
  <c r="AL16" i="35" s="1"/>
  <c r="AL30" i="35" s="1"/>
  <c r="AY13" i="35" l="1"/>
  <c r="BC13" i="35" s="1"/>
  <c r="BD13" i="35" s="1"/>
  <c r="AY15" i="35" l="1"/>
  <c r="BC15" i="35" s="1"/>
  <c r="BD15" i="35" s="1"/>
  <c r="AY16" i="35" l="1"/>
  <c r="BC16" i="35" s="1"/>
  <c r="BD16" i="35" s="1"/>
  <c r="AY30" i="35" l="1"/>
  <c r="BC30" i="35" s="1"/>
  <c r="BD30" i="35" s="1"/>
  <c r="L7" i="1" l="1"/>
  <c r="L13" i="1" s="1"/>
  <c r="I4" i="1"/>
  <c r="L21" i="1" l="1"/>
  <c r="L28" i="1" s="1"/>
  <c r="R19" i="30"/>
  <c r="V19" i="30" s="1"/>
  <c r="W17" i="30"/>
  <c r="R18" i="30"/>
  <c r="X18" i="30" s="1"/>
  <c r="R17" i="30"/>
  <c r="X17" i="30" l="1"/>
  <c r="X19" i="30"/>
  <c r="T19" i="30"/>
  <c r="R32" i="30" l="1"/>
  <c r="V17" i="30" l="1"/>
  <c r="T17" i="30"/>
  <c r="N7" i="30"/>
  <c r="N5" i="30"/>
  <c r="B10" i="30"/>
  <c r="C10" i="30"/>
  <c r="D10" i="30"/>
  <c r="E10" i="30"/>
  <c r="F10" i="30"/>
  <c r="G10" i="30"/>
  <c r="H10" i="30"/>
  <c r="I10" i="30"/>
  <c r="J10" i="30"/>
  <c r="K10" i="30"/>
  <c r="L10" i="30"/>
  <c r="M10" i="30"/>
  <c r="C4" i="30"/>
  <c r="D4" i="30" s="1"/>
  <c r="E4" i="30" s="1"/>
  <c r="F4" i="30" s="1"/>
  <c r="G4" i="30" s="1"/>
  <c r="H4" i="30" s="1"/>
  <c r="I4" i="30" s="1"/>
  <c r="J4" i="30" s="1"/>
  <c r="K4" i="30" s="1"/>
  <c r="L4" i="30" s="1"/>
  <c r="M4" i="30" s="1"/>
  <c r="M8" i="30"/>
  <c r="L8" i="30"/>
  <c r="K8" i="30"/>
  <c r="J8" i="30"/>
  <c r="I8" i="30"/>
  <c r="H8" i="30"/>
  <c r="G8" i="30"/>
  <c r="F8" i="30"/>
  <c r="E8" i="30"/>
  <c r="D8" i="30"/>
  <c r="C8" i="30"/>
  <c r="B8" i="30"/>
  <c r="M23" i="30" l="1"/>
  <c r="M24" i="30" s="1"/>
  <c r="N8" i="30"/>
  <c r="N10" i="30"/>
  <c r="N15" i="30"/>
  <c r="N14" i="30"/>
  <c r="M25" i="30"/>
  <c r="M26" i="30" s="1"/>
  <c r="N16" i="30"/>
  <c r="N12" i="30"/>
  <c r="N17" i="30"/>
  <c r="L23" i="30"/>
  <c r="L24" i="30" s="1"/>
  <c r="N13" i="30"/>
  <c r="L25" i="30"/>
  <c r="L26" i="30" s="1"/>
  <c r="L18" i="30"/>
  <c r="N11" i="30"/>
  <c r="M18" i="30"/>
  <c r="M19" i="30" s="1"/>
  <c r="L21" i="30"/>
  <c r="L22" i="30" s="1"/>
  <c r="M21" i="30"/>
  <c r="M22" i="30" s="1"/>
  <c r="N23" i="30" l="1"/>
  <c r="O23" i="30" s="1"/>
  <c r="N21" i="30"/>
  <c r="O21" i="30" s="1"/>
  <c r="M27" i="30"/>
  <c r="N25" i="30"/>
  <c r="L27" i="30"/>
  <c r="N18" i="30"/>
  <c r="N19" i="30" s="1"/>
  <c r="L19" i="30"/>
  <c r="N22" i="30" l="1"/>
  <c r="R7" i="30" s="1"/>
  <c r="N24" i="30"/>
  <c r="R8" i="30" s="1"/>
  <c r="R21" i="30" s="1"/>
  <c r="O25" i="30"/>
  <c r="O27" i="30" s="1"/>
  <c r="N26" i="30"/>
  <c r="R9" i="30" s="1"/>
  <c r="R22" i="30" s="1"/>
  <c r="X22" i="30" l="1"/>
  <c r="V22" i="30"/>
  <c r="T22" i="30"/>
  <c r="X21" i="30"/>
  <c r="V21" i="30"/>
  <c r="T21" i="30"/>
  <c r="V8" i="30"/>
  <c r="X8" i="30"/>
  <c r="T8" i="30"/>
  <c r="V7" i="30"/>
  <c r="T7" i="30"/>
  <c r="X7" i="30"/>
  <c r="N27" i="30"/>
  <c r="R10" i="30" l="1"/>
  <c r="R23" i="30" s="1"/>
  <c r="X9" i="30"/>
  <c r="X10" i="30" s="1"/>
  <c r="T9" i="30"/>
  <c r="T10" i="30" s="1"/>
  <c r="V9" i="30"/>
  <c r="V10" i="30" s="1"/>
  <c r="AA7" i="30" l="1"/>
  <c r="AA6" i="30"/>
  <c r="AA8" i="30"/>
  <c r="T20" i="30"/>
  <c r="T23" i="30" s="1"/>
  <c r="V20" i="30"/>
  <c r="V23" i="30" s="1"/>
  <c r="X20" i="30" l="1"/>
  <c r="X23" i="30" s="1"/>
  <c r="F26" i="29" l="1"/>
  <c r="H26" i="29"/>
  <c r="L3" i="29"/>
  <c r="C16" i="29" l="1"/>
  <c r="C15" i="29"/>
  <c r="C12" i="29"/>
  <c r="C9" i="29"/>
  <c r="C10" i="29"/>
  <c r="C8" i="29"/>
  <c r="C5" i="29"/>
  <c r="C4" i="29"/>
  <c r="G26" i="29" s="1"/>
  <c r="C3" i="29"/>
  <c r="C17" i="29" l="1"/>
  <c r="C11" i="29" l="1"/>
  <c r="B11" i="21" l="1"/>
  <c r="D26" i="21"/>
  <c r="D24" i="24" s="1"/>
  <c r="B26" i="21"/>
  <c r="B24" i="25" s="1"/>
  <c r="A2" i="27"/>
  <c r="B15" i="27"/>
  <c r="B7" i="27"/>
  <c r="B8" i="27"/>
  <c r="B9" i="27"/>
  <c r="B12" i="27"/>
  <c r="B6" i="27"/>
  <c r="B38" i="27"/>
  <c r="D38" i="27" s="1"/>
  <c r="E35" i="27"/>
  <c r="D35" i="27"/>
  <c r="C35" i="27"/>
  <c r="E34" i="27"/>
  <c r="C34" i="27"/>
  <c r="E33" i="27"/>
  <c r="C33" i="27"/>
  <c r="B33" i="27"/>
  <c r="E27" i="27"/>
  <c r="C27" i="27"/>
  <c r="A2" i="25"/>
  <c r="D41" i="25"/>
  <c r="D42" i="25" s="1"/>
  <c r="G45" i="27" s="1"/>
  <c r="B41" i="25"/>
  <c r="B22" i="25" s="1"/>
  <c r="B36" i="25"/>
  <c r="E33" i="25"/>
  <c r="D33" i="25"/>
  <c r="C33" i="25"/>
  <c r="E32" i="25"/>
  <c r="C32" i="25"/>
  <c r="E31" i="25"/>
  <c r="C31" i="25"/>
  <c r="B31" i="25"/>
  <c r="E25" i="25"/>
  <c r="C25" i="25"/>
  <c r="B14" i="25"/>
  <c r="B32" i="25" s="1"/>
  <c r="A2" i="24"/>
  <c r="D41" i="24"/>
  <c r="D42" i="24" s="1"/>
  <c r="E45" i="27" s="1"/>
  <c r="B41" i="24"/>
  <c r="B11" i="24" s="1"/>
  <c r="D23" i="24" s="1"/>
  <c r="B36" i="24"/>
  <c r="D36" i="24" s="1"/>
  <c r="E33" i="24"/>
  <c r="D33" i="24"/>
  <c r="C33" i="24"/>
  <c r="E32" i="24"/>
  <c r="C32" i="24"/>
  <c r="E31" i="24"/>
  <c r="C31" i="24"/>
  <c r="B31" i="24"/>
  <c r="E25" i="24"/>
  <c r="C25" i="24"/>
  <c r="B14" i="24"/>
  <c r="D32" i="24" s="1"/>
  <c r="D35" i="21"/>
  <c r="B33" i="21"/>
  <c r="D43" i="21"/>
  <c r="D44" i="21" s="1"/>
  <c r="C45" i="27" s="1"/>
  <c r="B43" i="21"/>
  <c r="B44" i="21" s="1"/>
  <c r="B45" i="27" s="1"/>
  <c r="B38" i="21"/>
  <c r="E34" i="25" l="1"/>
  <c r="B22" i="24"/>
  <c r="D22" i="25"/>
  <c r="D24" i="25"/>
  <c r="C34" i="24"/>
  <c r="C34" i="25"/>
  <c r="E34" i="24"/>
  <c r="B24" i="24"/>
  <c r="D32" i="25"/>
  <c r="B11" i="27"/>
  <c r="B26" i="27"/>
  <c r="D26" i="27"/>
  <c r="B32" i="24"/>
  <c r="B11" i="25"/>
  <c r="D23" i="25" s="1"/>
  <c r="D25" i="25" s="1"/>
  <c r="D28" i="25" s="1"/>
  <c r="G42" i="27" s="1"/>
  <c r="B42" i="25"/>
  <c r="F45" i="27" s="1"/>
  <c r="C36" i="27"/>
  <c r="B24" i="27"/>
  <c r="D24" i="27"/>
  <c r="E36" i="27"/>
  <c r="D36" i="25"/>
  <c r="B23" i="24"/>
  <c r="B25" i="24" s="1"/>
  <c r="B28" i="24" s="1"/>
  <c r="B42" i="24"/>
  <c r="D45" i="27" s="1"/>
  <c r="D22" i="24"/>
  <c r="D25" i="24" s="1"/>
  <c r="D28" i="24" s="1"/>
  <c r="E42" i="27" s="1"/>
  <c r="B23" i="25" l="1"/>
  <c r="B25" i="25" s="1"/>
  <c r="B28" i="25" s="1"/>
  <c r="F42" i="27" s="1"/>
  <c r="D42" i="27"/>
  <c r="A2" i="21"/>
  <c r="E35" i="21" l="1"/>
  <c r="E34" i="21"/>
  <c r="E33" i="21"/>
  <c r="C34" i="21"/>
  <c r="C35" i="21"/>
  <c r="C33" i="21"/>
  <c r="E27" i="21"/>
  <c r="C27" i="21"/>
  <c r="C36" i="21" l="1"/>
  <c r="E36" i="21"/>
  <c r="D24" i="21" l="1"/>
  <c r="B24" i="21"/>
  <c r="B16" i="21"/>
  <c r="B16" i="27" s="1"/>
  <c r="B13" i="21"/>
  <c r="B34" i="27" l="1"/>
  <c r="D34" i="27"/>
  <c r="B25" i="21"/>
  <c r="B27" i="21" s="1"/>
  <c r="B30" i="21" s="1"/>
  <c r="B13" i="27"/>
  <c r="D25" i="21"/>
  <c r="D27" i="21"/>
  <c r="D30" i="21" s="1"/>
  <c r="B34" i="21"/>
  <c r="D34" i="21"/>
  <c r="B25" i="27" l="1"/>
  <c r="B27" i="27" s="1"/>
  <c r="B30" i="27" s="1"/>
  <c r="D25" i="27"/>
  <c r="D27" i="27" s="1"/>
  <c r="D30" i="27" s="1"/>
  <c r="C42" i="27"/>
  <c r="B42" i="27"/>
  <c r="D38" i="21"/>
  <c r="D31" i="24" l="1"/>
  <c r="D34" i="24" s="1"/>
  <c r="D37" i="24" s="1"/>
  <c r="D33" i="21"/>
  <c r="D36" i="21" s="1"/>
  <c r="D39" i="21" s="1"/>
  <c r="D33" i="27"/>
  <c r="D36" i="27" s="1"/>
  <c r="D31" i="25"/>
  <c r="D34" i="25" s="1"/>
  <c r="D37" i="25" s="1"/>
  <c r="G43" i="27" l="1"/>
  <c r="G44" i="27" s="1"/>
  <c r="G46" i="27" s="1"/>
  <c r="G48" i="27" s="1"/>
  <c r="D39" i="25"/>
  <c r="D44" i="25"/>
  <c r="D41" i="21"/>
  <c r="D46" i="21"/>
  <c r="C43" i="27"/>
  <c r="C44" i="27" s="1"/>
  <c r="C46" i="27" s="1"/>
  <c r="E43" i="27"/>
  <c r="E44" i="27" s="1"/>
  <c r="E46" i="27" s="1"/>
  <c r="D39" i="24"/>
  <c r="D44" i="24"/>
  <c r="E48" i="27" l="1"/>
  <c r="E47" i="27"/>
  <c r="G47" i="27"/>
  <c r="D45" i="25"/>
  <c r="C47" i="27"/>
  <c r="C48" i="27"/>
  <c r="D45" i="24"/>
  <c r="D47" i="21"/>
  <c r="B33" i="24" l="1"/>
  <c r="B34" i="24" s="1"/>
  <c r="B37" i="24" s="1"/>
  <c r="B35" i="27"/>
  <c r="B36" i="27" s="1"/>
  <c r="B33" i="25"/>
  <c r="B34" i="25" s="1"/>
  <c r="B37" i="25" s="1"/>
  <c r="B35" i="21"/>
  <c r="B36" i="21" s="1"/>
  <c r="B39" i="21" s="1"/>
  <c r="B43" i="27" l="1"/>
  <c r="B44" i="27" s="1"/>
  <c r="B46" i="27" s="1"/>
  <c r="B41" i="21"/>
  <c r="B46" i="21"/>
  <c r="F43" i="27"/>
  <c r="F44" i="27" s="1"/>
  <c r="F46" i="27" s="1"/>
  <c r="B39" i="25"/>
  <c r="B44" i="25"/>
  <c r="D43" i="27"/>
  <c r="D44" i="27" s="1"/>
  <c r="D46" i="27" s="1"/>
  <c r="B39" i="24"/>
  <c r="B44" i="24"/>
  <c r="B47" i="21" l="1"/>
  <c r="B45" i="24"/>
  <c r="F48" i="27"/>
  <c r="F47" i="27"/>
  <c r="B48" i="27"/>
  <c r="B47" i="27"/>
  <c r="D48" i="27"/>
  <c r="D47" i="27"/>
  <c r="B45" i="25"/>
  <c r="C23" i="29" l="1"/>
  <c r="C27" i="29" l="1"/>
  <c r="C35" i="29" l="1"/>
  <c r="C25" i="29" l="1"/>
  <c r="C26" i="29"/>
  <c r="M9" i="29"/>
  <c r="C24" i="29" l="1"/>
  <c r="C28" i="29"/>
  <c r="P2" i="29" s="1"/>
  <c r="D27" i="29"/>
  <c r="D26" i="29"/>
  <c r="H7" i="29" l="1"/>
  <c r="H25" i="29" s="1"/>
  <c r="H13" i="29"/>
  <c r="H3" i="29"/>
  <c r="H8" i="29"/>
  <c r="H4" i="29"/>
  <c r="H20" i="29"/>
  <c r="N2" i="29"/>
  <c r="C30" i="29" l="1"/>
  <c r="C31" i="29" l="1"/>
  <c r="G2" i="29"/>
  <c r="P4" i="29"/>
  <c r="G3" i="29"/>
  <c r="G4" i="29"/>
  <c r="G7" i="29" l="1"/>
  <c r="G8" i="29"/>
  <c r="G20" i="29"/>
  <c r="G19" i="29" s="1"/>
  <c r="G21" i="29" s="1"/>
  <c r="G22" i="29" s="1"/>
  <c r="G13" i="29"/>
  <c r="G14" i="29" s="1"/>
  <c r="G15" i="29" s="1"/>
  <c r="G16" i="29" s="1"/>
  <c r="P3" i="29"/>
  <c r="O3" i="29" l="1"/>
  <c r="G9" i="29"/>
  <c r="G10" i="29" s="1"/>
  <c r="G25" i="29"/>
  <c r="G27" i="29" s="1"/>
  <c r="G28" i="29" s="1"/>
  <c r="C33" i="29" l="1"/>
  <c r="P6" i="29" s="1"/>
  <c r="O6" i="29" s="1"/>
  <c r="C32" i="29" l="1"/>
  <c r="P5" i="29" l="1"/>
  <c r="C34" i="29"/>
  <c r="O5" i="29" l="1"/>
  <c r="L5" i="29" s="1"/>
  <c r="L6" i="29" s="1"/>
  <c r="P7" i="29"/>
  <c r="M7" i="29" s="1"/>
  <c r="M8" i="29" s="1"/>
  <c r="O8" i="29"/>
  <c r="C36" i="29"/>
  <c r="O10" i="29" s="1"/>
  <c r="Q6"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Benjamin Currier</author>
  </authors>
  <commentList>
    <comment ref="A10" authorId="0" shapeId="0" xr:uid="{00000000-0006-0000-0100-000001000000}">
      <text>
        <r>
          <rPr>
            <b/>
            <sz val="9"/>
            <color indexed="81"/>
            <rFont val="Tahoma"/>
            <family val="2"/>
          </rPr>
          <t>Benjamin Currier:</t>
        </r>
        <r>
          <rPr>
            <sz val="9"/>
            <color indexed="81"/>
            <rFont val="Tahoma"/>
            <family val="2"/>
          </rPr>
          <t xml:space="preserve">
Only when medicare is selected as a primary. Have a drop-down list of payers for Secondary similar to Primary.</t>
        </r>
      </text>
    </comment>
  </commentList>
</comments>
</file>

<file path=xl/sharedStrings.xml><?xml version="1.0" encoding="utf-8"?>
<sst xmlns="http://schemas.openxmlformats.org/spreadsheetml/2006/main" count="10897" uniqueCount="1742">
  <si>
    <t>Payer</t>
  </si>
  <si>
    <t>Direct Margin</t>
  </si>
  <si>
    <t>Allowable</t>
  </si>
  <si>
    <t>Gross Billed</t>
  </si>
  <si>
    <t>Primary Insurance Revenue</t>
  </si>
  <si>
    <t>Secondary Insurance Revenue</t>
  </si>
  <si>
    <t>Medicare</t>
  </si>
  <si>
    <t>J1745</t>
  </si>
  <si>
    <t>unlisted</t>
  </si>
  <si>
    <t>Zoledronic Acid (1 mg)</t>
  </si>
  <si>
    <t>J3489</t>
  </si>
  <si>
    <t>Xolair (5 mg)</t>
  </si>
  <si>
    <t>J2357</t>
  </si>
  <si>
    <t>Tysabri (1 mg)</t>
  </si>
  <si>
    <t>J2323</t>
  </si>
  <si>
    <t>Simponi Aria (1 mg)</t>
  </si>
  <si>
    <t>J1602</t>
  </si>
  <si>
    <t>Rituximab (100 mg)</t>
  </si>
  <si>
    <t>J9310</t>
  </si>
  <si>
    <t>Remicade (10 mg)</t>
  </si>
  <si>
    <t>Prolia (1 mg)</t>
  </si>
  <si>
    <t>J0897</t>
  </si>
  <si>
    <t>Prolastin (10 mg)</t>
  </si>
  <si>
    <t>J0256</t>
  </si>
  <si>
    <t>Orencia (10 mg)</t>
  </si>
  <si>
    <t>J0129</t>
  </si>
  <si>
    <t>Krystexxa (1mg)</t>
  </si>
  <si>
    <t>J2507</t>
  </si>
  <si>
    <t>Injectafer</t>
  </si>
  <si>
    <t>J1439</t>
  </si>
  <si>
    <t>Flebogamma (500 mg)</t>
  </si>
  <si>
    <t>J1572</t>
  </si>
  <si>
    <t>Fabrayzme (1mg)</t>
  </si>
  <si>
    <t>J0180</t>
  </si>
  <si>
    <t>Entyvio</t>
  </si>
  <si>
    <t>C9026</t>
  </si>
  <si>
    <t>Cimzia (1 mg)</t>
  </si>
  <si>
    <t>J0717</t>
  </si>
  <si>
    <t>Benlysta (10 mg)</t>
  </si>
  <si>
    <t>J0490</t>
  </si>
  <si>
    <t>Actemra (1 mg)</t>
  </si>
  <si>
    <t>J3262</t>
  </si>
  <si>
    <t>IF ANYTHING IS UNLISTED USE AN AVERAGE TO GET AN AVERAGE RATE</t>
  </si>
  <si>
    <t>Blue Advantage Plan  BAV (2015)</t>
  </si>
  <si>
    <t>Medicare Advantage PPO (July 2015)</t>
  </si>
  <si>
    <t>PAR Plan (2015)</t>
  </si>
  <si>
    <t>Blue Choice PPO Plan (2015)</t>
  </si>
  <si>
    <t>HMO Plan (2015)</t>
  </si>
  <si>
    <t>Description</t>
  </si>
  <si>
    <t>HCPC's</t>
  </si>
  <si>
    <t>PAR Plan (7.1.2014 update)</t>
  </si>
  <si>
    <t>Blue Choice PPO Plan (7.1.2014 update)</t>
  </si>
  <si>
    <t>HMO Plan (7.1.2014 update)</t>
  </si>
  <si>
    <t>MD or RN injection</t>
  </si>
  <si>
    <t>IV push for additional drugs</t>
  </si>
  <si>
    <t>IV push</t>
  </si>
  <si>
    <t>Additional hours of IV infusion</t>
  </si>
  <si>
    <t>First hour of IV infusion</t>
  </si>
  <si>
    <t>Blue Advantage Plan (2015)</t>
  </si>
  <si>
    <t>Medicare Advantage PPO (2015)</t>
  </si>
  <si>
    <t>Admin codes</t>
  </si>
  <si>
    <t>90 days w/out cause            30 days w/cause</t>
  </si>
  <si>
    <t>180 days</t>
  </si>
  <si>
    <t>R:\Billing\Credentialling\Contracts - MPP\BCBS of Texas PPO &amp; POS Contract 12.16.2014.pdf</t>
  </si>
  <si>
    <t>Patti Battles</t>
  </si>
  <si>
    <t xml:space="preserve">PPO/POS </t>
  </si>
  <si>
    <t>180 days w/out cause  30 days w/cause</t>
  </si>
  <si>
    <t>R:\Billing\Credentialling\Contracts - MPP\BCBS of Texas Blue Advantage HMO Contract 12.16.2014.pdf</t>
  </si>
  <si>
    <t>Health Exchange</t>
  </si>
  <si>
    <t>Blue Advantage HMO</t>
  </si>
  <si>
    <t>R:\Billing\Credentialling\Contracts - MPP\BCBS of Texas HMO Network Contract 12.16.2014.pdf</t>
  </si>
  <si>
    <t>HMO Blue Texas</t>
  </si>
  <si>
    <t>Term</t>
  </si>
  <si>
    <t>Timely Filing</t>
  </si>
  <si>
    <t>HMO Blue Contract Link</t>
  </si>
  <si>
    <t>Provider Rep</t>
  </si>
  <si>
    <t>Eff Date</t>
  </si>
  <si>
    <t>Plan Type</t>
  </si>
  <si>
    <t>Insurance Name</t>
  </si>
  <si>
    <t>&lt;- Drop-down</t>
  </si>
  <si>
    <t>Drug</t>
  </si>
  <si>
    <t>J1740</t>
  </si>
  <si>
    <t>J3380</t>
  </si>
  <si>
    <t>J0485</t>
  </si>
  <si>
    <t>J1568</t>
  </si>
  <si>
    <t>J1561</t>
  </si>
  <si>
    <t>Yes</t>
  </si>
  <si>
    <t>Constant</t>
  </si>
  <si>
    <t>Varies by Drug</t>
  </si>
  <si>
    <t>Calculation</t>
  </si>
  <si>
    <t>Mg per Tx</t>
  </si>
  <si>
    <t>Insurance Inputs</t>
  </si>
  <si>
    <t>J2182</t>
  </si>
  <si>
    <t>Open Questions regarding Intake Model</t>
  </si>
  <si>
    <t>1)</t>
  </si>
  <si>
    <t>For IVIG Flebogamma, should we use mg or g for unit of measure?  All other drugs are mg, but IVIG Flebogamma is dispensed in grams.</t>
  </si>
  <si>
    <t>Notes</t>
  </si>
  <si>
    <t>2)</t>
  </si>
  <si>
    <t>3)</t>
  </si>
  <si>
    <t>What is the 265% that is used in the model as 'Gross Billed'?</t>
  </si>
  <si>
    <t>4)</t>
  </si>
  <si>
    <t>How does hourly billing work? For example, do we round up to the next 15 mins?</t>
  </si>
  <si>
    <t>Cimzia and others are listed as a 'Subcutaneous Injection' in the Master Drug Cheat Sheet.  How does this translate into admin / infusion time (example: Cimzia is 2 subcu injections of 200mg)?</t>
  </si>
  <si>
    <t>5)</t>
  </si>
  <si>
    <t>6)</t>
  </si>
  <si>
    <t>Should we pre-populate 'Drug Program Revenue' by drug or leave blank in case it requires approval?</t>
  </si>
  <si>
    <t>Do we need J-Code Allowable for Commercial? (Example: 4309_Benlysta_Model_12232016)</t>
  </si>
  <si>
    <t>7)</t>
  </si>
  <si>
    <t>What's the difference between 'Allowable' and 'Allowable J-Code Revenue'?  Why does J-Code not flow through?</t>
  </si>
  <si>
    <t>8)</t>
  </si>
  <si>
    <t>What should the next steps be? Can we get some help testing (similar to my checking against prior model results)?  Roll out without updated drug pricing and labor info (and then update for that info when we have it)?</t>
  </si>
  <si>
    <t>9)</t>
  </si>
  <si>
    <t>What information NEEDS to be different by payer vs. what information only needs to be different by drug?</t>
  </si>
  <si>
    <t>Charges</t>
  </si>
  <si>
    <t>% of Billed</t>
  </si>
  <si>
    <t>To Do List</t>
  </si>
  <si>
    <t>- Fix commercial j-code revenue (I7/I8)</t>
  </si>
  <si>
    <t>- Update Standard Fees per (EHS vs ASP*4?)</t>
  </si>
  <si>
    <t>- Update Allowable Rev (Drug/Admin) by Contract</t>
  </si>
  <si>
    <t>- Update Drug Cost per McKesson/Metro pricing</t>
  </si>
  <si>
    <t>- Change insurance for Texas BCBS to reflect 2 payers</t>
  </si>
  <si>
    <t>- Gather additional info for new drugs to be added</t>
  </si>
  <si>
    <t>Done?</t>
  </si>
  <si>
    <t>Requestor</t>
  </si>
  <si>
    <t>- Make Save Button easier to see</t>
  </si>
  <si>
    <t>- Change Don't Admit to trigger at $50</t>
  </si>
  <si>
    <t>Deb</t>
  </si>
  <si>
    <t>Lisa</t>
  </si>
  <si>
    <t>Celestina</t>
  </si>
  <si>
    <t>- Create an Email macro that sends / summarizes DNAs</t>
  </si>
  <si>
    <t>Priority</t>
  </si>
  <si>
    <t>High</t>
  </si>
  <si>
    <t>Low</t>
  </si>
  <si>
    <t>Med</t>
  </si>
  <si>
    <t>- Seconday Insurance - Medicare Supplement vs. Commercial</t>
  </si>
  <si>
    <t>- Fix Allowable for Anthem CO to fix Admin revenue</t>
  </si>
  <si>
    <t>Leslie</t>
  </si>
  <si>
    <t>- Change formatting to remove 'Secondary' if not Medicare</t>
  </si>
  <si>
    <t>- Change Secondary insurance to be defaulted to 20% (don't allow option)</t>
  </si>
  <si>
    <t>- Add new drugs (including Boniva)</t>
  </si>
  <si>
    <t>- Look into the admin hours per drug (specifically Rituxan)</t>
  </si>
  <si>
    <t>- Add new drugs like Stelara and such</t>
  </si>
  <si>
    <t>Ken</t>
  </si>
  <si>
    <t>J1200</t>
  </si>
  <si>
    <t>J7040</t>
  </si>
  <si>
    <t>J7050</t>
  </si>
  <si>
    <t>J2920</t>
  </si>
  <si>
    <t>J1720</t>
  </si>
  <si>
    <t>J1569</t>
  </si>
  <si>
    <t>J1459</t>
  </si>
  <si>
    <t>J1566</t>
  </si>
  <si>
    <t>J3357</t>
  </si>
  <si>
    <t>J2786</t>
  </si>
  <si>
    <t>J1557</t>
  </si>
  <si>
    <t>N/A</t>
  </si>
  <si>
    <t># of Treatments</t>
  </si>
  <si>
    <t>Q5102</t>
  </si>
  <si>
    <t>J0221</t>
  </si>
  <si>
    <t>250 ML</t>
  </si>
  <si>
    <t>500 ML</t>
  </si>
  <si>
    <t>J2930</t>
  </si>
  <si>
    <t>Payment Allowance Limits for Medicare Part B Drugs</t>
  </si>
  <si>
    <t>Effective July 1, 2017 through September 30, 2017</t>
  </si>
  <si>
    <r>
      <rPr>
        <b/>
        <sz val="12"/>
        <color indexed="8"/>
        <rFont val="Arial"/>
        <family val="2"/>
      </rPr>
      <t>Note 1:</t>
    </r>
    <r>
      <rPr>
        <sz val="12"/>
        <color indexed="8"/>
        <rFont val="Arial"/>
        <family val="2"/>
      </rPr>
      <t xml:space="preserve"> Payment allowance limits subject to the ASP methodology are based on 1Q17 ASP data.</t>
    </r>
  </si>
  <si>
    <r>
      <rPr>
        <b/>
        <sz val="12"/>
        <color indexed="8"/>
        <rFont val="Arial"/>
        <family val="2"/>
      </rPr>
      <t>Note 2:</t>
    </r>
    <r>
      <rPr>
        <sz val="12"/>
        <color indexed="8"/>
        <rFont val="Arial"/>
        <family val="2"/>
      </rPr>
      <t xml:space="preserve"> The absence or presence of a HCPCS code and the payment allowance limits in this table does not indicate Medicare coverage of the drug. Similarly, the inclusion of </t>
    </r>
  </si>
  <si>
    <t xml:space="preserve">a payment allowance limit within a specific column does not indicate Medicare coverage of the drug in that specific category.  These determinations shall be made by the local </t>
  </si>
  <si>
    <t>Medicare contractor processing the claim.</t>
  </si>
  <si>
    <t>HCPCS Code</t>
  </si>
  <si>
    <t>Short Description</t>
  </si>
  <si>
    <t>HCPCS Code Dosage</t>
  </si>
  <si>
    <t>Payment Limit</t>
  </si>
  <si>
    <t>Vaccine AWP%</t>
  </si>
  <si>
    <t>Vaccine Limit</t>
  </si>
  <si>
    <t>Blood AWP%</t>
  </si>
  <si>
    <t>Blood limit</t>
  </si>
  <si>
    <t>Clotting Factor</t>
  </si>
  <si>
    <t>Hep b ig im</t>
  </si>
  <si>
    <t>1 ML</t>
  </si>
  <si>
    <t>Rabies ig im/sc</t>
  </si>
  <si>
    <t>150 IU</t>
  </si>
  <si>
    <t>Rabies ig heat treated</t>
  </si>
  <si>
    <t>Bcg vaccine percut</t>
  </si>
  <si>
    <t>50 MG</t>
  </si>
  <si>
    <t>Bcg vaccine intravesical</t>
  </si>
  <si>
    <t>1 EACH</t>
  </si>
  <si>
    <t>Flu vacc iiv4 no preserv id</t>
  </si>
  <si>
    <t>0.1 ml</t>
  </si>
  <si>
    <t>see the Seasonal Influenza Vaccines Pricing webpage for current payment limits and effective dates</t>
  </si>
  <si>
    <t>Hepa vaccine adult im</t>
  </si>
  <si>
    <t>Iiv adjuvant vaccine im</t>
  </si>
  <si>
    <t>0.5 ml</t>
  </si>
  <si>
    <t xml:space="preserve">see the Seasonal Influenza Vaccines Pricing webpage for current payment limits and effective dates </t>
  </si>
  <si>
    <t>Iiv3 vacc no prsv 0.5 ml im</t>
  </si>
  <si>
    <t>0.5 ML</t>
  </si>
  <si>
    <t>Iiv no prsv increased ag im</t>
  </si>
  <si>
    <t>Pcv13 vaccine im</t>
  </si>
  <si>
    <t>Laiv4 vaccine intranasal</t>
  </si>
  <si>
    <t>0.2 ml</t>
  </si>
  <si>
    <t>Riv3 vaccine no preserv im</t>
  </si>
  <si>
    <t>Cciiv4 vac no prsv 0.5 ml im</t>
  </si>
  <si>
    <t>Rabies vaccine im</t>
  </si>
  <si>
    <t>Iiv4 vacc no prsv 0.25 ml im</t>
  </si>
  <si>
    <t>0.25 mL</t>
  </si>
  <si>
    <t>Iiv4 vacc no prsv 0.5 ml im</t>
  </si>
  <si>
    <t>Iiv4 vaccine splt 0.25 ml im</t>
  </si>
  <si>
    <t>0.25 ML</t>
  </si>
  <si>
    <t>Iiv4 vaccine splt 0.5 ml im</t>
  </si>
  <si>
    <t>Typhoid vaccine im</t>
  </si>
  <si>
    <t>Td vacc no presv 7 yrs+ im</t>
  </si>
  <si>
    <t>Tdap vaccine 7 yrs/&gt; im</t>
  </si>
  <si>
    <t>Ppsv23 vacc 2 yrs+ subq/im</t>
  </si>
  <si>
    <t>Hepb vacc 3 dose immunsup im</t>
  </si>
  <si>
    <t>40 MCG</t>
  </si>
  <si>
    <t>Hepb vacc 2 dose adolesc im</t>
  </si>
  <si>
    <t>1 DOSE</t>
  </si>
  <si>
    <t>Hepb vacc 3 dose ped/adol im</t>
  </si>
  <si>
    <t>Hepb vaccine 3 dose adult im</t>
  </si>
  <si>
    <t>20 MCG</t>
  </si>
  <si>
    <t>Hepb vacc 4 dose immunsup im</t>
  </si>
  <si>
    <t>A9575</t>
  </si>
  <si>
    <t>Inj gadoterate meglumi 0.1ml</t>
  </si>
  <si>
    <t>A9576</t>
  </si>
  <si>
    <t>Inj prohance multipack</t>
  </si>
  <si>
    <t>A9577</t>
  </si>
  <si>
    <t>Inj multihance</t>
  </si>
  <si>
    <t>A9578</t>
  </si>
  <si>
    <t>Inj multihance multipack</t>
  </si>
  <si>
    <t>A9579</t>
  </si>
  <si>
    <t>Gad-base mr contrast nos,1ml</t>
  </si>
  <si>
    <t>A9581</t>
  </si>
  <si>
    <t>Gadoxetate disodium inj</t>
  </si>
  <si>
    <t>A9585</t>
  </si>
  <si>
    <t>Gadobutrol injection</t>
  </si>
  <si>
    <t>0.1 ML</t>
  </si>
  <si>
    <t>A9606</t>
  </si>
  <si>
    <t>Radium ra223 dichloride ther</t>
  </si>
  <si>
    <t>1 microCurie</t>
  </si>
  <si>
    <t xml:space="preserve">
microCurie 100% AWP = $151.630
microCurie 100% WAC = $126.360
</t>
  </si>
  <si>
    <t>Abatacept injection</t>
  </si>
  <si>
    <t>10 MG</t>
  </si>
  <si>
    <t>J0130</t>
  </si>
  <si>
    <t>Abciximab injection</t>
  </si>
  <si>
    <t>J0132</t>
  </si>
  <si>
    <t>Acetylcysteine injection</t>
  </si>
  <si>
    <t>100 MG</t>
  </si>
  <si>
    <t>J0133</t>
  </si>
  <si>
    <t>Acyclovir injection</t>
  </si>
  <si>
    <t>5 MG</t>
  </si>
  <si>
    <t>J0153</t>
  </si>
  <si>
    <t>Adenosine inj 1mg</t>
  </si>
  <si>
    <t>1 MG</t>
  </si>
  <si>
    <t>J0171</t>
  </si>
  <si>
    <t>Adrenalin epinephrine inject</t>
  </si>
  <si>
    <t>0.1 MG</t>
  </si>
  <si>
    <t>J0178</t>
  </si>
  <si>
    <t>Aflibercept injection</t>
  </si>
  <si>
    <t>Agalsidase beta injection</t>
  </si>
  <si>
    <t>J0202</t>
  </si>
  <si>
    <t>Injection, alemtuzumab</t>
  </si>
  <si>
    <t>J0207</t>
  </si>
  <si>
    <t>Amifostine</t>
  </si>
  <si>
    <t>500 MG</t>
  </si>
  <si>
    <t>Lumizyme injection</t>
  </si>
  <si>
    <t>Alpha 1 proteinase inhibitor</t>
  </si>
  <si>
    <t>J0257</t>
  </si>
  <si>
    <t>Glassia injection</t>
  </si>
  <si>
    <t>J0278</t>
  </si>
  <si>
    <t>Amikacin sulfate injection</t>
  </si>
  <si>
    <t>J0280</t>
  </si>
  <si>
    <t>Aminophyllin 250 mg inj</t>
  </si>
  <si>
    <t>250 MG</t>
  </si>
  <si>
    <t>J0285</t>
  </si>
  <si>
    <t>Amphotericin b</t>
  </si>
  <si>
    <t>J0287</t>
  </si>
  <si>
    <t>Amphotericin b lipid complex</t>
  </si>
  <si>
    <t>J0289</t>
  </si>
  <si>
    <t>Amphotericin b liposome inj</t>
  </si>
  <si>
    <t>J0290</t>
  </si>
  <si>
    <t>Ampicillin 500 mg inj</t>
  </si>
  <si>
    <t>J0295</t>
  </si>
  <si>
    <t>Ampicillin sodium per 1.5 gm</t>
  </si>
  <si>
    <t>1.5 GM</t>
  </si>
  <si>
    <t>J0348</t>
  </si>
  <si>
    <t>Anidulafungin injection</t>
  </si>
  <si>
    <t>J0360</t>
  </si>
  <si>
    <t>Hydralazine hcl injection</t>
  </si>
  <si>
    <t>20 MG</t>
  </si>
  <si>
    <t>J0401</t>
  </si>
  <si>
    <t>Inj aripiprazole ext rel 1mg</t>
  </si>
  <si>
    <t>J0456</t>
  </si>
  <si>
    <t>Azithromycin</t>
  </si>
  <si>
    <t>J0461</t>
  </si>
  <si>
    <t>Atropine sulfate injection</t>
  </si>
  <si>
    <t>0.01 MG</t>
  </si>
  <si>
    <t>J0470</t>
  </si>
  <si>
    <t>Dimecaprol injection</t>
  </si>
  <si>
    <t>J0475</t>
  </si>
  <si>
    <t>Baclofen 10 mg injection</t>
  </si>
  <si>
    <t>J0476</t>
  </si>
  <si>
    <t>Baclofen intrathecal trial</t>
  </si>
  <si>
    <t>50 MCG</t>
  </si>
  <si>
    <t>J0480</t>
  </si>
  <si>
    <t>Basiliximab</t>
  </si>
  <si>
    <t>Belatacept injection</t>
  </si>
  <si>
    <t>Belimumab injection</t>
  </si>
  <si>
    <t>J0500</t>
  </si>
  <si>
    <t>Dicyclomine injection</t>
  </si>
  <si>
    <t>J0515</t>
  </si>
  <si>
    <t>Inj benztropine mesylate</t>
  </si>
  <si>
    <t>J0558</t>
  </si>
  <si>
    <t>Peng benzathine/procaine inj</t>
  </si>
  <si>
    <t>100,000 UNITS</t>
  </si>
  <si>
    <t>J0561</t>
  </si>
  <si>
    <t>Penicillin g benzathine inj</t>
  </si>
  <si>
    <t>J0570</t>
  </si>
  <si>
    <t>Buprenorphine implant 74.2mg</t>
  </si>
  <si>
    <t>74.2 MG</t>
  </si>
  <si>
    <t>J0583</t>
  </si>
  <si>
    <t>Bivalirudin</t>
  </si>
  <si>
    <t>J0585</t>
  </si>
  <si>
    <t>Injection,onabotulinumtoxina</t>
  </si>
  <si>
    <t>1 UNIT</t>
  </si>
  <si>
    <t>J0586</t>
  </si>
  <si>
    <t>Abobotulinumtoxina</t>
  </si>
  <si>
    <t>5 Unit</t>
  </si>
  <si>
    <t>J0587</t>
  </si>
  <si>
    <t>Inj, rimabotulinumtoxinb</t>
  </si>
  <si>
    <t>100 UNITS</t>
  </si>
  <si>
    <t>AMP-based payment limit</t>
  </si>
  <si>
    <t>J0588</t>
  </si>
  <si>
    <t>Incobotulinumtoxin a</t>
  </si>
  <si>
    <t>J0592</t>
  </si>
  <si>
    <t>Buprenorphine hydrochloride</t>
  </si>
  <si>
    <t>J0594</t>
  </si>
  <si>
    <t>Busulfan injection</t>
  </si>
  <si>
    <t>J0595</t>
  </si>
  <si>
    <t>Butorphanol tartrate 1 mg</t>
  </si>
  <si>
    <t>J0597</t>
  </si>
  <si>
    <t>C-1 esterase, berinert</t>
  </si>
  <si>
    <t>10 UNITS</t>
  </si>
  <si>
    <t>J0598</t>
  </si>
  <si>
    <t>C-1 esterase, cinryze</t>
  </si>
  <si>
    <t>J0600</t>
  </si>
  <si>
    <t>Edetate calcium disodium inj</t>
  </si>
  <si>
    <t>1000 MG</t>
  </si>
  <si>
    <t>J0610</t>
  </si>
  <si>
    <t>Calcium gluconate injection</t>
  </si>
  <si>
    <t>10 ML</t>
  </si>
  <si>
    <t>J0630</t>
  </si>
  <si>
    <t>Calcitonin salmon injection</t>
  </si>
  <si>
    <t>400 UNITS</t>
  </si>
  <si>
    <t>J0636</t>
  </si>
  <si>
    <t>Inj calcitriol per 0.1 mcg</t>
  </si>
  <si>
    <t>0.1 MCG</t>
  </si>
  <si>
    <t>J0637</t>
  </si>
  <si>
    <t>Caspofungin acetate</t>
  </si>
  <si>
    <t>J0638</t>
  </si>
  <si>
    <t>Canakinumab injection</t>
  </si>
  <si>
    <t>J0640</t>
  </si>
  <si>
    <t>Leucovorin calcium injection</t>
  </si>
  <si>
    <t>J0641</t>
  </si>
  <si>
    <t>Levoleucovorin injection</t>
  </si>
  <si>
    <t>0.5 MG</t>
  </si>
  <si>
    <t>J0670</t>
  </si>
  <si>
    <t>Inj mepivacaine hcl/10 ml</t>
  </si>
  <si>
    <t>J0690</t>
  </si>
  <si>
    <t>Cefazolin sodium injection</t>
  </si>
  <si>
    <t>J0692</t>
  </si>
  <si>
    <t>Cefepime hcl for injection</t>
  </si>
  <si>
    <t>J0694</t>
  </si>
  <si>
    <t>Cefoxitin sodium injection</t>
  </si>
  <si>
    <t>1 GM</t>
  </si>
  <si>
    <t>J0696</t>
  </si>
  <si>
    <t>Ceftriaxone sodium injection</t>
  </si>
  <si>
    <t>J0697</t>
  </si>
  <si>
    <t>Sterile cefuroxime injection</t>
  </si>
  <si>
    <t>750 MG</t>
  </si>
  <si>
    <t>J0702</t>
  </si>
  <si>
    <t>Betamethasone acet&amp;sod phosp</t>
  </si>
  <si>
    <t>3 MG &amp; 3 MG</t>
  </si>
  <si>
    <t>J0712</t>
  </si>
  <si>
    <t>Ceftaroline fosamil inj</t>
  </si>
  <si>
    <t>J0713</t>
  </si>
  <si>
    <t>Inj ceftazidime per 500 mg</t>
  </si>
  <si>
    <t>Certolizumab pegol inj 1mg</t>
  </si>
  <si>
    <t>J0720</t>
  </si>
  <si>
    <t>Chloramphenicol sodium injec</t>
  </si>
  <si>
    <t>J0725</t>
  </si>
  <si>
    <t>Chorionic gonadotropin/1000u</t>
  </si>
  <si>
    <t>1000 UNITS</t>
  </si>
  <si>
    <t>J0735</t>
  </si>
  <si>
    <t>Clonidine hydrochloride</t>
  </si>
  <si>
    <t>J0740</t>
  </si>
  <si>
    <t>Cidofovir injection</t>
  </si>
  <si>
    <t>375 MG</t>
  </si>
  <si>
    <t>J0743</t>
  </si>
  <si>
    <t>Cilastatin sodium injection</t>
  </si>
  <si>
    <t>J0744</t>
  </si>
  <si>
    <t>Ciprofloxacin iv</t>
  </si>
  <si>
    <t>200 MG</t>
  </si>
  <si>
    <t>J0770</t>
  </si>
  <si>
    <t>Colistimethate sodium inj</t>
  </si>
  <si>
    <t>150 MG</t>
  </si>
  <si>
    <t>J0775</t>
  </si>
  <si>
    <t>Collagenase, clost hist inj</t>
  </si>
  <si>
    <t>J0780</t>
  </si>
  <si>
    <t>Prochlorperazine injection</t>
  </si>
  <si>
    <t>J0795</t>
  </si>
  <si>
    <t>Corticorelin ovine triflutal</t>
  </si>
  <si>
    <t>1 MCG</t>
  </si>
  <si>
    <t>J0800</t>
  </si>
  <si>
    <t>Corticotropin injection</t>
  </si>
  <si>
    <t>40 UNITS</t>
  </si>
  <si>
    <t>J0834</t>
  </si>
  <si>
    <t>Cosyntropin cortrosyn inj</t>
  </si>
  <si>
    <t>0.25 MG</t>
  </si>
  <si>
    <t>J0840</t>
  </si>
  <si>
    <t>Crotalidae poly immune fab</t>
  </si>
  <si>
    <t>UP TO 1 GM</t>
  </si>
  <si>
    <t>J0850</t>
  </si>
  <si>
    <t>Cytomegalovirus imm iv /vial</t>
  </si>
  <si>
    <t>PER VIAL</t>
  </si>
  <si>
    <t>J0875</t>
  </si>
  <si>
    <t>Injection, dalbavancin</t>
  </si>
  <si>
    <t>J0878</t>
  </si>
  <si>
    <t>Daptomycin injection</t>
  </si>
  <si>
    <t>J0881</t>
  </si>
  <si>
    <t>Darbepoetin alfa, non-esrd</t>
  </si>
  <si>
    <t>J0882</t>
  </si>
  <si>
    <t>Darbepoetin alfa, esrd use</t>
  </si>
  <si>
    <t>J0885</t>
  </si>
  <si>
    <t>Epoetin alfa, non-esrd</t>
  </si>
  <si>
    <t>J0887</t>
  </si>
  <si>
    <t>Epoetin beta esrd use</t>
  </si>
  <si>
    <t>J0888</t>
  </si>
  <si>
    <t>Epoetin beta non esrd</t>
  </si>
  <si>
    <t>J0894</t>
  </si>
  <si>
    <t>Decitabine injection</t>
  </si>
  <si>
    <t>J0895</t>
  </si>
  <si>
    <t>Deferoxamine mesylate inj</t>
  </si>
  <si>
    <t>Denosumab injection</t>
  </si>
  <si>
    <t>J1000</t>
  </si>
  <si>
    <t>Depo-estradiol cypionate inj</t>
  </si>
  <si>
    <t>J1020</t>
  </si>
  <si>
    <t>Methylprednisolone 20 mg inj</t>
  </si>
  <si>
    <t>J1030</t>
  </si>
  <si>
    <t>Methylprednisolone 40 mg inj</t>
  </si>
  <si>
    <t>40 MG</t>
  </si>
  <si>
    <t>J1040</t>
  </si>
  <si>
    <t>Methylprednisolone 80 mg inj</t>
  </si>
  <si>
    <t>80 MG</t>
  </si>
  <si>
    <t>J1050</t>
  </si>
  <si>
    <t>Medroxyprogesterone acetate</t>
  </si>
  <si>
    <t>J1071</t>
  </si>
  <si>
    <t>Inj testosterone cypionate</t>
  </si>
  <si>
    <t>J1100</t>
  </si>
  <si>
    <t>Dexamethasone sodium phos</t>
  </si>
  <si>
    <t>J1110</t>
  </si>
  <si>
    <t>Inj dihydroergotamine mesylt</t>
  </si>
  <si>
    <t>J1120</t>
  </si>
  <si>
    <t>Acetazolamid sodium injectio</t>
  </si>
  <si>
    <t>J1160</t>
  </si>
  <si>
    <t>Digoxin injection</t>
  </si>
  <si>
    <t>J1162</t>
  </si>
  <si>
    <t>Digoxin immune fab (ovine)</t>
  </si>
  <si>
    <t>J1165</t>
  </si>
  <si>
    <t>Phenytoin sodium injection</t>
  </si>
  <si>
    <t>J1170</t>
  </si>
  <si>
    <t>Hydromorphone injection</t>
  </si>
  <si>
    <t>4 MG</t>
  </si>
  <si>
    <t>J1190</t>
  </si>
  <si>
    <t>Dexrazoxane hcl injection</t>
  </si>
  <si>
    <t>Diphenhydramine hcl injectio</t>
  </si>
  <si>
    <t>J1205</t>
  </si>
  <si>
    <t>Chlorothiazide sodium inj</t>
  </si>
  <si>
    <t>J1212</t>
  </si>
  <si>
    <t>Dimethyl sulfoxide 50% 50 ml</t>
  </si>
  <si>
    <t>50 ML</t>
  </si>
  <si>
    <t>J1230</t>
  </si>
  <si>
    <t>Methadone injection</t>
  </si>
  <si>
    <t>J1240</t>
  </si>
  <si>
    <t>Dimenhydrinate injection</t>
  </si>
  <si>
    <t>J1245</t>
  </si>
  <si>
    <t>Dipyridamole injection</t>
  </si>
  <si>
    <t>J1250</t>
  </si>
  <si>
    <t>Inj dobutamine hcl/250 mg</t>
  </si>
  <si>
    <t>J1265</t>
  </si>
  <si>
    <t>Dopamine injection</t>
  </si>
  <si>
    <t>J1267</t>
  </si>
  <si>
    <t>Doripenem injection</t>
  </si>
  <si>
    <t>J1270</t>
  </si>
  <si>
    <t>Injection, doxercalciferol</t>
  </si>
  <si>
    <t>J1290</t>
  </si>
  <si>
    <t>Ecallantide injection</t>
  </si>
  <si>
    <t>J1300</t>
  </si>
  <si>
    <t>Eculizumab injection</t>
  </si>
  <si>
    <t>J1325</t>
  </si>
  <si>
    <t>Epoprostenol injection</t>
  </si>
  <si>
    <t>J1335</t>
  </si>
  <si>
    <t>Ertapenem injection</t>
  </si>
  <si>
    <t>J1364</t>
  </si>
  <si>
    <t>Erythro lactobionate /500 mg</t>
  </si>
  <si>
    <t>J1380</t>
  </si>
  <si>
    <t>Estradiol valerate 10 mg inj</t>
  </si>
  <si>
    <t>J1410</t>
  </si>
  <si>
    <t>Inj estrogen conjugate 25 mg</t>
  </si>
  <si>
    <t>25 MG</t>
  </si>
  <si>
    <t>J1430</t>
  </si>
  <si>
    <t>Ethanolamine oleate 100 mg</t>
  </si>
  <si>
    <t>Inj ferric carboxymaltos 1mg</t>
  </si>
  <si>
    <t>J1442</t>
  </si>
  <si>
    <t>Inj filgrastim excl biosimil</t>
  </si>
  <si>
    <t>J1447</t>
  </si>
  <si>
    <t>Inj tbo filgrastim 1 microg</t>
  </si>
  <si>
    <t>J1450</t>
  </si>
  <si>
    <t>Fluconazole</t>
  </si>
  <si>
    <t>J1453</t>
  </si>
  <si>
    <t>Fosaprepitant injection</t>
  </si>
  <si>
    <t>J1458</t>
  </si>
  <si>
    <t>Galsulfase injection</t>
  </si>
  <si>
    <t>Inj ivig privigen 500 mg</t>
  </si>
  <si>
    <t>J1460</t>
  </si>
  <si>
    <t>Gamma globulin 1 cc inj</t>
  </si>
  <si>
    <t>1 CC</t>
  </si>
  <si>
    <t>J1556</t>
  </si>
  <si>
    <t>Inj, imm glob bivigam, 500mg</t>
  </si>
  <si>
    <t>Gammaplex injection</t>
  </si>
  <si>
    <t>J1559</t>
  </si>
  <si>
    <t>Hizentra injection</t>
  </si>
  <si>
    <t>J1560</t>
  </si>
  <si>
    <t>Gamma globulin &gt; 10 cc inj</t>
  </si>
  <si>
    <t>10 CC</t>
  </si>
  <si>
    <t>Gamunex-c/gammaked</t>
  </si>
  <si>
    <t>Immune globulin, powder</t>
  </si>
  <si>
    <t>Octagam injection</t>
  </si>
  <si>
    <t>Gammagard liquid injection</t>
  </si>
  <si>
    <t>J1570</t>
  </si>
  <si>
    <t>Ganciclovir sodium injection</t>
  </si>
  <si>
    <t>J1571</t>
  </si>
  <si>
    <t>Hepagam b im injection</t>
  </si>
  <si>
    <t>Flebogamma injection</t>
  </si>
  <si>
    <t>J1575</t>
  </si>
  <si>
    <t>Hyqvia 100mg immuneglobulin</t>
  </si>
  <si>
    <t>J1580</t>
  </si>
  <si>
    <t>Garamycin gentamicin inj</t>
  </si>
  <si>
    <t>Golimumab for iv use 1mg</t>
  </si>
  <si>
    <t>J1610</t>
  </si>
  <si>
    <t>Glucagon hydrochloride/1 mg</t>
  </si>
  <si>
    <t>J1626</t>
  </si>
  <si>
    <t>Granisetron hcl injection</t>
  </si>
  <si>
    <t>100 MCG</t>
  </si>
  <si>
    <t>J1630</t>
  </si>
  <si>
    <t>Haloperidol injection</t>
  </si>
  <si>
    <t>J1631</t>
  </si>
  <si>
    <t>Haloperidol decanoate inj</t>
  </si>
  <si>
    <t>J1640</t>
  </si>
  <si>
    <t>Hemin, 1 mg</t>
  </si>
  <si>
    <t>J1642</t>
  </si>
  <si>
    <t>Inj heparin sodium per 10 u</t>
  </si>
  <si>
    <t>J1644</t>
  </si>
  <si>
    <t>Inj heparin sodium per 1000u</t>
  </si>
  <si>
    <t>J1645</t>
  </si>
  <si>
    <t>Dalteparin sodium</t>
  </si>
  <si>
    <t>2500 IU</t>
  </si>
  <si>
    <t>J1650</t>
  </si>
  <si>
    <t>Inj enoxaparin sodium</t>
  </si>
  <si>
    <t>J1652</t>
  </si>
  <si>
    <t>Fondaparinux sodium</t>
  </si>
  <si>
    <t>J1670</t>
  </si>
  <si>
    <t>Tetanus immune globulin inj</t>
  </si>
  <si>
    <t>250 UNITS</t>
  </si>
  <si>
    <t>Hydrocortisone sodium succ i</t>
  </si>
  <si>
    <t>Ibandronate sodium injection</t>
  </si>
  <si>
    <t>J1742</t>
  </si>
  <si>
    <t>Ibutilide fumarate injection</t>
  </si>
  <si>
    <t>J1743</t>
  </si>
  <si>
    <t>Idursulfase injection</t>
  </si>
  <si>
    <t>Infliximab not biosimil 10mg</t>
  </si>
  <si>
    <t>J1750</t>
  </si>
  <si>
    <t>Inj iron dextran</t>
  </si>
  <si>
    <t>J1756</t>
  </si>
  <si>
    <t>Iron sucrose injection</t>
  </si>
  <si>
    <t>J1786</t>
  </si>
  <si>
    <t>Imuglucerase injection</t>
  </si>
  <si>
    <t>J1800</t>
  </si>
  <si>
    <t>Propranolol injection</t>
  </si>
  <si>
    <t>J1815</t>
  </si>
  <si>
    <t>Insulin injection</t>
  </si>
  <si>
    <t>5 UNITS</t>
  </si>
  <si>
    <t>J1817</t>
  </si>
  <si>
    <t>Insulin for insulin pump use</t>
  </si>
  <si>
    <t>50 UNITS</t>
  </si>
  <si>
    <t>J1885</t>
  </si>
  <si>
    <t>Ketorolac tromethamine inj</t>
  </si>
  <si>
    <t>15 MG</t>
  </si>
  <si>
    <t>J1930</t>
  </si>
  <si>
    <t>Lanreotide injection</t>
  </si>
  <si>
    <t>J1931</t>
  </si>
  <si>
    <t>Laronidase injection</t>
  </si>
  <si>
    <t>J1940</t>
  </si>
  <si>
    <t>Furosemide injection</t>
  </si>
  <si>
    <t>J1942</t>
  </si>
  <si>
    <t>Aripiprazole lauroxil 1mg</t>
  </si>
  <si>
    <t>J1950</t>
  </si>
  <si>
    <t>Leuprolide acetate /3.75 mg</t>
  </si>
  <si>
    <t>3.75 MG</t>
  </si>
  <si>
    <t>J1953</t>
  </si>
  <si>
    <t>Levetiracetam injection</t>
  </si>
  <si>
    <t>J1955</t>
  </si>
  <si>
    <t>Inj levocarnitine per 1 gm</t>
  </si>
  <si>
    <t>J1956</t>
  </si>
  <si>
    <t>Levofloxacin injection</t>
  </si>
  <si>
    <t>J1980</t>
  </si>
  <si>
    <t>Hyoscyamine sulfate inj</t>
  </si>
  <si>
    <t>J2001</t>
  </si>
  <si>
    <t>Lidocaine injection</t>
  </si>
  <si>
    <t>J2010</t>
  </si>
  <si>
    <t>Lincomycin injection</t>
  </si>
  <si>
    <t>300 MG</t>
  </si>
  <si>
    <t>J2020</t>
  </si>
  <si>
    <t>Linezolid injection</t>
  </si>
  <si>
    <t>J2060</t>
  </si>
  <si>
    <t>Lorazepam injection</t>
  </si>
  <si>
    <t>2 MG</t>
  </si>
  <si>
    <t>J2150</t>
  </si>
  <si>
    <t>Mannitol injection</t>
  </si>
  <si>
    <t>J2175</t>
  </si>
  <si>
    <t>Meperidine hydrochl /100 mg</t>
  </si>
  <si>
    <t>J2185</t>
  </si>
  <si>
    <t>Meropenem</t>
  </si>
  <si>
    <t>J2210</t>
  </si>
  <si>
    <t>Methylergonovin maleate inj</t>
  </si>
  <si>
    <t>0.2 MG</t>
  </si>
  <si>
    <t>J2248</t>
  </si>
  <si>
    <t>Micafungin sodium injection</t>
  </si>
  <si>
    <t>J2250</t>
  </si>
  <si>
    <t>Inj midazolam hydrochloride</t>
  </si>
  <si>
    <t>J2260</t>
  </si>
  <si>
    <t>Inj milrinone lactate / 5 MG</t>
  </si>
  <si>
    <t>J2270</t>
  </si>
  <si>
    <t>Morphine sulfate injection</t>
  </si>
  <si>
    <t>J2274</t>
  </si>
  <si>
    <t>In morphine preservativ free</t>
  </si>
  <si>
    <t>J2278</t>
  </si>
  <si>
    <t>Ziconotide injection</t>
  </si>
  <si>
    <t>J2280</t>
  </si>
  <si>
    <t>Inj, moxifloxacin 100 mg</t>
  </si>
  <si>
    <t>J2300</t>
  </si>
  <si>
    <t>Inj nalbuphine hydrochloride</t>
  </si>
  <si>
    <t>J2310</t>
  </si>
  <si>
    <t>Inj naloxone hydrochloride</t>
  </si>
  <si>
    <t>J2315</t>
  </si>
  <si>
    <t>Naltrexone, depot form</t>
  </si>
  <si>
    <t>Natalizumab injection</t>
  </si>
  <si>
    <t>J2353</t>
  </si>
  <si>
    <t>Octreotide injection, depot</t>
  </si>
  <si>
    <t>J2354</t>
  </si>
  <si>
    <t>Octreotide inj, non-depot</t>
  </si>
  <si>
    <t>25 MCG</t>
  </si>
  <si>
    <t>J2355</t>
  </si>
  <si>
    <t>Oprelvekin injection</t>
  </si>
  <si>
    <t>Omalizumab injection</t>
  </si>
  <si>
    <t>J2358</t>
  </si>
  <si>
    <t>Olanzapine long-acting inj</t>
  </si>
  <si>
    <t>J2360</t>
  </si>
  <si>
    <t>Orphenadrine injection</t>
  </si>
  <si>
    <t>60 MG</t>
  </si>
  <si>
    <t>J2400</t>
  </si>
  <si>
    <t>Chloroprocaine hcl injection</t>
  </si>
  <si>
    <t>30 ML</t>
  </si>
  <si>
    <t>J2405</t>
  </si>
  <si>
    <t>Ondansetron hcl injection</t>
  </si>
  <si>
    <t>J2407</t>
  </si>
  <si>
    <t>Injection, oritavancin</t>
  </si>
  <si>
    <t>J2410</t>
  </si>
  <si>
    <t>Oxymorphone hcl injection</t>
  </si>
  <si>
    <t>J2425</t>
  </si>
  <si>
    <t>Palifermin injection</t>
  </si>
  <si>
    <t>J2426</t>
  </si>
  <si>
    <t>Paliperidone palmitate inj</t>
  </si>
  <si>
    <t>J2430</t>
  </si>
  <si>
    <t>Pamidronate disodium /30 mg</t>
  </si>
  <si>
    <t>30 MG</t>
  </si>
  <si>
    <t>J2469</t>
  </si>
  <si>
    <t>Palonosetron hcl</t>
  </si>
  <si>
    <t>J2501</t>
  </si>
  <si>
    <t>Paricalcitol</t>
  </si>
  <si>
    <t>J2503</t>
  </si>
  <si>
    <t>Pegaptanib sodium injection</t>
  </si>
  <si>
    <t>0.3 MG</t>
  </si>
  <si>
    <t>J2504</t>
  </si>
  <si>
    <t>Pegademase bovine, 25 iu</t>
  </si>
  <si>
    <t>25 IU</t>
  </si>
  <si>
    <t>J2505</t>
  </si>
  <si>
    <t>Injection, pegfilgrastim 6mg</t>
  </si>
  <si>
    <t>6 MG</t>
  </si>
  <si>
    <t>Pegloticase injection</t>
  </si>
  <si>
    <t>J2510</t>
  </si>
  <si>
    <t>Penicillin g procaine inj</t>
  </si>
  <si>
    <t>600000 UNITS</t>
  </si>
  <si>
    <t>J2515</t>
  </si>
  <si>
    <t>Pentobarbital sodium inj</t>
  </si>
  <si>
    <t>J2540</t>
  </si>
  <si>
    <t>Penicillin g potassium inj</t>
  </si>
  <si>
    <t>J2543</t>
  </si>
  <si>
    <t>Piperacillin/tazobactam</t>
  </si>
  <si>
    <t>1.125 GM</t>
  </si>
  <si>
    <t>J2545</t>
  </si>
  <si>
    <t>Pentamidine non-comp unit</t>
  </si>
  <si>
    <t>J2550</t>
  </si>
  <si>
    <t>Promethazine hcl injection</t>
  </si>
  <si>
    <t>J2560</t>
  </si>
  <si>
    <t>Phenobarbital sodium inj</t>
  </si>
  <si>
    <t>120 MG</t>
  </si>
  <si>
    <t>J2562</t>
  </si>
  <si>
    <t>Plerixafor injection</t>
  </si>
  <si>
    <t>J2597</t>
  </si>
  <si>
    <t>Inj desmopressin acetate</t>
  </si>
  <si>
    <t>J2675</t>
  </si>
  <si>
    <t>Inj progesterone per 50 mg</t>
  </si>
  <si>
    <t>J2680</t>
  </si>
  <si>
    <t>Fluphenazine decanoate 25 mg</t>
  </si>
  <si>
    <t>J2690</t>
  </si>
  <si>
    <t>Procainamide hcl injection</t>
  </si>
  <si>
    <t>J2700</t>
  </si>
  <si>
    <t>Oxacillin sodium injeciton</t>
  </si>
  <si>
    <t>J2704</t>
  </si>
  <si>
    <t>Inj, propofol, 10 mg</t>
  </si>
  <si>
    <t>J2720</t>
  </si>
  <si>
    <t>Inj protamine sulfate/10 mg</t>
  </si>
  <si>
    <t>J2724</t>
  </si>
  <si>
    <t>Protein c concentrate</t>
  </si>
  <si>
    <t>J2765</t>
  </si>
  <si>
    <t>Metoclopramide hcl injection</t>
  </si>
  <si>
    <t>J2770</t>
  </si>
  <si>
    <t>Quinupristin/dalfopristin</t>
  </si>
  <si>
    <t>J2778</t>
  </si>
  <si>
    <t>Ranibizumab injection</t>
  </si>
  <si>
    <t>0.1 mg</t>
  </si>
  <si>
    <t>J2780</t>
  </si>
  <si>
    <t>Ranitidine hydrochloride inj</t>
  </si>
  <si>
    <t>J2783</t>
  </si>
  <si>
    <t>Rasburicase</t>
  </si>
  <si>
    <t>J2785</t>
  </si>
  <si>
    <t>Regadenoson injection</t>
  </si>
  <si>
    <t>J2788</t>
  </si>
  <si>
    <t>Rho d immune globulin 50 mcg</t>
  </si>
  <si>
    <t>50 MCG (250 IU)</t>
  </si>
  <si>
    <t>J2790</t>
  </si>
  <si>
    <t>Rho d immune globulin inj</t>
  </si>
  <si>
    <t>300 MCG (1500 IU)</t>
  </si>
  <si>
    <t>J2791</t>
  </si>
  <si>
    <t>Rhophylac injection</t>
  </si>
  <si>
    <t>100 IU</t>
  </si>
  <si>
    <t>J2792</t>
  </si>
  <si>
    <t>Rho(d) immune globulin h, sd</t>
  </si>
  <si>
    <t>J2794</t>
  </si>
  <si>
    <t>Risperidone, long acting</t>
  </si>
  <si>
    <t>J2795</t>
  </si>
  <si>
    <t>Ropivacaine hcl injection</t>
  </si>
  <si>
    <t>J2796</t>
  </si>
  <si>
    <t>Romiplostim injection</t>
  </si>
  <si>
    <t>10 MCG</t>
  </si>
  <si>
    <t>J2800</t>
  </si>
  <si>
    <t>Methocarbamol injection</t>
  </si>
  <si>
    <t>J2805</t>
  </si>
  <si>
    <t>Sincalide injection</t>
  </si>
  <si>
    <t>5 MCG</t>
  </si>
  <si>
    <t>J2810</t>
  </si>
  <si>
    <t>Inj theophylline per 40 mg</t>
  </si>
  <si>
    <t>J2820</t>
  </si>
  <si>
    <t>Sargramostim injection</t>
  </si>
  <si>
    <t>J2850</t>
  </si>
  <si>
    <t>Inj secretin synthetic human</t>
  </si>
  <si>
    <t>J2916</t>
  </si>
  <si>
    <t>Na ferric gluconate complex</t>
  </si>
  <si>
    <t>12.5 MG</t>
  </si>
  <si>
    <t>Methylprednisolone injection</t>
  </si>
  <si>
    <t>125 MG</t>
  </si>
  <si>
    <t>J2997</t>
  </si>
  <si>
    <t>Alteplase recombinant</t>
  </si>
  <si>
    <t>J3000</t>
  </si>
  <si>
    <t>Streptomycin injection</t>
  </si>
  <si>
    <t>J3010</t>
  </si>
  <si>
    <t>Fentanyl citrate injeciton</t>
  </si>
  <si>
    <t>J3060</t>
  </si>
  <si>
    <t>Inj, taliglucerace alfa 10 u</t>
  </si>
  <si>
    <t>J3070</t>
  </si>
  <si>
    <t>Pentazocine injection</t>
  </si>
  <si>
    <t>J3090</t>
  </si>
  <si>
    <t>Inj tedizolid phosphate</t>
  </si>
  <si>
    <t>J3095</t>
  </si>
  <si>
    <t>Telavancin injection</t>
  </si>
  <si>
    <t>J3101</t>
  </si>
  <si>
    <t>Tenecteplase injection</t>
  </si>
  <si>
    <t>J3105</t>
  </si>
  <si>
    <t>Terbutaline sulfate inj</t>
  </si>
  <si>
    <t>J3121</t>
  </si>
  <si>
    <t>Inj testostero enanthate 1mg</t>
  </si>
  <si>
    <t>J3230</t>
  </si>
  <si>
    <t>Chlorpromazine hcl injection</t>
  </si>
  <si>
    <t>J3240</t>
  </si>
  <si>
    <t>Thyrotropin injection</t>
  </si>
  <si>
    <t>0.9 MG</t>
  </si>
  <si>
    <t>J3243</t>
  </si>
  <si>
    <t>Tigecycline injection</t>
  </si>
  <si>
    <t>J3250</t>
  </si>
  <si>
    <t>Trimethobenzamide hcl inj</t>
  </si>
  <si>
    <t>J3260</t>
  </si>
  <si>
    <t>Tobramycin sulfate injection</t>
  </si>
  <si>
    <t>Tocilizumab injection</t>
  </si>
  <si>
    <t>J3285</t>
  </si>
  <si>
    <t>Treprostinil injection</t>
  </si>
  <si>
    <t>J3300</t>
  </si>
  <si>
    <t>Triamcinolone a inj prs-free</t>
  </si>
  <si>
    <t>J3301</t>
  </si>
  <si>
    <t>Triamcinolone acet inj nos</t>
  </si>
  <si>
    <t>J3315</t>
  </si>
  <si>
    <t>Triptorelin pamoate</t>
  </si>
  <si>
    <t>Ustekinumab sub cu inj, 1 mg</t>
  </si>
  <si>
    <t>J3360</t>
  </si>
  <si>
    <t>Diazepam injection</t>
  </si>
  <si>
    <t>J3370</t>
  </si>
  <si>
    <t>Vancomycin hcl injection</t>
  </si>
  <si>
    <t>Injection, vedolizumab</t>
  </si>
  <si>
    <t>J3385</t>
  </si>
  <si>
    <t>Velaglucerase alfa</t>
  </si>
  <si>
    <t>J3396</t>
  </si>
  <si>
    <t>Verteporfin injection</t>
  </si>
  <si>
    <t>J3410</t>
  </si>
  <si>
    <t>Hydroxyzine hcl injection</t>
  </si>
  <si>
    <t>J3411</t>
  </si>
  <si>
    <t>Thiamine hcl 100 mg</t>
  </si>
  <si>
    <t>J3415</t>
  </si>
  <si>
    <t>Pyridoxine hcl 100 mg</t>
  </si>
  <si>
    <t>J3420</t>
  </si>
  <si>
    <t>Vitamin b12 injection</t>
  </si>
  <si>
    <t>1000 MCG</t>
  </si>
  <si>
    <t>J3430</t>
  </si>
  <si>
    <t>Vitamin k phytonadione inj</t>
  </si>
  <si>
    <t>J3465</t>
  </si>
  <si>
    <t>Injection, voriconazole</t>
  </si>
  <si>
    <t>J3471</t>
  </si>
  <si>
    <t>Ovine, up to 999 usp units</t>
  </si>
  <si>
    <t>J3473</t>
  </si>
  <si>
    <t>Hyaluronidase recombinant</t>
  </si>
  <si>
    <t>1 USP UNIT</t>
  </si>
  <si>
    <t>J3475</t>
  </si>
  <si>
    <t>Inj magnesium sulfate</t>
  </si>
  <si>
    <t>J3480</t>
  </si>
  <si>
    <t>Inj potassium chloride</t>
  </si>
  <si>
    <t>2 MEQ</t>
  </si>
  <si>
    <t>J3485</t>
  </si>
  <si>
    <t>Zidovudine</t>
  </si>
  <si>
    <t>J3486</t>
  </si>
  <si>
    <t>Ziprasidone mesylate</t>
  </si>
  <si>
    <t>Zoledronic acid 1mg</t>
  </si>
  <si>
    <t>J7030</t>
  </si>
  <si>
    <t>Normal saline solution infus</t>
  </si>
  <si>
    <t>1000 ML</t>
  </si>
  <si>
    <t>J7042</t>
  </si>
  <si>
    <t>5% dextrose/normal saline</t>
  </si>
  <si>
    <t>J7060</t>
  </si>
  <si>
    <t>5% dextrose/water</t>
  </si>
  <si>
    <t>J7070</t>
  </si>
  <si>
    <t>D5w infusion</t>
  </si>
  <si>
    <t>1000 CC</t>
  </si>
  <si>
    <t>J7120</t>
  </si>
  <si>
    <t>Ringers lactate infusion</t>
  </si>
  <si>
    <t>J7180</t>
  </si>
  <si>
    <t>Factor xiii anti-hem factor</t>
  </si>
  <si>
    <t>1 IU</t>
  </si>
  <si>
    <t>J7182</t>
  </si>
  <si>
    <t>Factor viii recomb novoeight</t>
  </si>
  <si>
    <t>J7183</t>
  </si>
  <si>
    <t>Wilate injection</t>
  </si>
  <si>
    <t>1 I.U. VWF:RCO</t>
  </si>
  <si>
    <t>J7185</t>
  </si>
  <si>
    <t>Xyntha inj</t>
  </si>
  <si>
    <t>J7186</t>
  </si>
  <si>
    <t>Antihemophilic viii/vwf comp</t>
  </si>
  <si>
    <t>PER FACTOR VIII IU</t>
  </si>
  <si>
    <t>J7187</t>
  </si>
  <si>
    <t>Humate-p, inj</t>
  </si>
  <si>
    <t>J7189</t>
  </si>
  <si>
    <t>Factor viia</t>
  </si>
  <si>
    <t>J7190</t>
  </si>
  <si>
    <t>Factor viii</t>
  </si>
  <si>
    <t>J7192</t>
  </si>
  <si>
    <t>Factor viii recombinant nos</t>
  </si>
  <si>
    <t>J7193</t>
  </si>
  <si>
    <t>Factor ix non-recombinant</t>
  </si>
  <si>
    <t>J7194</t>
  </si>
  <si>
    <t>Factor ix complex</t>
  </si>
  <si>
    <t>J7195</t>
  </si>
  <si>
    <t>Factor ix recombinant nos</t>
  </si>
  <si>
    <t>J7197</t>
  </si>
  <si>
    <t>Antithrombin iii injection</t>
  </si>
  <si>
    <t>J7198</t>
  </si>
  <si>
    <t>Anti-inhibitor</t>
  </si>
  <si>
    <t>J7200</t>
  </si>
  <si>
    <t>Factor ix recombinan rixubis</t>
  </si>
  <si>
    <t>J7201</t>
  </si>
  <si>
    <t>Factor ix alprolix recomb</t>
  </si>
  <si>
    <t>J7205</t>
  </si>
  <si>
    <t>Factor viii fc fusion recomb</t>
  </si>
  <si>
    <t>J7308</t>
  </si>
  <si>
    <t>Aminolevulinic acid hcl top</t>
  </si>
  <si>
    <t>354 MG</t>
  </si>
  <si>
    <t>J7311</t>
  </si>
  <si>
    <t>Fluocinolone acetonide implt</t>
  </si>
  <si>
    <t>0.59 MG</t>
  </si>
  <si>
    <t>J7312</t>
  </si>
  <si>
    <t>Dexamethasone intra implant</t>
  </si>
  <si>
    <t>J7313</t>
  </si>
  <si>
    <t>Fluocinol acet intravit imp</t>
  </si>
  <si>
    <t>J7316</t>
  </si>
  <si>
    <t>Inj, ocriplasmin, 0.125 mg</t>
  </si>
  <si>
    <t>0.125 MG</t>
  </si>
  <si>
    <t>J7320</t>
  </si>
  <si>
    <t>Genvisc 850, inj, 1mg</t>
  </si>
  <si>
    <t>J7321</t>
  </si>
  <si>
    <t>Hyalgan/supartz inj per dose</t>
  </si>
  <si>
    <t>per dose</t>
  </si>
  <si>
    <t>J7323</t>
  </si>
  <si>
    <t>Euflexxa inj per dose</t>
  </si>
  <si>
    <t>J7324</t>
  </si>
  <si>
    <t>Orthovisc inj per dose</t>
  </si>
  <si>
    <t>J7325</t>
  </si>
  <si>
    <t>Synvisc or synvisc-one</t>
  </si>
  <si>
    <t>J7326</t>
  </si>
  <si>
    <t>Gel-one</t>
  </si>
  <si>
    <t>J7327</t>
  </si>
  <si>
    <t>Monovisc inj per dose</t>
  </si>
  <si>
    <t>Per Dose</t>
  </si>
  <si>
    <t>J7336</t>
  </si>
  <si>
    <t>Capsaicin 8% patch</t>
  </si>
  <si>
    <t>1 SQ CM</t>
  </si>
  <si>
    <t>J7500</t>
  </si>
  <si>
    <t>Azathioprine oral 50mg</t>
  </si>
  <si>
    <t>J7502</t>
  </si>
  <si>
    <t>Cyclosporine oral 100 mg</t>
  </si>
  <si>
    <t>J7503</t>
  </si>
  <si>
    <t>Tacrol envarsus ex rel oral</t>
  </si>
  <si>
    <t>J7504</t>
  </si>
  <si>
    <t>Lymphocyte immune globulin</t>
  </si>
  <si>
    <t>J7507</t>
  </si>
  <si>
    <t>Tacrolimus imme rel oral 1mg</t>
  </si>
  <si>
    <t>J7508</t>
  </si>
  <si>
    <t>Tacrol astagraf ex rel oral</t>
  </si>
  <si>
    <t>J7509</t>
  </si>
  <si>
    <t>Methylprednisolone oral</t>
  </si>
  <si>
    <t>J7510</t>
  </si>
  <si>
    <t>Prednisolone oral per 5 mg</t>
  </si>
  <si>
    <t>J7511</t>
  </si>
  <si>
    <t>Antithymocyte globuln rabbit</t>
  </si>
  <si>
    <t>J7512</t>
  </si>
  <si>
    <t>Prednisone ir or dr oral 1mg</t>
  </si>
  <si>
    <t>J7515</t>
  </si>
  <si>
    <t>Cyclosporine oral 25 mg</t>
  </si>
  <si>
    <t>J7516</t>
  </si>
  <si>
    <t>Cyclosporin parenteral 250mg</t>
  </si>
  <si>
    <t>J7517</t>
  </si>
  <si>
    <t>Mycophenolate mofetil oral</t>
  </si>
  <si>
    <t>J7518</t>
  </si>
  <si>
    <t>Mycophenolic acid</t>
  </si>
  <si>
    <t>180 MG</t>
  </si>
  <si>
    <t>J7520</t>
  </si>
  <si>
    <t>Sirolimus, oral</t>
  </si>
  <si>
    <t>J7525</t>
  </si>
  <si>
    <t>Tacrolimus injection</t>
  </si>
  <si>
    <t>J7527</t>
  </si>
  <si>
    <t>Oral everolimus</t>
  </si>
  <si>
    <t>J7605</t>
  </si>
  <si>
    <t>Arformoterol non-comp unit</t>
  </si>
  <si>
    <t>15 mcg</t>
  </si>
  <si>
    <t>J7606</t>
  </si>
  <si>
    <t>Formoterol fumarate, inh</t>
  </si>
  <si>
    <t>J7608</t>
  </si>
  <si>
    <t>Acetylcysteine non-comp unit</t>
  </si>
  <si>
    <t>J7611</t>
  </si>
  <si>
    <t>Albuterol non-comp con</t>
  </si>
  <si>
    <t>J7612</t>
  </si>
  <si>
    <t>Levalbuterol non-comp con</t>
  </si>
  <si>
    <t>J7613</t>
  </si>
  <si>
    <t>Albuterol non-comp unit</t>
  </si>
  <si>
    <t>J7614</t>
  </si>
  <si>
    <t>Levalbuterol non-comp unit</t>
  </si>
  <si>
    <t>J7620</t>
  </si>
  <si>
    <t>Albuterol ipratrop non-comp</t>
  </si>
  <si>
    <t>2.5 MG/0.5 MG</t>
  </si>
  <si>
    <t>J7626</t>
  </si>
  <si>
    <t>Budesonide non-comp unit</t>
  </si>
  <si>
    <t>J7631</t>
  </si>
  <si>
    <t>Cromolyn sodium noncomp unit</t>
  </si>
  <si>
    <t>J7639</t>
  </si>
  <si>
    <t>Dornase alfa non-comp unit</t>
  </si>
  <si>
    <t>J7644</t>
  </si>
  <si>
    <t>Ipratropium bromide non-comp</t>
  </si>
  <si>
    <t>J7674</t>
  </si>
  <si>
    <t>Methacholine chloride, neb</t>
  </si>
  <si>
    <t>J7682</t>
  </si>
  <si>
    <t>Tobramycin non-comp unit</t>
  </si>
  <si>
    <t>J7686</t>
  </si>
  <si>
    <t>Treprostinil, non-comp unit</t>
  </si>
  <si>
    <t xml:space="preserve"> 1.74 MG</t>
  </si>
  <si>
    <t>J8501</t>
  </si>
  <si>
    <t>Oral aprepitant</t>
  </si>
  <si>
    <t>J8510</t>
  </si>
  <si>
    <t>Oral busulfan</t>
  </si>
  <si>
    <t>J8520</t>
  </si>
  <si>
    <t>Capecitabine, oral, 150 mg</t>
  </si>
  <si>
    <t>J8521</t>
  </si>
  <si>
    <t>Capecitabine, oral, 500 mg</t>
  </si>
  <si>
    <t>J8530</t>
  </si>
  <si>
    <t>Cyclophosphamide oral 25 mg</t>
  </si>
  <si>
    <t>J8540</t>
  </si>
  <si>
    <t>Oral dexamethasone</t>
  </si>
  <si>
    <t>J8560</t>
  </si>
  <si>
    <t>Etoposide oral 50 mg</t>
  </si>
  <si>
    <t>J8600</t>
  </si>
  <si>
    <t>Melphalan oral 2 mg</t>
  </si>
  <si>
    <t>J8610</t>
  </si>
  <si>
    <t>Methotrexate oral 2.5 mg</t>
  </si>
  <si>
    <t>2.5 MG</t>
  </si>
  <si>
    <t>J8655</t>
  </si>
  <si>
    <t>Netupitant palonosetron oral</t>
  </si>
  <si>
    <t>J8700</t>
  </si>
  <si>
    <t>Temozolomide</t>
  </si>
  <si>
    <t>J8705</t>
  </si>
  <si>
    <t>Topotecan oral</t>
  </si>
  <si>
    <t>0.25 mg</t>
  </si>
  <si>
    <t>J9000</t>
  </si>
  <si>
    <t>Doxorubicin hcl injection</t>
  </si>
  <si>
    <t>J9017</t>
  </si>
  <si>
    <t>Arsenic trioxide injection</t>
  </si>
  <si>
    <t>J9019</t>
  </si>
  <si>
    <t>Erwinaze injection</t>
  </si>
  <si>
    <t>1,000 IU</t>
  </si>
  <si>
    <t>J9025</t>
  </si>
  <si>
    <t>Azacitidine injection</t>
  </si>
  <si>
    <t>J9027</t>
  </si>
  <si>
    <t>Clofarabine injection</t>
  </si>
  <si>
    <t>J9031</t>
  </si>
  <si>
    <t>Bcg live intravesical vac</t>
  </si>
  <si>
    <t>1 EA</t>
  </si>
  <si>
    <t>J9032</t>
  </si>
  <si>
    <t>Injection, belinostat, 10mg</t>
  </si>
  <si>
    <t>J9033</t>
  </si>
  <si>
    <t>Inj., treanda 1 mg</t>
  </si>
  <si>
    <t>J9034</t>
  </si>
  <si>
    <t>Inj., bendeka 1 mg</t>
  </si>
  <si>
    <t>J9035</t>
  </si>
  <si>
    <t>Bevacizumab injection</t>
  </si>
  <si>
    <t>J9039</t>
  </si>
  <si>
    <t>Injection, blinatumomab</t>
  </si>
  <si>
    <t>Added July 2017</t>
  </si>
  <si>
    <t>J9040</t>
  </si>
  <si>
    <t>Bleomycin sulfate injection</t>
  </si>
  <si>
    <t>15 UNITS</t>
  </si>
  <si>
    <t>J9041</t>
  </si>
  <si>
    <t>Bortezomib injection</t>
  </si>
  <si>
    <t>J9042</t>
  </si>
  <si>
    <t>Brentuximab vedotin inj</t>
  </si>
  <si>
    <t>J9043</t>
  </si>
  <si>
    <t>Cabazitaxel injection</t>
  </si>
  <si>
    <t>J9045</t>
  </si>
  <si>
    <t>Carboplatin injection</t>
  </si>
  <si>
    <t>J9047</t>
  </si>
  <si>
    <t>Injection, carfilzomib, 1 mg</t>
  </si>
  <si>
    <t>J9050</t>
  </si>
  <si>
    <t>Carmustine injection</t>
  </si>
  <si>
    <t>J9055</t>
  </si>
  <si>
    <t>Cetuximab injection</t>
  </si>
  <si>
    <t>J9060</t>
  </si>
  <si>
    <t>Cisplatin 10 mg injection</t>
  </si>
  <si>
    <t>J9065</t>
  </si>
  <si>
    <t>Inj cladribine per 1 mg</t>
  </si>
  <si>
    <t>J9070</t>
  </si>
  <si>
    <t>Cyclophosphamide 100 mg inj</t>
  </si>
  <si>
    <t>J9098</t>
  </si>
  <si>
    <t>Cytarabine liposome inj</t>
  </si>
  <si>
    <t>J9100</t>
  </si>
  <si>
    <t>Cytarabine hcl 100 mg inj</t>
  </si>
  <si>
    <t>J9120</t>
  </si>
  <si>
    <t>Dactinomycin injection</t>
  </si>
  <si>
    <t>J9130</t>
  </si>
  <si>
    <t>Dacarbazine 100 mg inj</t>
  </si>
  <si>
    <t>J9145</t>
  </si>
  <si>
    <t>Injection, daratumumab 10 mg</t>
  </si>
  <si>
    <t>J9150</t>
  </si>
  <si>
    <t>Daunorubicin injection</t>
  </si>
  <si>
    <t>J9155</t>
  </si>
  <si>
    <t>Degarelix injection</t>
  </si>
  <si>
    <t>J9171</t>
  </si>
  <si>
    <t>Docetaxel injection</t>
  </si>
  <si>
    <t>J9176</t>
  </si>
  <si>
    <t>Injection, elotuzumab, 1mg</t>
  </si>
  <si>
    <t>J9178</t>
  </si>
  <si>
    <t>Inj, epirubicin hcl, 2 mg</t>
  </si>
  <si>
    <t>J9179</t>
  </si>
  <si>
    <t>Eribulin mesylate injection</t>
  </si>
  <si>
    <t>J9181</t>
  </si>
  <si>
    <t>Etoposide injection</t>
  </si>
  <si>
    <t>J9185</t>
  </si>
  <si>
    <t>Fludarabine phosphate inj</t>
  </si>
  <si>
    <t>J9190</t>
  </si>
  <si>
    <t>Fluorouracil injection</t>
  </si>
  <si>
    <t>J9200</t>
  </si>
  <si>
    <t>Floxuridine injection</t>
  </si>
  <si>
    <t>J9201</t>
  </si>
  <si>
    <t>Gemcitabine hcl injection</t>
  </si>
  <si>
    <t>J9202</t>
  </si>
  <si>
    <t>Goserelin acetate implant</t>
  </si>
  <si>
    <t>3.6 MG</t>
  </si>
  <si>
    <t>J9205</t>
  </si>
  <si>
    <t>Inj irinotecan liposome 1 mg</t>
  </si>
  <si>
    <t>J9206</t>
  </si>
  <si>
    <t>Irinotecan injection</t>
  </si>
  <si>
    <t>J9207</t>
  </si>
  <si>
    <t>Ixabepilone injection</t>
  </si>
  <si>
    <t>J9208</t>
  </si>
  <si>
    <t>Ifosfamide injection</t>
  </si>
  <si>
    <t>J9209</t>
  </si>
  <si>
    <t>Mesna injection</t>
  </si>
  <si>
    <t>J9211</t>
  </si>
  <si>
    <t>Idarubicin hcl injection</t>
  </si>
  <si>
    <t>J9214</t>
  </si>
  <si>
    <t>Interferon alfa-2b inj</t>
  </si>
  <si>
    <t>1 MIL UNITS</t>
  </si>
  <si>
    <t>J9217</t>
  </si>
  <si>
    <t>Leuprolide acetate suspnsion</t>
  </si>
  <si>
    <t>7.5 MG</t>
  </si>
  <si>
    <t>J9218</t>
  </si>
  <si>
    <t>Leuprolide acetate injeciton</t>
  </si>
  <si>
    <t>J9225</t>
  </si>
  <si>
    <t>Vantas implant</t>
  </si>
  <si>
    <t>J9226</t>
  </si>
  <si>
    <t>Supprelin la implant</t>
  </si>
  <si>
    <t>J9228</t>
  </si>
  <si>
    <t>Ipilimumab injection</t>
  </si>
  <si>
    <t>J9230</t>
  </si>
  <si>
    <t>Mechlorethamine hcl inj</t>
  </si>
  <si>
    <t>J9245</t>
  </si>
  <si>
    <t>Inj melphalan hydrochl 50 mg</t>
  </si>
  <si>
    <t>J9250</t>
  </si>
  <si>
    <t>Methotrexate sodium inj</t>
  </si>
  <si>
    <t>J9260</t>
  </si>
  <si>
    <t>J9261</t>
  </si>
  <si>
    <t>Nelarabine injection</t>
  </si>
  <si>
    <t>J9263</t>
  </si>
  <si>
    <t>Oxaliplatin</t>
  </si>
  <si>
    <t>J9264</t>
  </si>
  <si>
    <t>Paclitaxel protein bound</t>
  </si>
  <si>
    <t>J9266</t>
  </si>
  <si>
    <t>Pegaspargase injection</t>
  </si>
  <si>
    <t>J9267</t>
  </si>
  <si>
    <t>Paclitaxel injection</t>
  </si>
  <si>
    <t>J9268</t>
  </si>
  <si>
    <t>Pentostatin injection</t>
  </si>
  <si>
    <t>J9271</t>
  </si>
  <si>
    <t>Inj pembrolizumab</t>
  </si>
  <si>
    <t>J9280</t>
  </si>
  <si>
    <t>Mitomycin injection</t>
  </si>
  <si>
    <t>J9293</t>
  </si>
  <si>
    <t>Mitoxantrone hydrochl / 5 mg</t>
  </si>
  <si>
    <t>J9295</t>
  </si>
  <si>
    <t>Injection, necitumumab, 1 mg</t>
  </si>
  <si>
    <t>J9299</t>
  </si>
  <si>
    <t>Injection, nivolumab</t>
  </si>
  <si>
    <t>J9301</t>
  </si>
  <si>
    <t>Obinutuzumab inj</t>
  </si>
  <si>
    <t>J9302</t>
  </si>
  <si>
    <t>Ofatumumab injection</t>
  </si>
  <si>
    <t>J9303</t>
  </si>
  <si>
    <t>Panitumumab injection</t>
  </si>
  <si>
    <t>J9305</t>
  </si>
  <si>
    <t>Pemetrexed injection</t>
  </si>
  <si>
    <t>J9306</t>
  </si>
  <si>
    <t>Injection, pertuzumab, 1 mg</t>
  </si>
  <si>
    <t>J9307</t>
  </si>
  <si>
    <t>Pralatrexate injection</t>
  </si>
  <si>
    <t>J9308</t>
  </si>
  <si>
    <t>Injection, ramucirumab</t>
  </si>
  <si>
    <t>Rituximab injection</t>
  </si>
  <si>
    <t>J9315</t>
  </si>
  <si>
    <t>Romidepsin injection</t>
  </si>
  <si>
    <t>J9320</t>
  </si>
  <si>
    <t>Streptozocin injection</t>
  </si>
  <si>
    <t>J9325</t>
  </si>
  <si>
    <t>Inj talimogene laherparepvec</t>
  </si>
  <si>
    <t>1 million PFU</t>
  </si>
  <si>
    <t>J9328</t>
  </si>
  <si>
    <t>Temozolomide injection</t>
  </si>
  <si>
    <t>J9330</t>
  </si>
  <si>
    <t>Temsirolimus injection</t>
  </si>
  <si>
    <t>J9351</t>
  </si>
  <si>
    <t>Topotecan injection</t>
  </si>
  <si>
    <t>J9352</t>
  </si>
  <si>
    <t>Injection trabectedin 0.1mg</t>
  </si>
  <si>
    <t>J9354</t>
  </si>
  <si>
    <t>Inj, ado-trastuzumab emt 1mg</t>
  </si>
  <si>
    <t>J9355</t>
  </si>
  <si>
    <t>Trastuzumab injection</t>
  </si>
  <si>
    <t>J9357</t>
  </si>
  <si>
    <t>Valrubicin injection</t>
  </si>
  <si>
    <t>J9360</t>
  </si>
  <si>
    <t>Vinblastine sulfate inj</t>
  </si>
  <si>
    <t>J9370</t>
  </si>
  <si>
    <t>Vincristine sulfate 1 mg inj</t>
  </si>
  <si>
    <t>J9371</t>
  </si>
  <si>
    <t>Inj, vincristine sul lip 1mg</t>
  </si>
  <si>
    <t>J9390</t>
  </si>
  <si>
    <t>Vinorelbine tartrate inj</t>
  </si>
  <si>
    <t>J9395</t>
  </si>
  <si>
    <t>Injection, fulvestrant</t>
  </si>
  <si>
    <t>J9400</t>
  </si>
  <si>
    <t>Inj, ziv-aflibercept, 1mg</t>
  </si>
  <si>
    <t>P9041</t>
  </si>
  <si>
    <t>Albumin (human),5%, 50ml</t>
  </si>
  <si>
    <t>P9045</t>
  </si>
  <si>
    <t>Albumin (human), 5%, 250 ml</t>
  </si>
  <si>
    <t>P9046</t>
  </si>
  <si>
    <t>Albumin (human), 25%, 20 ml</t>
  </si>
  <si>
    <t>20 ML</t>
  </si>
  <si>
    <t>P9047</t>
  </si>
  <si>
    <t>Albumin (human), 25%, 50ml</t>
  </si>
  <si>
    <t>Q0138</t>
  </si>
  <si>
    <t>Ferumoxytol, non-esrd</t>
  </si>
  <si>
    <t>Q0139</t>
  </si>
  <si>
    <t>Ferumoxytol, esrd use</t>
  </si>
  <si>
    <t>Q0162</t>
  </si>
  <si>
    <t>Ondansetron oral</t>
  </si>
  <si>
    <t>Q0163</t>
  </si>
  <si>
    <t>Diphenhydramine hcl 50mg</t>
  </si>
  <si>
    <t>Q0164</t>
  </si>
  <si>
    <t>Prochlorperazine maleate 5mg</t>
  </si>
  <si>
    <t>Q0166</t>
  </si>
  <si>
    <t>Granisetron hcl 1 mg oral</t>
  </si>
  <si>
    <t>Q0167</t>
  </si>
  <si>
    <t>Dronabinol 2.5mg oral</t>
  </si>
  <si>
    <t>Q0169</t>
  </si>
  <si>
    <t>Promethazine hcl 12.5mg oral</t>
  </si>
  <si>
    <t>Q2035</t>
  </si>
  <si>
    <t>Afluria vacc, 3 yrs &amp; &gt;, im</t>
  </si>
  <si>
    <t>Q2037</t>
  </si>
  <si>
    <t>Fluvirin vacc, 3 yrs &amp; &gt;, im</t>
  </si>
  <si>
    <t>Q2043</t>
  </si>
  <si>
    <t>Sipuleucel-t auto cd54+</t>
  </si>
  <si>
    <t>Per infusion (minimum 50 million cells)</t>
  </si>
  <si>
    <t>Q2050</t>
  </si>
  <si>
    <t>Doxorubicin inj 10mg</t>
  </si>
  <si>
    <t>Q3027</t>
  </si>
  <si>
    <t>Inj beta interferon im 1 mcg</t>
  </si>
  <si>
    <t>Q4074</t>
  </si>
  <si>
    <t>Iloprost non-comp unit dose</t>
  </si>
  <si>
    <t>UP TO 20 MCG</t>
  </si>
  <si>
    <t>Q4081</t>
  </si>
  <si>
    <t>Epoetin alfa, 100 units esrd</t>
  </si>
  <si>
    <t>Q4101</t>
  </si>
  <si>
    <t>Apligraf</t>
  </si>
  <si>
    <t>Q4102</t>
  </si>
  <si>
    <t>Oasis wound matrix</t>
  </si>
  <si>
    <t>Q4106</t>
  </si>
  <si>
    <t>Dermagraft</t>
  </si>
  <si>
    <t>Q4107</t>
  </si>
  <si>
    <t>Graftjacket</t>
  </si>
  <si>
    <t>Q4111</t>
  </si>
  <si>
    <t>Gammagraft</t>
  </si>
  <si>
    <t>Q4112</t>
  </si>
  <si>
    <t>Cymetra injectable</t>
  </si>
  <si>
    <t>Q4113</t>
  </si>
  <si>
    <t>Graftjacket xpress</t>
  </si>
  <si>
    <t>Q4115</t>
  </si>
  <si>
    <t>Alloskin</t>
  </si>
  <si>
    <t>Q4116</t>
  </si>
  <si>
    <t>Alloderm</t>
  </si>
  <si>
    <t>Q4121</t>
  </si>
  <si>
    <t>Theraskin</t>
  </si>
  <si>
    <t>Q4123</t>
  </si>
  <si>
    <t>Q4131</t>
  </si>
  <si>
    <t>Epifix or epicord</t>
  </si>
  <si>
    <t>Q4132</t>
  </si>
  <si>
    <t>Grafix core</t>
  </si>
  <si>
    <t>Q4133</t>
  </si>
  <si>
    <t>Grafix prime</t>
  </si>
  <si>
    <t>Q5101</t>
  </si>
  <si>
    <t>Inj filgrastim gcsf biosimil</t>
  </si>
  <si>
    <t>Inj., infliximab biosimilar</t>
  </si>
  <si>
    <t>Q9950</t>
  </si>
  <si>
    <t>Inj sulf hexa lipid microsph</t>
  </si>
  <si>
    <t>Q9956</t>
  </si>
  <si>
    <t>Inj octafluoropropane mic,ml</t>
  </si>
  <si>
    <t>Q9957</t>
  </si>
  <si>
    <t>Inj perflutren lip micros,ml</t>
  </si>
  <si>
    <t>Q9958</t>
  </si>
  <si>
    <t>Hocm &lt;=149 mg/ml iodine, 1ml</t>
  </si>
  <si>
    <t>Q9960</t>
  </si>
  <si>
    <t>Hocm 200-249mg/ml iodine,1ml</t>
  </si>
  <si>
    <t>Q9961</t>
  </si>
  <si>
    <t>Hocm 250-299mg/ml iodine,1ml</t>
  </si>
  <si>
    <t>Q9963</t>
  </si>
  <si>
    <t>Hocm 350-399mg/ml iodine,1ml</t>
  </si>
  <si>
    <t>Q9965</t>
  </si>
  <si>
    <t>Locm 100-199mg/ml iodine,1ml</t>
  </si>
  <si>
    <t>Q9966</t>
  </si>
  <si>
    <t>Locm 200-299mg/ml iodine,1ml</t>
  </si>
  <si>
    <t>Q9967</t>
  </si>
  <si>
    <t>Locm 300-399mg/ml iodine,1ml</t>
  </si>
  <si>
    <t>Q9989</t>
  </si>
  <si>
    <t>Ustekinumab IV Inj, 1 mg</t>
  </si>
  <si>
    <t>Allowable Revenue</t>
  </si>
  <si>
    <t>Total</t>
  </si>
  <si>
    <t>Drug Name:</t>
  </si>
  <si>
    <t>Error! Please reach out to Ben Currier for more info</t>
  </si>
  <si>
    <t>Drug Cost</t>
  </si>
  <si>
    <t>Added October 2017</t>
  </si>
  <si>
    <t>Injection, ruconest</t>
  </si>
  <si>
    <t>J0596</t>
  </si>
  <si>
    <t xml:space="preserve">
microCurie 100% AWP = $154.670
microCurie 100% WAC = $128.890
</t>
  </si>
  <si>
    <t>Added October 2017
see the Seasonal Influenza Vaccines Pricing webpage for current payment limits and effective dates</t>
  </si>
  <si>
    <t>CCIIV4 VACC ABX FREE IM</t>
  </si>
  <si>
    <t>RIV4 VACC RECOMBINANT DNA IM</t>
  </si>
  <si>
    <r>
      <rPr>
        <b/>
        <sz val="12"/>
        <color indexed="8"/>
        <rFont val="Arial"/>
        <family val="2"/>
      </rPr>
      <t>Note 1:</t>
    </r>
    <r>
      <rPr>
        <sz val="12"/>
        <color indexed="8"/>
        <rFont val="Arial"/>
        <family val="2"/>
      </rPr>
      <t xml:space="preserve"> Payment allowance limits subject to the ASP methodology are based on 2Q17 ASP data.</t>
    </r>
  </si>
  <si>
    <t>Effective October 1, 2017 through December 31, 2017</t>
  </si>
  <si>
    <t>Cost per Vial:</t>
  </si>
  <si>
    <t>Vial Size:</t>
  </si>
  <si>
    <t>Vials per Treatment:</t>
  </si>
  <si>
    <t>Infusion Type:</t>
  </si>
  <si>
    <t>Admin Code(s):</t>
  </si>
  <si>
    <t>Contracted</t>
  </si>
  <si>
    <t>Dallas</t>
  </si>
  <si>
    <t>% Mix</t>
  </si>
  <si>
    <t>Non-Contracted (30% of Bill)</t>
  </si>
  <si>
    <t>Medicare (ASP + 4.5%)</t>
  </si>
  <si>
    <t>Contracted (ASP + 6%)</t>
  </si>
  <si>
    <t>Treatment Frequency:</t>
  </si>
  <si>
    <t>Yearly Avg. Margin per Patient</t>
  </si>
  <si>
    <t>Average Admin Rev. per Tx</t>
  </si>
  <si>
    <t>HCPCS Billing Unit:</t>
  </si>
  <si>
    <t>Infusion</t>
  </si>
  <si>
    <t>2 or 3</t>
  </si>
  <si>
    <t>see Treatment Frequency below</t>
  </si>
  <si>
    <t>per Shannon 1/10/18</t>
  </si>
  <si>
    <r>
      <rPr>
        <b/>
        <sz val="11"/>
        <color theme="1"/>
        <rFont val="Calibri"/>
        <family val="2"/>
        <scheme val="minor"/>
      </rPr>
      <t xml:space="preserve">Total Vial Usage in 1 Year: </t>
    </r>
    <r>
      <rPr>
        <sz val="11"/>
        <color theme="1"/>
        <rFont val="Calibri"/>
        <family val="2"/>
        <scheme val="minor"/>
      </rPr>
      <t xml:space="preserve">8 vials + (6*11) vials = </t>
    </r>
    <r>
      <rPr>
        <b/>
        <sz val="11"/>
        <color theme="1"/>
        <rFont val="Calibri"/>
        <family val="2"/>
        <scheme val="minor"/>
      </rPr>
      <t>74 vials per year per patient.</t>
    </r>
  </si>
  <si>
    <t>Est. Vials per Year:</t>
  </si>
  <si>
    <t>Note: Likely only one-hour per Leslie. 96415 would be applicable if &gt; 1hr</t>
  </si>
  <si>
    <t>Date: 1/10/2018</t>
  </si>
  <si>
    <t>Drug Rev. per Vial</t>
  </si>
  <si>
    <t>Admin Rev. per Tx</t>
  </si>
  <si>
    <t>Est. Infusions per Year:</t>
  </si>
  <si>
    <t>Supply Cost for Infusions:</t>
  </si>
  <si>
    <t>(A) Total Drug Revenue per Year</t>
  </si>
  <si>
    <t>(B) Total Admin Revenue per Year</t>
  </si>
  <si>
    <t>Margin % of Revenue</t>
  </si>
  <si>
    <t>Lakewood</t>
  </si>
  <si>
    <t>Using less than 1 hour to be conservative for revenue purposes.</t>
  </si>
  <si>
    <t>Estimated at 4 times 106% of Supply Cost.</t>
  </si>
  <si>
    <t>per Ken's email - McKesson pricing.</t>
  </si>
  <si>
    <r>
      <rPr>
        <b/>
        <sz val="11"/>
        <color theme="1"/>
        <rFont val="Calibri"/>
        <family val="2"/>
        <scheme val="minor"/>
      </rPr>
      <t>Initial:</t>
    </r>
    <r>
      <rPr>
        <sz val="11"/>
        <color theme="1"/>
        <rFont val="Calibri"/>
        <family val="2"/>
        <scheme val="minor"/>
      </rPr>
      <t xml:space="preserve"> 600 mg (2 vials) every week for 1 month = 8 vials in first month | 4 infusions</t>
    </r>
  </si>
  <si>
    <r>
      <rPr>
        <b/>
        <sz val="11"/>
        <color theme="1"/>
        <rFont val="Calibri"/>
        <family val="2"/>
        <scheme val="minor"/>
      </rPr>
      <t>Maint</t>
    </r>
    <r>
      <rPr>
        <sz val="11"/>
        <color theme="1"/>
        <rFont val="Calibri"/>
        <family val="2"/>
        <scheme val="minor"/>
      </rPr>
      <t>: 900 mg (3 vials) every other week afterward = 6 vials per month | 2 infusions</t>
    </r>
  </si>
  <si>
    <t>Standard Fee per Vial (Drug Only):</t>
  </si>
  <si>
    <t>Admin Code Std. Fee per Treatment:</t>
  </si>
  <si>
    <t>Total Revenue per Year</t>
  </si>
  <si>
    <t>Total Revenue per Year (A+B)</t>
  </si>
  <si>
    <t>Drug Revenue per Year</t>
  </si>
  <si>
    <t>Admin Revenue per Year</t>
  </si>
  <si>
    <t>Supply Cost per Year</t>
  </si>
  <si>
    <t>Current Mix</t>
  </si>
  <si>
    <t>50% Contract / 50% MC</t>
  </si>
  <si>
    <t>100% Medicare</t>
  </si>
  <si>
    <t>Est. Infusions per Year (for Admin Rev):</t>
  </si>
  <si>
    <t>Est. Vials per Year (for Drug Rev):</t>
  </si>
  <si>
    <t>ROI Summary</t>
  </si>
  <si>
    <t>Margin per Patient per Year</t>
  </si>
  <si>
    <t>Medicare Effective Payment Limit:</t>
  </si>
  <si>
    <t>Medicare Reimbursement per Vial:</t>
  </si>
  <si>
    <t>per Ken's email re: BuyandBill data</t>
  </si>
  <si>
    <t>Effective Payment at 10mg, converted to per Vial</t>
  </si>
  <si>
    <t>Effective January 1, 2018 through March 31, 2018</t>
  </si>
  <si>
    <r>
      <rPr>
        <b/>
        <sz val="12"/>
        <color indexed="8"/>
        <rFont val="Arial"/>
        <family val="2"/>
      </rPr>
      <t>Note 1:</t>
    </r>
    <r>
      <rPr>
        <sz val="12"/>
        <color indexed="8"/>
        <rFont val="Arial"/>
        <family val="2"/>
      </rPr>
      <t xml:space="preserve"> Payment allowance limits subject to the ASP methodology are based on 3Q17 ASP data.</t>
    </r>
  </si>
  <si>
    <t>Riv4 vacc recombinant dna im</t>
  </si>
  <si>
    <t>Cciiv4 vacc abx free im</t>
  </si>
  <si>
    <t>J1555</t>
  </si>
  <si>
    <t>Inj cuvitru, 100 mg</t>
  </si>
  <si>
    <t>Added January 2018</t>
  </si>
  <si>
    <t>J1627</t>
  </si>
  <si>
    <t>Inj, granisetron, xr, 0.1 mg</t>
  </si>
  <si>
    <t>Inj milrinone lactate / 5 mg</t>
  </si>
  <si>
    <t>Inj morphine pf epid ithc</t>
  </si>
  <si>
    <t>J2350</t>
  </si>
  <si>
    <t>Injection, ocrelizumab, 1 mg</t>
  </si>
  <si>
    <t>Fentanyl citrate injection</t>
  </si>
  <si>
    <t>Inj, taliglucerase alfa 10 u</t>
  </si>
  <si>
    <t>J3358</t>
  </si>
  <si>
    <t>Ustekinumab, iv inject,1 mg</t>
  </si>
  <si>
    <t>Hyalgan supartz visco-3 dose</t>
  </si>
  <si>
    <t>J9022</t>
  </si>
  <si>
    <t>Inj, atezolizumab,10 mg</t>
  </si>
  <si>
    <t>J9023</t>
  </si>
  <si>
    <t>Injection, avelumab, 10 mg</t>
  </si>
  <si>
    <t>J9203</t>
  </si>
  <si>
    <t>Gemtuzumab ozogamicin 0.1 mg</t>
  </si>
  <si>
    <t>J9285</t>
  </si>
  <si>
    <t>Inj, olaratumab, 10 mg</t>
  </si>
  <si>
    <t>Grafix core, grafixpl core</t>
  </si>
  <si>
    <t>Grafix prime grafix pl prime</t>
  </si>
  <si>
    <t>Soliris</t>
  </si>
  <si>
    <t>J-Code (If Applicable)</t>
  </si>
  <si>
    <t>- Add Tyler as a new location</t>
  </si>
  <si>
    <t>- Incorporate Patient Responsibility for SPP with new methodology.</t>
  </si>
  <si>
    <t>- Change the 2017 links to be 2018.</t>
  </si>
  <si>
    <t>Pam</t>
  </si>
  <si>
    <t>Total APP Program Revenue</t>
  </si>
  <si>
    <t>Drug Waterfall Example</t>
  </si>
  <si>
    <t>Drug Allowable</t>
  </si>
  <si>
    <t>Admin Allowable</t>
  </si>
  <si>
    <t>Deductible</t>
  </si>
  <si>
    <t>Then Covers</t>
  </si>
  <si>
    <t>OOP Max</t>
  </si>
  <si>
    <t>Insurance Info</t>
  </si>
  <si>
    <t>Drug / Admin Program Revenue</t>
  </si>
  <si>
    <t>Non-Allowable</t>
  </si>
  <si>
    <t>Ded. Applies to OOP?</t>
  </si>
  <si>
    <t>Primary Insurance</t>
  </si>
  <si>
    <t>Total Patient Resp.</t>
  </si>
  <si>
    <t>Drug Program</t>
  </si>
  <si>
    <t>Admin Program</t>
  </si>
  <si>
    <t>Drug Waterfall</t>
  </si>
  <si>
    <t>Option 1</t>
  </si>
  <si>
    <t>Missed Revenue</t>
  </si>
  <si>
    <t>Total Revenue</t>
  </si>
  <si>
    <t>Total Program Available</t>
  </si>
  <si>
    <t>% of Patient Resp.</t>
  </si>
  <si>
    <t>Apply Drug on %, then Max out Admin</t>
  </si>
  <si>
    <t>Option 2</t>
  </si>
  <si>
    <t>Apply Admin on %, then Max out Drug</t>
  </si>
  <si>
    <t>Option 3</t>
  </si>
  <si>
    <t>Total Patient Responsibility</t>
  </si>
  <si>
    <t>Drug Maximum - % of Patient Resp.</t>
  </si>
  <si>
    <t>Admin Maximum - % of Patient Resp.</t>
  </si>
  <si>
    <t>Drug Revenue</t>
  </si>
  <si>
    <t>Admin Revenue</t>
  </si>
  <si>
    <t>Base</t>
  </si>
  <si>
    <t>Remaining Patient</t>
  </si>
  <si>
    <t>Total Patient Resp</t>
  </si>
  <si>
    <t>Revenue</t>
  </si>
  <si>
    <t>Non-Revenue</t>
  </si>
  <si>
    <t>Other</t>
  </si>
  <si>
    <t>Option 4</t>
  </si>
  <si>
    <t>Admin on Per Tx, then Drug to Drug %</t>
  </si>
  <si>
    <t>Option 4 - Admin per Tx</t>
  </si>
  <si>
    <t>- Patient Responsibility for SPP flowing to Revenue</t>
  </si>
  <si>
    <t>- Admin per Tx, then Max out Drug</t>
  </si>
  <si>
    <t>- APP wording consistent to CoPay</t>
  </si>
  <si>
    <t>- Summary of Revenue by Source</t>
  </si>
  <si>
    <t>- Fix % rounding error per Tim's email.  (Partially fixed, double check)</t>
  </si>
  <si>
    <t>- Add save file error message (or default location for error files to saved).</t>
  </si>
  <si>
    <t>Infusions</t>
  </si>
  <si>
    <t>Date</t>
  </si>
  <si>
    <t>Payroll</t>
  </si>
  <si>
    <t>Per Tx</t>
  </si>
  <si>
    <t>Direct</t>
  </si>
  <si>
    <t>Indirect</t>
  </si>
  <si>
    <t>PTO</t>
  </si>
  <si>
    <t>Direct Wages</t>
  </si>
  <si>
    <t>Indirect Wages</t>
  </si>
  <si>
    <t>Payroll Breakdown</t>
  </si>
  <si>
    <t>Direct Benefits</t>
  </si>
  <si>
    <t>Indirect Benefits</t>
  </si>
  <si>
    <t>Bonus</t>
  </si>
  <si>
    <t>Check</t>
  </si>
  <si>
    <t>Direct Total</t>
  </si>
  <si>
    <t>Indirect Total</t>
  </si>
  <si>
    <t>per Tx</t>
  </si>
  <si>
    <t>Denver - Labor Cost Analysis</t>
  </si>
  <si>
    <t>Total per Tx</t>
  </si>
  <si>
    <t>Labor Buckets</t>
  </si>
  <si>
    <t>YTD 2018</t>
  </si>
  <si>
    <t>&lt;= 30 mins</t>
  </si>
  <si>
    <t>1 hour</t>
  </si>
  <si>
    <t>1 hour+</t>
  </si>
  <si>
    <t>%</t>
  </si>
  <si>
    <t>$</t>
  </si>
  <si>
    <t>Avg per Tx</t>
  </si>
  <si>
    <t>Infusion Length</t>
  </si>
  <si>
    <t>Option 1 - Per Infusion</t>
  </si>
  <si>
    <t>Nurse</t>
  </si>
  <si>
    <t>Hourly</t>
  </si>
  <si>
    <t>Direct (Nurse)</t>
  </si>
  <si>
    <t>Direct (PA/MA)</t>
  </si>
  <si>
    <t>Medical Asst.</t>
  </si>
  <si>
    <t>Physician Asst.</t>
  </si>
  <si>
    <t>#</t>
  </si>
  <si>
    <t>1 hour +</t>
  </si>
  <si>
    <t>per hour</t>
  </si>
  <si>
    <t>Total Direct</t>
  </si>
  <si>
    <t>Total Labor Cost</t>
  </si>
  <si>
    <t>/tx</t>
  </si>
  <si>
    <t>- Update for Q2 pricing and cost.  Ensure we have both.</t>
  </si>
  <si>
    <t>- Get PIV into Excel and have it connect to the intake model.</t>
  </si>
  <si>
    <t>Option 1 Results</t>
  </si>
  <si>
    <t>Labor 1</t>
  </si>
  <si>
    <t>Labor 2</t>
  </si>
  <si>
    <t>Labor 3</t>
  </si>
  <si>
    <t>- Add Wellcare as Payer (110% of Medicare for Drug, 107% for Admin)</t>
  </si>
  <si>
    <t>Option 2 - Per Hour Basis for Direct Only - For Informational Purposes, Not Yet a Valid Option</t>
  </si>
  <si>
    <t>Effective April1, 2018 through June 30, 2018</t>
  </si>
  <si>
    <r>
      <rPr>
        <b/>
        <sz val="12"/>
        <color indexed="8"/>
        <rFont val="Arial"/>
        <family val="2"/>
      </rPr>
      <t>Note 1:</t>
    </r>
    <r>
      <rPr>
        <sz val="12"/>
        <color indexed="8"/>
        <rFont val="Arial"/>
        <family val="2"/>
      </rPr>
      <t xml:space="preserve"> Payment allowance limits subject to the ASP methodology are based on 4Q17 ASP data.</t>
    </r>
  </si>
  <si>
    <t>Hepb vacc 2 dose adult im</t>
  </si>
  <si>
    <t>1 dose</t>
  </si>
  <si>
    <t>Added April 2018</t>
  </si>
  <si>
    <t xml:space="preserve">
microCurie 100% AWP = $158.220
microCurie 100% WAC = $131.850
</t>
  </si>
  <si>
    <t>J8670</t>
  </si>
  <si>
    <t>Q4172</t>
  </si>
  <si>
    <t>Q5103</t>
  </si>
  <si>
    <t>Injection, inflectra</t>
  </si>
  <si>
    <t>Q5104</t>
  </si>
  <si>
    <t>Injection, renflexis</t>
  </si>
  <si>
    <t>Rolapitant, oral, 1mg</t>
  </si>
  <si>
    <t>Puraply or puraply am</t>
  </si>
  <si>
    <t>- Fix False-Positive Errors due to Rounding</t>
  </si>
  <si>
    <t>Tim</t>
  </si>
  <si>
    <t>In Process</t>
  </si>
  <si>
    <t>- Question: Should admin per tx max out at admin allowable? (Yes, done)</t>
  </si>
  <si>
    <t>- Look into Drug ASP Reimbursement by locality (currently using same for DFW/LKW)</t>
  </si>
  <si>
    <t>Jackie</t>
  </si>
  <si>
    <t>Effective July 1, 2018 through September 30, 2018</t>
  </si>
  <si>
    <r>
      <rPr>
        <b/>
        <sz val="12"/>
        <color indexed="8"/>
        <rFont val="Arial"/>
        <family val="2"/>
      </rPr>
      <t>Note 1:</t>
    </r>
    <r>
      <rPr>
        <sz val="12"/>
        <color indexed="8"/>
        <rFont val="Arial"/>
        <family val="2"/>
      </rPr>
      <t xml:space="preserve"> Payment allowance limits subject to the ASP methodology are based on 1Q18 ASP data.</t>
    </r>
  </si>
  <si>
    <t>Q5105</t>
  </si>
  <si>
    <t>Inj Retacrit esrd on dialysi</t>
  </si>
  <si>
    <t>Added July 2018</t>
  </si>
  <si>
    <t>Q5106</t>
  </si>
  <si>
    <t>Inj Retacrit non-esrd use</t>
  </si>
  <si>
    <t>Q9991</t>
  </si>
  <si>
    <t>Buprenorph xr 100 mg or less</t>
  </si>
  <si>
    <t>Less than or equal to 100 MG</t>
  </si>
  <si>
    <t>Q9992</t>
  </si>
  <si>
    <t>Buprenorphine xr over 100 mg</t>
  </si>
  <si>
    <t>Greater than 100 MG</t>
  </si>
  <si>
    <t>Q9993</t>
  </si>
  <si>
    <t>Inj., triamcinolone ext rel</t>
  </si>
  <si>
    <t>Q9995</t>
  </si>
  <si>
    <t>Inj. emicizumab-kxwh, 0.5 mg</t>
  </si>
  <si>
    <t>Added October 2018</t>
  </si>
  <si>
    <t>Injection, fulphila</t>
  </si>
  <si>
    <t>Q5108</t>
  </si>
  <si>
    <t>Factor viii pegylated recomb</t>
  </si>
  <si>
    <t>J7207</t>
  </si>
  <si>
    <t>Factor ix idelvion inj</t>
  </si>
  <si>
    <t>J7202</t>
  </si>
  <si>
    <t>Testosterone undecanoate 1mg</t>
  </si>
  <si>
    <t>J3145</t>
  </si>
  <si>
    <t>Injection, reslizumab, 1mg</t>
  </si>
  <si>
    <t>Injection, mepolizumab, 1mg</t>
  </si>
  <si>
    <r>
      <rPr>
        <b/>
        <sz val="12"/>
        <color indexed="8"/>
        <rFont val="Arial"/>
        <family val="2"/>
      </rPr>
      <t>Note 1:</t>
    </r>
    <r>
      <rPr>
        <sz val="12"/>
        <color indexed="8"/>
        <rFont val="Arial"/>
        <family val="2"/>
      </rPr>
      <t xml:space="preserve"> Payment allowance limits subject to the ASP methodology are based on 2Q18 ASP data.</t>
    </r>
  </si>
  <si>
    <t>Effective October 1, 2018 through December 31, 2018</t>
  </si>
  <si>
    <t>Additional Patient Information</t>
  </si>
  <si>
    <t>Office</t>
  </si>
  <si>
    <t>Medication</t>
  </si>
  <si>
    <t>Quantity of Treatments</t>
  </si>
  <si>
    <t>Patient Detail #1</t>
  </si>
  <si>
    <t>Patient Detail #2</t>
  </si>
  <si>
    <t>Primary Insurance Inputs</t>
  </si>
  <si>
    <t>Name of Patient</t>
  </si>
  <si>
    <t>Estimated Billed Amount</t>
  </si>
  <si>
    <t>Primary Insurance Summary</t>
  </si>
  <si>
    <t>Secondary Insurance Summary</t>
  </si>
  <si>
    <t>Total Insurance Revenue Estimated</t>
  </si>
  <si>
    <t>Joe Smith</t>
  </si>
  <si>
    <t>Gross Billed Revenue</t>
  </si>
  <si>
    <t>Patient Detail #3</t>
  </si>
  <si>
    <t>Patient Detail #4</t>
  </si>
  <si>
    <t>Patient Detail #5</t>
  </si>
  <si>
    <t>Secondary Insurance Inputs</t>
  </si>
  <si>
    <t>Deduction</t>
  </si>
  <si>
    <t>Adjustment 1</t>
  </si>
  <si>
    <t>Adjustment 2</t>
  </si>
  <si>
    <t>Quantity of Drug</t>
  </si>
  <si>
    <t>Estimated Revenue for Budget</t>
  </si>
  <si>
    <t>Total Additional Modifications</t>
  </si>
  <si>
    <t>Treatment Info &amp; Calculation Inputs</t>
  </si>
  <si>
    <t>D</t>
  </si>
  <si>
    <t>Helpful File &amp; Folder Links:</t>
  </si>
  <si>
    <t>P&amp;L (in 000s)</t>
  </si>
  <si>
    <t>Gross Revenue</t>
  </si>
  <si>
    <t>Line Item 1</t>
  </si>
  <si>
    <t>Line Item 2</t>
  </si>
  <si>
    <t>Gross Royalty Revenue</t>
  </si>
  <si>
    <t xml:space="preserve">   </t>
  </si>
  <si>
    <t xml:space="preserve"> </t>
  </si>
  <si>
    <t>External 3rd Party Revenue Share</t>
  </si>
  <si>
    <t>Other Revenue Item 1</t>
  </si>
  <si>
    <t>Other Revenue Item 2</t>
  </si>
  <si>
    <t>Other Revenue Item 3</t>
  </si>
  <si>
    <t>Other Revenue Item 4</t>
  </si>
  <si>
    <t>Expenses &amp; Other Deductions 1</t>
  </si>
  <si>
    <t>Expenses &amp; Other Deductions 2</t>
  </si>
  <si>
    <t>Expenses &amp; Other Deductions 3</t>
  </si>
  <si>
    <t>Expenses &amp; Other Deductions 4</t>
  </si>
  <si>
    <t>Q1-19</t>
  </si>
  <si>
    <t>Q2-19</t>
  </si>
  <si>
    <t>Q3-19</t>
  </si>
  <si>
    <t>Q4-19</t>
  </si>
  <si>
    <t>Q1-20</t>
  </si>
  <si>
    <t>Q2-20</t>
  </si>
  <si>
    <t>Q3-20</t>
  </si>
  <si>
    <t>Q4-20</t>
  </si>
  <si>
    <t>Q1-21</t>
  </si>
  <si>
    <t>Q2-21</t>
  </si>
  <si>
    <t>Q3-21</t>
  </si>
  <si>
    <t>Q4-21</t>
  </si>
  <si>
    <t>2019</t>
  </si>
  <si>
    <t>2020</t>
  </si>
  <si>
    <t>2021</t>
  </si>
  <si>
    <t>3-Year</t>
  </si>
  <si>
    <t>Total Other Revenue</t>
  </si>
  <si>
    <t>Total Other Expenses</t>
  </si>
  <si>
    <t>Net Revenue</t>
  </si>
  <si>
    <t>Collected Rev, Net of 3rd Party</t>
  </si>
  <si>
    <t>Pen</t>
  </si>
  <si>
    <t>Desk</t>
  </si>
  <si>
    <t>Staples</t>
  </si>
  <si>
    <t>Organizer</t>
  </si>
  <si>
    <t>Notebook</t>
  </si>
  <si>
    <t>Nail Polish</t>
  </si>
  <si>
    <t>Keyboard</t>
  </si>
  <si>
    <t>Computer Parts</t>
  </si>
  <si>
    <t>FINAL_PRICE</t>
  </si>
  <si>
    <t>RETAIL_PRICE</t>
  </si>
  <si>
    <t>RETAIL_MARGIN</t>
  </si>
  <si>
    <t>QUANTITY</t>
  </si>
  <si>
    <t>ITEM_ORDERED</t>
  </si>
  <si>
    <t>PO_DATE</t>
  </si>
  <si>
    <t>PO_NUMBER</t>
  </si>
  <si>
    <t>CUSTOMER_ID</t>
  </si>
  <si>
    <t>Ben's Office in CO</t>
  </si>
  <si>
    <t>Sales per Month</t>
  </si>
  <si>
    <t>Top 5 Retailers by Month</t>
  </si>
  <si>
    <t>January 2019 through May 2020</t>
  </si>
  <si>
    <t>Monthly Revenue Tracker</t>
  </si>
  <si>
    <t>Sales Results for Execs</t>
  </si>
  <si>
    <t>Excel Exposure Incorporated</t>
  </si>
  <si>
    <t>PURCHASE ORDER</t>
  </si>
  <si>
    <t>SHIP TO ADDRESS:</t>
  </si>
  <si>
    <t>Holyoke St, Apt 5
Baltimore, MD</t>
  </si>
  <si>
    <t>PO Number:</t>
  </si>
  <si>
    <t>Date:</t>
  </si>
  <si>
    <t>SHIPPING METHOD</t>
  </si>
  <si>
    <t>SHIPPING TERMS</t>
  </si>
  <si>
    <t>DELIVERY INSTRUCTIONS</t>
  </si>
  <si>
    <t>Ocean Freight</t>
  </si>
  <si>
    <t>FOB China</t>
  </si>
  <si>
    <t>To be delivered as soon as possible</t>
  </si>
  <si>
    <t>QTY</t>
  </si>
  <si>
    <t>PROD. ID</t>
  </si>
  <si>
    <t>PRODUCT DESCRIPTION</t>
  </si>
  <si>
    <t>UNIT PRICE</t>
  </si>
  <si>
    <t>LINE TOTAL (USD)</t>
  </si>
  <si>
    <t>Notes regarding purchase contract and other applicable information.</t>
  </si>
  <si>
    <t>SUBTOTAL</t>
  </si>
  <si>
    <t>SALES TAX</t>
  </si>
  <si>
    <t>TOTAL</t>
  </si>
  <si>
    <t>Excel Exposure Signature Line</t>
  </si>
  <si>
    <t>Customer Signature Line</t>
  </si>
  <si>
    <t>F -</t>
  </si>
  <si>
    <t>D -</t>
  </si>
  <si>
    <t>E -</t>
  </si>
  <si>
    <t>R -</t>
  </si>
  <si>
    <t>I -</t>
  </si>
  <si>
    <t>A</t>
  </si>
  <si>
    <t>Target</t>
  </si>
  <si>
    <t>B</t>
  </si>
  <si>
    <t>√</t>
  </si>
  <si>
    <t>C</t>
  </si>
  <si>
    <t>Low / Back Burner</t>
  </si>
  <si>
    <t>Email and Follow-up Items</t>
  </si>
  <si>
    <t>High Priority</t>
  </si>
  <si>
    <t>Specific Project Related Tasks</t>
  </si>
  <si>
    <t>Completed Task 1</t>
  </si>
  <si>
    <t>Completed Task 2</t>
  </si>
  <si>
    <t>Completed Task 3</t>
  </si>
  <si>
    <t>EOM Jan-20</t>
  </si>
  <si>
    <t>Q2-2020</t>
  </si>
  <si>
    <t>Mid Feb-20</t>
  </si>
  <si>
    <t>End Q1-20</t>
  </si>
  <si>
    <t>Low Priority - Task #1</t>
  </si>
  <si>
    <t>Low Priority - Task #2</t>
  </si>
  <si>
    <t>Low Priority - Task #3</t>
  </si>
  <si>
    <t>Low Priority - Task #4</t>
  </si>
  <si>
    <t>Low Priority - Task #5</t>
  </si>
  <si>
    <t>High Priority - Task #1</t>
  </si>
  <si>
    <t>High Priority - Task #2</t>
  </si>
  <si>
    <t>High Priority - Task #3</t>
  </si>
  <si>
    <t>Specific Project Task #1</t>
  </si>
  <si>
    <t>Specific Project Task #2</t>
  </si>
  <si>
    <t>Specific Project Task #3</t>
  </si>
  <si>
    <t>Follow-Up Item #1</t>
  </si>
  <si>
    <t>Follow-Up Item #2</t>
  </si>
  <si>
    <t>Follow-Up Item #3</t>
  </si>
  <si>
    <t>Follow-Up Item #4</t>
  </si>
  <si>
    <t>Follow-Up Item #5</t>
  </si>
  <si>
    <t>Follow-Up Item #6</t>
  </si>
  <si>
    <t>TBD</t>
  </si>
  <si>
    <t>Excel Essentials</t>
  </si>
  <si>
    <t>Module 0 - Video 1</t>
  </si>
  <si>
    <t>What is excel?</t>
  </si>
  <si>
    <t>Drug List</t>
  </si>
  <si>
    <t>Insurance List</t>
  </si>
  <si>
    <t>Drug #1</t>
  </si>
  <si>
    <t>Drug #2</t>
  </si>
  <si>
    <t>Drug #3</t>
  </si>
  <si>
    <t>Drug #4</t>
  </si>
  <si>
    <t>Drug #5</t>
  </si>
  <si>
    <t>Insurance #1</t>
  </si>
  <si>
    <t>Insurance #2</t>
  </si>
  <si>
    <t>Insurance #3</t>
  </si>
  <si>
    <t>Insurance #4</t>
  </si>
  <si>
    <t>Insurance #5</t>
  </si>
  <si>
    <t>Insurance Input #1</t>
  </si>
  <si>
    <t>Insurance Input #2</t>
  </si>
  <si>
    <t>Insurance Input #3</t>
  </si>
  <si>
    <t>Insurance Input #4</t>
  </si>
  <si>
    <t>Insurance Input #5</t>
  </si>
  <si>
    <t>Insurance Input #6</t>
  </si>
  <si>
    <t>Top 5 Products by Net Revenue</t>
  </si>
  <si>
    <t>2019 by Month</t>
  </si>
  <si>
    <t>2020 by Month</t>
  </si>
  <si>
    <t>2021 by Month</t>
  </si>
  <si>
    <t>2019 by Quarter</t>
  </si>
  <si>
    <t>2020 by Quarter</t>
  </si>
  <si>
    <t>2021 by Quarter</t>
  </si>
  <si>
    <t>Full Year Totals</t>
  </si>
  <si>
    <t>Entity 1</t>
  </si>
  <si>
    <r>
      <rPr>
        <u/>
        <sz val="36"/>
        <rFont val="Citrus Gothic"/>
        <family val="3"/>
      </rPr>
      <t>Financial analysis</t>
    </r>
    <r>
      <rPr>
        <sz val="36"/>
        <rFont val="Citrus Gothic"/>
        <family val="3"/>
      </rPr>
      <t xml:space="preserve"> &amp; problem solving</t>
    </r>
  </si>
  <si>
    <r>
      <rPr>
        <u/>
        <sz val="36"/>
        <rFont val="Citrus Gothic"/>
        <family val="3"/>
      </rPr>
      <t>IMPORTING</t>
    </r>
    <r>
      <rPr>
        <sz val="36"/>
        <rFont val="Citrus Gothic"/>
        <family val="3"/>
      </rPr>
      <t xml:space="preserve"> &amp; EXPORTING DATA</t>
    </r>
  </si>
  <si>
    <r>
      <rPr>
        <u/>
        <sz val="36"/>
        <rFont val="Citrus Gothic"/>
        <family val="3"/>
      </rPr>
      <t>reporting</t>
    </r>
    <r>
      <rPr>
        <sz val="36"/>
        <rFont val="Citrus Gothic"/>
        <family val="3"/>
      </rPr>
      <t xml:space="preserve"> &amp; dashboards</t>
    </r>
  </si>
  <si>
    <r>
      <rPr>
        <u/>
        <sz val="36"/>
        <rFont val="Citrus Gothic"/>
        <family val="3"/>
      </rPr>
      <t>explanation</t>
    </r>
    <r>
      <rPr>
        <sz val="36"/>
        <rFont val="Citrus Gothic"/>
        <family val="3"/>
      </rPr>
      <t xml:space="preserve"> &amp; Presentation</t>
    </r>
  </si>
  <si>
    <r>
      <rPr>
        <u/>
        <sz val="36"/>
        <rFont val="Citrus Gothic"/>
        <family val="3"/>
      </rPr>
      <t>data entry</t>
    </r>
    <r>
      <rPr>
        <sz val="36"/>
        <rFont val="Citrus Gothic"/>
        <family val="3"/>
      </rPr>
      <t xml:space="preserve"> / data management</t>
    </r>
  </si>
  <si>
    <t>Supporting File #1</t>
  </si>
  <si>
    <t>2018 Models</t>
  </si>
  <si>
    <t>2019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</si>
</sst>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0_);[Red]\(&quot;$&quot;#,##0.000\)"/>
    <numFmt numFmtId="167" formatCode="&quot;$&quot;#,##0.00"/>
    <numFmt numFmtId="168" formatCode="&quot;$&quot;#,##0.0_);[Red]\(&quot;$&quot;#,##0.0\)"/>
    <numFmt numFmtId="169" formatCode="0.000"/>
    <numFmt numFmtId="170" formatCode="&quot;$&quot;#,##0.000"/>
    <numFmt numFmtId="171" formatCode="0.0%"/>
    <numFmt numFmtId="172" formatCode="0\ &quot;mg&quot;"/>
    <numFmt numFmtId="173" formatCode="&quot;$&quot;#,##0,_);[Red]\(&quot;$&quot;#,##0,\)"/>
    <numFmt numFmtId="174" formatCode="[$-409]mmm\-yy;@"/>
    <numFmt numFmtId="175" formatCode="&quot;$&quot;#,##0"/>
    <numFmt numFmtId="176" formatCode="#,##0,_);[Red]\(#,##0,\)"/>
    <numFmt numFmtId="177" formatCode="#,##0,_);[Red]\(#,##0,\);&quot;&quot;"/>
    <numFmt numFmtId="178" formatCode="[$-409]m/d/yy\ h:mm\ AM/PM;@"/>
    <numFmt numFmtId="179" formatCode="_(&quot;$&quot;* #,##0.00_);_(&quot;$&quot;* \(#,##0.00\);_(&quot;$&quot;* &quot;-&quot;????_);_(@_)"/>
    <numFmt numFmtId="180" formatCode="#,##0\ &quot;mg&quot;"/>
  </numFmts>
  <fonts count="96">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i/>
      <sz val="11"/>
      <color theme="1"/>
      <name val="Calibri"/>
      <family val="2"/>
      <scheme val="minor"/>
    </font>
    <font>
      <sz val="11"/>
      <name val="Calibri"/>
      <family val="2"/>
      <scheme val="minor"/>
    </font>
    <font>
      <b/>
      <sz val="14"/>
      <color theme="1"/>
      <name val="Calibri"/>
      <family val="2"/>
      <scheme val="minor"/>
    </font>
    <font>
      <u/>
      <sz val="11"/>
      <color theme="10"/>
      <name val="Calibri"/>
      <family val="2"/>
    </font>
    <font>
      <sz val="10"/>
      <name val="Arial"/>
      <family val="2"/>
    </font>
    <font>
      <sz val="10"/>
      <color theme="1"/>
      <name val="Arial"/>
      <family val="2"/>
    </font>
    <font>
      <b/>
      <sz val="11"/>
      <color rgb="FF0000FF"/>
      <name val="Calibri"/>
      <family val="2"/>
      <scheme val="minor"/>
    </font>
    <font>
      <sz val="9"/>
      <color indexed="81"/>
      <name val="Tahoma"/>
      <family val="2"/>
    </font>
    <font>
      <b/>
      <sz val="9"/>
      <color indexed="81"/>
      <name val="Tahoma"/>
      <family val="2"/>
    </font>
    <font>
      <b/>
      <u/>
      <sz val="11"/>
      <color theme="10"/>
      <name val="Calibri"/>
      <family val="2"/>
    </font>
    <font>
      <sz val="10"/>
      <name val="Arial "/>
    </font>
    <font>
      <b/>
      <sz val="12"/>
      <color theme="1"/>
      <name val="Calibri"/>
      <family val="2"/>
      <scheme val="minor"/>
    </font>
    <font>
      <b/>
      <sz val="12"/>
      <color indexed="8"/>
      <name val="Arial"/>
      <family val="2"/>
    </font>
    <font>
      <sz val="12"/>
      <color indexed="8"/>
      <name val="Arial"/>
      <family val="2"/>
    </font>
    <font>
      <sz val="10"/>
      <name val="MS Sans Serif"/>
      <family val="2"/>
    </font>
    <font>
      <sz val="9"/>
      <name val="Arial"/>
      <family val="2"/>
    </font>
    <font>
      <sz val="10"/>
      <color rgb="FF000000"/>
      <name val="Times New Roman"/>
      <family val="1"/>
    </font>
    <font>
      <sz val="11"/>
      <color rgb="FFFF0000"/>
      <name val="Calibri"/>
      <family val="2"/>
    </font>
    <font>
      <sz val="11"/>
      <color rgb="FF0000FF"/>
      <name val="Calibri"/>
      <family val="2"/>
      <scheme val="minor"/>
    </font>
    <font>
      <b/>
      <sz val="18"/>
      <color rgb="FF0000FF"/>
      <name val="Calibri"/>
      <family val="2"/>
      <scheme val="minor"/>
    </font>
    <font>
      <b/>
      <sz val="18"/>
      <color theme="9" tint="-0.249977111117893"/>
      <name val="Calibri"/>
      <family val="2"/>
      <scheme val="minor"/>
    </font>
    <font>
      <b/>
      <sz val="18"/>
      <color rgb="FFFF0000"/>
      <name val="Calibri"/>
      <family val="2"/>
      <scheme val="minor"/>
    </font>
    <font>
      <i/>
      <sz val="10"/>
      <color theme="1"/>
      <name val="Calibri"/>
      <family val="2"/>
      <scheme val="minor"/>
    </font>
    <font>
      <sz val="10"/>
      <color theme="1"/>
      <name val="Calibri"/>
      <family val="2"/>
      <scheme val="minor"/>
    </font>
    <font>
      <b/>
      <sz val="18"/>
      <name val="Calibri"/>
      <family val="2"/>
      <scheme val="minor"/>
    </font>
    <font>
      <b/>
      <sz val="11"/>
      <color theme="9" tint="-0.499984740745262"/>
      <name val="Calibri"/>
      <family val="2"/>
      <scheme val="minor"/>
    </font>
    <font>
      <b/>
      <u/>
      <sz val="11"/>
      <color rgb="FFFF0000"/>
      <name val="Calibri"/>
      <family val="2"/>
      <scheme val="minor"/>
    </font>
    <font>
      <b/>
      <sz val="15"/>
      <color theme="3"/>
      <name val="Calibri"/>
      <family val="2"/>
    </font>
    <font>
      <b/>
      <sz val="13"/>
      <color theme="3"/>
      <name val="Calibri"/>
      <family val="2"/>
    </font>
    <font>
      <sz val="12"/>
      <color theme="0"/>
      <name val="Calibri"/>
      <family val="2"/>
    </font>
    <font>
      <sz val="8"/>
      <name val="Calibri"/>
      <family val="2"/>
      <scheme val="minor"/>
    </font>
    <font>
      <b/>
      <sz val="10"/>
      <color rgb="FFFF0000"/>
      <name val="Arial"/>
      <family val="2"/>
    </font>
    <font>
      <b/>
      <sz val="10"/>
      <color theme="1"/>
      <name val="Arial"/>
      <family val="2"/>
    </font>
    <font>
      <sz val="10"/>
      <color theme="0"/>
      <name val="Arial"/>
      <family val="2"/>
    </font>
    <font>
      <i/>
      <sz val="10"/>
      <color theme="0" tint="-0.34998626667073579"/>
      <name val="Arial"/>
      <family val="2"/>
    </font>
    <font>
      <b/>
      <u/>
      <sz val="10"/>
      <color theme="1"/>
      <name val="Arial"/>
      <family val="2"/>
    </font>
    <font>
      <u/>
      <sz val="10"/>
      <color theme="1"/>
      <name val="Arial"/>
      <family val="2"/>
    </font>
    <font>
      <b/>
      <sz val="10"/>
      <color rgb="FF0000FF"/>
      <name val="Arial"/>
      <family val="2"/>
    </font>
    <font>
      <b/>
      <sz val="10"/>
      <color theme="0"/>
      <name val="Arial"/>
      <family val="2"/>
    </font>
    <font>
      <b/>
      <sz val="10"/>
      <name val="Arial"/>
      <family val="2"/>
    </font>
    <font>
      <b/>
      <u/>
      <sz val="10"/>
      <color theme="10"/>
      <name val="Arial"/>
      <family val="2"/>
    </font>
    <font>
      <sz val="10"/>
      <color rgb="FF0000FF"/>
      <name val="Arial"/>
      <family val="2"/>
    </font>
    <font>
      <sz val="20"/>
      <color theme="1"/>
      <name val="Citrus Gothic"/>
      <family val="3"/>
    </font>
    <font>
      <sz val="36"/>
      <color rgb="FFFF0000"/>
      <name val="Citrus Gothic"/>
      <family val="3"/>
    </font>
    <font>
      <i/>
      <sz val="10"/>
      <color indexed="8"/>
      <name val="Arial"/>
      <family val="2"/>
    </font>
    <font>
      <sz val="10"/>
      <color rgb="FF000000"/>
      <name val="Arial"/>
      <family val="2"/>
    </font>
    <font>
      <b/>
      <sz val="10"/>
      <color indexed="8"/>
      <name val="Arial"/>
      <family val="2"/>
    </font>
    <font>
      <b/>
      <i/>
      <sz val="10"/>
      <color theme="1"/>
      <name val="Arial"/>
      <family val="2"/>
    </font>
    <font>
      <i/>
      <sz val="10"/>
      <color theme="1"/>
      <name val="Arial"/>
      <family val="2"/>
    </font>
    <font>
      <sz val="36"/>
      <color theme="0"/>
      <name val="Calibri"/>
      <family val="2"/>
      <scheme val="minor"/>
    </font>
    <font>
      <b/>
      <sz val="26"/>
      <color theme="9" tint="-0.249977111117893"/>
      <name val="Bergen Text"/>
      <family val="3"/>
    </font>
    <font>
      <sz val="11"/>
      <color theme="9" tint="-0.249977111117893"/>
      <name val="Bergen Text"/>
      <family val="3"/>
    </font>
    <font>
      <b/>
      <sz val="10"/>
      <color theme="9" tint="-0.249977111117893"/>
      <name val="Bergen Text"/>
      <family val="3"/>
    </font>
    <font>
      <sz val="10"/>
      <color theme="9" tint="-0.249977111117893"/>
      <name val="Bergen Text"/>
      <family val="3"/>
    </font>
    <font>
      <b/>
      <sz val="13"/>
      <color theme="9" tint="-0.249977111117893"/>
      <name val="Bergen Text"/>
      <family val="3"/>
    </font>
    <font>
      <b/>
      <sz val="11"/>
      <color theme="9" tint="-0.249977111117893"/>
      <name val="Bergen Text"/>
      <family val="3"/>
    </font>
    <font>
      <b/>
      <sz val="14"/>
      <color theme="9" tint="-0.249977111117893"/>
      <name val="Bergen Text"/>
      <family val="3"/>
    </font>
    <font>
      <b/>
      <i/>
      <sz val="11"/>
      <color theme="9" tint="-0.249977111117893"/>
      <name val="Bergen Text"/>
      <family val="3"/>
    </font>
    <font>
      <sz val="10"/>
      <color theme="0" tint="-0.34998626667073579"/>
      <name val="Arial"/>
      <family val="2"/>
    </font>
    <font>
      <sz val="10"/>
      <name val="Trebuchet MS"/>
      <family val="2"/>
    </font>
    <font>
      <b/>
      <sz val="14"/>
      <name val="Trebuchet MS"/>
      <family val="2"/>
    </font>
    <font>
      <sz val="22"/>
      <color indexed="18"/>
      <name val="Trebuchet MS"/>
      <family val="2"/>
    </font>
    <font>
      <b/>
      <sz val="18"/>
      <name val="Trebuchet MS"/>
      <family val="2"/>
    </font>
    <font>
      <b/>
      <sz val="12"/>
      <name val="Trebuchet MS"/>
      <family val="2"/>
    </font>
    <font>
      <b/>
      <sz val="9"/>
      <name val="Trebuchet MS"/>
      <family val="2"/>
    </font>
    <font>
      <sz val="9"/>
      <name val="Trebuchet MS"/>
      <family val="2"/>
    </font>
    <font>
      <sz val="8"/>
      <name val="Trebuchet MS"/>
      <family val="2"/>
    </font>
    <font>
      <b/>
      <sz val="10"/>
      <name val="Trebuchet MS"/>
      <family val="2"/>
    </font>
    <font>
      <b/>
      <sz val="8"/>
      <name val="Trebuchet MS"/>
      <family val="2"/>
    </font>
    <font>
      <sz val="8.5"/>
      <name val="Trebuchet MS"/>
      <family val="2"/>
    </font>
    <font>
      <b/>
      <sz val="8.5"/>
      <name val="Trebuchet MS"/>
      <family val="2"/>
    </font>
    <font>
      <sz val="10"/>
      <color rgb="FF000000"/>
      <name val="Arial Unicode MS"/>
      <family val="2"/>
    </font>
    <font>
      <sz val="10"/>
      <color theme="0" tint="-0.14999847407452621"/>
      <name val="Arial"/>
      <family val="2"/>
    </font>
    <font>
      <i/>
      <sz val="9"/>
      <name val="Trebuchet MS"/>
      <family val="2"/>
    </font>
    <font>
      <i/>
      <sz val="8.5"/>
      <name val="Trebuchet MS"/>
      <family val="2"/>
    </font>
    <font>
      <u/>
      <sz val="7.5"/>
      <name val="Trebuchet MS"/>
      <family val="2"/>
    </font>
    <font>
      <sz val="7.5"/>
      <name val="Trebuchet MS"/>
      <family val="2"/>
    </font>
    <font>
      <i/>
      <sz val="8"/>
      <name val="Trebuchet MS"/>
      <family val="2"/>
    </font>
    <font>
      <i/>
      <sz val="12"/>
      <color theme="1"/>
      <name val="Calibri"/>
      <family val="2"/>
      <scheme val="minor"/>
    </font>
    <font>
      <b/>
      <sz val="14"/>
      <name val="Calibri"/>
      <family val="2"/>
      <scheme val="minor"/>
    </font>
    <font>
      <sz val="10"/>
      <name val="Calibri"/>
      <family val="2"/>
      <scheme val="minor"/>
    </font>
    <font>
      <sz val="10"/>
      <name val="Calibri"/>
      <family val="2"/>
    </font>
    <font>
      <sz val="10"/>
      <color rgb="FF0000FF"/>
      <name val="Calibri"/>
      <family val="2"/>
    </font>
    <font>
      <sz val="10"/>
      <color rgb="FF0000FF"/>
      <name val="Calibri"/>
      <family val="2"/>
      <scheme val="minor"/>
    </font>
    <font>
      <sz val="80"/>
      <name val="Citrus Gothic"/>
      <family val="3"/>
    </font>
    <font>
      <sz val="10"/>
      <color rgb="FF008000"/>
      <name val="Arial"/>
      <family val="2"/>
    </font>
    <font>
      <sz val="90"/>
      <color rgb="FF358E5D"/>
      <name val="Citrus Gothic"/>
      <family val="3"/>
    </font>
    <font>
      <i/>
      <sz val="10"/>
      <name val="Arial"/>
      <family val="2"/>
    </font>
    <font>
      <sz val="11"/>
      <color theme="1" tint="4.9989318521683403E-2"/>
      <name val="Calibri"/>
      <family val="2"/>
      <scheme val="minor"/>
    </font>
    <font>
      <sz val="36"/>
      <name val="Citrus Gothic"/>
      <family val="3"/>
    </font>
    <font>
      <u/>
      <sz val="36"/>
      <name val="Citrus Gothic"/>
      <family val="3"/>
    </font>
  </fonts>
  <fills count="2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indexed="1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9" tint="0.59999389629810485"/>
        <bgColor indexed="31"/>
      </patternFill>
    </fill>
    <fill>
      <patternFill patternType="solid">
        <fgColor rgb="FFFF8B8B"/>
        <bgColor indexed="64"/>
      </patternFill>
    </fill>
    <fill>
      <patternFill patternType="solid">
        <fgColor theme="4" tint="-0.249977111117893"/>
        <bgColor indexed="64"/>
      </patternFill>
    </fill>
    <fill>
      <patternFill patternType="solid">
        <fgColor theme="0" tint="-0.14999847407452621"/>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auto="1"/>
      </left>
      <right/>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theme="4"/>
      </bottom>
      <diagonal/>
    </border>
    <border>
      <left style="thin">
        <color indexed="64"/>
      </left>
      <right/>
      <top/>
      <bottom style="thin">
        <color indexed="18"/>
      </bottom>
      <diagonal/>
    </border>
    <border>
      <left/>
      <right/>
      <top/>
      <bottom style="thin">
        <color indexed="18"/>
      </bottom>
      <diagonal/>
    </border>
    <border>
      <left/>
      <right style="thin">
        <color indexed="64"/>
      </right>
      <top/>
      <bottom style="thin">
        <color indexed="18"/>
      </bottom>
      <diagonal/>
    </border>
    <border>
      <left style="thin">
        <color indexed="64"/>
      </left>
      <right/>
      <top style="thin">
        <color indexed="18"/>
      </top>
      <bottom/>
      <diagonal/>
    </border>
    <border>
      <left/>
      <right/>
      <top style="thin">
        <color indexed="18"/>
      </top>
      <bottom/>
      <diagonal/>
    </border>
    <border>
      <left/>
      <right/>
      <top/>
      <bottom style="thin">
        <color indexed="64"/>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43" fontId="9" fillId="0" borderId="0" applyFont="0" applyFill="0" applyBorder="0" applyAlignment="0" applyProtection="0"/>
    <xf numFmtId="0" fontId="15" fillId="0" borderId="0"/>
    <xf numFmtId="0" fontId="9" fillId="0" borderId="0"/>
    <xf numFmtId="0" fontId="10" fillId="0" borderId="0"/>
    <xf numFmtId="0" fontId="19" fillId="0" borderId="0"/>
    <xf numFmtId="0" fontId="21" fillId="0" borderId="0"/>
    <xf numFmtId="0" fontId="21" fillId="0" borderId="0"/>
    <xf numFmtId="0" fontId="9" fillId="0" borderId="0"/>
    <xf numFmtId="0" fontId="10" fillId="0" borderId="0"/>
    <xf numFmtId="0" fontId="32" fillId="0" borderId="59" applyNumberFormat="0" applyFill="0" applyAlignment="0" applyProtection="0"/>
    <xf numFmtId="0" fontId="33" fillId="0" borderId="60" applyNumberFormat="0" applyFill="0" applyAlignment="0" applyProtection="0"/>
    <xf numFmtId="0" fontId="34" fillId="12" borderId="0" applyNumberFormat="0" applyBorder="0" applyAlignment="0" applyProtection="0"/>
    <xf numFmtId="44" fontId="9" fillId="0" borderId="0" applyFont="0" applyFill="0" applyBorder="0" applyAlignment="0" applyProtection="0"/>
  </cellStyleXfs>
  <cellXfs count="825">
    <xf numFmtId="0" fontId="0" fillId="0" borderId="0" xfId="0"/>
    <xf numFmtId="0" fontId="0" fillId="0" borderId="0" xfId="0" applyProtection="1">
      <protection locked="0"/>
    </xf>
    <xf numFmtId="9" fontId="0" fillId="0" borderId="0" xfId="3" applyFont="1" applyProtection="1">
      <protection locked="0"/>
    </xf>
    <xf numFmtId="0" fontId="0" fillId="0" borderId="14" xfId="0" applyBorder="1"/>
    <xf numFmtId="166" fontId="0" fillId="0" borderId="14" xfId="0" applyNumberFormat="1" applyBorder="1"/>
    <xf numFmtId="0" fontId="0" fillId="0" borderId="14" xfId="0" applyBorder="1" applyAlignment="1">
      <alignment wrapText="1"/>
    </xf>
    <xf numFmtId="0" fontId="0" fillId="4" borderId="0" xfId="0" applyFill="1"/>
    <xf numFmtId="8" fontId="0" fillId="0" borderId="14" xfId="0" applyNumberFormat="1" applyBorder="1"/>
    <xf numFmtId="167" fontId="0" fillId="0" borderId="14" xfId="0" applyNumberFormat="1" applyFont="1" applyBorder="1" applyAlignment="1">
      <alignment horizontal="center" vertical="center" wrapText="1"/>
    </xf>
    <xf numFmtId="167" fontId="6" fillId="0" borderId="16" xfId="0" applyNumberFormat="1" applyFont="1" applyBorder="1" applyAlignment="1">
      <alignment horizontal="center" vertical="center" wrapText="1"/>
    </xf>
    <xf numFmtId="167" fontId="6" fillId="0" borderId="14" xfId="0" applyNumberFormat="1" applyFont="1" applyBorder="1" applyAlignment="1">
      <alignment horizontal="center" vertical="center" wrapText="1"/>
    </xf>
    <xf numFmtId="167" fontId="6" fillId="0" borderId="16" xfId="0" applyNumberFormat="1" applyFont="1" applyFill="1" applyBorder="1" applyAlignment="1">
      <alignment horizontal="center" vertical="center" wrapText="1"/>
    </xf>
    <xf numFmtId="167" fontId="6" fillId="0" borderId="24" xfId="0" applyNumberFormat="1" applyFont="1" applyBorder="1" applyAlignment="1">
      <alignment horizontal="center" vertical="center" wrapText="1"/>
    </xf>
    <xf numFmtId="167" fontId="0" fillId="0" borderId="16" xfId="0" applyNumberFormat="1" applyFont="1" applyBorder="1" applyAlignment="1">
      <alignment horizontal="center" vertical="center" wrapText="1"/>
    </xf>
    <xf numFmtId="167" fontId="6" fillId="0" borderId="25" xfId="0" applyNumberFormat="1" applyFont="1" applyFill="1" applyBorder="1" applyAlignment="1">
      <alignment horizontal="center" vertical="center" wrapText="1"/>
    </xf>
    <xf numFmtId="167" fontId="6" fillId="0" borderId="15" xfId="0" applyNumberFormat="1" applyFont="1" applyFill="1" applyBorder="1" applyAlignment="1">
      <alignment horizontal="center" vertical="center" wrapText="1"/>
    </xf>
    <xf numFmtId="168" fontId="0" fillId="0" borderId="14" xfId="0" applyNumberFormat="1" applyBorder="1"/>
    <xf numFmtId="8" fontId="0" fillId="0" borderId="16" xfId="0" applyNumberFormat="1" applyBorder="1"/>
    <xf numFmtId="167" fontId="0" fillId="0" borderId="24" xfId="0" applyNumberFormat="1" applyFont="1" applyBorder="1" applyAlignment="1">
      <alignment horizontal="center" vertical="center" wrapText="1"/>
    </xf>
    <xf numFmtId="167" fontId="0" fillId="0" borderId="26" xfId="0" applyNumberFormat="1" applyFont="1" applyBorder="1" applyAlignment="1">
      <alignment horizontal="center" vertical="center" wrapText="1"/>
    </xf>
    <xf numFmtId="167" fontId="6" fillId="2" borderId="24" xfId="0" applyNumberFormat="1" applyFont="1" applyFill="1" applyBorder="1" applyAlignment="1">
      <alignment horizontal="center" vertical="center" wrapText="1"/>
    </xf>
    <xf numFmtId="8" fontId="0" fillId="0" borderId="27" xfId="0" applyNumberFormat="1" applyBorder="1"/>
    <xf numFmtId="166" fontId="0" fillId="0" borderId="27" xfId="0" applyNumberFormat="1" applyBorder="1"/>
    <xf numFmtId="0" fontId="0" fillId="0" borderId="27" xfId="0" applyBorder="1"/>
    <xf numFmtId="0" fontId="0" fillId="0" borderId="27" xfId="0" applyBorder="1" applyAlignment="1">
      <alignment wrapText="1"/>
    </xf>
    <xf numFmtId="167" fontId="6" fillId="0" borderId="28"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wrapText="1"/>
    </xf>
    <xf numFmtId="0" fontId="7" fillId="0" borderId="1" xfId="0" applyFont="1" applyBorder="1"/>
    <xf numFmtId="0" fontId="2" fillId="0" borderId="29" xfId="0" applyFont="1" applyBorder="1" applyAlignment="1">
      <alignment horizontal="center" vertical="center" wrapText="1"/>
    </xf>
    <xf numFmtId="0" fontId="0" fillId="0" borderId="23" xfId="0" applyFont="1" applyBorder="1" applyAlignment="1">
      <alignment wrapText="1"/>
    </xf>
    <xf numFmtId="0" fontId="0" fillId="0" borderId="30" xfId="0" applyFont="1" applyBorder="1" applyAlignment="1">
      <alignment horizontal="left" wrapText="1"/>
    </xf>
    <xf numFmtId="167" fontId="0" fillId="0" borderId="20" xfId="0" applyNumberFormat="1" applyFont="1" applyBorder="1" applyAlignment="1">
      <alignment horizontal="center" vertical="center" wrapText="1"/>
    </xf>
    <xf numFmtId="167" fontId="6" fillId="0" borderId="20" xfId="0" applyNumberFormat="1" applyFont="1" applyBorder="1" applyAlignment="1">
      <alignment horizontal="center" vertical="center" wrapText="1"/>
    </xf>
    <xf numFmtId="0" fontId="0" fillId="0" borderId="21" xfId="0" applyFont="1" applyBorder="1" applyAlignment="1">
      <alignment wrapText="1"/>
    </xf>
    <xf numFmtId="0" fontId="0" fillId="0" borderId="31" xfId="0" applyFont="1" applyBorder="1" applyAlignment="1">
      <alignment horizontal="left" wrapText="1"/>
    </xf>
    <xf numFmtId="0" fontId="0" fillId="0" borderId="22" xfId="0" applyFont="1" applyBorder="1" applyAlignment="1">
      <alignment horizontal="left" wrapText="1"/>
    </xf>
    <xf numFmtId="167" fontId="0" fillId="0" borderId="27" xfId="0" applyNumberFormat="1" applyFont="1" applyBorder="1" applyAlignment="1">
      <alignment horizontal="center" vertical="center" wrapText="1"/>
    </xf>
    <xf numFmtId="167" fontId="6" fillId="0" borderId="27" xfId="0" applyNumberFormat="1" applyFont="1" applyBorder="1" applyAlignment="1">
      <alignment horizontal="center" vertical="center" wrapText="1"/>
    </xf>
    <xf numFmtId="0" fontId="0" fillId="0" borderId="14" xfId="0" applyFont="1" applyBorder="1" applyAlignment="1">
      <alignment wrapText="1"/>
    </xf>
    <xf numFmtId="167" fontId="0" fillId="0" borderId="14" xfId="0" applyNumberFormat="1" applyFont="1" applyFill="1" applyBorder="1" applyAlignment="1">
      <alignment horizontal="center" vertical="center" wrapText="1"/>
    </xf>
    <xf numFmtId="167" fontId="6" fillId="0" borderId="14" xfId="0" applyNumberFormat="1" applyFont="1" applyFill="1" applyBorder="1" applyAlignment="1">
      <alignment horizontal="center" vertical="center" wrapText="1"/>
    </xf>
    <xf numFmtId="0" fontId="0" fillId="0" borderId="21" xfId="0" applyFont="1" applyFill="1" applyBorder="1" applyAlignment="1">
      <alignment wrapText="1"/>
    </xf>
    <xf numFmtId="0" fontId="0" fillId="0" borderId="31" xfId="0" applyFont="1" applyFill="1" applyBorder="1" applyAlignment="1">
      <alignment horizontal="left" wrapText="1"/>
    </xf>
    <xf numFmtId="0" fontId="0" fillId="0" borderId="22" xfId="0" applyFont="1" applyFill="1" applyBorder="1" applyAlignment="1">
      <alignment horizontal="left" wrapText="1"/>
    </xf>
    <xf numFmtId="167" fontId="0" fillId="0" borderId="27" xfId="0" applyNumberFormat="1" applyFont="1" applyFill="1" applyBorder="1" applyAlignment="1">
      <alignment horizontal="center" vertical="center" wrapText="1"/>
    </xf>
    <xf numFmtId="167" fontId="6" fillId="0" borderId="27" xfId="0" applyNumberFormat="1" applyFont="1" applyFill="1" applyBorder="1" applyAlignment="1">
      <alignment horizontal="center" vertical="center" wrapText="1"/>
    </xf>
    <xf numFmtId="0" fontId="2" fillId="0" borderId="1" xfId="0" applyFont="1" applyBorder="1"/>
    <xf numFmtId="0" fontId="0" fillId="4" borderId="0" xfId="0" applyFill="1" applyAlignment="1">
      <alignment wrapText="1"/>
    </xf>
    <xf numFmtId="0" fontId="8" fillId="0" borderId="14" xfId="4" applyBorder="1" applyAlignment="1" applyProtection="1">
      <alignment wrapText="1"/>
    </xf>
    <xf numFmtId="14" fontId="0" fillId="0" borderId="14" xfId="0" applyNumberFormat="1" applyBorder="1" applyAlignment="1">
      <alignment wrapText="1"/>
    </xf>
    <xf numFmtId="0" fontId="8" fillId="0" borderId="27" xfId="4" applyBorder="1" applyAlignment="1" applyProtection="1">
      <alignment wrapText="1"/>
    </xf>
    <xf numFmtId="14" fontId="0" fillId="0" borderId="27" xfId="0" applyNumberFormat="1" applyBorder="1" applyAlignment="1">
      <alignment wrapText="1"/>
    </xf>
    <xf numFmtId="0" fontId="7" fillId="0" borderId="1" xfId="0" applyFont="1" applyBorder="1" applyAlignment="1">
      <alignment wrapText="1"/>
    </xf>
    <xf numFmtId="0" fontId="0" fillId="0" borderId="0" xfId="0" applyBorder="1"/>
    <xf numFmtId="0" fontId="2" fillId="0" borderId="0" xfId="0" applyFont="1"/>
    <xf numFmtId="0" fontId="0" fillId="0" borderId="0" xfId="0" applyAlignment="1">
      <alignment wrapText="1"/>
    </xf>
    <xf numFmtId="0" fontId="2" fillId="0" borderId="19" xfId="0" applyFont="1" applyBorder="1" applyAlignment="1">
      <alignment horizontal="center" wrapText="1"/>
    </xf>
    <xf numFmtId="0" fontId="0" fillId="0" borderId="0" xfId="0" applyAlignment="1">
      <alignment vertical="top"/>
    </xf>
    <xf numFmtId="0" fontId="0" fillId="0" borderId="0" xfId="0" applyAlignment="1">
      <alignment horizontal="left"/>
    </xf>
    <xf numFmtId="0" fontId="0" fillId="0" borderId="0" xfId="0" applyAlignment="1">
      <alignment vertical="top" wrapText="1"/>
    </xf>
    <xf numFmtId="0" fontId="0" fillId="0" borderId="19" xfId="0" applyBorder="1" applyAlignment="1">
      <alignment vertical="top"/>
    </xf>
    <xf numFmtId="0" fontId="3" fillId="0" borderId="14" xfId="0" applyFont="1" applyBorder="1"/>
    <xf numFmtId="0" fontId="0" fillId="0" borderId="14" xfId="0" quotePrefix="1" applyFont="1" applyBorder="1"/>
    <xf numFmtId="0" fontId="0" fillId="0" borderId="14" xfId="0" applyFont="1" applyBorder="1"/>
    <xf numFmtId="0" fontId="0" fillId="0" borderId="14" xfId="0" quotePrefix="1" applyBorder="1"/>
    <xf numFmtId="164" fontId="0" fillId="0" borderId="0" xfId="2" applyNumberFormat="1" applyFont="1"/>
    <xf numFmtId="164" fontId="0" fillId="0" borderId="0" xfId="0" applyNumberFormat="1"/>
    <xf numFmtId="44" fontId="0" fillId="0" borderId="0" xfId="0" applyNumberFormat="1"/>
    <xf numFmtId="0" fontId="2" fillId="0" borderId="0" xfId="0" applyFont="1" applyAlignment="1">
      <alignment horizontal="center"/>
    </xf>
    <xf numFmtId="0" fontId="10" fillId="0" borderId="0" xfId="9" applyFill="1" applyBorder="1"/>
    <xf numFmtId="167" fontId="9" fillId="0" borderId="14" xfId="9" applyNumberFormat="1" applyFont="1" applyFill="1" applyBorder="1" applyAlignment="1">
      <alignment horizontal="center"/>
    </xf>
    <xf numFmtId="167" fontId="10" fillId="0" borderId="14" xfId="9" quotePrefix="1" applyNumberFormat="1" applyFill="1" applyBorder="1" applyAlignment="1">
      <alignment horizontal="center" wrapText="1"/>
    </xf>
    <xf numFmtId="0" fontId="10" fillId="0" borderId="14" xfId="9" quotePrefix="1" applyNumberFormat="1" applyFill="1" applyBorder="1" applyAlignment="1">
      <alignment horizontal="center" wrapText="1"/>
    </xf>
    <xf numFmtId="169" fontId="10" fillId="0" borderId="14" xfId="9" quotePrefix="1" applyNumberFormat="1" applyFill="1" applyBorder="1" applyAlignment="1">
      <alignment horizontal="center" wrapText="1"/>
    </xf>
    <xf numFmtId="1" fontId="10" fillId="0" borderId="14" xfId="9" quotePrefix="1" applyNumberFormat="1" applyFill="1" applyBorder="1" applyAlignment="1">
      <alignment horizontal="center" wrapText="1"/>
    </xf>
    <xf numFmtId="169" fontId="10" fillId="0" borderId="14" xfId="9" applyNumberFormat="1" applyFill="1" applyBorder="1" applyAlignment="1">
      <alignment horizontal="center" wrapText="1"/>
    </xf>
    <xf numFmtId="1" fontId="9" fillId="0" borderId="14" xfId="9" applyNumberFormat="1" applyFont="1" applyFill="1" applyBorder="1" applyAlignment="1">
      <alignment horizontal="center" wrapText="1"/>
    </xf>
    <xf numFmtId="167" fontId="10" fillId="0" borderId="14" xfId="9" applyNumberFormat="1" applyFill="1" applyBorder="1" applyAlignment="1">
      <alignment wrapText="1"/>
    </xf>
    <xf numFmtId="0" fontId="9" fillId="0" borderId="14" xfId="9" quotePrefix="1" applyNumberFormat="1" applyFont="1" applyFill="1" applyBorder="1" applyAlignment="1">
      <alignment horizontal="center"/>
    </xf>
    <xf numFmtId="0" fontId="10" fillId="0" borderId="14" xfId="9" applyFont="1" applyFill="1" applyBorder="1" applyAlignment="1">
      <alignment horizontal="center" wrapText="1"/>
    </xf>
    <xf numFmtId="169" fontId="10" fillId="0" borderId="14" xfId="9" applyNumberFormat="1" applyFill="1" applyBorder="1" applyAlignment="1">
      <alignment horizontal="center"/>
    </xf>
    <xf numFmtId="1" fontId="9" fillId="0" borderId="14" xfId="9" applyNumberFormat="1" applyFont="1" applyFill="1" applyBorder="1" applyAlignment="1">
      <alignment horizontal="center"/>
    </xf>
    <xf numFmtId="169" fontId="9" fillId="0" borderId="14" xfId="9" applyNumberFormat="1" applyFont="1" applyFill="1" applyBorder="1" applyAlignment="1">
      <alignment horizontal="center"/>
    </xf>
    <xf numFmtId="1" fontId="9" fillId="0" borderId="14" xfId="9" quotePrefix="1" applyNumberFormat="1" applyFont="1" applyFill="1" applyBorder="1" applyAlignment="1">
      <alignment horizontal="center"/>
    </xf>
    <xf numFmtId="0" fontId="9" fillId="0" borderId="14" xfId="9" applyFont="1" applyFill="1" applyBorder="1" applyAlignment="1">
      <alignment wrapText="1"/>
    </xf>
    <xf numFmtId="169" fontId="9" fillId="0" borderId="14" xfId="9" quotePrefix="1" applyNumberFormat="1" applyFont="1" applyFill="1" applyBorder="1" applyAlignment="1">
      <alignment horizontal="center"/>
    </xf>
    <xf numFmtId="0" fontId="9" fillId="0" borderId="14" xfId="9" quotePrefix="1" applyFont="1" applyFill="1" applyBorder="1" applyAlignment="1">
      <alignment horizontal="center"/>
    </xf>
    <xf numFmtId="0" fontId="10" fillId="0" borderId="14" xfId="9" applyFont="1" applyFill="1" applyBorder="1" applyAlignment="1">
      <alignment horizontal="center"/>
    </xf>
    <xf numFmtId="1" fontId="10" fillId="0" borderId="14" xfId="9" applyNumberFormat="1" applyFill="1" applyBorder="1" applyAlignment="1">
      <alignment horizontal="center"/>
    </xf>
    <xf numFmtId="0" fontId="9" fillId="0" borderId="14" xfId="10" applyFont="1" applyFill="1" applyBorder="1" applyAlignment="1">
      <alignment horizontal="center"/>
    </xf>
    <xf numFmtId="0" fontId="9" fillId="0" borderId="41" xfId="10" applyFont="1" applyFill="1" applyBorder="1" applyAlignment="1">
      <alignment horizontal="center"/>
    </xf>
    <xf numFmtId="1" fontId="9" fillId="0" borderId="0" xfId="9" quotePrefix="1" applyNumberFormat="1" applyFont="1" applyFill="1" applyBorder="1" applyAlignment="1">
      <alignment horizontal="center"/>
    </xf>
    <xf numFmtId="0" fontId="9" fillId="0" borderId="14" xfId="9" applyNumberFormat="1" applyFont="1" applyFill="1" applyBorder="1" applyAlignment="1">
      <alignment horizontal="center"/>
    </xf>
    <xf numFmtId="0" fontId="9" fillId="0" borderId="14" xfId="9" applyFont="1" applyFill="1" applyBorder="1" applyAlignment="1">
      <alignment vertical="top" wrapText="1"/>
    </xf>
    <xf numFmtId="1" fontId="10" fillId="0" borderId="14" xfId="9" applyNumberFormat="1" applyFont="1" applyFill="1" applyBorder="1" applyAlignment="1">
      <alignment horizontal="center"/>
    </xf>
    <xf numFmtId="169" fontId="10" fillId="0" borderId="14" xfId="9" applyNumberFormat="1" applyFont="1" applyFill="1" applyBorder="1" applyAlignment="1">
      <alignment horizontal="center"/>
    </xf>
    <xf numFmtId="0" fontId="10" fillId="0" borderId="14" xfId="9" applyFill="1" applyBorder="1" applyAlignment="1">
      <alignment wrapText="1"/>
    </xf>
    <xf numFmtId="0" fontId="10" fillId="0" borderId="14" xfId="9" applyFill="1" applyBorder="1" applyAlignment="1">
      <alignment horizontal="center" wrapText="1"/>
    </xf>
    <xf numFmtId="0" fontId="9" fillId="0" borderId="14" xfId="9" applyFont="1" applyFill="1" applyBorder="1" applyAlignment="1">
      <alignment horizontal="center"/>
    </xf>
    <xf numFmtId="0" fontId="10" fillId="0" borderId="14" xfId="9" applyFill="1" applyBorder="1"/>
    <xf numFmtId="0" fontId="10" fillId="0" borderId="14" xfId="9" applyFill="1" applyBorder="1" applyAlignment="1">
      <alignment horizontal="center"/>
    </xf>
    <xf numFmtId="170" fontId="20" fillId="0" borderId="14" xfId="9" applyNumberFormat="1" applyFont="1" applyFill="1" applyBorder="1" applyAlignment="1">
      <alignment horizontal="center"/>
    </xf>
    <xf numFmtId="0" fontId="9" fillId="0" borderId="0" xfId="9" applyFont="1" applyFill="1" applyBorder="1"/>
    <xf numFmtId="0" fontId="9" fillId="2" borderId="14" xfId="9" applyFont="1" applyFill="1" applyBorder="1" applyAlignment="1">
      <alignment wrapText="1"/>
    </xf>
    <xf numFmtId="0" fontId="10" fillId="0" borderId="0" xfId="9" applyFont="1" applyFill="1" applyBorder="1" applyAlignment="1">
      <alignment horizontal="center"/>
    </xf>
    <xf numFmtId="0" fontId="9" fillId="0" borderId="0" xfId="9" quotePrefix="1" applyNumberFormat="1" applyFont="1" applyFill="1" applyBorder="1" applyAlignment="1">
      <alignment horizontal="center"/>
    </xf>
    <xf numFmtId="0" fontId="10" fillId="0" borderId="0" xfId="9" applyFill="1" applyBorder="1" applyAlignment="1">
      <alignment horizontal="center"/>
    </xf>
    <xf numFmtId="0" fontId="10" fillId="0" borderId="0" xfId="9" applyFill="1" applyBorder="1" applyAlignment="1">
      <alignment horizontal="center" wrapText="1"/>
    </xf>
    <xf numFmtId="169" fontId="10" fillId="0" borderId="0" xfId="9" applyNumberFormat="1" applyFill="1" applyBorder="1" applyAlignment="1">
      <alignment horizontal="center"/>
    </xf>
    <xf numFmtId="1" fontId="10" fillId="0" borderId="0" xfId="9" applyNumberFormat="1" applyFill="1" applyBorder="1" applyAlignment="1">
      <alignment horizontal="center"/>
    </xf>
    <xf numFmtId="0" fontId="10" fillId="0" borderId="0" xfId="9" applyFill="1" applyBorder="1" applyAlignment="1">
      <alignment wrapText="1"/>
    </xf>
    <xf numFmtId="0" fontId="0" fillId="0" borderId="0" xfId="0" applyProtection="1"/>
    <xf numFmtId="0" fontId="3" fillId="0" borderId="0" xfId="0" applyFont="1"/>
    <xf numFmtId="0" fontId="0" fillId="0" borderId="0" xfId="0" applyFill="1"/>
    <xf numFmtId="0" fontId="10" fillId="2" borderId="14" xfId="9" applyFill="1" applyBorder="1" applyAlignment="1">
      <alignment horizontal="center" wrapText="1"/>
    </xf>
    <xf numFmtId="0" fontId="10" fillId="0" borderId="41" xfId="9" applyFont="1" applyFill="1" applyBorder="1" applyAlignment="1">
      <alignment horizontal="center"/>
    </xf>
    <xf numFmtId="0" fontId="0" fillId="0" borderId="0" xfId="1" applyNumberFormat="1" applyFont="1" applyAlignment="1">
      <alignment horizontal="center"/>
    </xf>
    <xf numFmtId="0" fontId="2" fillId="0" borderId="0" xfId="0" applyFont="1" applyBorder="1"/>
    <xf numFmtId="0" fontId="7" fillId="0" borderId="19" xfId="0" applyFont="1" applyBorder="1"/>
    <xf numFmtId="0" fontId="0" fillId="0" borderId="0" xfId="0" applyBorder="1" applyAlignment="1">
      <alignment horizontal="center"/>
    </xf>
    <xf numFmtId="0" fontId="2" fillId="0" borderId="25" xfId="0" applyFont="1" applyBorder="1" applyAlignment="1">
      <alignment horizontal="center"/>
    </xf>
    <xf numFmtId="0" fontId="2" fillId="0" borderId="35" xfId="0" applyFont="1" applyBorder="1" applyAlignment="1">
      <alignment horizontal="center"/>
    </xf>
    <xf numFmtId="0" fontId="2" fillId="0" borderId="0" xfId="0" applyFont="1" applyFill="1" applyBorder="1"/>
    <xf numFmtId="0" fontId="24" fillId="0" borderId="0" xfId="0" applyFont="1"/>
    <xf numFmtId="164" fontId="0" fillId="0" borderId="26" xfId="0" applyNumberFormat="1" applyBorder="1" applyAlignment="1">
      <alignment horizontal="center"/>
    </xf>
    <xf numFmtId="171" fontId="0" fillId="0" borderId="36" xfId="3" applyNumberFormat="1" applyFont="1" applyBorder="1" applyAlignment="1">
      <alignment horizontal="center"/>
    </xf>
    <xf numFmtId="164" fontId="2" fillId="0" borderId="16" xfId="2" applyNumberFormat="1" applyFont="1" applyBorder="1" applyAlignment="1">
      <alignment horizontal="center"/>
    </xf>
    <xf numFmtId="171" fontId="2" fillId="0" borderId="49" xfId="0" applyNumberFormat="1" applyFont="1" applyBorder="1" applyAlignment="1">
      <alignment horizontal="center"/>
    </xf>
    <xf numFmtId="171" fontId="0" fillId="0" borderId="36" xfId="0" applyNumberFormat="1" applyBorder="1" applyAlignment="1">
      <alignment horizontal="center"/>
    </xf>
    <xf numFmtId="164" fontId="0" fillId="0" borderId="26" xfId="2" applyNumberFormat="1" applyFont="1" applyBorder="1" applyAlignment="1">
      <alignment horizontal="center"/>
    </xf>
    <xf numFmtId="0" fontId="2" fillId="0" borderId="33" xfId="0" applyFont="1" applyBorder="1"/>
    <xf numFmtId="164" fontId="2" fillId="0" borderId="33" xfId="0" applyNumberFormat="1" applyFont="1" applyBorder="1"/>
    <xf numFmtId="0" fontId="0" fillId="0" borderId="19" xfId="0" applyBorder="1"/>
    <xf numFmtId="0" fontId="25" fillId="0" borderId="0" xfId="0" applyFont="1"/>
    <xf numFmtId="0" fontId="26" fillId="0" borderId="0" xfId="0" applyFont="1"/>
    <xf numFmtId="0" fontId="0" fillId="0" borderId="0" xfId="0" applyFill="1" applyBorder="1"/>
    <xf numFmtId="0" fontId="5" fillId="0" borderId="0" xfId="0" applyFont="1"/>
    <xf numFmtId="172" fontId="0" fillId="0" borderId="0" xfId="0" applyNumberFormat="1" applyAlignment="1">
      <alignment horizontal="center"/>
    </xf>
    <xf numFmtId="0" fontId="0" fillId="0" borderId="0" xfId="0" applyFont="1" applyFill="1" applyAlignment="1">
      <alignment horizontal="left"/>
    </xf>
    <xf numFmtId="0" fontId="0" fillId="0" borderId="0" xfId="0" applyFill="1" applyAlignment="1">
      <alignment horizontal="left"/>
    </xf>
    <xf numFmtId="0" fontId="0" fillId="0" borderId="0" xfId="1" quotePrefix="1" applyNumberFormat="1" applyFont="1" applyFill="1" applyAlignment="1">
      <alignment horizontal="center"/>
    </xf>
    <xf numFmtId="0" fontId="27" fillId="0" borderId="0" xfId="0" applyFont="1"/>
    <xf numFmtId="0" fontId="0" fillId="0" borderId="37" xfId="0" applyFill="1" applyBorder="1" applyAlignment="1">
      <alignment horizontal="left"/>
    </xf>
    <xf numFmtId="0" fontId="0" fillId="0" borderId="37" xfId="0" applyFill="1" applyBorder="1"/>
    <xf numFmtId="0" fontId="27" fillId="0" borderId="0" xfId="0" applyFont="1" applyAlignment="1">
      <alignment horizontal="left" indent="2"/>
    </xf>
    <xf numFmtId="0" fontId="27" fillId="0" borderId="0" xfId="0" applyFont="1" applyFill="1"/>
    <xf numFmtId="0" fontId="28" fillId="0" borderId="0" xfId="0" applyFont="1" applyFill="1"/>
    <xf numFmtId="0" fontId="27" fillId="0" borderId="0" xfId="0" applyFont="1" applyFill="1" applyAlignment="1">
      <alignment horizontal="left" indent="1"/>
    </xf>
    <xf numFmtId="0" fontId="0" fillId="0" borderId="0" xfId="0" applyFill="1" applyAlignment="1">
      <alignment horizontal="center"/>
    </xf>
    <xf numFmtId="164" fontId="0" fillId="0" borderId="0" xfId="2" applyNumberFormat="1" applyFont="1" applyFill="1" applyAlignment="1">
      <alignment horizontal="left"/>
    </xf>
    <xf numFmtId="0" fontId="5" fillId="0" borderId="19" xfId="0" applyFont="1" applyBorder="1" applyAlignment="1">
      <alignment horizontal="right"/>
    </xf>
    <xf numFmtId="0" fontId="0" fillId="0" borderId="0" xfId="0" applyFill="1" applyBorder="1" applyAlignment="1">
      <alignment horizontal="center"/>
    </xf>
    <xf numFmtId="0" fontId="2" fillId="9" borderId="33" xfId="0" applyFont="1" applyFill="1" applyBorder="1"/>
    <xf numFmtId="164" fontId="2" fillId="9" borderId="33" xfId="0" applyNumberFormat="1" applyFont="1" applyFill="1" applyBorder="1"/>
    <xf numFmtId="0" fontId="0" fillId="0" borderId="26" xfId="0" applyBorder="1"/>
    <xf numFmtId="0" fontId="2" fillId="0" borderId="25" xfId="0" applyFont="1" applyBorder="1"/>
    <xf numFmtId="0" fontId="2" fillId="0" borderId="26" xfId="0" applyFont="1" applyFill="1" applyBorder="1"/>
    <xf numFmtId="0" fontId="2" fillId="9" borderId="38" xfId="0" applyFont="1" applyFill="1" applyBorder="1"/>
    <xf numFmtId="0" fontId="16" fillId="0" borderId="25" xfId="0" applyFont="1" applyBorder="1"/>
    <xf numFmtId="0" fontId="0" fillId="0" borderId="36" xfId="0" applyBorder="1" applyAlignment="1">
      <alignment horizontal="center"/>
    </xf>
    <xf numFmtId="0" fontId="0" fillId="0" borderId="36" xfId="0" applyBorder="1"/>
    <xf numFmtId="0" fontId="2" fillId="9" borderId="39" xfId="0" applyFont="1" applyFill="1" applyBorder="1"/>
    <xf numFmtId="0" fontId="2" fillId="0" borderId="26" xfId="0" applyFont="1" applyBorder="1"/>
    <xf numFmtId="0" fontId="2" fillId="11" borderId="33" xfId="0" applyFont="1" applyFill="1" applyBorder="1"/>
    <xf numFmtId="164" fontId="2" fillId="11" borderId="33" xfId="2" applyNumberFormat="1" applyFont="1" applyFill="1" applyBorder="1"/>
    <xf numFmtId="0" fontId="0" fillId="0" borderId="0" xfId="0" applyFont="1" applyFill="1" applyBorder="1"/>
    <xf numFmtId="0" fontId="5" fillId="0" borderId="0" xfId="0" applyFont="1" applyFill="1" applyBorder="1"/>
    <xf numFmtId="171" fontId="5" fillId="0" borderId="0" xfId="3" applyNumberFormat="1" applyFont="1"/>
    <xf numFmtId="0" fontId="2" fillId="0" borderId="37" xfId="0" applyFont="1" applyBorder="1" applyAlignment="1">
      <alignment horizontal="center"/>
    </xf>
    <xf numFmtId="171" fontId="0" fillId="0" borderId="0" xfId="0" applyNumberFormat="1" applyBorder="1" applyAlignment="1">
      <alignment horizontal="center"/>
    </xf>
    <xf numFmtId="171" fontId="2" fillId="0" borderId="40" xfId="0" applyNumberFormat="1" applyFont="1" applyBorder="1" applyAlignment="1">
      <alignment horizontal="center"/>
    </xf>
    <xf numFmtId="164" fontId="2" fillId="0" borderId="0" xfId="0" applyNumberFormat="1" applyFont="1" applyFill="1" applyBorder="1"/>
    <xf numFmtId="164" fontId="0" fillId="0" borderId="0" xfId="2" applyNumberFormat="1" applyFont="1" applyFill="1" applyBorder="1"/>
    <xf numFmtId="164" fontId="0" fillId="0" borderId="0" xfId="0" applyNumberFormat="1" applyFill="1" applyBorder="1"/>
    <xf numFmtId="171" fontId="5" fillId="0" borderId="0" xfId="3" applyNumberFormat="1" applyFont="1" applyFill="1" applyBorder="1"/>
    <xf numFmtId="164" fontId="1" fillId="0" borderId="26" xfId="2" applyNumberFormat="1" applyFont="1" applyFill="1" applyBorder="1"/>
    <xf numFmtId="164" fontId="1" fillId="0" borderId="36" xfId="2" applyNumberFormat="1" applyFont="1" applyFill="1" applyBorder="1"/>
    <xf numFmtId="0" fontId="2" fillId="0" borderId="37" xfId="0" applyFont="1" applyFill="1" applyBorder="1"/>
    <xf numFmtId="164" fontId="2" fillId="0" borderId="25" xfId="2" applyNumberFormat="1" applyFont="1" applyFill="1" applyBorder="1"/>
    <xf numFmtId="164" fontId="2" fillId="0" borderId="35" xfId="2" applyNumberFormat="1" applyFont="1" applyFill="1" applyBorder="1"/>
    <xf numFmtId="0" fontId="7" fillId="0" borderId="0" xfId="0" applyFont="1" applyFill="1" applyBorder="1"/>
    <xf numFmtId="0" fontId="29" fillId="0" borderId="0" xfId="0" applyFont="1"/>
    <xf numFmtId="164" fontId="2" fillId="9" borderId="38" xfId="2" applyNumberFormat="1" applyFont="1" applyFill="1" applyBorder="1"/>
    <xf numFmtId="164" fontId="2" fillId="9" borderId="39" xfId="2" applyNumberFormat="1" applyFont="1" applyFill="1" applyBorder="1"/>
    <xf numFmtId="0" fontId="30" fillId="0" borderId="25" xfId="0" applyFont="1" applyFill="1" applyBorder="1" applyAlignment="1">
      <alignment horizontal="centerContinuous"/>
    </xf>
    <xf numFmtId="0" fontId="30" fillId="0" borderId="35" xfId="0" applyFont="1" applyFill="1" applyBorder="1" applyAlignment="1">
      <alignment horizontal="centerContinuous"/>
    </xf>
    <xf numFmtId="0" fontId="30" fillId="0" borderId="24" xfId="0" applyFont="1" applyFill="1" applyBorder="1" applyAlignment="1">
      <alignment horizontal="center"/>
    </xf>
    <xf numFmtId="0" fontId="30" fillId="0" borderId="21" xfId="0" applyFont="1" applyFill="1" applyBorder="1" applyAlignment="1">
      <alignment horizontal="center"/>
    </xf>
    <xf numFmtId="0" fontId="11" fillId="0" borderId="25" xfId="0" applyFont="1" applyFill="1" applyBorder="1" applyAlignment="1">
      <alignment horizontal="centerContinuous"/>
    </xf>
    <xf numFmtId="0" fontId="11" fillId="0" borderId="35" xfId="0" applyFont="1" applyFill="1" applyBorder="1" applyAlignment="1">
      <alignment horizontal="centerContinuous"/>
    </xf>
    <xf numFmtId="0" fontId="11" fillId="0" borderId="24" xfId="0" applyFont="1" applyFill="1" applyBorder="1" applyAlignment="1">
      <alignment horizontal="center"/>
    </xf>
    <xf numFmtId="0" fontId="11" fillId="0" borderId="21" xfId="0" applyFont="1" applyFill="1" applyBorder="1" applyAlignment="1">
      <alignment horizontal="center"/>
    </xf>
    <xf numFmtId="0" fontId="4" fillId="0" borderId="25" xfId="0" applyFont="1" applyFill="1" applyBorder="1" applyAlignment="1">
      <alignment horizontal="centerContinuous"/>
    </xf>
    <xf numFmtId="0" fontId="4" fillId="0" borderId="35" xfId="0" applyFont="1" applyFill="1" applyBorder="1" applyAlignment="1">
      <alignment horizontal="centerContinuous"/>
    </xf>
    <xf numFmtId="0" fontId="4" fillId="0" borderId="24" xfId="0" applyFont="1" applyFill="1" applyBorder="1" applyAlignment="1">
      <alignment horizontal="center"/>
    </xf>
    <xf numFmtId="0" fontId="4" fillId="0" borderId="21" xfId="0" applyFont="1" applyFill="1" applyBorder="1" applyAlignment="1">
      <alignment horizontal="center"/>
    </xf>
    <xf numFmtId="0" fontId="2" fillId="9" borderId="50" xfId="0" applyFont="1" applyFill="1" applyBorder="1"/>
    <xf numFmtId="164" fontId="0" fillId="0" borderId="0" xfId="2" applyNumberFormat="1" applyFont="1" applyAlignment="1">
      <alignment horizontal="center"/>
    </xf>
    <xf numFmtId="167" fontId="9" fillId="0" borderId="14" xfId="0" applyNumberFormat="1" applyFont="1" applyFill="1" applyBorder="1" applyAlignment="1">
      <alignment horizontal="center"/>
    </xf>
    <xf numFmtId="167" fontId="10" fillId="0" borderId="14" xfId="0" quotePrefix="1" applyNumberFormat="1" applyFont="1" applyFill="1" applyBorder="1" applyAlignment="1">
      <alignment horizontal="center" wrapText="1"/>
    </xf>
    <xf numFmtId="0" fontId="10" fillId="0" borderId="14" xfId="0" quotePrefix="1" applyNumberFormat="1" applyFont="1" applyFill="1" applyBorder="1" applyAlignment="1">
      <alignment horizontal="center" wrapText="1"/>
    </xf>
    <xf numFmtId="169" fontId="10" fillId="0" borderId="14" xfId="0" quotePrefix="1" applyNumberFormat="1" applyFont="1" applyFill="1" applyBorder="1" applyAlignment="1">
      <alignment horizontal="center" wrapText="1"/>
    </xf>
    <xf numFmtId="1" fontId="10" fillId="0" borderId="14" xfId="0" quotePrefix="1" applyNumberFormat="1" applyFont="1" applyFill="1" applyBorder="1" applyAlignment="1">
      <alignment horizontal="center" wrapText="1"/>
    </xf>
    <xf numFmtId="169" fontId="10" fillId="0" borderId="14" xfId="0" applyNumberFormat="1" applyFont="1" applyFill="1" applyBorder="1" applyAlignment="1">
      <alignment horizontal="center" wrapText="1"/>
    </xf>
    <xf numFmtId="1" fontId="9" fillId="0" borderId="14" xfId="0" applyNumberFormat="1" applyFont="1" applyFill="1" applyBorder="1" applyAlignment="1">
      <alignment horizontal="center" wrapText="1"/>
    </xf>
    <xf numFmtId="167" fontId="10" fillId="0" borderId="14" xfId="0" applyNumberFormat="1" applyFont="1" applyFill="1" applyBorder="1" applyAlignment="1">
      <alignment wrapText="1"/>
    </xf>
    <xf numFmtId="0" fontId="10" fillId="0" borderId="0" xfId="0" applyFont="1" applyFill="1" applyBorder="1"/>
    <xf numFmtId="0" fontId="9" fillId="0" borderId="14" xfId="0" quotePrefix="1" applyNumberFormat="1" applyFont="1" applyFill="1" applyBorder="1" applyAlignment="1">
      <alignment horizontal="center"/>
    </xf>
    <xf numFmtId="0" fontId="10" fillId="0" borderId="14" xfId="0" applyFont="1" applyFill="1" applyBorder="1" applyAlignment="1">
      <alignment horizontal="center" wrapText="1"/>
    </xf>
    <xf numFmtId="169" fontId="10" fillId="0" borderId="14" xfId="0" applyNumberFormat="1" applyFont="1" applyFill="1" applyBorder="1" applyAlignment="1">
      <alignment horizontal="center"/>
    </xf>
    <xf numFmtId="1" fontId="9" fillId="0" borderId="14" xfId="0" applyNumberFormat="1" applyFont="1" applyFill="1" applyBorder="1" applyAlignment="1">
      <alignment horizontal="center"/>
    </xf>
    <xf numFmtId="169" fontId="9" fillId="0" borderId="14" xfId="0" applyNumberFormat="1" applyFont="1" applyFill="1" applyBorder="1" applyAlignment="1">
      <alignment horizontal="center"/>
    </xf>
    <xf numFmtId="1" fontId="9" fillId="0" borderId="14" xfId="0" quotePrefix="1" applyNumberFormat="1" applyFont="1" applyFill="1" applyBorder="1" applyAlignment="1">
      <alignment horizontal="center"/>
    </xf>
    <xf numFmtId="0" fontId="9" fillId="0" borderId="14" xfId="0" applyFont="1" applyFill="1" applyBorder="1" applyAlignment="1">
      <alignment wrapText="1"/>
    </xf>
    <xf numFmtId="169" fontId="9" fillId="0" borderId="14" xfId="0" quotePrefix="1" applyNumberFormat="1" applyFont="1" applyFill="1" applyBorder="1" applyAlignment="1">
      <alignment horizontal="center"/>
    </xf>
    <xf numFmtId="0" fontId="9" fillId="0" borderId="14" xfId="0" quotePrefix="1" applyFont="1" applyFill="1" applyBorder="1" applyAlignment="1">
      <alignment horizontal="center"/>
    </xf>
    <xf numFmtId="0" fontId="10" fillId="0" borderId="14" xfId="0" applyFont="1" applyFill="1" applyBorder="1" applyAlignment="1">
      <alignment horizontal="center"/>
    </xf>
    <xf numFmtId="1" fontId="10" fillId="0" borderId="14" xfId="0" applyNumberFormat="1" applyFont="1" applyFill="1" applyBorder="1" applyAlignment="1">
      <alignment horizontal="center"/>
    </xf>
    <xf numFmtId="0" fontId="10" fillId="0" borderId="41" xfId="0" applyFont="1" applyFill="1" applyBorder="1" applyAlignment="1">
      <alignment horizontal="center"/>
    </xf>
    <xf numFmtId="0" fontId="9" fillId="0" borderId="14" xfId="0" applyNumberFormat="1" applyFont="1" applyFill="1" applyBorder="1" applyAlignment="1">
      <alignment horizontal="center"/>
    </xf>
    <xf numFmtId="0" fontId="9" fillId="0" borderId="14" xfId="0" applyFont="1" applyFill="1" applyBorder="1" applyAlignment="1">
      <alignment vertical="top" wrapText="1"/>
    </xf>
    <xf numFmtId="0" fontId="10" fillId="0" borderId="14" xfId="0" applyFont="1" applyFill="1" applyBorder="1" applyAlignment="1">
      <alignment wrapText="1"/>
    </xf>
    <xf numFmtId="0" fontId="9" fillId="0" borderId="14" xfId="0" applyFont="1" applyFill="1" applyBorder="1" applyAlignment="1">
      <alignment horizontal="center"/>
    </xf>
    <xf numFmtId="0" fontId="10" fillId="0" borderId="14" xfId="0" applyFont="1" applyFill="1" applyBorder="1"/>
    <xf numFmtId="0" fontId="9" fillId="2" borderId="14" xfId="0" applyFont="1" applyFill="1" applyBorder="1" applyAlignment="1">
      <alignment wrapText="1"/>
    </xf>
    <xf numFmtId="170" fontId="9" fillId="0" borderId="14" xfId="0" applyNumberFormat="1" applyFont="1" applyFill="1" applyBorder="1" applyAlignment="1">
      <alignment horizontal="center"/>
    </xf>
    <xf numFmtId="0" fontId="9" fillId="0" borderId="0" xfId="0" applyFont="1" applyFill="1" applyBorder="1"/>
    <xf numFmtId="0" fontId="9" fillId="0" borderId="0" xfId="0" quotePrefix="1" applyNumberFormat="1"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Border="1" applyAlignment="1">
      <alignment horizontal="center" wrapText="1"/>
    </xf>
    <xf numFmtId="169" fontId="10" fillId="0" borderId="0" xfId="0" applyNumberFormat="1" applyFont="1" applyFill="1" applyBorder="1" applyAlignment="1">
      <alignment horizontal="center"/>
    </xf>
    <xf numFmtId="1" fontId="10" fillId="0" borderId="0" xfId="0" applyNumberFormat="1" applyFont="1" applyFill="1" applyBorder="1" applyAlignment="1">
      <alignment horizontal="center"/>
    </xf>
    <xf numFmtId="0" fontId="10" fillId="0" borderId="0" xfId="0" applyFont="1" applyFill="1" applyBorder="1" applyAlignment="1">
      <alignment wrapText="1"/>
    </xf>
    <xf numFmtId="44" fontId="0" fillId="0" borderId="0" xfId="2" applyNumberFormat="1" applyFont="1" applyAlignment="1">
      <alignment horizontal="center"/>
    </xf>
    <xf numFmtId="44" fontId="0" fillId="0" borderId="0" xfId="2" applyNumberFormat="1" applyFont="1"/>
    <xf numFmtId="0" fontId="0" fillId="0" borderId="0" xfId="0" applyAlignment="1">
      <alignment horizontal="center"/>
    </xf>
    <xf numFmtId="164" fontId="2" fillId="0" borderId="0" xfId="0" applyNumberFormat="1" applyFont="1"/>
    <xf numFmtId="0" fontId="0" fillId="0" borderId="0" xfId="0" applyFont="1"/>
    <xf numFmtId="0" fontId="2" fillId="0" borderId="19" xfId="0" applyFont="1" applyBorder="1"/>
    <xf numFmtId="0" fontId="2" fillId="0" borderId="37" xfId="0" applyFont="1" applyBorder="1"/>
    <xf numFmtId="0" fontId="7" fillId="0" borderId="0" xfId="0" applyFont="1"/>
    <xf numFmtId="9" fontId="0" fillId="0" borderId="0" xfId="0" applyNumberFormat="1"/>
    <xf numFmtId="0" fontId="0" fillId="0" borderId="0" xfId="0" applyBorder="1" applyAlignment="1">
      <alignment horizontal="left"/>
    </xf>
    <xf numFmtId="164" fontId="2" fillId="0" borderId="37" xfId="0" applyNumberFormat="1" applyFont="1" applyBorder="1"/>
    <xf numFmtId="0" fontId="0" fillId="0" borderId="0" xfId="0" applyAlignment="1">
      <alignment horizontal="right"/>
    </xf>
    <xf numFmtId="164" fontId="5" fillId="0" borderId="0" xfId="0" applyNumberFormat="1" applyFont="1"/>
    <xf numFmtId="9" fontId="5" fillId="0" borderId="0" xfId="0" applyNumberFormat="1" applyFont="1"/>
    <xf numFmtId="164" fontId="0" fillId="0" borderId="0" xfId="0" applyNumberFormat="1" applyBorder="1"/>
    <xf numFmtId="6" fontId="0" fillId="0" borderId="0" xfId="0" applyNumberFormat="1"/>
    <xf numFmtId="0" fontId="2" fillId="6" borderId="9" xfId="0" applyFont="1" applyFill="1" applyBorder="1"/>
    <xf numFmtId="0" fontId="0" fillId="6" borderId="18" xfId="0" applyFill="1" applyBorder="1"/>
    <xf numFmtId="0" fontId="0" fillId="6" borderId="10" xfId="0" applyFill="1" applyBorder="1"/>
    <xf numFmtId="0" fontId="0" fillId="6" borderId="6" xfId="0" applyFill="1" applyBorder="1"/>
    <xf numFmtId="0" fontId="0" fillId="6" borderId="0" xfId="0" applyFill="1" applyBorder="1"/>
    <xf numFmtId="0" fontId="0" fillId="6" borderId="7" xfId="0" applyFill="1" applyBorder="1"/>
    <xf numFmtId="0" fontId="2" fillId="6" borderId="53" xfId="0" applyFont="1" applyFill="1" applyBorder="1"/>
    <xf numFmtId="164" fontId="2" fillId="6" borderId="19" xfId="0" applyNumberFormat="1" applyFont="1" applyFill="1" applyBorder="1"/>
    <xf numFmtId="0" fontId="0" fillId="6" borderId="53" xfId="0" applyFont="1" applyFill="1" applyBorder="1"/>
    <xf numFmtId="164" fontId="0" fillId="6" borderId="19" xfId="0" applyNumberFormat="1" applyFont="1" applyFill="1" applyBorder="1"/>
    <xf numFmtId="0" fontId="2" fillId="6" borderId="55" xfId="0" applyFont="1" applyFill="1" applyBorder="1"/>
    <xf numFmtId="164" fontId="2" fillId="6" borderId="37" xfId="2" applyNumberFormat="1" applyFont="1" applyFill="1" applyBorder="1"/>
    <xf numFmtId="164" fontId="0" fillId="6" borderId="0" xfId="2" applyNumberFormat="1" applyFont="1" applyFill="1" applyBorder="1"/>
    <xf numFmtId="9" fontId="0" fillId="6" borderId="7" xfId="3" applyFont="1" applyFill="1" applyBorder="1"/>
    <xf numFmtId="0" fontId="2" fillId="6" borderId="56" xfId="0" applyFont="1" applyFill="1" applyBorder="1"/>
    <xf numFmtId="164" fontId="2" fillId="6" borderId="40" xfId="0" applyNumberFormat="1" applyFont="1" applyFill="1" applyBorder="1"/>
    <xf numFmtId="164" fontId="2" fillId="6" borderId="40" xfId="2" applyNumberFormat="1" applyFont="1" applyFill="1" applyBorder="1"/>
    <xf numFmtId="0" fontId="2" fillId="6" borderId="44" xfId="0" applyFont="1" applyFill="1" applyBorder="1"/>
    <xf numFmtId="164" fontId="2" fillId="6" borderId="45" xfId="0" applyNumberFormat="1" applyFont="1" applyFill="1" applyBorder="1"/>
    <xf numFmtId="0" fontId="0" fillId="6" borderId="12" xfId="0" applyFill="1" applyBorder="1"/>
    <xf numFmtId="0" fontId="2" fillId="2" borderId="19" xfId="0" applyFont="1" applyFill="1" applyBorder="1"/>
    <xf numFmtId="0" fontId="0" fillId="2" borderId="0" xfId="0" applyFill="1"/>
    <xf numFmtId="164" fontId="0" fillId="2" borderId="0" xfId="0" applyNumberFormat="1" applyFill="1"/>
    <xf numFmtId="9" fontId="0" fillId="2" borderId="0" xfId="0" applyNumberFormat="1" applyFill="1"/>
    <xf numFmtId="0" fontId="2" fillId="2" borderId="37" xfId="0" applyFont="1" applyFill="1" applyBorder="1"/>
    <xf numFmtId="164" fontId="2" fillId="2" borderId="37" xfId="0" applyNumberFormat="1" applyFont="1" applyFill="1" applyBorder="1"/>
    <xf numFmtId="0" fontId="0" fillId="0" borderId="14" xfId="0" quotePrefix="1" applyFill="1" applyBorder="1"/>
    <xf numFmtId="0" fontId="0" fillId="0" borderId="0" xfId="0" applyFont="1" applyBorder="1"/>
    <xf numFmtId="17" fontId="0" fillId="0" borderId="0" xfId="0" applyNumberFormat="1"/>
    <xf numFmtId="17" fontId="0" fillId="0" borderId="0" xfId="0" applyNumberFormat="1" applyAlignment="1">
      <alignment horizontal="center"/>
    </xf>
    <xf numFmtId="44" fontId="0" fillId="0" borderId="0" xfId="0" applyNumberFormat="1" applyAlignment="1">
      <alignment horizontal="center"/>
    </xf>
    <xf numFmtId="164" fontId="0" fillId="0" borderId="0" xfId="0" applyNumberFormat="1" applyAlignment="1">
      <alignment horizontal="center"/>
    </xf>
    <xf numFmtId="164" fontId="0" fillId="0" borderId="26" xfId="0" applyNumberFormat="1" applyBorder="1"/>
    <xf numFmtId="0" fontId="2" fillId="0" borderId="16" xfId="0" applyFont="1" applyFill="1" applyBorder="1"/>
    <xf numFmtId="164" fontId="2" fillId="0" borderId="40" xfId="0" applyNumberFormat="1" applyFont="1" applyBorder="1"/>
    <xf numFmtId="164" fontId="2" fillId="0" borderId="40" xfId="0" applyNumberFormat="1" applyFont="1" applyBorder="1" applyAlignment="1">
      <alignment horizontal="center"/>
    </xf>
    <xf numFmtId="164" fontId="2" fillId="0" borderId="14" xfId="0" applyNumberFormat="1" applyFont="1" applyBorder="1"/>
    <xf numFmtId="0" fontId="0" fillId="0" borderId="26" xfId="0" applyFont="1" applyFill="1" applyBorder="1"/>
    <xf numFmtId="44" fontId="0" fillId="0" borderId="0" xfId="0" applyNumberFormat="1" applyBorder="1"/>
    <xf numFmtId="164" fontId="0" fillId="0" borderId="0" xfId="2" applyNumberFormat="1" applyFont="1" applyBorder="1" applyAlignment="1">
      <alignment horizontal="center"/>
    </xf>
    <xf numFmtId="164" fontId="0" fillId="0" borderId="34" xfId="0" applyNumberFormat="1" applyBorder="1"/>
    <xf numFmtId="0" fontId="0" fillId="0" borderId="26" xfId="0" applyFont="1" applyBorder="1"/>
    <xf numFmtId="0" fontId="5" fillId="0" borderId="24" xfId="0" applyFont="1" applyBorder="1"/>
    <xf numFmtId="164" fontId="0" fillId="0" borderId="19" xfId="0" applyNumberFormat="1" applyBorder="1" applyAlignment="1">
      <alignment horizontal="center"/>
    </xf>
    <xf numFmtId="164" fontId="0" fillId="0" borderId="27" xfId="0" applyNumberFormat="1" applyBorder="1" applyAlignment="1">
      <alignment horizontal="center"/>
    </xf>
    <xf numFmtId="0" fontId="0" fillId="0" borderId="25" xfId="0" applyBorder="1"/>
    <xf numFmtId="0" fontId="0" fillId="0" borderId="37" xfId="0" applyBorder="1"/>
    <xf numFmtId="164" fontId="0" fillId="0" borderId="37" xfId="0" applyNumberFormat="1" applyBorder="1"/>
    <xf numFmtId="164" fontId="2" fillId="0" borderId="15" xfId="0" applyNumberFormat="1" applyFont="1" applyBorder="1"/>
    <xf numFmtId="0" fontId="5" fillId="0" borderId="24" xfId="0" applyFont="1" applyBorder="1" applyAlignment="1">
      <alignment horizontal="left" indent="2"/>
    </xf>
    <xf numFmtId="0" fontId="5" fillId="0" borderId="19" xfId="0" applyFont="1" applyBorder="1"/>
    <xf numFmtId="44" fontId="5" fillId="0" borderId="19" xfId="0" applyNumberFormat="1" applyFont="1" applyBorder="1"/>
    <xf numFmtId="44" fontId="5" fillId="0" borderId="27" xfId="0" applyNumberFormat="1" applyFont="1" applyBorder="1"/>
    <xf numFmtId="171" fontId="0" fillId="0" borderId="0" xfId="3" applyNumberFormat="1" applyFont="1"/>
    <xf numFmtId="171" fontId="0" fillId="0" borderId="0" xfId="0" applyNumberFormat="1"/>
    <xf numFmtId="0" fontId="2" fillId="0" borderId="26" xfId="0" applyFont="1" applyBorder="1" applyAlignment="1">
      <alignment horizontal="center"/>
    </xf>
    <xf numFmtId="0" fontId="2" fillId="0" borderId="0" xfId="0" applyFont="1" applyBorder="1" applyAlignment="1">
      <alignment horizontal="center"/>
    </xf>
    <xf numFmtId="0" fontId="2" fillId="0" borderId="36" xfId="0" applyFont="1" applyFill="1" applyBorder="1" applyAlignment="1">
      <alignment horizontal="center"/>
    </xf>
    <xf numFmtId="0" fontId="2" fillId="0" borderId="33" xfId="0" applyFont="1" applyFill="1" applyBorder="1"/>
    <xf numFmtId="9" fontId="0" fillId="0" borderId="26" xfId="0" applyNumberFormat="1" applyBorder="1"/>
    <xf numFmtId="164" fontId="0" fillId="0" borderId="36" xfId="0" applyNumberFormat="1" applyBorder="1"/>
    <xf numFmtId="164" fontId="0" fillId="0" borderId="21" xfId="0" applyNumberFormat="1" applyBorder="1"/>
    <xf numFmtId="0" fontId="2" fillId="0" borderId="25" xfId="0" applyFont="1" applyBorder="1" applyAlignment="1">
      <alignment horizontal="centerContinuous"/>
    </xf>
    <xf numFmtId="0" fontId="2" fillId="0" borderId="35" xfId="0" applyFont="1" applyBorder="1" applyAlignment="1">
      <alignment horizontal="centerContinuous"/>
    </xf>
    <xf numFmtId="0" fontId="2" fillId="0" borderId="16" xfId="0" applyFont="1" applyBorder="1" applyAlignment="1">
      <alignment horizontal="centerContinuous"/>
    </xf>
    <xf numFmtId="44" fontId="0" fillId="0" borderId="40" xfId="0" applyNumberFormat="1" applyBorder="1" applyAlignment="1">
      <alignment horizontal="centerContinuous"/>
    </xf>
    <xf numFmtId="0" fontId="0" fillId="0" borderId="40" xfId="0" applyBorder="1" applyAlignment="1">
      <alignment horizontal="centerContinuous"/>
    </xf>
    <xf numFmtId="0" fontId="0" fillId="0" borderId="49" xfId="0" applyBorder="1" applyAlignment="1">
      <alignment horizontal="centerContinuous"/>
    </xf>
    <xf numFmtId="12" fontId="0" fillId="0" borderId="26" xfId="1" applyNumberFormat="1" applyFont="1" applyBorder="1" applyAlignment="1">
      <alignment horizontal="center"/>
    </xf>
    <xf numFmtId="6" fontId="2" fillId="0" borderId="37" xfId="0" applyNumberFormat="1" applyFont="1" applyBorder="1"/>
    <xf numFmtId="164" fontId="0" fillId="0" borderId="0" xfId="2" applyNumberFormat="1" applyFont="1" applyBorder="1"/>
    <xf numFmtId="164" fontId="2" fillId="0" borderId="33" xfId="2" applyNumberFormat="1" applyFont="1" applyBorder="1"/>
    <xf numFmtId="44" fontId="2" fillId="0" borderId="38" xfId="2" applyNumberFormat="1" applyFont="1" applyBorder="1"/>
    <xf numFmtId="0" fontId="0" fillId="0" borderId="38" xfId="0" applyBorder="1"/>
    <xf numFmtId="0" fontId="2" fillId="0" borderId="37" xfId="0" applyFont="1" applyBorder="1" applyAlignment="1">
      <alignment horizontal="centerContinuous"/>
    </xf>
    <xf numFmtId="12" fontId="0" fillId="0" borderId="0" xfId="1" applyNumberFormat="1" applyFont="1" applyBorder="1" applyAlignment="1">
      <alignment horizontal="center"/>
    </xf>
    <xf numFmtId="9" fontId="0" fillId="0" borderId="0" xfId="0" applyNumberFormat="1" applyBorder="1"/>
    <xf numFmtId="164" fontId="2" fillId="0" borderId="39" xfId="2" applyNumberFormat="1" applyFont="1" applyBorder="1"/>
    <xf numFmtId="164" fontId="2" fillId="0" borderId="38" xfId="2" applyNumberFormat="1" applyFont="1" applyBorder="1"/>
    <xf numFmtId="0" fontId="2" fillId="0" borderId="0" xfId="0" applyFont="1" applyAlignment="1">
      <alignment horizontal="centerContinuous"/>
    </xf>
    <xf numFmtId="0" fontId="0" fillId="0" borderId="9" xfId="0" applyFont="1" applyFill="1" applyBorder="1" applyAlignment="1"/>
    <xf numFmtId="164" fontId="0" fillId="0" borderId="10" xfId="0" applyNumberFormat="1" applyBorder="1"/>
    <xf numFmtId="0" fontId="0" fillId="0" borderId="6" xfId="0" applyFont="1" applyBorder="1" applyAlignment="1"/>
    <xf numFmtId="164" fontId="0" fillId="0" borderId="7" xfId="0" applyNumberFormat="1" applyBorder="1"/>
    <xf numFmtId="0" fontId="0" fillId="0" borderId="11" xfId="0" applyFont="1" applyFill="1" applyBorder="1" applyAlignment="1"/>
    <xf numFmtId="164" fontId="0" fillId="0" borderId="12" xfId="0" applyNumberFormat="1" applyBorder="1"/>
    <xf numFmtId="0" fontId="0" fillId="2" borderId="14" xfId="0" quotePrefix="1" applyFill="1" applyBorder="1"/>
    <xf numFmtId="0" fontId="0" fillId="2" borderId="14" xfId="0" applyFill="1" applyBorder="1"/>
    <xf numFmtId="0" fontId="31" fillId="0" borderId="0" xfId="0" applyFont="1" applyFill="1" applyBorder="1"/>
    <xf numFmtId="0" fontId="10" fillId="0" borderId="0" xfId="14" applyFill="1" applyBorder="1"/>
    <xf numFmtId="167" fontId="9" fillId="0" borderId="14" xfId="14" applyNumberFormat="1" applyFont="1" applyFill="1" applyBorder="1" applyAlignment="1">
      <alignment horizontal="center"/>
    </xf>
    <xf numFmtId="167" fontId="10" fillId="0" borderId="14" xfId="14" quotePrefix="1" applyNumberFormat="1" applyFont="1" applyFill="1" applyBorder="1" applyAlignment="1">
      <alignment horizontal="center" wrapText="1"/>
    </xf>
    <xf numFmtId="0" fontId="10" fillId="0" borderId="14" xfId="14" quotePrefix="1" applyNumberFormat="1" applyFont="1" applyFill="1" applyBorder="1" applyAlignment="1">
      <alignment horizontal="center" wrapText="1"/>
    </xf>
    <xf numFmtId="169" fontId="10" fillId="0" borderId="14" xfId="14" quotePrefix="1" applyNumberFormat="1" applyFont="1" applyFill="1" applyBorder="1" applyAlignment="1">
      <alignment horizontal="center" wrapText="1"/>
    </xf>
    <xf numFmtId="1" fontId="10" fillId="0" borderId="14" xfId="14" quotePrefix="1" applyNumberFormat="1" applyFont="1" applyFill="1" applyBorder="1" applyAlignment="1">
      <alignment horizontal="center" wrapText="1"/>
    </xf>
    <xf numFmtId="169" fontId="10" fillId="0" borderId="14" xfId="14" applyNumberFormat="1" applyFont="1" applyFill="1" applyBorder="1" applyAlignment="1">
      <alignment horizontal="center" wrapText="1"/>
    </xf>
    <xf numFmtId="1" fontId="9" fillId="0" borderId="14" xfId="14" applyNumberFormat="1" applyFont="1" applyFill="1" applyBorder="1" applyAlignment="1">
      <alignment horizontal="center" wrapText="1"/>
    </xf>
    <xf numFmtId="167" fontId="10" fillId="0" borderId="14" xfId="14" applyNumberFormat="1" applyFont="1" applyFill="1" applyBorder="1" applyAlignment="1">
      <alignment wrapText="1"/>
    </xf>
    <xf numFmtId="0" fontId="9" fillId="0" borderId="14" xfId="14" quotePrefix="1" applyNumberFormat="1" applyFont="1" applyFill="1" applyBorder="1" applyAlignment="1">
      <alignment horizontal="center"/>
    </xf>
    <xf numFmtId="0" fontId="10" fillId="0" borderId="14" xfId="14" applyFont="1" applyFill="1" applyBorder="1" applyAlignment="1">
      <alignment horizontal="center" wrapText="1"/>
    </xf>
    <xf numFmtId="169" fontId="10" fillId="0" borderId="14" xfId="14" applyNumberFormat="1" applyFill="1" applyBorder="1" applyAlignment="1">
      <alignment horizontal="center"/>
    </xf>
    <xf numFmtId="1" fontId="9" fillId="0" borderId="14" xfId="14" applyNumberFormat="1" applyFont="1" applyFill="1" applyBorder="1" applyAlignment="1">
      <alignment horizontal="center"/>
    </xf>
    <xf numFmtId="169" fontId="9" fillId="0" borderId="14" xfId="14" applyNumberFormat="1" applyFont="1" applyFill="1" applyBorder="1" applyAlignment="1">
      <alignment horizontal="center"/>
    </xf>
    <xf numFmtId="1" fontId="9" fillId="0" borderId="14" xfId="14" quotePrefix="1" applyNumberFormat="1" applyFont="1" applyFill="1" applyBorder="1" applyAlignment="1">
      <alignment horizontal="center"/>
    </xf>
    <xf numFmtId="0" fontId="9" fillId="0" borderId="14" xfId="14" applyFont="1" applyFill="1" applyBorder="1" applyAlignment="1">
      <alignment wrapText="1"/>
    </xf>
    <xf numFmtId="169" fontId="9" fillId="0" borderId="14" xfId="14" quotePrefix="1" applyNumberFormat="1" applyFont="1" applyFill="1" applyBorder="1" applyAlignment="1">
      <alignment horizontal="center"/>
    </xf>
    <xf numFmtId="0" fontId="9" fillId="0" borderId="14" xfId="14" quotePrefix="1" applyFont="1" applyFill="1" applyBorder="1" applyAlignment="1">
      <alignment horizontal="center"/>
    </xf>
    <xf numFmtId="0" fontId="10" fillId="0" borderId="14" xfId="14" applyFont="1" applyFill="1" applyBorder="1" applyAlignment="1">
      <alignment horizontal="center"/>
    </xf>
    <xf numFmtId="1" fontId="10" fillId="0" borderId="14" xfId="14" applyNumberFormat="1" applyFill="1" applyBorder="1" applyAlignment="1">
      <alignment horizontal="center"/>
    </xf>
    <xf numFmtId="0" fontId="10" fillId="0" borderId="41" xfId="14" applyFont="1" applyFill="1" applyBorder="1" applyAlignment="1">
      <alignment horizontal="center"/>
    </xf>
    <xf numFmtId="0" fontId="9" fillId="2" borderId="14" xfId="14" applyFont="1" applyFill="1" applyBorder="1" applyAlignment="1">
      <alignment wrapText="1"/>
    </xf>
    <xf numFmtId="0" fontId="9" fillId="0" borderId="14" xfId="14" applyNumberFormat="1" applyFont="1" applyFill="1" applyBorder="1" applyAlignment="1">
      <alignment horizontal="center"/>
    </xf>
    <xf numFmtId="0" fontId="10" fillId="0" borderId="0" xfId="14" applyFont="1" applyFill="1" applyBorder="1"/>
    <xf numFmtId="0" fontId="9" fillId="0" borderId="14" xfId="14" applyFont="1" applyFill="1" applyBorder="1" applyAlignment="1">
      <alignment vertical="top" wrapText="1"/>
    </xf>
    <xf numFmtId="1" fontId="10" fillId="0" borderId="14" xfId="14" applyNumberFormat="1" applyFont="1" applyFill="1" applyBorder="1" applyAlignment="1">
      <alignment horizontal="center"/>
    </xf>
    <xf numFmtId="169" fontId="10" fillId="0" borderId="14" xfId="14" applyNumberFormat="1" applyFont="1" applyFill="1" applyBorder="1" applyAlignment="1">
      <alignment horizontal="center"/>
    </xf>
    <xf numFmtId="0" fontId="9" fillId="0" borderId="14" xfId="14" applyFont="1" applyFill="1" applyBorder="1" applyAlignment="1">
      <alignment horizontal="center"/>
    </xf>
    <xf numFmtId="0" fontId="10" fillId="0" borderId="14" xfId="14" applyFill="1" applyBorder="1"/>
    <xf numFmtId="0" fontId="10" fillId="0" borderId="14" xfId="14" applyFill="1" applyBorder="1" applyAlignment="1">
      <alignment horizontal="center"/>
    </xf>
    <xf numFmtId="170" fontId="20" fillId="0" borderId="14" xfId="14" applyNumberFormat="1" applyFont="1" applyFill="1" applyBorder="1" applyAlignment="1">
      <alignment horizontal="center"/>
    </xf>
    <xf numFmtId="0" fontId="9" fillId="0" borderId="0" xfId="14" applyFont="1" applyFill="1" applyBorder="1"/>
    <xf numFmtId="0" fontId="9" fillId="0" borderId="0" xfId="14" quotePrefix="1" applyNumberFormat="1" applyFont="1" applyFill="1" applyBorder="1" applyAlignment="1">
      <alignment horizontal="center"/>
    </xf>
    <xf numFmtId="0" fontId="10" fillId="0" borderId="0" xfId="14" applyFill="1" applyBorder="1" applyAlignment="1">
      <alignment horizontal="center"/>
    </xf>
    <xf numFmtId="0" fontId="10" fillId="0" borderId="0" xfId="14" applyFill="1" applyBorder="1" applyAlignment="1">
      <alignment horizontal="center" wrapText="1"/>
    </xf>
    <xf numFmtId="169" fontId="10" fillId="0" borderId="0" xfId="14" applyNumberFormat="1" applyFill="1" applyBorder="1" applyAlignment="1">
      <alignment horizontal="center"/>
    </xf>
    <xf numFmtId="1" fontId="10" fillId="0" borderId="0" xfId="14" applyNumberFormat="1" applyFill="1" applyBorder="1" applyAlignment="1">
      <alignment horizontal="center"/>
    </xf>
    <xf numFmtId="0" fontId="10" fillId="0" borderId="0" xfId="14" applyFill="1" applyBorder="1" applyAlignment="1">
      <alignment wrapText="1"/>
    </xf>
    <xf numFmtId="0" fontId="10" fillId="0" borderId="14" xfId="14" applyNumberFormat="1" applyFill="1" applyBorder="1" applyAlignment="1">
      <alignment horizontal="center"/>
    </xf>
    <xf numFmtId="0" fontId="10" fillId="0" borderId="0" xfId="9" applyFont="1" applyFill="1" applyBorder="1"/>
    <xf numFmtId="167" fontId="10" fillId="0" borderId="14" xfId="9" applyNumberFormat="1" applyFont="1" applyFill="1" applyBorder="1" applyAlignment="1">
      <alignment wrapText="1"/>
    </xf>
    <xf numFmtId="169" fontId="10" fillId="0" borderId="14" xfId="9" applyNumberFormat="1" applyFont="1" applyFill="1" applyBorder="1" applyAlignment="1">
      <alignment horizontal="center" wrapText="1"/>
    </xf>
    <xf numFmtId="1" fontId="10" fillId="0" borderId="14" xfId="9" quotePrefix="1" applyNumberFormat="1" applyFont="1" applyFill="1" applyBorder="1" applyAlignment="1">
      <alignment horizontal="center" wrapText="1"/>
    </xf>
    <xf numFmtId="169" fontId="10" fillId="0" borderId="14" xfId="9" quotePrefix="1" applyNumberFormat="1" applyFont="1" applyFill="1" applyBorder="1" applyAlignment="1">
      <alignment horizontal="center" wrapText="1"/>
    </xf>
    <xf numFmtId="0" fontId="10" fillId="0" borderId="14" xfId="9" quotePrefix="1" applyNumberFormat="1" applyFont="1" applyFill="1" applyBorder="1" applyAlignment="1">
      <alignment horizontal="center" wrapText="1"/>
    </xf>
    <xf numFmtId="167" fontId="10" fillId="0" borderId="14" xfId="9" quotePrefix="1" applyNumberFormat="1" applyFont="1" applyFill="1" applyBorder="1" applyAlignment="1">
      <alignment horizontal="center" wrapText="1"/>
    </xf>
    <xf numFmtId="0" fontId="14" fillId="0" borderId="7" xfId="4" applyFont="1" applyFill="1" applyBorder="1" applyAlignment="1" applyProtection="1">
      <alignment horizontal="center"/>
    </xf>
    <xf numFmtId="164" fontId="36" fillId="9" borderId="4" xfId="2" applyNumberFormat="1" applyFont="1" applyFill="1" applyBorder="1" applyAlignment="1" applyProtection="1">
      <alignment horizontal="left"/>
      <protection locked="0"/>
    </xf>
    <xf numFmtId="0" fontId="10" fillId="0" borderId="0" xfId="0" applyFont="1" applyProtection="1">
      <protection locked="0"/>
    </xf>
    <xf numFmtId="0" fontId="38" fillId="0" borderId="0" xfId="0" applyFont="1" applyProtection="1">
      <protection locked="0"/>
    </xf>
    <xf numFmtId="0" fontId="37" fillId="0" borderId="2" xfId="0" applyFont="1" applyBorder="1" applyAlignment="1" applyProtection="1">
      <alignment horizontal="centerContinuous"/>
      <protection locked="0"/>
    </xf>
    <xf numFmtId="0" fontId="37" fillId="0" borderId="3" xfId="0" applyFont="1" applyBorder="1" applyAlignment="1" applyProtection="1">
      <alignment horizontal="centerContinuous"/>
      <protection locked="0"/>
    </xf>
    <xf numFmtId="0" fontId="37" fillId="0" borderId="4" xfId="0" applyFont="1" applyBorder="1" applyAlignment="1" applyProtection="1">
      <alignment horizontal="centerContinuous"/>
      <protection locked="0"/>
    </xf>
    <xf numFmtId="0" fontId="10" fillId="0" borderId="6" xfId="0" applyFont="1" applyBorder="1" applyProtection="1">
      <protection locked="0"/>
    </xf>
    <xf numFmtId="0" fontId="39" fillId="0" borderId="7" xfId="0" applyFont="1" applyBorder="1" applyProtection="1">
      <protection locked="0"/>
    </xf>
    <xf numFmtId="0" fontId="40" fillId="0" borderId="6" xfId="0" applyFont="1" applyBorder="1" applyProtection="1">
      <protection locked="0"/>
    </xf>
    <xf numFmtId="0" fontId="41" fillId="0" borderId="0" xfId="0" applyFont="1" applyBorder="1" applyProtection="1">
      <protection locked="0"/>
    </xf>
    <xf numFmtId="0" fontId="10" fillId="0" borderId="7" xfId="0" applyFont="1" applyBorder="1" applyProtection="1">
      <protection locked="0"/>
    </xf>
    <xf numFmtId="0" fontId="10" fillId="0" borderId="6" xfId="0" applyFont="1" applyBorder="1" applyAlignment="1" applyProtection="1">
      <alignment horizontal="left"/>
      <protection locked="0"/>
    </xf>
    <xf numFmtId="0" fontId="10" fillId="0" borderId="4" xfId="0" applyFont="1" applyBorder="1" applyAlignment="1" applyProtection="1">
      <alignment horizontal="centerContinuous"/>
      <protection locked="0"/>
    </xf>
    <xf numFmtId="0" fontId="10" fillId="0" borderId="6" xfId="0" applyFont="1" applyBorder="1" applyAlignment="1" applyProtection="1">
      <alignment horizontal="left" indent="1"/>
      <protection locked="0"/>
    </xf>
    <xf numFmtId="0" fontId="10" fillId="0" borderId="0" xfId="0" applyFont="1" applyBorder="1" applyAlignment="1" applyProtection="1">
      <alignment horizontal="left" indent="1"/>
      <protection locked="0"/>
    </xf>
    <xf numFmtId="164" fontId="10" fillId="0" borderId="1" xfId="0" applyNumberFormat="1" applyFont="1" applyFill="1" applyBorder="1" applyProtection="1"/>
    <xf numFmtId="0" fontId="10" fillId="0" borderId="9" xfId="0" applyFont="1" applyFill="1" applyBorder="1" applyProtection="1">
      <protection locked="0"/>
    </xf>
    <xf numFmtId="164" fontId="10" fillId="0" borderId="1" xfId="2" applyNumberFormat="1" applyFont="1" applyFill="1" applyBorder="1" applyProtection="1"/>
    <xf numFmtId="164" fontId="10" fillId="0" borderId="0" xfId="2" applyNumberFormat="1" applyFont="1" applyFill="1" applyBorder="1" applyProtection="1"/>
    <xf numFmtId="164" fontId="10" fillId="0" borderId="0" xfId="2" applyNumberFormat="1" applyFont="1" applyBorder="1" applyProtection="1">
      <protection locked="0"/>
    </xf>
    <xf numFmtId="164" fontId="10" fillId="0" borderId="10" xfId="0" applyNumberFormat="1" applyFont="1" applyBorder="1" applyProtection="1"/>
    <xf numFmtId="0" fontId="10" fillId="0" borderId="7" xfId="0" applyFont="1" applyBorder="1" applyAlignment="1" applyProtection="1">
      <alignment horizontal="center"/>
      <protection locked="0"/>
    </xf>
    <xf numFmtId="0" fontId="10" fillId="0" borderId="17" xfId="0" applyFont="1" applyBorder="1" applyProtection="1">
      <protection locked="0"/>
    </xf>
    <xf numFmtId="0" fontId="36" fillId="9" borderId="1" xfId="0" applyFont="1" applyFill="1" applyBorder="1" applyAlignment="1" applyProtection="1">
      <alignment horizontal="center"/>
      <protection locked="0"/>
    </xf>
    <xf numFmtId="0" fontId="9" fillId="3" borderId="6" xfId="0" applyFont="1" applyFill="1" applyBorder="1" applyAlignment="1" applyProtection="1">
      <alignment horizontal="left" indent="3"/>
      <protection locked="0"/>
    </xf>
    <xf numFmtId="0" fontId="10" fillId="0" borderId="0" xfId="0" applyFont="1" applyBorder="1" applyProtection="1">
      <protection locked="0"/>
    </xf>
    <xf numFmtId="0" fontId="10" fillId="0" borderId="12" xfId="0" applyFont="1" applyBorder="1" applyProtection="1">
      <protection locked="0"/>
    </xf>
    <xf numFmtId="0" fontId="10" fillId="0" borderId="6" xfId="0" applyFont="1" applyFill="1" applyBorder="1" applyProtection="1">
      <protection locked="0"/>
    </xf>
    <xf numFmtId="0" fontId="10" fillId="0" borderId="6" xfId="0" applyFont="1" applyFill="1" applyBorder="1" applyAlignment="1" applyProtection="1">
      <alignment horizontal="left" indent="1"/>
      <protection locked="0"/>
    </xf>
    <xf numFmtId="164" fontId="42" fillId="0" borderId="7" xfId="2" applyNumberFormat="1" applyFont="1" applyFill="1" applyBorder="1" applyAlignment="1" applyProtection="1">
      <alignment horizontal="right"/>
    </xf>
    <xf numFmtId="0" fontId="43" fillId="0" borderId="7" xfId="0" applyFont="1" applyBorder="1" applyAlignment="1" applyProtection="1">
      <alignment horizontal="center"/>
      <protection locked="0"/>
    </xf>
    <xf numFmtId="0" fontId="37" fillId="0" borderId="6" xfId="0" applyFont="1" applyBorder="1" applyAlignment="1" applyProtection="1">
      <alignment horizontal="centerContinuous"/>
      <protection locked="0"/>
    </xf>
    <xf numFmtId="0" fontId="37" fillId="0" borderId="0" xfId="0" applyFont="1" applyBorder="1" applyAlignment="1" applyProtection="1">
      <alignment horizontal="centerContinuous"/>
      <protection locked="0"/>
    </xf>
    <xf numFmtId="0" fontId="10" fillId="0" borderId="6" xfId="0" applyFont="1" applyBorder="1" applyAlignment="1" applyProtection="1">
      <alignment horizontal="left" indent="2"/>
      <protection locked="0"/>
    </xf>
    <xf numFmtId="0" fontId="10" fillId="0" borderId="0" xfId="0" applyFont="1" applyBorder="1" applyAlignment="1" applyProtection="1">
      <alignment horizontal="left" indent="2"/>
      <protection locked="0"/>
    </xf>
    <xf numFmtId="164" fontId="10" fillId="3" borderId="5" xfId="0" applyNumberFormat="1" applyFont="1" applyFill="1" applyBorder="1" applyProtection="1"/>
    <xf numFmtId="44" fontId="37" fillId="0" borderId="1" xfId="2" applyFont="1" applyFill="1" applyBorder="1" applyProtection="1"/>
    <xf numFmtId="9" fontId="36" fillId="9" borderId="1" xfId="3" applyFont="1" applyFill="1" applyBorder="1" applyProtection="1">
      <protection locked="0"/>
    </xf>
    <xf numFmtId="44" fontId="10" fillId="0" borderId="0" xfId="0" applyNumberFormat="1" applyFont="1" applyFill="1" applyBorder="1" applyProtection="1">
      <protection locked="0"/>
    </xf>
    <xf numFmtId="0" fontId="37" fillId="0" borderId="6" xfId="0" applyFont="1" applyBorder="1" applyAlignment="1" applyProtection="1">
      <alignment horizontal="right"/>
      <protection locked="0"/>
    </xf>
    <xf numFmtId="44" fontId="37" fillId="0" borderId="7" xfId="0" applyNumberFormat="1" applyFont="1" applyBorder="1" applyProtection="1"/>
    <xf numFmtId="44" fontId="10" fillId="0" borderId="0" xfId="0" applyNumberFormat="1" applyFont="1" applyProtection="1">
      <protection locked="0"/>
    </xf>
    <xf numFmtId="0" fontId="37" fillId="0" borderId="0" xfId="0" applyFont="1" applyFill="1" applyBorder="1" applyAlignment="1" applyProtection="1">
      <alignment horizontal="centerContinuous"/>
      <protection locked="0"/>
    </xf>
    <xf numFmtId="44" fontId="36" fillId="9" borderId="5" xfId="2" applyFont="1" applyFill="1" applyBorder="1" applyProtection="1">
      <protection locked="0"/>
    </xf>
    <xf numFmtId="0" fontId="40" fillId="0" borderId="9" xfId="0" applyFont="1" applyBorder="1" applyProtection="1">
      <protection locked="0"/>
    </xf>
    <xf numFmtId="0" fontId="41" fillId="0" borderId="18" xfId="0" applyFont="1" applyBorder="1" applyProtection="1">
      <protection locked="0"/>
    </xf>
    <xf numFmtId="44" fontId="10" fillId="0" borderId="10" xfId="0" applyNumberFormat="1" applyFont="1" applyBorder="1" applyProtection="1"/>
    <xf numFmtId="0" fontId="38" fillId="0" borderId="7" xfId="0" applyFont="1" applyBorder="1" applyAlignment="1" applyProtection="1">
      <alignment horizontal="left"/>
    </xf>
    <xf numFmtId="44" fontId="10" fillId="0" borderId="1" xfId="0" applyNumberFormat="1" applyFont="1" applyFill="1" applyBorder="1" applyProtection="1"/>
    <xf numFmtId="44" fontId="10" fillId="3" borderId="5" xfId="0" applyNumberFormat="1" applyFont="1" applyFill="1" applyBorder="1" applyProtection="1"/>
    <xf numFmtId="0" fontId="10" fillId="0" borderId="11" xfId="0" applyFont="1" applyBorder="1" applyAlignment="1" applyProtection="1">
      <alignment horizontal="left"/>
      <protection locked="0"/>
    </xf>
    <xf numFmtId="0" fontId="38" fillId="0" borderId="12" xfId="0" applyFont="1" applyBorder="1" applyProtection="1"/>
    <xf numFmtId="0" fontId="37" fillId="13" borderId="2" xfId="0" applyFont="1" applyFill="1" applyBorder="1" applyAlignment="1" applyProtection="1">
      <alignment horizontal="centerContinuous"/>
    </xf>
    <xf numFmtId="0" fontId="10" fillId="13" borderId="4" xfId="0" applyFont="1" applyFill="1" applyBorder="1" applyAlignment="1" applyProtection="1">
      <alignment horizontal="centerContinuous"/>
    </xf>
    <xf numFmtId="164" fontId="42" fillId="0" borderId="7" xfId="2" applyNumberFormat="1" applyFont="1" applyFill="1" applyBorder="1" applyAlignment="1" applyProtection="1">
      <alignment horizontal="right"/>
      <protection locked="0"/>
    </xf>
    <xf numFmtId="0" fontId="37" fillId="0" borderId="2" xfId="0" applyFont="1" applyBorder="1" applyAlignment="1" applyProtection="1">
      <alignment horizontal="left" indent="1"/>
    </xf>
    <xf numFmtId="0" fontId="37" fillId="0" borderId="3" xfId="0" applyFont="1" applyBorder="1" applyAlignment="1" applyProtection="1">
      <alignment horizontal="left" indent="1"/>
    </xf>
    <xf numFmtId="0" fontId="10" fillId="0" borderId="6" xfId="0" applyFont="1" applyBorder="1" applyProtection="1"/>
    <xf numFmtId="0" fontId="10" fillId="0" borderId="7" xfId="0" applyFont="1" applyBorder="1" applyProtection="1"/>
    <xf numFmtId="0" fontId="10" fillId="0" borderId="9" xfId="0" applyFont="1" applyBorder="1" applyAlignment="1" applyProtection="1">
      <alignment horizontal="left" indent="1"/>
      <protection locked="0"/>
    </xf>
    <xf numFmtId="164" fontId="36" fillId="9" borderId="2" xfId="0" applyNumberFormat="1" applyFont="1" applyFill="1" applyBorder="1" applyAlignment="1" applyProtection="1">
      <alignment horizontal="right"/>
      <protection locked="0"/>
    </xf>
    <xf numFmtId="164" fontId="36" fillId="9" borderId="8" xfId="0" applyNumberFormat="1" applyFont="1" applyFill="1" applyBorder="1" applyAlignment="1" applyProtection="1">
      <alignment horizontal="right"/>
      <protection locked="0"/>
    </xf>
    <xf numFmtId="0" fontId="10" fillId="0" borderId="6" xfId="0" applyFont="1" applyBorder="1" applyAlignment="1" applyProtection="1">
      <alignment horizontal="right" indent="2"/>
      <protection locked="0"/>
    </xf>
    <xf numFmtId="164" fontId="42" fillId="0" borderId="0" xfId="0" applyNumberFormat="1" applyFont="1" applyFill="1" applyBorder="1" applyAlignment="1" applyProtection="1">
      <alignment horizontal="right"/>
      <protection locked="0"/>
    </xf>
    <xf numFmtId="164" fontId="46" fillId="0" borderId="0" xfId="2" applyNumberFormat="1" applyFont="1" applyFill="1" applyBorder="1" applyProtection="1">
      <protection locked="0"/>
    </xf>
    <xf numFmtId="0" fontId="37" fillId="0" borderId="44" xfId="0" applyFont="1" applyBorder="1" applyAlignment="1" applyProtection="1">
      <alignment horizontal="left" indent="1"/>
      <protection locked="0"/>
    </xf>
    <xf numFmtId="164" fontId="42" fillId="0" borderId="45" xfId="0" applyNumberFormat="1" applyFont="1" applyFill="1" applyBorder="1" applyAlignment="1" applyProtection="1">
      <alignment horizontal="right"/>
      <protection locked="0"/>
    </xf>
    <xf numFmtId="164" fontId="37" fillId="0" borderId="45" xfId="2" applyNumberFormat="1" applyFont="1" applyBorder="1" applyProtection="1">
      <protection locked="0"/>
    </xf>
    <xf numFmtId="0" fontId="10" fillId="0" borderId="11" xfId="0" applyFont="1" applyBorder="1" applyProtection="1">
      <protection locked="0"/>
    </xf>
    <xf numFmtId="0" fontId="37" fillId="0" borderId="0" xfId="0" applyFont="1" applyProtection="1"/>
    <xf numFmtId="0" fontId="10" fillId="0" borderId="0" xfId="0" applyFont="1" applyProtection="1"/>
    <xf numFmtId="164" fontId="37" fillId="0" borderId="1" xfId="0" applyNumberFormat="1" applyFont="1" applyFill="1" applyBorder="1" applyProtection="1"/>
    <xf numFmtId="0" fontId="37" fillId="0" borderId="6" xfId="0" applyFont="1" applyFill="1" applyBorder="1" applyAlignment="1" applyProtection="1">
      <alignment horizontal="left" indent="1"/>
      <protection locked="0"/>
    </xf>
    <xf numFmtId="0" fontId="37" fillId="0" borderId="0" xfId="0" applyFont="1" applyFill="1" applyProtection="1">
      <protection locked="0"/>
    </xf>
    <xf numFmtId="0" fontId="37" fillId="0" borderId="0" xfId="0" applyFont="1" applyFill="1" applyBorder="1" applyAlignment="1" applyProtection="1">
      <alignment horizontal="left" indent="1"/>
      <protection locked="0"/>
    </xf>
    <xf numFmtId="0" fontId="37" fillId="0" borderId="7" xfId="0" applyFont="1" applyBorder="1" applyAlignment="1" applyProtection="1">
      <alignment horizontal="centerContinuous"/>
      <protection locked="0"/>
    </xf>
    <xf numFmtId="0" fontId="37" fillId="0" borderId="32" xfId="0" applyFont="1" applyFill="1" applyBorder="1" applyAlignment="1" applyProtection="1">
      <alignment horizontal="right"/>
      <protection locked="0"/>
    </xf>
    <xf numFmtId="0" fontId="37" fillId="0" borderId="32" xfId="0" applyFont="1" applyFill="1" applyBorder="1" applyProtection="1">
      <protection locked="0"/>
    </xf>
    <xf numFmtId="0" fontId="10" fillId="0" borderId="33" xfId="0" applyFont="1" applyFill="1" applyBorder="1" applyProtection="1">
      <protection locked="0"/>
    </xf>
    <xf numFmtId="0" fontId="42" fillId="6" borderId="2" xfId="0" applyFont="1" applyFill="1" applyBorder="1" applyProtection="1">
      <protection locked="0"/>
    </xf>
    <xf numFmtId="0" fontId="42" fillId="6" borderId="3" xfId="0" applyFont="1" applyFill="1" applyBorder="1" applyProtection="1">
      <protection locked="0"/>
    </xf>
    <xf numFmtId="0" fontId="47" fillId="0" borderId="0" xfId="0" applyFont="1"/>
    <xf numFmtId="0" fontId="48" fillId="0" borderId="0" xfId="0" applyFont="1" applyAlignment="1">
      <alignment horizontal="center"/>
    </xf>
    <xf numFmtId="0" fontId="45" fillId="0" borderId="6" xfId="4" applyFont="1" applyBorder="1" applyAlignment="1" applyProtection="1">
      <alignment horizontal="centerContinuous"/>
    </xf>
    <xf numFmtId="0" fontId="45" fillId="0" borderId="7" xfId="4" applyFont="1" applyBorder="1" applyAlignment="1" applyProtection="1">
      <alignment horizontal="centerContinuous"/>
    </xf>
    <xf numFmtId="0" fontId="14" fillId="0" borderId="6" xfId="4" applyFont="1" applyFill="1" applyBorder="1" applyAlignment="1" applyProtection="1">
      <alignment horizontal="center"/>
    </xf>
    <xf numFmtId="0" fontId="10" fillId="0" borderId="0" xfId="0" applyFont="1"/>
    <xf numFmtId="0" fontId="49" fillId="0" borderId="0" xfId="0" applyFont="1"/>
    <xf numFmtId="174" fontId="43" fillId="0" borderId="0" xfId="0" applyNumberFormat="1" applyFont="1" applyAlignment="1">
      <alignment horizontal="center"/>
    </xf>
    <xf numFmtId="8" fontId="10" fillId="0" borderId="0" xfId="0" applyNumberFormat="1" applyFont="1"/>
    <xf numFmtId="9" fontId="10" fillId="0" borderId="0" xfId="0" applyNumberFormat="1" applyFont="1"/>
    <xf numFmtId="173" fontId="10" fillId="0" borderId="0" xfId="0" applyNumberFormat="1" applyFont="1"/>
    <xf numFmtId="9" fontId="10" fillId="0" borderId="0" xfId="3" applyFont="1"/>
    <xf numFmtId="43" fontId="10" fillId="0" borderId="0" xfId="1" applyFont="1"/>
    <xf numFmtId="173" fontId="37" fillId="0" borderId="17" xfId="0" applyNumberFormat="1" applyFont="1" applyBorder="1"/>
    <xf numFmtId="173" fontId="37" fillId="0" borderId="13" xfId="0" applyNumberFormat="1" applyFont="1" applyBorder="1"/>
    <xf numFmtId="0" fontId="37" fillId="0" borderId="0" xfId="0" applyFont="1"/>
    <xf numFmtId="0" fontId="37" fillId="0" borderId="37" xfId="0" applyFont="1" applyBorder="1"/>
    <xf numFmtId="0" fontId="51" fillId="0" borderId="0" xfId="0" applyFont="1"/>
    <xf numFmtId="0" fontId="45" fillId="0" borderId="0" xfId="4" applyFont="1" applyAlignment="1" applyProtection="1"/>
    <xf numFmtId="0" fontId="52" fillId="0" borderId="0" xfId="0" applyFont="1"/>
    <xf numFmtId="0" fontId="10" fillId="0" borderId="6" xfId="0" applyFont="1" applyBorder="1" applyAlignment="1">
      <alignment horizontal="right"/>
    </xf>
    <xf numFmtId="0" fontId="10" fillId="0" borderId="0" xfId="0" applyFont="1" applyAlignment="1">
      <alignment horizontal="right"/>
    </xf>
    <xf numFmtId="0" fontId="10" fillId="0" borderId="7" xfId="0" applyFont="1" applyBorder="1" applyAlignment="1">
      <alignment horizontal="right"/>
    </xf>
    <xf numFmtId="0" fontId="10" fillId="0" borderId="36" xfId="0" applyFont="1" applyBorder="1" applyAlignment="1">
      <alignment horizontal="right"/>
    </xf>
    <xf numFmtId="0" fontId="10" fillId="0" borderId="46" xfId="0" applyFont="1" applyBorder="1"/>
    <xf numFmtId="0" fontId="10" fillId="0" borderId="62" xfId="0" applyFont="1" applyBorder="1"/>
    <xf numFmtId="0" fontId="10" fillId="0" borderId="10" xfId="0" applyFont="1" applyBorder="1"/>
    <xf numFmtId="0" fontId="37" fillId="0" borderId="5" xfId="0" applyFont="1" applyBorder="1"/>
    <xf numFmtId="0" fontId="53" fillId="0" borderId="0" xfId="0" applyFont="1" applyAlignment="1">
      <alignment horizontal="left"/>
    </xf>
    <xf numFmtId="44" fontId="53" fillId="0" borderId="17" xfId="2" applyFont="1" applyBorder="1"/>
    <xf numFmtId="167" fontId="53" fillId="0" borderId="6" xfId="0" applyNumberFormat="1" applyFont="1" applyBorder="1" applyAlignment="1">
      <alignment horizontal="right"/>
    </xf>
    <xf numFmtId="167" fontId="53" fillId="0" borderId="7" xfId="0" applyNumberFormat="1" applyFont="1" applyBorder="1" applyAlignment="1">
      <alignment horizontal="right"/>
    </xf>
    <xf numFmtId="167" fontId="53" fillId="0" borderId="36" xfId="0" applyNumberFormat="1" applyFont="1" applyBorder="1" applyAlignment="1">
      <alignment horizontal="right"/>
    </xf>
    <xf numFmtId="167" fontId="10" fillId="0" borderId="0" xfId="0" applyNumberFormat="1" applyFont="1" applyAlignment="1">
      <alignment horizontal="right"/>
    </xf>
    <xf numFmtId="44" fontId="53" fillId="0" borderId="43" xfId="2" applyFont="1" applyBorder="1"/>
    <xf numFmtId="44" fontId="53" fillId="0" borderId="34" xfId="2" applyFont="1" applyBorder="1"/>
    <xf numFmtId="44" fontId="53" fillId="0" borderId="7" xfId="2" applyFont="1" applyBorder="1" applyAlignment="1">
      <alignment horizontal="center"/>
    </xf>
    <xf numFmtId="44" fontId="53" fillId="0" borderId="43" xfId="2" applyFont="1" applyBorder="1" applyAlignment="1">
      <alignment horizontal="center"/>
    </xf>
    <xf numFmtId="44" fontId="53" fillId="0" borderId="34" xfId="2" applyFont="1" applyBorder="1" applyAlignment="1">
      <alignment horizontal="center"/>
    </xf>
    <xf numFmtId="44" fontId="53" fillId="0" borderId="7" xfId="2" applyFont="1" applyBorder="1"/>
    <xf numFmtId="44" fontId="53" fillId="0" borderId="0" xfId="2" applyFont="1"/>
    <xf numFmtId="0" fontId="10" fillId="0" borderId="0" xfId="0" applyFont="1" applyAlignment="1">
      <alignment horizontal="left" indent="1"/>
    </xf>
    <xf numFmtId="175" fontId="37" fillId="0" borderId="17" xfId="0" applyNumberFormat="1" applyFont="1" applyBorder="1"/>
    <xf numFmtId="167" fontId="10" fillId="0" borderId="6" xfId="0" applyNumberFormat="1" applyFont="1" applyBorder="1" applyAlignment="1">
      <alignment horizontal="right"/>
    </xf>
    <xf numFmtId="167" fontId="10" fillId="0" borderId="7" xfId="0" applyNumberFormat="1" applyFont="1" applyBorder="1" applyAlignment="1">
      <alignment horizontal="right"/>
    </xf>
    <xf numFmtId="167" fontId="10" fillId="0" borderId="36" xfId="0" applyNumberFormat="1" applyFont="1" applyBorder="1" applyAlignment="1">
      <alignment horizontal="right"/>
    </xf>
    <xf numFmtId="175" fontId="37" fillId="0" borderId="43" xfId="0" applyNumberFormat="1" applyFont="1" applyBorder="1"/>
    <xf numFmtId="175" fontId="37" fillId="0" borderId="34" xfId="0" applyNumberFormat="1" applyFont="1" applyBorder="1"/>
    <xf numFmtId="167" fontId="10" fillId="0" borderId="7" xfId="0" applyNumberFormat="1" applyFont="1" applyBorder="1"/>
    <xf numFmtId="167" fontId="10" fillId="0" borderId="43" xfId="0" applyNumberFormat="1" applyFont="1" applyBorder="1"/>
    <xf numFmtId="167" fontId="10" fillId="0" borderId="34" xfId="0" applyNumberFormat="1" applyFont="1" applyBorder="1"/>
    <xf numFmtId="175" fontId="10" fillId="0" borderId="7" xfId="0" applyNumberFormat="1" applyFont="1" applyBorder="1"/>
    <xf numFmtId="175" fontId="10" fillId="0" borderId="0" xfId="0" applyNumberFormat="1" applyFont="1"/>
    <xf numFmtId="0" fontId="10" fillId="3" borderId="0" xfId="0" applyFont="1" applyFill="1" applyAlignment="1">
      <alignment horizontal="left"/>
    </xf>
    <xf numFmtId="176" fontId="10" fillId="0" borderId="17" xfId="0" applyNumberFormat="1" applyFont="1" applyBorder="1"/>
    <xf numFmtId="176" fontId="10" fillId="0" borderId="6" xfId="1" applyNumberFormat="1" applyFont="1" applyBorder="1" applyAlignment="1">
      <alignment horizontal="right"/>
    </xf>
    <xf numFmtId="176" fontId="10" fillId="0" borderId="0" xfId="1" applyNumberFormat="1" applyFont="1" applyAlignment="1">
      <alignment horizontal="right"/>
    </xf>
    <xf numFmtId="176" fontId="10" fillId="0" borderId="7" xfId="1" applyNumberFormat="1" applyFont="1" applyBorder="1" applyAlignment="1">
      <alignment horizontal="right"/>
    </xf>
    <xf numFmtId="176" fontId="10" fillId="0" borderId="36" xfId="1" applyNumberFormat="1" applyFont="1" applyBorder="1" applyAlignment="1">
      <alignment horizontal="right"/>
    </xf>
    <xf numFmtId="176" fontId="10" fillId="0" borderId="43" xfId="1" applyNumberFormat="1" applyFont="1" applyBorder="1"/>
    <xf numFmtId="176" fontId="10" fillId="0" borderId="34" xfId="1" applyNumberFormat="1" applyFont="1" applyBorder="1"/>
    <xf numFmtId="176" fontId="10" fillId="0" borderId="7" xfId="1" applyNumberFormat="1" applyFont="1" applyBorder="1"/>
    <xf numFmtId="176" fontId="10" fillId="0" borderId="0" xfId="1" applyNumberFormat="1" applyFont="1"/>
    <xf numFmtId="177" fontId="10" fillId="0" borderId="6" xfId="1" applyNumberFormat="1" applyFont="1" applyBorder="1" applyAlignment="1">
      <alignment horizontal="right"/>
    </xf>
    <xf numFmtId="177" fontId="10" fillId="0" borderId="0" xfId="1" applyNumberFormat="1" applyFont="1" applyAlignment="1">
      <alignment horizontal="right"/>
    </xf>
    <xf numFmtId="177" fontId="10" fillId="0" borderId="7" xfId="1" applyNumberFormat="1" applyFont="1" applyBorder="1" applyAlignment="1">
      <alignment horizontal="right"/>
    </xf>
    <xf numFmtId="177" fontId="10" fillId="0" borderId="36" xfId="1" applyNumberFormat="1" applyFont="1" applyBorder="1" applyAlignment="1">
      <alignment horizontal="right"/>
    </xf>
    <xf numFmtId="177" fontId="37" fillId="0" borderId="43" xfId="1" applyNumberFormat="1" applyFont="1" applyBorder="1"/>
    <xf numFmtId="177" fontId="37" fillId="0" borderId="34" xfId="1" applyNumberFormat="1" applyFont="1" applyBorder="1"/>
    <xf numFmtId="177" fontId="10" fillId="0" borderId="43" xfId="1" applyNumberFormat="1" applyFont="1" applyBorder="1"/>
    <xf numFmtId="177" fontId="10" fillId="0" borderId="34" xfId="1" applyNumberFormat="1" applyFont="1" applyBorder="1"/>
    <xf numFmtId="177" fontId="10" fillId="0" borderId="7" xfId="1" applyNumberFormat="1" applyFont="1" applyBorder="1"/>
    <xf numFmtId="177" fontId="10" fillId="0" borderId="0" xfId="1" applyNumberFormat="1" applyFont="1"/>
    <xf numFmtId="176" fontId="37" fillId="0" borderId="17" xfId="0" applyNumberFormat="1" applyFont="1" applyBorder="1"/>
    <xf numFmtId="0" fontId="37" fillId="0" borderId="0" xfId="0" applyFont="1" applyAlignment="1">
      <alignment horizontal="left"/>
    </xf>
    <xf numFmtId="173" fontId="37" fillId="0" borderId="6" xfId="0" applyNumberFormat="1" applyFont="1" applyBorder="1" applyAlignment="1">
      <alignment horizontal="right"/>
    </xf>
    <xf numFmtId="173" fontId="37" fillId="0" borderId="0" xfId="0" applyNumberFormat="1" applyFont="1" applyAlignment="1">
      <alignment horizontal="right"/>
    </xf>
    <xf numFmtId="173" fontId="37" fillId="0" borderId="7" xfId="0" applyNumberFormat="1" applyFont="1" applyBorder="1" applyAlignment="1">
      <alignment horizontal="right"/>
    </xf>
    <xf numFmtId="173" fontId="37" fillId="0" borderId="36" xfId="0" applyNumberFormat="1" applyFont="1" applyBorder="1" applyAlignment="1">
      <alignment horizontal="right"/>
    </xf>
    <xf numFmtId="173" fontId="37" fillId="0" borderId="43" xfId="0" applyNumberFormat="1" applyFont="1" applyBorder="1"/>
    <xf numFmtId="173" fontId="37" fillId="0" borderId="34" xfId="0" applyNumberFormat="1" applyFont="1" applyBorder="1"/>
    <xf numFmtId="173" fontId="37" fillId="0" borderId="7" xfId="0" applyNumberFormat="1" applyFont="1" applyBorder="1"/>
    <xf numFmtId="173" fontId="37" fillId="0" borderId="0" xfId="0" applyNumberFormat="1" applyFont="1"/>
    <xf numFmtId="173" fontId="10" fillId="0" borderId="17" xfId="0" applyNumberFormat="1" applyFont="1" applyBorder="1"/>
    <xf numFmtId="173" fontId="10" fillId="0" borderId="6" xfId="0" applyNumberFormat="1" applyFont="1" applyBorder="1" applyAlignment="1">
      <alignment horizontal="right"/>
    </xf>
    <xf numFmtId="173" fontId="10" fillId="0" borderId="0" xfId="0" applyNumberFormat="1" applyFont="1" applyAlignment="1">
      <alignment horizontal="right"/>
    </xf>
    <xf numFmtId="173" fontId="10" fillId="0" borderId="7" xfId="0" applyNumberFormat="1" applyFont="1" applyBorder="1" applyAlignment="1">
      <alignment horizontal="right"/>
    </xf>
    <xf numFmtId="173" fontId="10" fillId="0" borderId="36" xfId="0" applyNumberFormat="1" applyFont="1" applyBorder="1" applyAlignment="1">
      <alignment horizontal="right"/>
    </xf>
    <xf numFmtId="173" fontId="10" fillId="0" borderId="43" xfId="0" applyNumberFormat="1" applyFont="1" applyBorder="1"/>
    <xf numFmtId="173" fontId="10" fillId="0" borderId="34" xfId="0" applyNumberFormat="1" applyFont="1" applyBorder="1"/>
    <xf numFmtId="173" fontId="10" fillId="0" borderId="7" xfId="0" applyNumberFormat="1" applyFont="1" applyBorder="1"/>
    <xf numFmtId="173" fontId="37" fillId="0" borderId="61" xfId="0" applyNumberFormat="1" applyFont="1" applyBorder="1"/>
    <xf numFmtId="173" fontId="37" fillId="0" borderId="55" xfId="0" applyNumberFormat="1" applyFont="1" applyBorder="1" applyAlignment="1">
      <alignment horizontal="right"/>
    </xf>
    <xf numFmtId="173" fontId="37" fillId="0" borderId="37" xfId="0" applyNumberFormat="1" applyFont="1" applyBorder="1" applyAlignment="1">
      <alignment horizontal="right"/>
    </xf>
    <xf numFmtId="173" fontId="37" fillId="0" borderId="58" xfId="0" applyNumberFormat="1" applyFont="1" applyBorder="1" applyAlignment="1">
      <alignment horizontal="right"/>
    </xf>
    <xf numFmtId="173" fontId="37" fillId="0" borderId="35" xfId="0" applyNumberFormat="1" applyFont="1" applyBorder="1" applyAlignment="1">
      <alignment horizontal="right"/>
    </xf>
    <xf numFmtId="173" fontId="37" fillId="0" borderId="54" xfId="0" applyNumberFormat="1" applyFont="1" applyBorder="1"/>
    <xf numFmtId="173" fontId="37" fillId="0" borderId="15" xfId="0" applyNumberFormat="1" applyFont="1" applyBorder="1"/>
    <xf numFmtId="173" fontId="37" fillId="0" borderId="58" xfId="0" applyNumberFormat="1" applyFont="1" applyBorder="1"/>
    <xf numFmtId="173" fontId="10" fillId="0" borderId="53" xfId="0" applyNumberFormat="1" applyFont="1" applyBorder="1" applyAlignment="1">
      <alignment horizontal="right"/>
    </xf>
    <xf numFmtId="173" fontId="10" fillId="0" borderId="19" xfId="0" applyNumberFormat="1" applyFont="1" applyBorder="1" applyAlignment="1">
      <alignment horizontal="right"/>
    </xf>
    <xf numFmtId="173" fontId="10" fillId="0" borderId="51" xfId="0" applyNumberFormat="1" applyFont="1" applyBorder="1" applyAlignment="1">
      <alignment horizontal="right"/>
    </xf>
    <xf numFmtId="173" fontId="10" fillId="0" borderId="21" xfId="0" applyNumberFormat="1" applyFont="1" applyBorder="1" applyAlignment="1">
      <alignment horizontal="right"/>
    </xf>
    <xf numFmtId="0" fontId="37" fillId="0" borderId="37" xfId="0" applyFont="1" applyBorder="1" applyAlignment="1">
      <alignment horizontal="left"/>
    </xf>
    <xf numFmtId="0" fontId="10" fillId="3" borderId="0" xfId="0" applyFont="1" applyFill="1" applyAlignment="1">
      <alignment horizontal="left" indent="1"/>
    </xf>
    <xf numFmtId="173" fontId="10" fillId="0" borderId="22" xfId="0" applyNumberFormat="1" applyFont="1" applyBorder="1"/>
    <xf numFmtId="173" fontId="10" fillId="0" borderId="27" xfId="0" applyNumberFormat="1" applyFont="1" applyBorder="1"/>
    <xf numFmtId="173" fontId="10" fillId="0" borderId="51" xfId="0" applyNumberFormat="1" applyFont="1" applyBorder="1"/>
    <xf numFmtId="173" fontId="10" fillId="0" borderId="6" xfId="0" applyNumberFormat="1" applyFont="1" applyBorder="1"/>
    <xf numFmtId="173" fontId="10" fillId="0" borderId="63" xfId="0" applyNumberFormat="1" applyFont="1" applyBorder="1"/>
    <xf numFmtId="0" fontId="37" fillId="0" borderId="33" xfId="0" applyFont="1" applyBorder="1"/>
    <xf numFmtId="173" fontId="37" fillId="0" borderId="32" xfId="0" applyNumberFormat="1" applyFont="1" applyBorder="1" applyAlignment="1">
      <alignment horizontal="right"/>
    </xf>
    <xf numFmtId="173" fontId="37" fillId="0" borderId="33" xfId="0" applyNumberFormat="1" applyFont="1" applyBorder="1" applyAlignment="1">
      <alignment horizontal="right"/>
    </xf>
    <xf numFmtId="173" fontId="37" fillId="0" borderId="57" xfId="0" applyNumberFormat="1" applyFont="1" applyBorder="1" applyAlignment="1">
      <alignment horizontal="right"/>
    </xf>
    <xf numFmtId="173" fontId="37" fillId="0" borderId="39" xfId="0" applyNumberFormat="1" applyFont="1" applyBorder="1" applyAlignment="1">
      <alignment horizontal="right"/>
    </xf>
    <xf numFmtId="173" fontId="37" fillId="0" borderId="64" xfId="0" applyNumberFormat="1" applyFont="1" applyBorder="1"/>
    <xf numFmtId="173" fontId="37" fillId="0" borderId="65" xfId="0" applyNumberFormat="1" applyFont="1" applyBorder="1"/>
    <xf numFmtId="173" fontId="37" fillId="0" borderId="57" xfId="0" applyNumberFormat="1" applyFont="1" applyBorder="1"/>
    <xf numFmtId="173" fontId="10" fillId="0" borderId="0" xfId="0" applyNumberFormat="1" applyFont="1" applyBorder="1" applyAlignment="1">
      <alignment horizontal="right"/>
    </xf>
    <xf numFmtId="0" fontId="52" fillId="0" borderId="0" xfId="0" applyFont="1" applyAlignment="1">
      <alignment vertical="top"/>
    </xf>
    <xf numFmtId="174" fontId="44" fillId="9" borderId="2" xfId="0" quotePrefix="1" applyNumberFormat="1" applyFont="1" applyFill="1" applyBorder="1" applyAlignment="1">
      <alignment horizontal="centerContinuous"/>
    </xf>
    <xf numFmtId="174" fontId="44" fillId="10" borderId="1" xfId="0" quotePrefix="1" applyNumberFormat="1" applyFont="1" applyFill="1" applyBorder="1" applyAlignment="1">
      <alignment horizontal="centerContinuous"/>
    </xf>
    <xf numFmtId="174" fontId="44" fillId="9" borderId="2" xfId="0" applyNumberFormat="1" applyFont="1" applyFill="1" applyBorder="1" applyAlignment="1">
      <alignment horizontal="centerContinuous"/>
    </xf>
    <xf numFmtId="174" fontId="44" fillId="9" borderId="29" xfId="0" applyNumberFormat="1" applyFont="1" applyFill="1" applyBorder="1" applyAlignment="1">
      <alignment horizontal="centerContinuous"/>
    </xf>
    <xf numFmtId="174" fontId="44" fillId="10" borderId="2" xfId="0" applyNumberFormat="1" applyFont="1" applyFill="1" applyBorder="1" applyAlignment="1">
      <alignment horizontal="centerContinuous"/>
    </xf>
    <xf numFmtId="174" fontId="44" fillId="10" borderId="29" xfId="0" applyNumberFormat="1" applyFont="1" applyFill="1" applyBorder="1" applyAlignment="1">
      <alignment horizontal="centerContinuous"/>
    </xf>
    <xf numFmtId="174" fontId="43" fillId="15" borderId="2" xfId="0" applyNumberFormat="1" applyFont="1" applyFill="1" applyBorder="1" applyAlignment="1">
      <alignment horizontal="centerContinuous"/>
    </xf>
    <xf numFmtId="174" fontId="43" fillId="15" borderId="29" xfId="0" applyNumberFormat="1" applyFont="1" applyFill="1" applyBorder="1" applyAlignment="1">
      <alignment horizontal="centerContinuous"/>
    </xf>
    <xf numFmtId="174" fontId="43" fillId="15" borderId="48" xfId="0" applyNumberFormat="1" applyFont="1" applyFill="1" applyBorder="1" applyAlignment="1">
      <alignment horizontal="centerContinuous"/>
    </xf>
    <xf numFmtId="174" fontId="44" fillId="9" borderId="3" xfId="0" applyNumberFormat="1" applyFont="1" applyFill="1" applyBorder="1" applyAlignment="1">
      <alignment horizontal="centerContinuous"/>
    </xf>
    <xf numFmtId="174" fontId="44" fillId="9" borderId="47" xfId="0" applyNumberFormat="1" applyFont="1" applyFill="1" applyBorder="1" applyAlignment="1">
      <alignment horizontal="centerContinuous"/>
    </xf>
    <xf numFmtId="174" fontId="44" fillId="9" borderId="3" xfId="0" applyNumberFormat="1" applyFont="1" applyFill="1" applyBorder="1" applyAlignment="1">
      <alignment horizontal="center"/>
    </xf>
    <xf numFmtId="174" fontId="44" fillId="9" borderId="4" xfId="0" applyNumberFormat="1" applyFont="1" applyFill="1" applyBorder="1" applyAlignment="1">
      <alignment horizontal="center"/>
    </xf>
    <xf numFmtId="174" fontId="44" fillId="10" borderId="3" xfId="0" applyNumberFormat="1" applyFont="1" applyFill="1" applyBorder="1" applyAlignment="1">
      <alignment horizontal="center"/>
    </xf>
    <xf numFmtId="174" fontId="44" fillId="10" borderId="47" xfId="0" applyNumberFormat="1" applyFont="1" applyFill="1" applyBorder="1" applyAlignment="1">
      <alignment horizontal="center"/>
    </xf>
    <xf numFmtId="174" fontId="44" fillId="10" borderId="4" xfId="0" applyNumberFormat="1" applyFont="1" applyFill="1" applyBorder="1" applyAlignment="1">
      <alignment horizontal="center"/>
    </xf>
    <xf numFmtId="174" fontId="43" fillId="15" borderId="2" xfId="0" applyNumberFormat="1" applyFont="1" applyFill="1" applyBorder="1" applyAlignment="1">
      <alignment horizontal="center"/>
    </xf>
    <xf numFmtId="174" fontId="43" fillId="15" borderId="3" xfId="0" applyNumberFormat="1" applyFont="1" applyFill="1" applyBorder="1" applyAlignment="1">
      <alignment horizontal="center"/>
    </xf>
    <xf numFmtId="174" fontId="43" fillId="15" borderId="47" xfId="0" applyNumberFormat="1" applyFont="1" applyFill="1" applyBorder="1" applyAlignment="1">
      <alignment horizontal="center"/>
    </xf>
    <xf numFmtId="174" fontId="43" fillId="15" borderId="4" xfId="0" applyNumberFormat="1" applyFont="1" applyFill="1" applyBorder="1" applyAlignment="1">
      <alignment horizontal="center"/>
    </xf>
    <xf numFmtId="0" fontId="10" fillId="0" borderId="0" xfId="0" applyFont="1" applyBorder="1" applyAlignment="1">
      <alignment horizontal="right"/>
    </xf>
    <xf numFmtId="167" fontId="53" fillId="0" borderId="0" xfId="0" applyNumberFormat="1" applyFont="1" applyBorder="1" applyAlignment="1">
      <alignment horizontal="right"/>
    </xf>
    <xf numFmtId="167" fontId="10" fillId="0" borderId="0" xfId="0" applyNumberFormat="1" applyFont="1" applyBorder="1" applyAlignment="1">
      <alignment horizontal="right"/>
    </xf>
    <xf numFmtId="176" fontId="10" fillId="0" borderId="0" xfId="1" applyNumberFormat="1" applyFont="1" applyBorder="1" applyAlignment="1">
      <alignment horizontal="right"/>
    </xf>
    <xf numFmtId="177" fontId="10" fillId="0" borderId="0" xfId="1" applyNumberFormat="1" applyFont="1" applyBorder="1" applyAlignment="1">
      <alignment horizontal="right"/>
    </xf>
    <xf numFmtId="173" fontId="37" fillId="0" borderId="0" xfId="0" applyNumberFormat="1" applyFont="1" applyBorder="1" applyAlignment="1">
      <alignment horizontal="right"/>
    </xf>
    <xf numFmtId="14" fontId="0" fillId="0" borderId="0" xfId="0" applyNumberFormat="1"/>
    <xf numFmtId="0" fontId="54" fillId="0" borderId="0" xfId="0" applyFont="1"/>
    <xf numFmtId="0" fontId="0" fillId="0" borderId="0" xfId="0" applyAlignment="1">
      <alignment vertical="center"/>
    </xf>
    <xf numFmtId="0" fontId="55" fillId="0" borderId="0" xfId="15" applyFont="1" applyBorder="1" applyAlignment="1">
      <alignment wrapText="1"/>
    </xf>
    <xf numFmtId="0" fontId="56" fillId="0" borderId="0" xfId="0" applyFont="1"/>
    <xf numFmtId="0" fontId="59" fillId="0" borderId="0" xfId="16" applyFont="1" applyBorder="1" applyAlignment="1">
      <alignment vertical="center"/>
    </xf>
    <xf numFmtId="0" fontId="56" fillId="0" borderId="0" xfId="0" applyFont="1" applyAlignment="1">
      <alignment vertical="center"/>
    </xf>
    <xf numFmtId="0" fontId="60" fillId="0" borderId="0" xfId="17" applyFont="1" applyFill="1"/>
    <xf numFmtId="0" fontId="56" fillId="0" borderId="0" xfId="0" applyFont="1" applyAlignment="1">
      <alignment horizontal="right"/>
    </xf>
    <xf numFmtId="14" fontId="56" fillId="0" borderId="0" xfId="0" applyNumberFormat="1" applyFont="1"/>
    <xf numFmtId="0" fontId="61" fillId="0" borderId="66" xfId="0" applyFont="1" applyBorder="1"/>
    <xf numFmtId="0" fontId="62" fillId="0" borderId="0" xfId="4" applyFont="1" applyAlignment="1" applyProtection="1"/>
    <xf numFmtId="0" fontId="61" fillId="0" borderId="0" xfId="0" applyFont="1"/>
    <xf numFmtId="0" fontId="61" fillId="0" borderId="0" xfId="0" applyFont="1" applyBorder="1"/>
    <xf numFmtId="0" fontId="56" fillId="0" borderId="0" xfId="0" applyFont="1" applyBorder="1" applyAlignment="1">
      <alignment horizontal="right"/>
    </xf>
    <xf numFmtId="0" fontId="56" fillId="0" borderId="0" xfId="0" applyFont="1" applyBorder="1"/>
    <xf numFmtId="0" fontId="55" fillId="0" borderId="19" xfId="15" applyFont="1" applyBorder="1" applyAlignment="1">
      <alignment wrapText="1"/>
    </xf>
    <xf numFmtId="0" fontId="57" fillId="0" borderId="19" xfId="0" applyFont="1" applyBorder="1" applyAlignment="1">
      <alignment horizontal="right" vertical="center"/>
    </xf>
    <xf numFmtId="0" fontId="62" fillId="0" borderId="0" xfId="4" applyFont="1" applyBorder="1" applyAlignment="1" applyProtection="1"/>
    <xf numFmtId="0" fontId="56" fillId="0" borderId="0" xfId="0" applyFont="1" applyBorder="1" applyAlignment="1">
      <alignment wrapText="1"/>
    </xf>
    <xf numFmtId="0" fontId="63" fillId="0" borderId="0" xfId="5" applyFont="1" applyAlignment="1">
      <alignment horizontal="left"/>
    </xf>
    <xf numFmtId="0" fontId="64" fillId="0" borderId="0" xfId="5" applyFont="1"/>
    <xf numFmtId="0" fontId="9" fillId="0" borderId="0" xfId="5"/>
    <xf numFmtId="0" fontId="68" fillId="0" borderId="26" xfId="5" applyFont="1" applyBorder="1"/>
    <xf numFmtId="0" fontId="64" fillId="0" borderId="36" xfId="5" applyFont="1" applyBorder="1"/>
    <xf numFmtId="0" fontId="69" fillId="0" borderId="26" xfId="5" applyFont="1" applyBorder="1" applyAlignment="1">
      <alignment vertical="top" wrapText="1"/>
    </xf>
    <xf numFmtId="0" fontId="70" fillId="0" borderId="0" xfId="5" applyFont="1" applyAlignment="1">
      <alignment horizontal="centerContinuous" vertical="top" wrapText="1"/>
    </xf>
    <xf numFmtId="0" fontId="71" fillId="0" borderId="0" xfId="5" applyFont="1" applyAlignment="1">
      <alignment horizontal="centerContinuous" vertical="top" wrapText="1"/>
    </xf>
    <xf numFmtId="0" fontId="72" fillId="0" borderId="0" xfId="5" applyFont="1" applyAlignment="1">
      <alignment horizontal="right" vertical="top"/>
    </xf>
    <xf numFmtId="0" fontId="72" fillId="0" borderId="36" xfId="5" applyFont="1" applyBorder="1" applyAlignment="1">
      <alignment horizontal="left" vertical="top"/>
    </xf>
    <xf numFmtId="0" fontId="73" fillId="0" borderId="26" xfId="5" applyFont="1" applyBorder="1"/>
    <xf numFmtId="0" fontId="74" fillId="0" borderId="0" xfId="5" applyFont="1" applyAlignment="1">
      <alignment vertical="top" wrapText="1"/>
    </xf>
    <xf numFmtId="14" fontId="72" fillId="0" borderId="36" xfId="5" applyNumberFormat="1" applyFont="1" applyBorder="1" applyAlignment="1">
      <alignment horizontal="left" vertical="top"/>
    </xf>
    <xf numFmtId="0" fontId="75" fillId="0" borderId="26" xfId="5" applyFont="1" applyBorder="1" applyAlignment="1">
      <alignment vertical="top"/>
    </xf>
    <xf numFmtId="0" fontId="71" fillId="0" borderId="0" xfId="5" applyFont="1" applyAlignment="1">
      <alignment horizontal="left" vertical="top" wrapText="1"/>
    </xf>
    <xf numFmtId="0" fontId="75" fillId="0" borderId="0" xfId="5" applyFont="1" applyAlignment="1">
      <alignment vertical="top"/>
    </xf>
    <xf numFmtId="0" fontId="71" fillId="0" borderId="21" xfId="5" applyFont="1" applyBorder="1" applyAlignment="1">
      <alignment horizontal="left" vertical="top" wrapText="1"/>
    </xf>
    <xf numFmtId="0" fontId="76" fillId="0" borderId="0" xfId="5" applyFont="1" applyAlignment="1">
      <alignment vertical="center"/>
    </xf>
    <xf numFmtId="0" fontId="74" fillId="0" borderId="24" xfId="5" applyFont="1" applyBorder="1" applyAlignment="1">
      <alignment horizontal="centerContinuous" wrapText="1"/>
    </xf>
    <xf numFmtId="0" fontId="74" fillId="0" borderId="19" xfId="5" applyFont="1" applyBorder="1" applyAlignment="1">
      <alignment horizontal="centerContinuous" wrapText="1"/>
    </xf>
    <xf numFmtId="0" fontId="74" fillId="0" borderId="21" xfId="5" applyFont="1" applyBorder="1" applyAlignment="1">
      <alignment wrapText="1"/>
    </xf>
    <xf numFmtId="0" fontId="74" fillId="0" borderId="21" xfId="5" applyFont="1" applyBorder="1" applyAlignment="1">
      <alignment horizontal="centerContinuous" wrapText="1"/>
    </xf>
    <xf numFmtId="0" fontId="64" fillId="0" borderId="26" xfId="5" applyFont="1" applyBorder="1"/>
    <xf numFmtId="0" fontId="71" fillId="0" borderId="0" xfId="5" applyFont="1"/>
    <xf numFmtId="0" fontId="77" fillId="0" borderId="0" xfId="5" applyFont="1" applyAlignment="1">
      <alignment horizontal="left"/>
    </xf>
    <xf numFmtId="165" fontId="75" fillId="0" borderId="14" xfId="6" applyNumberFormat="1" applyFont="1" applyBorder="1" applyAlignment="1">
      <alignment horizontal="center"/>
    </xf>
    <xf numFmtId="0" fontId="75" fillId="0" borderId="14" xfId="5" applyFont="1" applyBorder="1" applyAlignment="1">
      <alignment horizontal="center"/>
    </xf>
    <xf numFmtId="0" fontId="75" fillId="0" borderId="16" xfId="5" applyFont="1" applyBorder="1"/>
    <xf numFmtId="0" fontId="75" fillId="0" borderId="40" xfId="5" applyFont="1" applyBorder="1"/>
    <xf numFmtId="0" fontId="75" fillId="0" borderId="49" xfId="5" applyFont="1" applyBorder="1"/>
    <xf numFmtId="179" fontId="75" fillId="0" borderId="16" xfId="18" applyNumberFormat="1" applyFont="1" applyBorder="1"/>
    <xf numFmtId="44" fontId="75" fillId="0" borderId="14" xfId="18" applyFont="1" applyBorder="1" applyAlignment="1">
      <alignment horizontal="center"/>
    </xf>
    <xf numFmtId="0" fontId="9" fillId="0" borderId="0" xfId="5" applyAlignment="1">
      <alignment horizontal="left"/>
    </xf>
    <xf numFmtId="11" fontId="78" fillId="0" borderId="25" xfId="6" applyNumberFormat="1" applyFont="1" applyBorder="1" applyAlignment="1">
      <alignment vertical="top"/>
    </xf>
    <xf numFmtId="11" fontId="79" fillId="0" borderId="37" xfId="6" applyNumberFormat="1" applyFont="1" applyBorder="1" applyAlignment="1">
      <alignment vertical="top"/>
    </xf>
    <xf numFmtId="11" fontId="79" fillId="0" borderId="35" xfId="6" applyNumberFormat="1" applyFont="1" applyBorder="1" applyAlignment="1">
      <alignment vertical="top"/>
    </xf>
    <xf numFmtId="44" fontId="69" fillId="0" borderId="16" xfId="18" applyFont="1" applyBorder="1" applyAlignment="1">
      <alignment horizontal="center"/>
    </xf>
    <xf numFmtId="11" fontId="79" fillId="0" borderId="26" xfId="6" applyNumberFormat="1" applyFont="1" applyBorder="1" applyAlignment="1">
      <alignment vertical="top"/>
    </xf>
    <xf numFmtId="11" fontId="79" fillId="0" borderId="0" xfId="6" applyNumberFormat="1" applyFont="1" applyAlignment="1">
      <alignment vertical="top"/>
    </xf>
    <xf numFmtId="11" fontId="79" fillId="0" borderId="36" xfId="6" applyNumberFormat="1" applyFont="1" applyBorder="1" applyAlignment="1">
      <alignment vertical="top"/>
    </xf>
    <xf numFmtId="11" fontId="79" fillId="0" borderId="24" xfId="6" applyNumberFormat="1" applyFont="1" applyBorder="1" applyAlignment="1">
      <alignment vertical="top"/>
    </xf>
    <xf numFmtId="11" fontId="79" fillId="0" borderId="19" xfId="6" applyNumberFormat="1" applyFont="1" applyBorder="1" applyAlignment="1">
      <alignment vertical="top"/>
    </xf>
    <xf numFmtId="11" fontId="79" fillId="0" borderId="21" xfId="6" applyNumberFormat="1" applyFont="1" applyBorder="1" applyAlignment="1">
      <alignment vertical="top"/>
    </xf>
    <xf numFmtId="44" fontId="69" fillId="0" borderId="14" xfId="18" applyFont="1" applyBorder="1" applyAlignment="1">
      <alignment horizontal="center" vertical="center"/>
    </xf>
    <xf numFmtId="44" fontId="75" fillId="0" borderId="14" xfId="18" applyFont="1" applyBorder="1" applyAlignment="1">
      <alignment vertical="center"/>
    </xf>
    <xf numFmtId="0" fontId="80" fillId="0" borderId="26" xfId="5" applyFont="1" applyBorder="1" applyAlignment="1">
      <alignment horizontal="center" vertical="top" wrapText="1"/>
    </xf>
    <xf numFmtId="0" fontId="80" fillId="0" borderId="0" xfId="5" applyFont="1" applyAlignment="1">
      <alignment horizontal="center" vertical="top" wrapText="1"/>
    </xf>
    <xf numFmtId="0" fontId="80" fillId="0" borderId="0" xfId="5" applyFont="1" applyAlignment="1">
      <alignment vertical="top" wrapText="1"/>
    </xf>
    <xf numFmtId="0" fontId="81" fillId="0" borderId="0" xfId="5" applyFont="1" applyAlignment="1">
      <alignment vertical="top" wrapText="1"/>
    </xf>
    <xf numFmtId="0" fontId="64" fillId="0" borderId="67" xfId="5" applyFont="1" applyBorder="1"/>
    <xf numFmtId="0" fontId="64" fillId="0" borderId="68" xfId="5" applyFont="1" applyBorder="1"/>
    <xf numFmtId="0" fontId="64" fillId="0" borderId="0" xfId="5" applyFont="1" applyAlignment="1">
      <alignment horizontal="left" vertical="top" wrapText="1"/>
    </xf>
    <xf numFmtId="0" fontId="64" fillId="0" borderId="69" xfId="5" applyFont="1" applyBorder="1"/>
    <xf numFmtId="0" fontId="9" fillId="0" borderId="0" xfId="5" applyAlignment="1">
      <alignment wrapText="1"/>
    </xf>
    <xf numFmtId="0" fontId="82" fillId="0" borderId="70" xfId="5" applyFont="1" applyBorder="1" applyAlignment="1">
      <alignment horizontal="left" indent="1"/>
    </xf>
    <xf numFmtId="0" fontId="82" fillId="0" borderId="71" xfId="5" applyFont="1" applyBorder="1" applyAlignment="1">
      <alignment horizontal="left" indent="1"/>
    </xf>
    <xf numFmtId="0" fontId="82" fillId="0" borderId="0" xfId="5" applyFont="1" applyAlignment="1">
      <alignment horizontal="right" indent="1"/>
    </xf>
    <xf numFmtId="0" fontId="82" fillId="0" borderId="36" xfId="5" applyFont="1" applyBorder="1" applyAlignment="1">
      <alignment horizontal="right" indent="1"/>
    </xf>
    <xf numFmtId="0" fontId="64" fillId="0" borderId="24" xfId="5" applyFont="1" applyBorder="1" applyAlignment="1">
      <alignment horizontal="left" vertical="top" wrapText="1"/>
    </xf>
    <xf numFmtId="0" fontId="64" fillId="0" borderId="19" xfId="5" applyFont="1" applyBorder="1" applyAlignment="1">
      <alignment horizontal="left" vertical="top" wrapText="1"/>
    </xf>
    <xf numFmtId="0" fontId="80" fillId="0" borderId="19" xfId="5" applyFont="1" applyBorder="1" applyAlignment="1">
      <alignment vertical="top" wrapText="1"/>
    </xf>
    <xf numFmtId="0" fontId="81" fillId="0" borderId="19" xfId="5" applyFont="1" applyBorder="1" applyAlignment="1">
      <alignment vertical="top" wrapText="1"/>
    </xf>
    <xf numFmtId="0" fontId="64" fillId="0" borderId="21" xfId="5" applyFont="1" applyBorder="1" applyAlignment="1">
      <alignment horizontal="left" vertical="top" wrapText="1"/>
    </xf>
    <xf numFmtId="0" fontId="65" fillId="5" borderId="16" xfId="5" applyFont="1" applyFill="1" applyBorder="1" applyAlignment="1">
      <alignment vertical="top"/>
    </xf>
    <xf numFmtId="0" fontId="64" fillId="5" borderId="40" xfId="5" applyFont="1" applyFill="1" applyBorder="1"/>
    <xf numFmtId="0" fontId="66" fillId="5" borderId="40" xfId="5" applyFont="1" applyFill="1" applyBorder="1"/>
    <xf numFmtId="0" fontId="67" fillId="5" borderId="14" xfId="5" applyFont="1" applyFill="1" applyBorder="1" applyAlignment="1">
      <alignment horizontal="right" vertical="top"/>
    </xf>
    <xf numFmtId="0" fontId="69" fillId="5" borderId="25" xfId="5" applyFont="1" applyFill="1" applyBorder="1" applyAlignment="1">
      <alignment horizontal="centerContinuous" vertical="center" wrapText="1"/>
    </xf>
    <xf numFmtId="0" fontId="69" fillId="5" borderId="37" xfId="5" applyFont="1" applyFill="1" applyBorder="1" applyAlignment="1">
      <alignment horizontal="centerContinuous" vertical="center" wrapText="1"/>
    </xf>
    <xf numFmtId="0" fontId="69" fillId="5" borderId="35" xfId="5" applyFont="1" applyFill="1" applyBorder="1" applyAlignment="1">
      <alignment vertical="center" wrapText="1"/>
    </xf>
    <xf numFmtId="0" fontId="69" fillId="5" borderId="35" xfId="5" applyFont="1" applyFill="1" applyBorder="1" applyAlignment="1">
      <alignment horizontal="centerContinuous" vertical="center" wrapText="1"/>
    </xf>
    <xf numFmtId="165" fontId="69" fillId="16" borderId="14" xfId="6" applyNumberFormat="1" applyFont="1" applyFill="1" applyBorder="1" applyAlignment="1">
      <alignment horizontal="center" vertical="center"/>
    </xf>
    <xf numFmtId="0" fontId="69" fillId="16" borderId="14" xfId="5" applyFont="1" applyFill="1" applyBorder="1" applyAlignment="1">
      <alignment horizontal="center" vertical="center"/>
    </xf>
    <xf numFmtId="0" fontId="69" fillId="16" borderId="16" xfId="5" applyFont="1" applyFill="1" applyBorder="1" applyAlignment="1">
      <alignment horizontal="left" vertical="center" indent="2"/>
    </xf>
    <xf numFmtId="0" fontId="69" fillId="16" borderId="40" xfId="5" applyFont="1" applyFill="1" applyBorder="1" applyAlignment="1">
      <alignment vertical="center"/>
    </xf>
    <xf numFmtId="0" fontId="69" fillId="16" borderId="49" xfId="5" applyFont="1" applyFill="1" applyBorder="1" applyAlignment="1">
      <alignment vertical="center"/>
    </xf>
    <xf numFmtId="0" fontId="69" fillId="16" borderId="16" xfId="5" applyFont="1" applyFill="1" applyBorder="1" applyAlignment="1">
      <alignment horizontal="center" vertical="center"/>
    </xf>
    <xf numFmtId="44" fontId="69" fillId="16" borderId="14" xfId="18" applyFont="1" applyFill="1" applyBorder="1" applyAlignment="1">
      <alignment horizontal="center" vertical="center" wrapText="1"/>
    </xf>
    <xf numFmtId="0" fontId="6" fillId="0" borderId="0" xfId="0" applyFont="1"/>
    <xf numFmtId="0" fontId="83" fillId="0" borderId="0" xfId="0" applyFont="1" applyAlignment="1">
      <alignment horizontal="right"/>
    </xf>
    <xf numFmtId="0" fontId="84" fillId="17" borderId="14" xfId="0" applyFont="1" applyFill="1" applyBorder="1" applyAlignment="1">
      <alignment horizontal="center" vertical="center"/>
    </xf>
    <xf numFmtId="0" fontId="7" fillId="5" borderId="14" xfId="0" applyFont="1" applyFill="1" applyBorder="1" applyAlignment="1">
      <alignment horizontal="center" vertical="center"/>
    </xf>
    <xf numFmtId="0" fontId="84" fillId="5" borderId="14" xfId="0" applyFont="1" applyFill="1" applyBorder="1" applyAlignment="1">
      <alignment horizontal="center" vertical="center"/>
    </xf>
    <xf numFmtId="0" fontId="84" fillId="14" borderId="14" xfId="0" applyFont="1" applyFill="1" applyBorder="1" applyAlignment="1">
      <alignment horizontal="center" vertical="center"/>
    </xf>
    <xf numFmtId="0" fontId="6" fillId="0" borderId="14" xfId="0" applyFont="1" applyBorder="1" applyAlignment="1">
      <alignment horizontal="center" vertical="center"/>
    </xf>
    <xf numFmtId="0" fontId="85" fillId="0" borderId="14" xfId="0" applyFont="1" applyBorder="1" applyAlignment="1">
      <alignment vertical="center"/>
    </xf>
    <xf numFmtId="14" fontId="85" fillId="0" borderId="14" xfId="0" applyNumberFormat="1" applyFont="1" applyBorder="1" applyAlignment="1">
      <alignment horizontal="center" vertical="center"/>
    </xf>
    <xf numFmtId="0" fontId="6" fillId="0" borderId="0" xfId="0" applyFont="1" applyAlignment="1">
      <alignment vertical="center"/>
    </xf>
    <xf numFmtId="0" fontId="85" fillId="0" borderId="14" xfId="0" applyFont="1" applyBorder="1" applyAlignment="1">
      <alignment horizontal="center" vertical="center"/>
    </xf>
    <xf numFmtId="0" fontId="86" fillId="0" borderId="14" xfId="0" applyFont="1" applyBorder="1" applyAlignment="1">
      <alignment horizontal="center" vertical="center"/>
    </xf>
    <xf numFmtId="0" fontId="23" fillId="0" borderId="0" xfId="0" applyFont="1"/>
    <xf numFmtId="0" fontId="87" fillId="0" borderId="14" xfId="0" applyFont="1" applyBorder="1" applyAlignment="1">
      <alignment horizontal="center" vertical="center"/>
    </xf>
    <xf numFmtId="0" fontId="88" fillId="0" borderId="14" xfId="0" applyFont="1" applyBorder="1" applyAlignment="1">
      <alignment vertical="center"/>
    </xf>
    <xf numFmtId="0" fontId="85" fillId="0" borderId="14" xfId="0" applyFont="1" applyBorder="1" applyAlignment="1">
      <alignment vertical="center" wrapText="1"/>
    </xf>
    <xf numFmtId="14" fontId="88" fillId="0" borderId="14" xfId="0" applyNumberFormat="1" applyFont="1" applyBorder="1" applyAlignment="1">
      <alignment horizontal="center" vertical="center"/>
    </xf>
    <xf numFmtId="0" fontId="0" fillId="0" borderId="0" xfId="0" quotePrefix="1"/>
    <xf numFmtId="0" fontId="6" fillId="0" borderId="0" xfId="0" applyFont="1" applyAlignment="1">
      <alignment horizontal="center"/>
    </xf>
    <xf numFmtId="0" fontId="85" fillId="0" borderId="16" xfId="0" applyFont="1" applyBorder="1" applyAlignment="1">
      <alignment vertical="center"/>
    </xf>
    <xf numFmtId="0" fontId="28" fillId="0" borderId="14" xfId="0" applyFont="1" applyBorder="1" applyAlignment="1">
      <alignment horizontal="center" vertical="center"/>
    </xf>
    <xf numFmtId="0" fontId="28" fillId="0" borderId="16" xfId="0" applyFont="1" applyBorder="1" applyAlignment="1">
      <alignment vertical="center"/>
    </xf>
    <xf numFmtId="14" fontId="28" fillId="0" borderId="14" xfId="0" applyNumberFormat="1" applyFont="1" applyBorder="1" applyAlignment="1">
      <alignment horizontal="center" vertical="center"/>
    </xf>
    <xf numFmtId="0" fontId="88" fillId="0" borderId="16" xfId="0" applyFont="1" applyBorder="1" applyAlignment="1">
      <alignment vertical="center"/>
    </xf>
    <xf numFmtId="0" fontId="2" fillId="0" borderId="72" xfId="0" applyFont="1" applyBorder="1" applyProtection="1">
      <protection locked="0"/>
    </xf>
    <xf numFmtId="0" fontId="84" fillId="6" borderId="14" xfId="0" applyFont="1" applyFill="1" applyBorder="1" applyAlignment="1">
      <alignment horizontal="center" vertical="center"/>
    </xf>
    <xf numFmtId="0" fontId="84" fillId="6" borderId="16" xfId="0" applyFont="1" applyFill="1" applyBorder="1" applyAlignment="1">
      <alignment horizontal="center" vertical="center"/>
    </xf>
    <xf numFmtId="173" fontId="38" fillId="0" borderId="0" xfId="0" applyNumberFormat="1" applyFont="1" applyFill="1"/>
    <xf numFmtId="0" fontId="37" fillId="9" borderId="9" xfId="0" applyFont="1" applyFill="1" applyBorder="1" applyAlignment="1">
      <alignment horizontal="centerContinuous"/>
    </xf>
    <xf numFmtId="0" fontId="37" fillId="9" borderId="18" xfId="0" applyFont="1" applyFill="1" applyBorder="1" applyAlignment="1">
      <alignment horizontal="centerContinuous"/>
    </xf>
    <xf numFmtId="0" fontId="37" fillId="9" borderId="10" xfId="0" applyFont="1" applyFill="1" applyBorder="1" applyAlignment="1">
      <alignment horizontal="centerContinuous"/>
    </xf>
    <xf numFmtId="0" fontId="37" fillId="10" borderId="9" xfId="0" applyFont="1" applyFill="1" applyBorder="1" applyAlignment="1">
      <alignment horizontal="centerContinuous"/>
    </xf>
    <xf numFmtId="0" fontId="37" fillId="10" borderId="18" xfId="0" applyFont="1" applyFill="1" applyBorder="1" applyAlignment="1">
      <alignment horizontal="centerContinuous"/>
    </xf>
    <xf numFmtId="0" fontId="37" fillId="10" borderId="10" xfId="0" applyFont="1" applyFill="1" applyBorder="1" applyAlignment="1">
      <alignment horizontal="centerContinuous"/>
    </xf>
    <xf numFmtId="0" fontId="43" fillId="15" borderId="9" xfId="0" applyFont="1" applyFill="1" applyBorder="1" applyAlignment="1">
      <alignment horizontal="centerContinuous"/>
    </xf>
    <xf numFmtId="0" fontId="43" fillId="15" borderId="18" xfId="0" applyFont="1" applyFill="1" applyBorder="1" applyAlignment="1">
      <alignment horizontal="centerContinuous"/>
    </xf>
    <xf numFmtId="0" fontId="43" fillId="15" borderId="10" xfId="0" applyFont="1" applyFill="1" applyBorder="1" applyAlignment="1">
      <alignment horizontal="centerContinuous"/>
    </xf>
    <xf numFmtId="0" fontId="43" fillId="18" borderId="33" xfId="0" applyFont="1" applyFill="1" applyBorder="1"/>
    <xf numFmtId="173" fontId="43" fillId="18" borderId="32" xfId="0" applyNumberFormat="1" applyFont="1" applyFill="1" applyBorder="1" applyAlignment="1">
      <alignment horizontal="right"/>
    </xf>
    <xf numFmtId="173" fontId="43" fillId="18" borderId="33" xfId="0" applyNumberFormat="1" applyFont="1" applyFill="1" applyBorder="1" applyAlignment="1">
      <alignment horizontal="right"/>
    </xf>
    <xf numFmtId="173" fontId="43" fillId="18" borderId="39" xfId="0" applyNumberFormat="1" applyFont="1" applyFill="1" applyBorder="1" applyAlignment="1">
      <alignment horizontal="right"/>
    </xf>
    <xf numFmtId="173" fontId="43" fillId="18" borderId="57" xfId="0" applyNumberFormat="1" applyFont="1" applyFill="1" applyBorder="1" applyAlignment="1">
      <alignment horizontal="right"/>
    </xf>
    <xf numFmtId="173" fontId="43" fillId="18" borderId="64" xfId="0" applyNumberFormat="1" applyFont="1" applyFill="1" applyBorder="1"/>
    <xf numFmtId="173" fontId="43" fillId="18" borderId="65" xfId="0" applyNumberFormat="1" applyFont="1" applyFill="1" applyBorder="1"/>
    <xf numFmtId="173" fontId="43" fillId="18" borderId="57" xfId="0" applyNumberFormat="1" applyFont="1" applyFill="1" applyBorder="1"/>
    <xf numFmtId="173" fontId="43" fillId="18" borderId="13" xfId="0" applyNumberFormat="1" applyFont="1" applyFill="1" applyBorder="1"/>
    <xf numFmtId="174" fontId="43" fillId="15" borderId="1" xfId="0" quotePrefix="1" applyNumberFormat="1" applyFont="1" applyFill="1" applyBorder="1" applyAlignment="1">
      <alignment horizontal="centerContinuous"/>
    </xf>
    <xf numFmtId="0" fontId="37" fillId="9" borderId="2" xfId="0" applyFont="1" applyFill="1" applyBorder="1" applyAlignment="1">
      <alignment horizontal="centerContinuous" vertical="top"/>
    </xf>
    <xf numFmtId="0" fontId="10" fillId="9" borderId="3" xfId="0" applyFont="1" applyFill="1" applyBorder="1" applyAlignment="1">
      <alignment horizontal="centerContinuous"/>
    </xf>
    <xf numFmtId="0" fontId="10" fillId="9" borderId="4" xfId="0" applyFont="1" applyFill="1" applyBorder="1" applyAlignment="1">
      <alignment horizontal="centerContinuous"/>
    </xf>
    <xf numFmtId="0" fontId="37" fillId="10" borderId="2" xfId="0" applyFont="1" applyFill="1" applyBorder="1" applyAlignment="1">
      <alignment horizontal="centerContinuous" vertical="top"/>
    </xf>
    <xf numFmtId="0" fontId="10" fillId="10" borderId="3" xfId="0" applyFont="1" applyFill="1" applyBorder="1" applyAlignment="1">
      <alignment horizontal="centerContinuous"/>
    </xf>
    <xf numFmtId="0" fontId="10" fillId="10" borderId="4" xfId="0" applyFont="1" applyFill="1" applyBorder="1" applyAlignment="1">
      <alignment horizontal="centerContinuous"/>
    </xf>
    <xf numFmtId="0" fontId="43" fillId="15" borderId="2" xfId="0" applyFont="1" applyFill="1" applyBorder="1" applyAlignment="1">
      <alignment horizontal="centerContinuous" vertical="top"/>
    </xf>
    <xf numFmtId="0" fontId="38" fillId="15" borderId="3" xfId="0" applyFont="1" applyFill="1" applyBorder="1" applyAlignment="1">
      <alignment horizontal="centerContinuous"/>
    </xf>
    <xf numFmtId="0" fontId="38" fillId="15" borderId="4" xfId="0" applyFont="1" applyFill="1" applyBorder="1" applyAlignment="1">
      <alignment horizontal="centerContinuous"/>
    </xf>
    <xf numFmtId="0" fontId="52" fillId="0" borderId="9" xfId="0" applyFont="1" applyBorder="1" applyAlignment="1">
      <alignment horizontal="centerContinuous" vertical="top"/>
    </xf>
    <xf numFmtId="0" fontId="10" fillId="0" borderId="18" xfId="0" applyFont="1" applyBorder="1" applyAlignment="1">
      <alignment horizontal="centerContinuous"/>
    </xf>
    <xf numFmtId="0" fontId="10" fillId="0" borderId="10" xfId="0" applyFont="1" applyBorder="1" applyAlignment="1">
      <alignment horizontal="centerContinuous"/>
    </xf>
    <xf numFmtId="174" fontId="44" fillId="19" borderId="5" xfId="0" applyNumberFormat="1" applyFont="1" applyFill="1" applyBorder="1" applyAlignment="1">
      <alignment horizontal="centerContinuous"/>
    </xf>
    <xf numFmtId="174" fontId="44" fillId="19" borderId="12" xfId="0" applyNumberFormat="1" applyFont="1" applyFill="1" applyBorder="1" applyAlignment="1">
      <alignment horizontal="centerContinuous"/>
    </xf>
    <xf numFmtId="0" fontId="44" fillId="19" borderId="10" xfId="0" applyFont="1" applyFill="1" applyBorder="1"/>
    <xf numFmtId="44" fontId="92" fillId="19" borderId="7" xfId="2" applyFont="1" applyFill="1" applyBorder="1"/>
    <xf numFmtId="175" fontId="44" fillId="19" borderId="7" xfId="0" applyNumberFormat="1" applyFont="1" applyFill="1" applyBorder="1"/>
    <xf numFmtId="176" fontId="9" fillId="19" borderId="7" xfId="0" applyNumberFormat="1" applyFont="1" applyFill="1" applyBorder="1"/>
    <xf numFmtId="177" fontId="44" fillId="19" borderId="7" xfId="1" applyNumberFormat="1" applyFont="1" applyFill="1" applyBorder="1"/>
    <xf numFmtId="173" fontId="44" fillId="19" borderId="7" xfId="1" applyNumberFormat="1" applyFont="1" applyFill="1" applyBorder="1"/>
    <xf numFmtId="173" fontId="9" fillId="19" borderId="7" xfId="0" applyNumberFormat="1" applyFont="1" applyFill="1" applyBorder="1"/>
    <xf numFmtId="173" fontId="9" fillId="19" borderId="7" xfId="1" applyNumberFormat="1" applyFont="1" applyFill="1" applyBorder="1"/>
    <xf numFmtId="173" fontId="44" fillId="19" borderId="58" xfId="0" applyNumberFormat="1" applyFont="1" applyFill="1" applyBorder="1"/>
    <xf numFmtId="173" fontId="44" fillId="19" borderId="7" xfId="0" applyNumberFormat="1" applyFont="1" applyFill="1" applyBorder="1"/>
    <xf numFmtId="173" fontId="44" fillId="19" borderId="57" xfId="0" applyNumberFormat="1" applyFont="1" applyFill="1" applyBorder="1"/>
    <xf numFmtId="173" fontId="9" fillId="19" borderId="51" xfId="1" applyNumberFormat="1" applyFont="1" applyFill="1" applyBorder="1"/>
    <xf numFmtId="173" fontId="10" fillId="0" borderId="17" xfId="0" applyNumberFormat="1" applyFont="1" applyBorder="1" applyAlignment="1">
      <alignment horizontal="right"/>
    </xf>
    <xf numFmtId="173" fontId="37" fillId="0" borderId="17" xfId="0" applyNumberFormat="1" applyFont="1" applyBorder="1" applyAlignment="1">
      <alignment horizontal="right"/>
    </xf>
    <xf numFmtId="173" fontId="38" fillId="0" borderId="0" xfId="0" applyNumberFormat="1" applyFont="1" applyFill="1" applyBorder="1" applyAlignment="1">
      <alignment horizontal="right"/>
    </xf>
    <xf numFmtId="0" fontId="36" fillId="9" borderId="5" xfId="0" applyFont="1" applyFill="1" applyBorder="1" applyAlignment="1" applyProtection="1">
      <alignment horizontal="center"/>
      <protection locked="0"/>
    </xf>
    <xf numFmtId="180" fontId="36" fillId="9" borderId="1" xfId="0" applyNumberFormat="1" applyFont="1" applyFill="1" applyBorder="1" applyAlignment="1" applyProtection="1">
      <alignment horizontal="center"/>
      <protection locked="0"/>
    </xf>
    <xf numFmtId="164" fontId="36" fillId="9" borderId="1" xfId="2" applyNumberFormat="1" applyFont="1" applyFill="1" applyBorder="1" applyAlignment="1" applyProtection="1">
      <alignment horizontal="center"/>
      <protection locked="0"/>
    </xf>
    <xf numFmtId="164" fontId="36" fillId="9" borderId="1" xfId="2" applyNumberFormat="1" applyFont="1" applyFill="1" applyBorder="1" applyProtection="1">
      <protection locked="0"/>
    </xf>
    <xf numFmtId="0" fontId="36" fillId="0" borderId="4" xfId="0" applyFont="1" applyFill="1" applyBorder="1" applyAlignment="1" applyProtection="1">
      <alignment horizontal="center"/>
      <protection locked="0"/>
    </xf>
    <xf numFmtId="0" fontId="10" fillId="0" borderId="9" xfId="0" applyFont="1" applyBorder="1" applyProtection="1">
      <protection locked="0"/>
    </xf>
    <xf numFmtId="164" fontId="44" fillId="0" borderId="57" xfId="3" applyNumberFormat="1" applyFont="1" applyFill="1" applyBorder="1" applyAlignment="1" applyProtection="1">
      <alignment horizontal="right"/>
    </xf>
    <xf numFmtId="164" fontId="44" fillId="0" borderId="57" xfId="2" applyNumberFormat="1" applyFont="1" applyFill="1" applyBorder="1" applyAlignment="1" applyProtection="1">
      <alignment horizontal="right"/>
    </xf>
    <xf numFmtId="164" fontId="37" fillId="0" borderId="13" xfId="0" applyNumberFormat="1" applyFont="1" applyFill="1" applyBorder="1" applyProtection="1"/>
    <xf numFmtId="164" fontId="10" fillId="0" borderId="0" xfId="0" applyNumberFormat="1" applyFont="1" applyProtection="1">
      <protection locked="0"/>
    </xf>
    <xf numFmtId="164" fontId="37" fillId="0" borderId="4" xfId="2" applyNumberFormat="1" applyFont="1" applyFill="1" applyBorder="1" applyProtection="1"/>
    <xf numFmtId="164" fontId="37" fillId="3" borderId="10" xfId="0" applyNumberFormat="1" applyFont="1" applyFill="1" applyBorder="1" applyProtection="1"/>
    <xf numFmtId="164" fontId="37" fillId="3" borderId="7" xfId="0" applyNumberFormat="1" applyFont="1" applyFill="1" applyBorder="1" applyProtection="1"/>
    <xf numFmtId="164" fontId="37" fillId="3" borderId="52" xfId="0" applyNumberFormat="1" applyFont="1" applyFill="1" applyBorder="1" applyProtection="1"/>
    <xf numFmtId="164" fontId="42" fillId="6" borderId="1" xfId="2" applyNumberFormat="1" applyFont="1" applyFill="1" applyBorder="1" applyProtection="1"/>
    <xf numFmtId="164" fontId="10" fillId="0" borderId="1" xfId="0" applyNumberFormat="1" applyFont="1" applyBorder="1" applyProtection="1"/>
    <xf numFmtId="165" fontId="36" fillId="9" borderId="1" xfId="1" applyNumberFormat="1" applyFont="1" applyFill="1" applyBorder="1" applyProtection="1">
      <protection locked="0"/>
    </xf>
    <xf numFmtId="9" fontId="44" fillId="0" borderId="17" xfId="3" applyNumberFormat="1" applyFont="1" applyFill="1" applyBorder="1" applyAlignment="1" applyProtection="1">
      <alignment horizontal="center"/>
      <protection locked="0"/>
    </xf>
    <xf numFmtId="0" fontId="93" fillId="0" borderId="0" xfId="0" applyFont="1"/>
    <xf numFmtId="0" fontId="94" fillId="0" borderId="0" xfId="0" quotePrefix="1" applyFont="1"/>
    <xf numFmtId="0" fontId="91" fillId="0" borderId="0" xfId="0" applyFont="1" applyAlignment="1">
      <alignment horizontal="center"/>
    </xf>
    <xf numFmtId="0" fontId="89" fillId="0" borderId="42" xfId="0" applyFont="1" applyBorder="1" applyAlignment="1">
      <alignment horizontal="center"/>
    </xf>
    <xf numFmtId="0" fontId="89" fillId="0" borderId="0" xfId="0" applyFont="1" applyAlignment="1">
      <alignment horizontal="center"/>
    </xf>
    <xf numFmtId="0" fontId="55" fillId="0" borderId="0" xfId="15" applyFont="1" applyBorder="1" applyAlignment="1">
      <alignment horizontal="left" wrapText="1"/>
    </xf>
    <xf numFmtId="0" fontId="55" fillId="0" borderId="19" xfId="15" applyFont="1" applyBorder="1" applyAlignment="1">
      <alignment horizontal="left" wrapText="1"/>
    </xf>
    <xf numFmtId="178" fontId="58" fillId="0" borderId="19" xfId="0" applyNumberFormat="1" applyFont="1" applyBorder="1" applyAlignment="1">
      <alignment horizontal="left" vertical="center" wrapText="1"/>
    </xf>
    <xf numFmtId="0" fontId="58" fillId="0" borderId="19" xfId="0" applyFont="1" applyBorder="1" applyAlignment="1">
      <alignment horizontal="left" vertical="center" wrapText="1"/>
    </xf>
    <xf numFmtId="0" fontId="18" fillId="7" borderId="0" xfId="8" applyFont="1" applyFill="1" applyBorder="1" applyAlignment="1"/>
    <xf numFmtId="0" fontId="17" fillId="8" borderId="19" xfId="8" applyFont="1" applyFill="1" applyBorder="1" applyAlignment="1">
      <alignment horizontal="center"/>
    </xf>
    <xf numFmtId="0" fontId="17" fillId="7" borderId="0" xfId="8" applyFont="1" applyFill="1" applyBorder="1" applyAlignment="1">
      <alignment horizontal="center" vertical="center"/>
    </xf>
    <xf numFmtId="0" fontId="17" fillId="7" borderId="0" xfId="8" applyFont="1" applyFill="1" applyBorder="1" applyAlignment="1">
      <alignment horizontal="center" vertical="top"/>
    </xf>
    <xf numFmtId="0" fontId="17" fillId="8" borderId="0" xfId="8" applyFont="1" applyFill="1" applyBorder="1" applyAlignment="1">
      <alignment horizontal="center"/>
    </xf>
    <xf numFmtId="0" fontId="18" fillId="7" borderId="0" xfId="13" applyFont="1" applyFill="1" applyBorder="1" applyAlignment="1"/>
    <xf numFmtId="0" fontId="17" fillId="8" borderId="19" xfId="13" applyFont="1" applyFill="1" applyBorder="1" applyAlignment="1">
      <alignment horizontal="center"/>
    </xf>
    <xf numFmtId="0" fontId="17" fillId="7" borderId="0" xfId="13" applyFont="1" applyFill="1" applyBorder="1" applyAlignment="1">
      <alignment horizontal="center" vertical="center"/>
    </xf>
    <xf numFmtId="0" fontId="17" fillId="7" borderId="0" xfId="13" applyFont="1" applyFill="1" applyBorder="1" applyAlignment="1">
      <alignment horizontal="center" vertical="top"/>
    </xf>
    <xf numFmtId="0" fontId="17" fillId="8" borderId="0" xfId="13" applyFont="1" applyFill="1" applyBorder="1" applyAlignment="1">
      <alignment horizontal="center"/>
    </xf>
  </cellXfs>
  <cellStyles count="19">
    <cellStyle name="Accent1" xfId="17" builtinId="29"/>
    <cellStyle name="Comma" xfId="1" builtinId="3"/>
    <cellStyle name="Comma 2" xfId="6" xr:uid="{00000000-0005-0000-0000-000001000000}"/>
    <cellStyle name="Currency" xfId="2" builtinId="4"/>
    <cellStyle name="Currency 2" xfId="18" xr:uid="{A44297FC-E33A-4F96-ADF8-5457A2034DE8}"/>
    <cellStyle name="Heading 1" xfId="15" builtinId="16"/>
    <cellStyle name="Heading 2" xfId="16" builtinId="17"/>
    <cellStyle name="Hyperlink" xfId="4" builtinId="8"/>
    <cellStyle name="Normal" xfId="0" builtinId="0"/>
    <cellStyle name="Normal 2" xfId="5" xr:uid="{00000000-0005-0000-0000-000005000000}"/>
    <cellStyle name="Normal 2 2" xfId="7" xr:uid="{00000000-0005-0000-0000-000006000000}"/>
    <cellStyle name="Normal 2 3" xfId="9" xr:uid="{00000000-0005-0000-0000-000007000000}"/>
    <cellStyle name="Normal 2 4" xfId="12" xr:uid="{00000000-0005-0000-0000-000008000000}"/>
    <cellStyle name="Normal 3" xfId="8" xr:uid="{00000000-0005-0000-0000-000009000000}"/>
    <cellStyle name="Normal 3 2" xfId="13" xr:uid="{00000000-0005-0000-0000-00000A000000}"/>
    <cellStyle name="Normal 3 3" xfId="14" xr:uid="{00000000-0005-0000-0000-00000B000000}"/>
    <cellStyle name="Normal 4" xfId="11" xr:uid="{00000000-0005-0000-0000-00000C000000}"/>
    <cellStyle name="Normal_4Q05ASP_Bkg_030306_221PM" xfId="10" xr:uid="{00000000-0005-0000-0000-00000D000000}"/>
    <cellStyle name="Percent" xfId="3" builtinId="5"/>
  </cellStyles>
  <dxfs count="9">
    <dxf>
      <fill>
        <patternFill>
          <bgColor rgb="FFFF0000"/>
        </patternFill>
      </fill>
    </dxf>
    <dxf>
      <fill>
        <patternFill>
          <bgColor theme="0" tint="-4.9989318521683403E-2"/>
        </patternFill>
      </fill>
    </dxf>
    <dxf>
      <font>
        <color theme="0"/>
      </font>
      <border>
        <left style="thin">
          <color theme="0"/>
        </left>
        <right style="thin">
          <color theme="0"/>
        </right>
        <top style="thin">
          <color theme="0"/>
        </top>
        <bottom style="thin">
          <color theme="0"/>
        </bottom>
      </border>
    </dxf>
    <dxf>
      <fill>
        <patternFill>
          <bgColor theme="0" tint="-4.9989318521683403E-2"/>
        </patternFill>
      </fill>
    </dxf>
    <dxf>
      <font>
        <color theme="0"/>
      </font>
      <border>
        <left style="thin">
          <color theme="0"/>
        </left>
        <right style="thin">
          <color theme="0"/>
        </right>
        <top style="thin">
          <color theme="0"/>
        </top>
        <bottom style="thin">
          <color theme="0"/>
        </bottom>
      </border>
    </dxf>
    <dxf>
      <font>
        <color theme="0"/>
      </font>
      <fill>
        <patternFill patternType="none">
          <bgColor auto="1"/>
        </patternFill>
      </fill>
    </dxf>
    <dxf>
      <font>
        <b/>
        <i val="0"/>
        <color rgb="FF0000FF"/>
      </font>
      <fill>
        <patternFill>
          <bgColor theme="7" tint="0.79998168889431442"/>
        </patternFill>
      </fill>
      <border>
        <top style="thin">
          <color auto="1"/>
        </top>
        <bottom style="thin">
          <color auto="1"/>
        </bottom>
        <vertical/>
        <horizontal/>
      </border>
    </dxf>
    <dxf>
      <font>
        <color auto="1"/>
      </font>
    </dxf>
    <dxf>
      <fill>
        <patternFill>
          <bgColor theme="9" tint="0.59996337778862885"/>
        </patternFill>
      </fill>
    </dxf>
  </dxfs>
  <tableStyles count="0" defaultTableStyle="TableStyleMedium2" defaultPivotStyle="PivotStyleLight16"/>
  <colors>
    <mruColors>
      <color rgb="FF358E5D"/>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ln>
            <a:solidFill>
              <a:srgbClr val="C00000"/>
            </a:solidFill>
          </a:ln>
        </c:spPr>
        <c:marker>
          <c:symbol val="none"/>
        </c:marker>
        <c:dLbl>
          <c:idx val="0"/>
          <c:delete val="1"/>
          <c:extLst>
            <c:ext xmlns:c15="http://schemas.microsoft.com/office/drawing/2012/chart" uri="{CE6537A1-D6FC-4f65-9D91-7224C49458BB}"/>
          </c:extLst>
        </c:dLbl>
      </c:pivotFmt>
      <c:pivotFmt>
        <c:idx val="1"/>
        <c:spPr>
          <a:ln>
            <a:solidFill>
              <a:srgbClr val="00B050"/>
            </a:solidFill>
          </a:ln>
        </c:spPr>
        <c:marker>
          <c:symbol val="none"/>
        </c:marker>
      </c:pivotFmt>
      <c:pivotFmt>
        <c:idx val="2"/>
        <c:spPr>
          <a:ln>
            <a:solidFill>
              <a:srgbClr val="FFC000"/>
            </a:solidFill>
          </a:ln>
        </c:spPr>
        <c:marker>
          <c:symbol val="none"/>
        </c:marker>
        <c:dLbl>
          <c:idx val="0"/>
          <c:delete val="1"/>
          <c:extLst>
            <c:ext xmlns:c15="http://schemas.microsoft.com/office/drawing/2012/chart" uri="{CE6537A1-D6FC-4f65-9D91-7224C49458BB}"/>
          </c:extLst>
        </c:dLbl>
      </c:pivotFmt>
      <c:pivotFmt>
        <c:idx val="3"/>
        <c:marker>
          <c:symbol val="none"/>
        </c:marker>
        <c:dLbl>
          <c:idx val="0"/>
          <c:delete val="1"/>
          <c:extLst>
            <c:ext xmlns:c15="http://schemas.microsoft.com/office/drawing/2012/chart" uri="{CE6537A1-D6FC-4f65-9D91-7224C49458BB}"/>
          </c:extLst>
        </c:dLbl>
      </c:pivotFmt>
      <c:pivotFmt>
        <c:idx val="4"/>
        <c:spPr>
          <a:ln>
            <a:solidFill>
              <a:srgbClr val="7030A0"/>
            </a:solidFill>
          </a:ln>
        </c:spPr>
        <c:marker>
          <c:symbol val="none"/>
        </c:marker>
        <c:dLbl>
          <c:idx val="0"/>
          <c:delete val="1"/>
          <c:extLst>
            <c:ext xmlns:c15="http://schemas.microsoft.com/office/drawing/2012/chart" uri="{CE6537A1-D6FC-4f65-9D91-7224C49458BB}"/>
          </c:extLst>
        </c:dLbl>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pivotFmt>
      <c:pivotFmt>
        <c:idx val="11"/>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marker>
          <c:symbol val="none"/>
        </c:marker>
      </c:pivotFmt>
      <c:pivotFmt>
        <c:idx val="24"/>
        <c:marker>
          <c:symbol val="none"/>
        </c:marker>
        <c:dLbl>
          <c:idx val="0"/>
          <c:delete val="1"/>
          <c:extLst>
            <c:ext xmlns:c15="http://schemas.microsoft.com/office/drawing/2012/chart" uri="{CE6537A1-D6FC-4f65-9D91-7224C49458BB}"/>
          </c:extLst>
        </c:dLbl>
      </c:pivotFmt>
      <c:pivotFmt>
        <c:idx val="25"/>
        <c:marker>
          <c:symbol val="none"/>
        </c:marker>
        <c:dLbl>
          <c:idx val="0"/>
          <c:delete val="1"/>
          <c:extLst>
            <c:ext xmlns:c15="http://schemas.microsoft.com/office/drawing/2012/chart" uri="{CE6537A1-D6FC-4f65-9D91-7224C49458BB}"/>
          </c:extLst>
        </c:dLbl>
      </c:pivotFmt>
      <c:pivotFmt>
        <c:idx val="26"/>
        <c:marker>
          <c:symbol val="none"/>
        </c:marker>
      </c:pivotFmt>
      <c:pivotFmt>
        <c:idx val="27"/>
        <c:marker>
          <c:symbol val="none"/>
        </c:marker>
        <c:dLbl>
          <c:idx val="0"/>
          <c:delete val="1"/>
          <c:extLst>
            <c:ext xmlns:c15="http://schemas.microsoft.com/office/drawing/2012/chart" uri="{CE6537A1-D6FC-4f65-9D91-7224C49458BB}"/>
          </c:extLst>
        </c:dLbl>
      </c:pivotFmt>
    </c:pivotFmts>
    <c:plotArea>
      <c:layout/>
      <c:lineChart>
        <c:grouping val="standard"/>
        <c:varyColors val="0"/>
        <c:ser>
          <c:idx val="0"/>
          <c:order val="0"/>
          <c:tx>
            <c:v>Anthem BCBS</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3</c:v>
              </c:pt>
              <c:pt idx="1">
                <c:v>3</c:v>
              </c:pt>
              <c:pt idx="2">
                <c:v>5</c:v>
              </c:pt>
              <c:pt idx="3">
                <c:v>5</c:v>
              </c:pt>
              <c:pt idx="4">
                <c:v>7</c:v>
              </c:pt>
              <c:pt idx="5">
                <c:v>4</c:v>
              </c:pt>
              <c:pt idx="6">
                <c:v>2</c:v>
              </c:pt>
              <c:pt idx="7">
                <c:v>0</c:v>
              </c:pt>
              <c:pt idx="8">
                <c:v>3</c:v>
              </c:pt>
              <c:pt idx="9">
                <c:v>4</c:v>
              </c:pt>
              <c:pt idx="10">
                <c:v>4</c:v>
              </c:pt>
              <c:pt idx="11">
                <c:v>1</c:v>
              </c:pt>
              <c:pt idx="12">
                <c:v>0</c:v>
              </c:pt>
              <c:pt idx="13">
                <c:v>1</c:v>
              </c:pt>
              <c:pt idx="14">
                <c:v>2</c:v>
              </c:pt>
              <c:pt idx="15">
                <c:v>1</c:v>
              </c:pt>
              <c:pt idx="16">
                <c:v>0</c:v>
              </c:pt>
            </c:numLit>
          </c:val>
          <c:smooth val="0"/>
          <c:extLst>
            <c:ext xmlns:c16="http://schemas.microsoft.com/office/drawing/2014/chart" uri="{C3380CC4-5D6E-409C-BE32-E72D297353CC}">
              <c16:uniqueId val="{00000000-5FB1-4971-B10D-3615A1055DE7}"/>
            </c:ext>
          </c:extLst>
        </c:ser>
        <c:ser>
          <c:idx val="1"/>
          <c:order val="1"/>
          <c:tx>
            <c:v>Aetna</c:v>
          </c:tx>
          <c:spPr>
            <a:ln>
              <a:solidFill>
                <a:srgbClr val="7030A0"/>
              </a:solidFill>
            </a:ln>
          </c:spPr>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0</c:v>
              </c:pt>
              <c:pt idx="1">
                <c:v>0</c:v>
              </c:pt>
              <c:pt idx="2">
                <c:v>0</c:v>
              </c:pt>
              <c:pt idx="3">
                <c:v>1</c:v>
              </c:pt>
              <c:pt idx="4">
                <c:v>0</c:v>
              </c:pt>
              <c:pt idx="5">
                <c:v>1</c:v>
              </c:pt>
              <c:pt idx="6">
                <c:v>0</c:v>
              </c:pt>
              <c:pt idx="7">
                <c:v>0</c:v>
              </c:pt>
              <c:pt idx="8">
                <c:v>0</c:v>
              </c:pt>
              <c:pt idx="9">
                <c:v>0</c:v>
              </c:pt>
              <c:pt idx="10">
                <c:v>0</c:v>
              </c:pt>
              <c:pt idx="11">
                <c:v>0</c:v>
              </c:pt>
              <c:pt idx="12">
                <c:v>1</c:v>
              </c:pt>
              <c:pt idx="13">
                <c:v>0</c:v>
              </c:pt>
              <c:pt idx="14">
                <c:v>0</c:v>
              </c:pt>
              <c:pt idx="15">
                <c:v>0</c:v>
              </c:pt>
              <c:pt idx="16">
                <c:v>0</c:v>
              </c:pt>
            </c:numLit>
          </c:val>
          <c:smooth val="0"/>
          <c:extLst>
            <c:ext xmlns:c16="http://schemas.microsoft.com/office/drawing/2014/chart" uri="{C3380CC4-5D6E-409C-BE32-E72D297353CC}">
              <c16:uniqueId val="{00000001-5FB1-4971-B10D-3615A1055DE7}"/>
            </c:ext>
          </c:extLst>
        </c:ser>
        <c:ser>
          <c:idx val="2"/>
          <c:order val="2"/>
          <c:tx>
            <c:v>Cigna</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0</c:v>
              </c:pt>
              <c:pt idx="1">
                <c:v>1</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numLit>
          </c:val>
          <c:smooth val="0"/>
          <c:extLst>
            <c:ext xmlns:c16="http://schemas.microsoft.com/office/drawing/2014/chart" uri="{C3380CC4-5D6E-409C-BE32-E72D297353CC}">
              <c16:uniqueId val="{00000002-5FB1-4971-B10D-3615A1055DE7}"/>
            </c:ext>
          </c:extLst>
        </c:ser>
        <c:ser>
          <c:idx val="3"/>
          <c:order val="3"/>
          <c:tx>
            <c:v>Medicare</c:v>
          </c:tx>
          <c:spPr>
            <a:ln>
              <a:solidFill>
                <a:srgbClr val="C00000"/>
              </a:solidFill>
            </a:ln>
          </c:spPr>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41</c:v>
              </c:pt>
              <c:pt idx="1">
                <c:v>26</c:v>
              </c:pt>
              <c:pt idx="2">
                <c:v>28</c:v>
              </c:pt>
              <c:pt idx="3">
                <c:v>36</c:v>
              </c:pt>
              <c:pt idx="4">
                <c:v>53</c:v>
              </c:pt>
              <c:pt idx="5">
                <c:v>29</c:v>
              </c:pt>
              <c:pt idx="6">
                <c:v>33</c:v>
              </c:pt>
              <c:pt idx="7">
                <c:v>17</c:v>
              </c:pt>
              <c:pt idx="8">
                <c:v>16</c:v>
              </c:pt>
              <c:pt idx="9">
                <c:v>26</c:v>
              </c:pt>
              <c:pt idx="10">
                <c:v>45</c:v>
              </c:pt>
              <c:pt idx="11">
                <c:v>27</c:v>
              </c:pt>
              <c:pt idx="12">
                <c:v>31</c:v>
              </c:pt>
              <c:pt idx="13">
                <c:v>10</c:v>
              </c:pt>
              <c:pt idx="14">
                <c:v>3</c:v>
              </c:pt>
              <c:pt idx="15">
                <c:v>6</c:v>
              </c:pt>
              <c:pt idx="16">
                <c:v>0</c:v>
              </c:pt>
            </c:numLit>
          </c:val>
          <c:smooth val="0"/>
          <c:extLst>
            <c:ext xmlns:c16="http://schemas.microsoft.com/office/drawing/2014/chart" uri="{C3380CC4-5D6E-409C-BE32-E72D297353CC}">
              <c16:uniqueId val="{00000003-5FB1-4971-B10D-3615A1055DE7}"/>
            </c:ext>
          </c:extLst>
        </c:ser>
        <c:ser>
          <c:idx val="4"/>
          <c:order val="4"/>
          <c:tx>
            <c:v>Other</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Lit>
          </c:val>
          <c:smooth val="0"/>
          <c:extLst>
            <c:ext xmlns:c16="http://schemas.microsoft.com/office/drawing/2014/chart" uri="{C3380CC4-5D6E-409C-BE32-E72D297353CC}">
              <c16:uniqueId val="{00000004-5FB1-4971-B10D-3615A1055DE7}"/>
            </c:ext>
          </c:extLst>
        </c:ser>
        <c:ser>
          <c:idx val="5"/>
          <c:order val="5"/>
          <c:tx>
            <c:v>United</c:v>
          </c:tx>
          <c:spPr>
            <a:ln>
              <a:solidFill>
                <a:srgbClr val="FFC000"/>
              </a:solidFill>
            </a:ln>
          </c:spPr>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1</c:v>
              </c:pt>
              <c:pt idx="1">
                <c:v>1</c:v>
              </c:pt>
              <c:pt idx="2">
                <c:v>1</c:v>
              </c:pt>
              <c:pt idx="3">
                <c:v>3</c:v>
              </c:pt>
              <c:pt idx="4">
                <c:v>2</c:v>
              </c:pt>
              <c:pt idx="5">
                <c:v>1</c:v>
              </c:pt>
              <c:pt idx="6">
                <c:v>0</c:v>
              </c:pt>
              <c:pt idx="7">
                <c:v>1</c:v>
              </c:pt>
              <c:pt idx="8">
                <c:v>1</c:v>
              </c:pt>
              <c:pt idx="9">
                <c:v>1</c:v>
              </c:pt>
              <c:pt idx="10">
                <c:v>2</c:v>
              </c:pt>
              <c:pt idx="11">
                <c:v>2</c:v>
              </c:pt>
              <c:pt idx="12">
                <c:v>1</c:v>
              </c:pt>
              <c:pt idx="13">
                <c:v>1</c:v>
              </c:pt>
              <c:pt idx="14">
                <c:v>0</c:v>
              </c:pt>
              <c:pt idx="15">
                <c:v>0</c:v>
              </c:pt>
              <c:pt idx="16">
                <c:v>0</c:v>
              </c:pt>
            </c:numLit>
          </c:val>
          <c:smooth val="0"/>
          <c:extLst>
            <c:ext xmlns:c16="http://schemas.microsoft.com/office/drawing/2014/chart" uri="{C3380CC4-5D6E-409C-BE32-E72D297353CC}">
              <c16:uniqueId val="{00000005-5FB1-4971-B10D-3615A1055DE7}"/>
            </c:ext>
          </c:extLst>
        </c:ser>
        <c:ser>
          <c:idx val="6"/>
          <c:order val="6"/>
          <c:tx>
            <c:v>Humana</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2</c:v>
              </c:pt>
              <c:pt idx="1">
                <c:v>2</c:v>
              </c:pt>
              <c:pt idx="2">
                <c:v>7</c:v>
              </c:pt>
              <c:pt idx="3">
                <c:v>4</c:v>
              </c:pt>
              <c:pt idx="4">
                <c:v>3</c:v>
              </c:pt>
              <c:pt idx="5">
                <c:v>0</c:v>
              </c:pt>
              <c:pt idx="6">
                <c:v>3</c:v>
              </c:pt>
              <c:pt idx="7">
                <c:v>0</c:v>
              </c:pt>
              <c:pt idx="8">
                <c:v>3</c:v>
              </c:pt>
              <c:pt idx="9">
                <c:v>3</c:v>
              </c:pt>
              <c:pt idx="10">
                <c:v>3</c:v>
              </c:pt>
              <c:pt idx="11">
                <c:v>0</c:v>
              </c:pt>
              <c:pt idx="12">
                <c:v>1</c:v>
              </c:pt>
              <c:pt idx="13">
                <c:v>1</c:v>
              </c:pt>
              <c:pt idx="14">
                <c:v>0</c:v>
              </c:pt>
              <c:pt idx="15">
                <c:v>0</c:v>
              </c:pt>
              <c:pt idx="16">
                <c:v>0</c:v>
              </c:pt>
            </c:numLit>
          </c:val>
          <c:smooth val="0"/>
          <c:extLst>
            <c:ext xmlns:c16="http://schemas.microsoft.com/office/drawing/2014/chart" uri="{C3380CC4-5D6E-409C-BE32-E72D297353CC}">
              <c16:uniqueId val="{00000006-5FB1-4971-B10D-3615A1055DE7}"/>
            </c:ext>
          </c:extLst>
        </c:ser>
        <c:dLbls>
          <c:showLegendKey val="0"/>
          <c:showVal val="0"/>
          <c:showCatName val="0"/>
          <c:showSerName val="0"/>
          <c:showPercent val="0"/>
          <c:showBubbleSize val="0"/>
        </c:dLbls>
        <c:smooth val="0"/>
        <c:axId val="682849088"/>
        <c:axId val="682849416"/>
        <c:extLst/>
      </c:lineChart>
      <c:dateAx>
        <c:axId val="68284908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416"/>
        <c:crosses val="autoZero"/>
        <c:auto val="1"/>
        <c:lblOffset val="100"/>
        <c:baseTimeUnit val="months"/>
      </c:dateAx>
      <c:valAx>
        <c:axId val="682849416"/>
        <c:scaling>
          <c:orientation val="minMax"/>
        </c:scaling>
        <c:delete val="0"/>
        <c:axPos val="l"/>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088"/>
        <c:crosses val="autoZero"/>
        <c:crossBetween val="between"/>
      </c:valAx>
    </c:plotArea>
    <c:plotVisOnly val="0"/>
    <c:dispBlanksAs val="span"/>
    <c:showDLblsOverMax val="0"/>
  </c:chart>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ln>
            <a:solidFill>
              <a:srgbClr val="C00000"/>
            </a:solidFill>
          </a:ln>
        </c:spPr>
        <c:marker>
          <c:symbol val="none"/>
        </c:marker>
      </c:pivotFmt>
      <c:pivotFmt>
        <c:idx val="1"/>
        <c:spPr>
          <a:ln>
            <a:solidFill>
              <a:srgbClr val="FFC000"/>
            </a:solidFill>
          </a:ln>
        </c:spPr>
        <c:marker>
          <c:symbol val="none"/>
        </c:marker>
      </c:pivotFmt>
      <c:pivotFmt>
        <c:idx val="2"/>
        <c:spPr>
          <a:ln>
            <a:solidFill>
              <a:srgbClr val="0070C0"/>
            </a:solidFill>
          </a:ln>
        </c:spPr>
        <c:marker>
          <c:symbol val="none"/>
        </c:marker>
      </c:pivotFmt>
      <c:pivotFmt>
        <c:idx val="3"/>
        <c:spPr>
          <a:ln>
            <a:solidFill>
              <a:srgbClr val="018520"/>
            </a:solidFill>
          </a:ln>
        </c:spPr>
        <c:marker>
          <c:symbol val="none"/>
        </c:marker>
      </c:pivotFmt>
      <c:pivotFmt>
        <c:idx val="4"/>
        <c:marker>
          <c:symbol val="none"/>
        </c:marker>
      </c:pivotFmt>
      <c:pivotFmt>
        <c:idx val="5"/>
        <c:marker>
          <c:symbol val="none"/>
        </c:marker>
        <c:dLbl>
          <c:idx val="0"/>
          <c:delete val="1"/>
          <c:extLst>
            <c:ext xmlns:c15="http://schemas.microsoft.com/office/drawing/2012/chart" uri="{CE6537A1-D6FC-4f65-9D91-7224C49458BB}"/>
          </c:extLst>
        </c:dLbl>
      </c:pivotFmt>
      <c:pivotFmt>
        <c:idx val="6"/>
        <c:spPr>
          <a:ln>
            <a:solidFill>
              <a:srgbClr val="7030A0"/>
            </a:solidFill>
          </a:ln>
        </c:spPr>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s>
    <c:plotArea>
      <c:layout/>
      <c:lineChart>
        <c:grouping val="standard"/>
        <c:varyColors val="0"/>
        <c:ser>
          <c:idx val="0"/>
          <c:order val="0"/>
          <c:tx>
            <c:v>Sales</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48</c:v>
              </c:pt>
              <c:pt idx="1">
                <c:v>33</c:v>
              </c:pt>
              <c:pt idx="2">
                <c:v>41</c:v>
              </c:pt>
              <c:pt idx="3">
                <c:v>49</c:v>
              </c:pt>
              <c:pt idx="4">
                <c:v>65</c:v>
              </c:pt>
              <c:pt idx="5">
                <c:v>35</c:v>
              </c:pt>
              <c:pt idx="6">
                <c:v>38</c:v>
              </c:pt>
              <c:pt idx="7">
                <c:v>18</c:v>
              </c:pt>
              <c:pt idx="8">
                <c:v>23</c:v>
              </c:pt>
              <c:pt idx="9">
                <c:v>34</c:v>
              </c:pt>
              <c:pt idx="10">
                <c:v>55</c:v>
              </c:pt>
              <c:pt idx="11">
                <c:v>30</c:v>
              </c:pt>
              <c:pt idx="12">
                <c:v>34</c:v>
              </c:pt>
              <c:pt idx="13">
                <c:v>13</c:v>
              </c:pt>
              <c:pt idx="14">
                <c:v>5</c:v>
              </c:pt>
              <c:pt idx="15">
                <c:v>7</c:v>
              </c:pt>
              <c:pt idx="16">
                <c:v>0</c:v>
              </c:pt>
            </c:numLit>
          </c:val>
          <c:smooth val="0"/>
          <c:extLst>
            <c:ext xmlns:c16="http://schemas.microsoft.com/office/drawing/2014/chart" uri="{C3380CC4-5D6E-409C-BE32-E72D297353CC}">
              <c16:uniqueId val="{00000000-9CA9-4711-83EB-4798175533B4}"/>
            </c:ext>
          </c:extLst>
        </c:ser>
        <c:dLbls>
          <c:showLegendKey val="0"/>
          <c:showVal val="0"/>
          <c:showCatName val="0"/>
          <c:showSerName val="0"/>
          <c:showPercent val="0"/>
          <c:showBubbleSize val="0"/>
        </c:dLbls>
        <c:smooth val="0"/>
        <c:axId val="682849088"/>
        <c:axId val="682849416"/>
        <c:extLst/>
      </c:lineChart>
      <c:catAx>
        <c:axId val="682849088"/>
        <c:scaling>
          <c:orientation val="maxMin"/>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en-US"/>
          </a:p>
        </c:txPr>
        <c:crossAx val="682849416"/>
        <c:crosses val="autoZero"/>
        <c:auto val="0"/>
        <c:lblAlgn val="ctr"/>
        <c:lblOffset val="100"/>
        <c:noMultiLvlLbl val="1"/>
      </c:catAx>
      <c:valAx>
        <c:axId val="682849416"/>
        <c:scaling>
          <c:orientation val="minMax"/>
          <c:min val="0"/>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088"/>
        <c:crosses val="autoZero"/>
        <c:crossBetween val="between"/>
      </c:valAx>
    </c:plotArea>
    <c:plotVisOnly val="0"/>
    <c:dispBlanksAs val="span"/>
    <c:showDLblsOverMax val="0"/>
  </c:chart>
  <c:txPr>
    <a:bodyPr/>
    <a:lstStyle/>
    <a:p>
      <a:pPr>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spPr>
          <a:ln>
            <a:solidFill>
              <a:srgbClr val="00B050"/>
            </a:solidFill>
          </a:ln>
        </c:spPr>
        <c:marker>
          <c:symbol val="none"/>
        </c:marker>
      </c:pivotFmt>
      <c:pivotFmt>
        <c:idx val="11"/>
        <c:spPr>
          <a:ln>
            <a:solidFill>
              <a:srgbClr val="C00000"/>
            </a:solidFill>
          </a:ln>
        </c:spPr>
        <c:marker>
          <c:symbol val="none"/>
        </c:marker>
        <c:dLbl>
          <c:idx val="0"/>
          <c:delete val="1"/>
          <c:extLst>
            <c:ext xmlns:c15="http://schemas.microsoft.com/office/drawing/2012/chart" uri="{CE6537A1-D6FC-4f65-9D91-7224C49458BB}"/>
          </c:extLst>
        </c:dLbl>
      </c:pivotFmt>
      <c:pivotFmt>
        <c:idx val="12"/>
        <c:spPr>
          <a:ln>
            <a:solidFill>
              <a:srgbClr val="FFC000"/>
            </a:solidFill>
          </a:ln>
        </c:spPr>
        <c:marker>
          <c:symbol val="none"/>
        </c:marker>
        <c:dLbl>
          <c:idx val="0"/>
          <c:delete val="1"/>
          <c:extLst>
            <c:ext xmlns:c15="http://schemas.microsoft.com/office/drawing/2012/chart" uri="{CE6537A1-D6FC-4f65-9D91-7224C49458BB}"/>
          </c:extLst>
        </c:dLbl>
      </c:pivotFmt>
      <c:pivotFmt>
        <c:idx val="13"/>
        <c:spPr>
          <a:ln>
            <a:solidFill>
              <a:srgbClr val="7030A0"/>
            </a:solidFill>
          </a:ln>
        </c:spPr>
        <c:marker>
          <c:symbol val="none"/>
        </c:marker>
        <c:dLbl>
          <c:idx val="0"/>
          <c:delete val="1"/>
          <c:extLst>
            <c:ext xmlns:c15="http://schemas.microsoft.com/office/drawing/2012/chart" uri="{CE6537A1-D6FC-4f65-9D91-7224C49458BB}"/>
          </c:extLst>
        </c:dLbl>
      </c:pivotFmt>
      <c:pivotFmt>
        <c:idx val="14"/>
        <c:marker>
          <c:symbol val="none"/>
        </c:marker>
        <c:dLbl>
          <c:idx val="0"/>
          <c:delete val="1"/>
          <c:extLst>
            <c:ext xmlns:c15="http://schemas.microsoft.com/office/drawing/2012/chart" uri="{CE6537A1-D6FC-4f65-9D91-7224C49458BB}"/>
          </c:extLst>
        </c:dLbl>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pivotFmt>
      <c:pivotFmt>
        <c:idx val="21"/>
      </c:pivotFmt>
      <c:pivotFmt>
        <c:idx val="22"/>
      </c:pivotFmt>
      <c:pivotFmt>
        <c:idx val="23"/>
        <c:marker>
          <c:symbol val="none"/>
        </c:marker>
      </c:pivotFmt>
      <c:pivotFmt>
        <c:idx val="24"/>
        <c:dLbl>
          <c:idx val="0"/>
          <c:delete val="1"/>
          <c:extLst>
            <c:ext xmlns:c15="http://schemas.microsoft.com/office/drawing/2012/chart" uri="{CE6537A1-D6FC-4f65-9D91-7224C49458BB}"/>
          </c:extLst>
        </c:dLbl>
      </c:pivotFmt>
      <c:pivotFmt>
        <c:idx val="25"/>
        <c:dLbl>
          <c:idx val="0"/>
          <c:delete val="1"/>
          <c:extLst>
            <c:ext xmlns:c15="http://schemas.microsoft.com/office/drawing/2012/chart" uri="{CE6537A1-D6FC-4f65-9D91-7224C49458BB}"/>
          </c:extLst>
        </c:dLbl>
      </c:pivotFmt>
      <c:pivotFmt>
        <c:idx val="26"/>
        <c:dLbl>
          <c:idx val="0"/>
          <c:delete val="1"/>
          <c:extLst>
            <c:ext xmlns:c15="http://schemas.microsoft.com/office/drawing/2012/chart" uri="{CE6537A1-D6FC-4f65-9D91-7224C49458BB}"/>
          </c:extLst>
        </c:dLbl>
      </c:pivotFmt>
      <c:pivotFmt>
        <c:idx val="27"/>
        <c:marker>
          <c:symbol val="none"/>
        </c:marker>
        <c:dLbl>
          <c:idx val="0"/>
          <c:delete val="1"/>
          <c:extLst>
            <c:ext xmlns:c15="http://schemas.microsoft.com/office/drawing/2012/chart" uri="{CE6537A1-D6FC-4f65-9D91-7224C49458BB}"/>
          </c:extLst>
        </c:dLbl>
      </c:pivotFmt>
      <c:pivotFmt>
        <c:idx val="28"/>
        <c:marker>
          <c:symbol val="none"/>
        </c:marker>
        <c:dLbl>
          <c:idx val="0"/>
          <c:delete val="1"/>
          <c:extLst>
            <c:ext xmlns:c15="http://schemas.microsoft.com/office/drawing/2012/chart" uri="{CE6537A1-D6FC-4f65-9D91-7224C49458BB}"/>
          </c:extLst>
        </c:dLbl>
      </c:pivotFmt>
      <c:pivotFmt>
        <c:idx val="29"/>
        <c:marker>
          <c:symbol val="none"/>
        </c:marker>
      </c:pivotFmt>
      <c:pivotFmt>
        <c:idx val="30"/>
        <c:marker>
          <c:symbol val="none"/>
        </c:marker>
        <c:dLbl>
          <c:idx val="0"/>
          <c:delete val="1"/>
          <c:extLst>
            <c:ext xmlns:c15="http://schemas.microsoft.com/office/drawing/2012/chart" uri="{CE6537A1-D6FC-4f65-9D91-7224C49458BB}"/>
          </c:extLst>
        </c:dLbl>
      </c:pivotFmt>
    </c:pivotFmts>
    <c:plotArea>
      <c:layout/>
      <c:lineChart>
        <c:grouping val="standard"/>
        <c:varyColors val="0"/>
        <c:ser>
          <c:idx val="0"/>
          <c:order val="0"/>
          <c:tx>
            <c:v>Anthem BCBS</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3579.66</c:v>
              </c:pt>
              <c:pt idx="1">
                <c:v>3781.8199999999997</c:v>
              </c:pt>
              <c:pt idx="2">
                <c:v>5869.9</c:v>
              </c:pt>
              <c:pt idx="3">
                <c:v>5977.5500000000011</c:v>
              </c:pt>
              <c:pt idx="4">
                <c:v>8334.4500000000007</c:v>
              </c:pt>
              <c:pt idx="5">
                <c:v>4154.7700000000013</c:v>
              </c:pt>
              <c:pt idx="6">
                <c:v>2391.0200000000009</c:v>
              </c:pt>
              <c:pt idx="7">
                <c:v>0</c:v>
              </c:pt>
              <c:pt idx="8">
                <c:v>3410.3700000000013</c:v>
              </c:pt>
              <c:pt idx="9">
                <c:v>4582.2000000000007</c:v>
              </c:pt>
              <c:pt idx="10">
                <c:v>4573.9400000000005</c:v>
              </c:pt>
              <c:pt idx="11">
                <c:v>1145.22</c:v>
              </c:pt>
              <c:pt idx="12">
                <c:v>0</c:v>
              </c:pt>
              <c:pt idx="13">
                <c:v>1119.0599999999997</c:v>
              </c:pt>
              <c:pt idx="14">
                <c:v>2164.9399999999996</c:v>
              </c:pt>
              <c:pt idx="15">
                <c:v>1095.55</c:v>
              </c:pt>
              <c:pt idx="16">
                <c:v>0</c:v>
              </c:pt>
            </c:numLit>
          </c:val>
          <c:smooth val="0"/>
          <c:extLst>
            <c:ext xmlns:c16="http://schemas.microsoft.com/office/drawing/2014/chart" uri="{C3380CC4-5D6E-409C-BE32-E72D297353CC}">
              <c16:uniqueId val="{00000000-4E4B-4E98-80EC-B056755C3C9D}"/>
            </c:ext>
          </c:extLst>
        </c:ser>
        <c:ser>
          <c:idx val="1"/>
          <c:order val="1"/>
          <c:tx>
            <c:v>Aetna</c:v>
          </c:tx>
          <c:spPr>
            <a:ln>
              <a:solidFill>
                <a:srgbClr val="7030A0"/>
              </a:solidFill>
            </a:ln>
          </c:spPr>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0</c:v>
              </c:pt>
              <c:pt idx="1">
                <c:v>0</c:v>
              </c:pt>
              <c:pt idx="2">
                <c:v>0</c:v>
              </c:pt>
              <c:pt idx="3">
                <c:v>2617.8000000000002</c:v>
              </c:pt>
              <c:pt idx="4">
                <c:v>0</c:v>
              </c:pt>
              <c:pt idx="5">
                <c:v>1832.46</c:v>
              </c:pt>
              <c:pt idx="6">
                <c:v>0</c:v>
              </c:pt>
              <c:pt idx="7">
                <c:v>0</c:v>
              </c:pt>
              <c:pt idx="8">
                <c:v>0</c:v>
              </c:pt>
              <c:pt idx="9">
                <c:v>0</c:v>
              </c:pt>
              <c:pt idx="10">
                <c:v>0</c:v>
              </c:pt>
              <c:pt idx="11">
                <c:v>0</c:v>
              </c:pt>
              <c:pt idx="12">
                <c:v>1076.2899999999997</c:v>
              </c:pt>
              <c:pt idx="13">
                <c:v>0</c:v>
              </c:pt>
              <c:pt idx="14">
                <c:v>0</c:v>
              </c:pt>
              <c:pt idx="15">
                <c:v>0</c:v>
              </c:pt>
              <c:pt idx="16">
                <c:v>0</c:v>
              </c:pt>
            </c:numLit>
          </c:val>
          <c:smooth val="0"/>
          <c:extLst>
            <c:ext xmlns:c16="http://schemas.microsoft.com/office/drawing/2014/chart" uri="{C3380CC4-5D6E-409C-BE32-E72D297353CC}">
              <c16:uniqueId val="{00000001-4E4B-4E98-80EC-B056755C3C9D}"/>
            </c:ext>
          </c:extLst>
        </c:ser>
        <c:ser>
          <c:idx val="2"/>
          <c:order val="2"/>
          <c:tx>
            <c:v>Cigna</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0</c:v>
              </c:pt>
              <c:pt idx="1">
                <c:v>1330.2</c:v>
              </c:pt>
              <c:pt idx="2">
                <c:v>0</c:v>
              </c:pt>
              <c:pt idx="3">
                <c:v>0</c:v>
              </c:pt>
              <c:pt idx="4">
                <c:v>0</c:v>
              </c:pt>
              <c:pt idx="5">
                <c:v>0</c:v>
              </c:pt>
              <c:pt idx="6">
                <c:v>0</c:v>
              </c:pt>
              <c:pt idx="7">
                <c:v>0</c:v>
              </c:pt>
              <c:pt idx="8">
                <c:v>0</c:v>
              </c:pt>
              <c:pt idx="9">
                <c:v>0</c:v>
              </c:pt>
              <c:pt idx="10">
                <c:v>4173.95</c:v>
              </c:pt>
              <c:pt idx="11">
                <c:v>0</c:v>
              </c:pt>
              <c:pt idx="12">
                <c:v>0</c:v>
              </c:pt>
              <c:pt idx="13">
                <c:v>0</c:v>
              </c:pt>
              <c:pt idx="14">
                <c:v>0</c:v>
              </c:pt>
              <c:pt idx="15">
                <c:v>0</c:v>
              </c:pt>
              <c:pt idx="16">
                <c:v>0</c:v>
              </c:pt>
            </c:numLit>
          </c:val>
          <c:smooth val="0"/>
          <c:extLst>
            <c:ext xmlns:c16="http://schemas.microsoft.com/office/drawing/2014/chart" uri="{C3380CC4-5D6E-409C-BE32-E72D297353CC}">
              <c16:uniqueId val="{00000002-4E4B-4E98-80EC-B056755C3C9D}"/>
            </c:ext>
          </c:extLst>
        </c:ser>
        <c:ser>
          <c:idx val="3"/>
          <c:order val="3"/>
          <c:tx>
            <c:v>Medicare</c:v>
          </c:tx>
          <c:spPr>
            <a:ln>
              <a:solidFill>
                <a:srgbClr val="C00000"/>
              </a:solidFill>
            </a:ln>
          </c:spPr>
          <c:marker>
            <c:symbol val="none"/>
          </c:marker>
          <c:dLbls>
            <c:dLbl>
              <c:idx val="6"/>
              <c:delete val="1"/>
              <c:extLst>
                <c:ext xmlns:c15="http://schemas.microsoft.com/office/drawing/2012/chart" uri="{CE6537A1-D6FC-4f65-9D91-7224C49458BB}"/>
                <c:ext xmlns:c16="http://schemas.microsoft.com/office/drawing/2014/chart" uri="{C3380CC4-5D6E-409C-BE32-E72D297353CC}">
                  <c16:uniqueId val="{00000003-4E4B-4E98-80EC-B056755C3C9D}"/>
                </c:ext>
              </c:extLst>
            </c:dLbl>
            <c:dLbl>
              <c:idx val="8"/>
              <c:delete val="1"/>
              <c:extLst>
                <c:ext xmlns:c15="http://schemas.microsoft.com/office/drawing/2012/chart" uri="{CE6537A1-D6FC-4f65-9D91-7224C49458BB}"/>
                <c:ext xmlns:c16="http://schemas.microsoft.com/office/drawing/2014/chart" uri="{C3380CC4-5D6E-409C-BE32-E72D297353CC}">
                  <c16:uniqueId val="{00000004-4E4B-4E98-80EC-B056755C3C9D}"/>
                </c:ext>
              </c:extLst>
            </c:dLbl>
            <c:spPr>
              <a:noFill/>
              <a:ln>
                <a:noFill/>
              </a:ln>
              <a:effectLst/>
            </c:spPr>
            <c:txPr>
              <a:bodyPr wrap="square" lIns="38100" tIns="19050" rIns="38100" bIns="19050" anchor="ctr">
                <a:spAutoFit/>
              </a:bodyPr>
              <a:lstStyle/>
              <a:p>
                <a:pPr>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48323.110000000073</c:v>
              </c:pt>
              <c:pt idx="1">
                <c:v>29914.920000000031</c:v>
              </c:pt>
              <c:pt idx="2">
                <c:v>31261.709999999985</c:v>
              </c:pt>
              <c:pt idx="3">
                <c:v>40491.520000000004</c:v>
              </c:pt>
              <c:pt idx="4">
                <c:v>59611.090000000055</c:v>
              </c:pt>
              <c:pt idx="5">
                <c:v>31913.520000000011</c:v>
              </c:pt>
              <c:pt idx="6">
                <c:v>36764.210000000021</c:v>
              </c:pt>
              <c:pt idx="7">
                <c:v>18965.360000000011</c:v>
              </c:pt>
              <c:pt idx="8">
                <c:v>17342.779999999988</c:v>
              </c:pt>
              <c:pt idx="9">
                <c:v>27067.499999999956</c:v>
              </c:pt>
              <c:pt idx="10">
                <c:v>48746.100000000144</c:v>
              </c:pt>
              <c:pt idx="11">
                <c:v>28555.909999999978</c:v>
              </c:pt>
              <c:pt idx="12">
                <c:v>32830.179999999898</c:v>
              </c:pt>
              <c:pt idx="13">
                <c:v>10661.78</c:v>
              </c:pt>
              <c:pt idx="14">
                <c:v>3131.9999999999991</c:v>
              </c:pt>
              <c:pt idx="15">
                <c:v>6259.4299999999948</c:v>
              </c:pt>
              <c:pt idx="16">
                <c:v>0</c:v>
              </c:pt>
            </c:numLit>
          </c:val>
          <c:smooth val="0"/>
          <c:extLst>
            <c:ext xmlns:c16="http://schemas.microsoft.com/office/drawing/2014/chart" uri="{C3380CC4-5D6E-409C-BE32-E72D297353CC}">
              <c16:uniqueId val="{00000005-4E4B-4E98-80EC-B056755C3C9D}"/>
            </c:ext>
          </c:extLst>
        </c:ser>
        <c:ser>
          <c:idx val="4"/>
          <c:order val="4"/>
          <c:tx>
            <c:v>Other</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1185.2100000000003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Lit>
          </c:val>
          <c:smooth val="0"/>
          <c:extLst>
            <c:ext xmlns:c16="http://schemas.microsoft.com/office/drawing/2014/chart" uri="{C3380CC4-5D6E-409C-BE32-E72D297353CC}">
              <c16:uniqueId val="{00000006-4E4B-4E98-80EC-B056755C3C9D}"/>
            </c:ext>
          </c:extLst>
        </c:ser>
        <c:ser>
          <c:idx val="5"/>
          <c:order val="5"/>
          <c:tx>
            <c:v>United</c:v>
          </c:tx>
          <c:spPr>
            <a:ln>
              <a:solidFill>
                <a:srgbClr val="FFC000"/>
              </a:solidFill>
            </a:ln>
          </c:spPr>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1908.27</c:v>
              </c:pt>
              <c:pt idx="1">
                <c:v>1156.4900000000002</c:v>
              </c:pt>
              <c:pt idx="2">
                <c:v>3771.27</c:v>
              </c:pt>
              <c:pt idx="3">
                <c:v>7161.3100000000013</c:v>
              </c:pt>
              <c:pt idx="4">
                <c:v>2251.0300000000007</c:v>
              </c:pt>
              <c:pt idx="5">
                <c:v>1108.8699999999999</c:v>
              </c:pt>
              <c:pt idx="6">
                <c:v>0</c:v>
              </c:pt>
              <c:pt idx="7">
                <c:v>1108.07</c:v>
              </c:pt>
              <c:pt idx="8">
                <c:v>4450.26</c:v>
              </c:pt>
              <c:pt idx="9">
                <c:v>1077.6100000000001</c:v>
              </c:pt>
              <c:pt idx="10">
                <c:v>5536.8700000000008</c:v>
              </c:pt>
              <c:pt idx="11">
                <c:v>3286.7700000000013</c:v>
              </c:pt>
              <c:pt idx="12">
                <c:v>3046.2299999999991</c:v>
              </c:pt>
              <c:pt idx="13">
                <c:v>859.88999999999953</c:v>
              </c:pt>
              <c:pt idx="14">
                <c:v>0</c:v>
              </c:pt>
              <c:pt idx="15">
                <c:v>0</c:v>
              </c:pt>
              <c:pt idx="16">
                <c:v>0</c:v>
              </c:pt>
            </c:numLit>
          </c:val>
          <c:smooth val="0"/>
          <c:extLst>
            <c:ext xmlns:c16="http://schemas.microsoft.com/office/drawing/2014/chart" uri="{C3380CC4-5D6E-409C-BE32-E72D297353CC}">
              <c16:uniqueId val="{00000007-4E4B-4E98-80EC-B056755C3C9D}"/>
            </c:ext>
          </c:extLst>
        </c:ser>
        <c:ser>
          <c:idx val="6"/>
          <c:order val="6"/>
          <c:tx>
            <c:v>Humana</c:v>
          </c:tx>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2371.7399999999998</c:v>
              </c:pt>
              <c:pt idx="1">
                <c:v>2317.7600000000002</c:v>
              </c:pt>
              <c:pt idx="2">
                <c:v>7916.98</c:v>
              </c:pt>
              <c:pt idx="3">
                <c:v>4562.7700000000004</c:v>
              </c:pt>
              <c:pt idx="4">
                <c:v>3416.0400000000004</c:v>
              </c:pt>
              <c:pt idx="5">
                <c:v>0</c:v>
              </c:pt>
              <c:pt idx="6">
                <c:v>3078.77</c:v>
              </c:pt>
              <c:pt idx="7">
                <c:v>0</c:v>
              </c:pt>
              <c:pt idx="8">
                <c:v>3260.41</c:v>
              </c:pt>
              <c:pt idx="9">
                <c:v>2801.6700000000005</c:v>
              </c:pt>
              <c:pt idx="10">
                <c:v>3286.0000000000005</c:v>
              </c:pt>
              <c:pt idx="11">
                <c:v>0</c:v>
              </c:pt>
              <c:pt idx="12">
                <c:v>1076.3699999999997</c:v>
              </c:pt>
              <c:pt idx="13">
                <c:v>1069.7699999999998</c:v>
              </c:pt>
              <c:pt idx="14">
                <c:v>0</c:v>
              </c:pt>
              <c:pt idx="15">
                <c:v>0</c:v>
              </c:pt>
              <c:pt idx="16">
                <c:v>0</c:v>
              </c:pt>
            </c:numLit>
          </c:val>
          <c:smooth val="0"/>
          <c:extLst>
            <c:ext xmlns:c16="http://schemas.microsoft.com/office/drawing/2014/chart" uri="{C3380CC4-5D6E-409C-BE32-E72D297353CC}">
              <c16:uniqueId val="{00000008-4E4B-4E98-80EC-B056755C3C9D}"/>
            </c:ext>
          </c:extLst>
        </c:ser>
        <c:dLbls>
          <c:showLegendKey val="0"/>
          <c:showVal val="0"/>
          <c:showCatName val="0"/>
          <c:showSerName val="0"/>
          <c:showPercent val="0"/>
          <c:showBubbleSize val="0"/>
        </c:dLbls>
        <c:smooth val="0"/>
        <c:axId val="682849088"/>
        <c:axId val="682849416"/>
        <c:extLst/>
      </c:lineChart>
      <c:dateAx>
        <c:axId val="682849088"/>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416"/>
        <c:crosses val="autoZero"/>
        <c:auto val="1"/>
        <c:lblOffset val="100"/>
        <c:baseTimeUnit val="months"/>
      </c:dateAx>
      <c:valAx>
        <c:axId val="682849416"/>
        <c:scaling>
          <c:orientation val="minMax"/>
        </c:scaling>
        <c:delete val="0"/>
        <c:axPos val="l"/>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088"/>
        <c:crosses val="autoZero"/>
        <c:crossBetween val="between"/>
      </c:valAx>
    </c:plotArea>
    <c:plotVisOnly val="0"/>
    <c:dispBlanksAs val="span"/>
    <c:showDLblsOverMax val="0"/>
  </c:chart>
  <c:txPr>
    <a:bodyPr/>
    <a:lstStyle/>
    <a:p>
      <a:pPr>
        <a:defRPr/>
      </a:pPr>
      <a:endParaRPr lang="en-US"/>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spPr>
          <a:ln>
            <a:solidFill>
              <a:srgbClr val="C00000"/>
            </a:solidFill>
          </a:ln>
        </c:spPr>
        <c:marker>
          <c:symbol val="none"/>
        </c:marker>
        <c:dLbl>
          <c:idx val="0"/>
          <c:delete val="1"/>
          <c:extLst>
            <c:ext xmlns:c15="http://schemas.microsoft.com/office/drawing/2012/chart" uri="{CE6537A1-D6FC-4f65-9D91-7224C49458BB}"/>
          </c:extLst>
        </c:dLbl>
      </c:pivotFmt>
      <c:pivotFmt>
        <c:idx val="15"/>
        <c:spPr>
          <a:ln>
            <a:solidFill>
              <a:srgbClr val="FFC000"/>
            </a:solidFill>
          </a:ln>
        </c:spPr>
        <c:marker>
          <c:symbol val="none"/>
        </c:marker>
      </c:pivotFmt>
      <c:pivotFmt>
        <c:idx val="16"/>
        <c:spPr>
          <a:ln>
            <a:solidFill>
              <a:srgbClr val="92D050"/>
            </a:solidFill>
          </a:ln>
        </c:spPr>
        <c:marker>
          <c:symbol val="none"/>
        </c:marker>
      </c:pivotFmt>
      <c:pivotFmt>
        <c:idx val="17"/>
        <c:spPr>
          <a:ln>
            <a:solidFill>
              <a:schemeClr val="accent6">
                <a:lumMod val="60000"/>
                <a:lumOff val="40000"/>
              </a:schemeClr>
            </a:solidFill>
          </a:ln>
        </c:spPr>
        <c:marker>
          <c:symbol val="none"/>
        </c:marker>
      </c:pivotFmt>
      <c:pivotFmt>
        <c:idx val="18"/>
        <c:spPr>
          <a:ln>
            <a:solidFill>
              <a:srgbClr val="018520"/>
            </a:solidFill>
          </a:ln>
        </c:spPr>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marker>
          <c:symbol val="none"/>
        </c:marker>
      </c:pivotFmt>
      <c:pivotFmt>
        <c:idx val="42"/>
        <c:marker>
          <c:symbol val="none"/>
        </c:marker>
      </c:pivotFmt>
      <c:pivotFmt>
        <c:idx val="43"/>
        <c:marker>
          <c:symbol val="none"/>
        </c:marker>
      </c:pivotFmt>
      <c:pivotFmt>
        <c:idx val="44"/>
        <c:marker>
          <c:symbol val="none"/>
        </c:marker>
      </c:pivotFmt>
      <c:pivotFmt>
        <c:idx val="45"/>
        <c:marker>
          <c:symbol val="none"/>
        </c:marker>
      </c:pivotFmt>
      <c:pivotFmt>
        <c:idx val="46"/>
        <c:spPr>
          <a:ln>
            <a:solidFill>
              <a:srgbClr val="C00000"/>
            </a:solidFill>
          </a:ln>
        </c:spPr>
        <c:marker>
          <c:symbol val="none"/>
        </c:marker>
      </c:pivotFmt>
      <c:pivotFmt>
        <c:idx val="47"/>
        <c:marker>
          <c:symbol val="none"/>
        </c:marker>
      </c:pivotFmt>
      <c:pivotFmt>
        <c:idx val="48"/>
        <c:marker>
          <c:symbol val="none"/>
        </c:marker>
      </c:pivotFmt>
    </c:pivotFmts>
    <c:plotArea>
      <c:layout/>
      <c:lineChart>
        <c:grouping val="standard"/>
        <c:varyColors val="0"/>
        <c:ser>
          <c:idx val="0"/>
          <c:order val="0"/>
          <c:tx>
            <c:v>Prolia</c:v>
          </c:tx>
          <c:spPr>
            <a:ln>
              <a:solidFill>
                <a:srgbClr val="C00000"/>
              </a:solidFill>
            </a:ln>
          </c:spPr>
          <c:marker>
            <c:symbol val="none"/>
          </c:marker>
          <c:cat>
            <c:numRef>
              <c:f>'E - Explanation &amp; Presentation'!$X$4:$X$18</c:f>
              <c:numCache>
                <c:formatCode>m/d/yyyy</c:formatCode>
                <c:ptCount val="15"/>
                <c:pt idx="0">
                  <c:v>43952</c:v>
                </c:pt>
                <c:pt idx="1">
                  <c:v>43862</c:v>
                </c:pt>
                <c:pt idx="2">
                  <c:v>43831</c:v>
                </c:pt>
                <c:pt idx="3">
                  <c:v>43800</c:v>
                </c:pt>
                <c:pt idx="4">
                  <c:v>43770</c:v>
                </c:pt>
                <c:pt idx="5">
                  <c:v>43739</c:v>
                </c:pt>
                <c:pt idx="6">
                  <c:v>43709</c:v>
                </c:pt>
                <c:pt idx="7">
                  <c:v>43678</c:v>
                </c:pt>
                <c:pt idx="8">
                  <c:v>43647</c:v>
                </c:pt>
                <c:pt idx="9">
                  <c:v>43617</c:v>
                </c:pt>
                <c:pt idx="10">
                  <c:v>43586</c:v>
                </c:pt>
                <c:pt idx="11">
                  <c:v>43556</c:v>
                </c:pt>
                <c:pt idx="12">
                  <c:v>43525</c:v>
                </c:pt>
                <c:pt idx="13">
                  <c:v>43497</c:v>
                </c:pt>
                <c:pt idx="14">
                  <c:v>43466</c:v>
                </c:pt>
              </c:numCache>
            </c:numRef>
          </c:cat>
          <c:val>
            <c:numLit>
              <c:formatCode>General</c:formatCode>
              <c:ptCount val="17"/>
              <c:pt idx="0">
                <c:v>57367.9900000001</c:v>
              </c:pt>
              <c:pt idx="1">
                <c:v>38501.189999999973</c:v>
              </c:pt>
              <c:pt idx="2">
                <c:v>48819.860000000044</c:v>
              </c:pt>
              <c:pt idx="3">
                <c:v>60810.949999999953</c:v>
              </c:pt>
              <c:pt idx="4">
                <c:v>73612.609999999986</c:v>
              </c:pt>
              <c:pt idx="5">
                <c:v>39009.620000000003</c:v>
              </c:pt>
              <c:pt idx="6">
                <c:v>42234</c:v>
              </c:pt>
              <c:pt idx="7">
                <c:v>20073.43</c:v>
              </c:pt>
              <c:pt idx="8">
                <c:v>28463.820000000007</c:v>
              </c:pt>
              <c:pt idx="9">
                <c:v>35528.98000000001</c:v>
              </c:pt>
              <c:pt idx="10">
                <c:v>66316.86</c:v>
              </c:pt>
              <c:pt idx="11">
                <c:v>32987.900000000009</c:v>
              </c:pt>
              <c:pt idx="12">
                <c:v>38029.069999999971</c:v>
              </c:pt>
              <c:pt idx="13">
                <c:v>13710.499999999996</c:v>
              </c:pt>
              <c:pt idx="14">
                <c:v>5296.94</c:v>
              </c:pt>
              <c:pt idx="15">
                <c:v>7354.9799999999977</c:v>
              </c:pt>
              <c:pt idx="16">
                <c:v>0</c:v>
              </c:pt>
            </c:numLit>
          </c:val>
          <c:smooth val="0"/>
          <c:extLst>
            <c:ext xmlns:c16="http://schemas.microsoft.com/office/drawing/2014/chart" uri="{C3380CC4-5D6E-409C-BE32-E72D297353CC}">
              <c16:uniqueId val="{00000000-340D-4C6B-9633-B3C73E711AFE}"/>
            </c:ext>
          </c:extLst>
        </c:ser>
        <c:dLbls>
          <c:showLegendKey val="0"/>
          <c:showVal val="0"/>
          <c:showCatName val="0"/>
          <c:showSerName val="0"/>
          <c:showPercent val="0"/>
          <c:showBubbleSize val="0"/>
        </c:dLbls>
        <c:smooth val="0"/>
        <c:axId val="682849088"/>
        <c:axId val="682849416"/>
        <c:extLst/>
      </c:lineChart>
      <c:dateAx>
        <c:axId val="682849088"/>
        <c:scaling>
          <c:orientation val="minMax"/>
        </c:scaling>
        <c:delete val="0"/>
        <c:axPos val="b"/>
        <c:numFmt formatCode="mmm\ 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416"/>
        <c:crosses val="autoZero"/>
        <c:auto val="0"/>
        <c:lblOffset val="100"/>
        <c:baseTimeUnit val="months"/>
      </c:dateAx>
      <c:valAx>
        <c:axId val="682849416"/>
        <c:scaling>
          <c:orientation val="minMax"/>
        </c:scaling>
        <c:delete val="0"/>
        <c:axPos val="l"/>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849088"/>
        <c:crosses val="autoZero"/>
        <c:crossBetween val="between"/>
      </c:valAx>
    </c:plotArea>
    <c:plotVisOnly val="0"/>
    <c:dispBlanksAs val="span"/>
    <c:showDLblsOverMax val="0"/>
  </c:chart>
  <c:txPr>
    <a:bodyPr/>
    <a:lstStyle/>
    <a:p>
      <a:pPr>
        <a:defRPr/>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Intake Model Waterfall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Waterfall!$L$1</c:f>
              <c:strCache>
                <c:ptCount val="1"/>
                <c:pt idx="0">
                  <c:v>Base</c:v>
                </c:pt>
              </c:strCache>
            </c:strRef>
          </c:tx>
          <c:spPr>
            <a:noFill/>
            <a:ln>
              <a:noFill/>
            </a:ln>
            <a:effectLst/>
          </c:spPr>
          <c:invertIfNegative val="0"/>
          <c:cat>
            <c:strRef>
              <c:f>Waterfall!$K$2:$K$10</c:f>
              <c:strCache>
                <c:ptCount val="9"/>
                <c:pt idx="0">
                  <c:v>Allowable Revenue</c:v>
                </c:pt>
                <c:pt idx="1">
                  <c:v>Primary Insurance</c:v>
                </c:pt>
                <c:pt idx="2">
                  <c:v>Total Patient Resp</c:v>
                </c:pt>
                <c:pt idx="3">
                  <c:v>Drug Revenue</c:v>
                </c:pt>
                <c:pt idx="4">
                  <c:v>Admin Revenue</c:v>
                </c:pt>
                <c:pt idx="5">
                  <c:v>Remaining Patient</c:v>
                </c:pt>
                <c:pt idx="6">
                  <c:v>Total Revenue</c:v>
                </c:pt>
                <c:pt idx="7">
                  <c:v>Drug Cost</c:v>
                </c:pt>
                <c:pt idx="8">
                  <c:v>Direct Margin</c:v>
                </c:pt>
              </c:strCache>
            </c:strRef>
          </c:cat>
          <c:val>
            <c:numRef>
              <c:f>Waterfall!$L$2:$L$10</c:f>
              <c:numCache>
                <c:formatCode>_("$"* #,##0_);_("$"* \(#,##0\);_("$"* "-"??_);_(@_)</c:formatCode>
                <c:ptCount val="9"/>
                <c:pt idx="1">
                  <c:v>10000</c:v>
                </c:pt>
                <c:pt idx="3">
                  <c:v>10000</c:v>
                </c:pt>
                <c:pt idx="4">
                  <c:v>10000</c:v>
                </c:pt>
              </c:numCache>
            </c:numRef>
          </c:val>
          <c:extLst>
            <c:ext xmlns:c16="http://schemas.microsoft.com/office/drawing/2014/chart" uri="{C3380CC4-5D6E-409C-BE32-E72D297353CC}">
              <c16:uniqueId val="{00000000-37A0-464A-8CD0-1B1980EDB9A7}"/>
            </c:ext>
          </c:extLst>
        </c:ser>
        <c:ser>
          <c:idx val="1"/>
          <c:order val="1"/>
          <c:tx>
            <c:strRef>
              <c:f>Waterfall!$M$1</c:f>
              <c:strCache>
                <c:ptCount val="1"/>
                <c:pt idx="0">
                  <c:v>Other</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Waterfall!$K$2:$K$10</c:f>
              <c:strCache>
                <c:ptCount val="9"/>
                <c:pt idx="0">
                  <c:v>Allowable Revenue</c:v>
                </c:pt>
                <c:pt idx="1">
                  <c:v>Primary Insurance</c:v>
                </c:pt>
                <c:pt idx="2">
                  <c:v>Total Patient Resp</c:v>
                </c:pt>
                <c:pt idx="3">
                  <c:v>Drug Revenue</c:v>
                </c:pt>
                <c:pt idx="4">
                  <c:v>Admin Revenue</c:v>
                </c:pt>
                <c:pt idx="5">
                  <c:v>Remaining Patient</c:v>
                </c:pt>
                <c:pt idx="6">
                  <c:v>Total Revenue</c:v>
                </c:pt>
                <c:pt idx="7">
                  <c:v>Drug Cost</c:v>
                </c:pt>
                <c:pt idx="8">
                  <c:v>Direct Margin</c:v>
                </c:pt>
              </c:strCache>
            </c:strRef>
          </c:cat>
          <c:val>
            <c:numRef>
              <c:f>Waterfall!$M$2:$M$10</c:f>
              <c:numCache>
                <c:formatCode>_("$"* #,##0_);_("$"* \(#,##0\);_("$"* "-"??_);_(@_)</c:formatCode>
                <c:ptCount val="9"/>
                <c:pt idx="5">
                  <c:v>0</c:v>
                </c:pt>
                <c:pt idx="6">
                  <c:v>0</c:v>
                </c:pt>
                <c:pt idx="7">
                  <c:v>0</c:v>
                </c:pt>
              </c:numCache>
            </c:numRef>
          </c:val>
          <c:extLst>
            <c:ext xmlns:c16="http://schemas.microsoft.com/office/drawing/2014/chart" uri="{C3380CC4-5D6E-409C-BE32-E72D297353CC}">
              <c16:uniqueId val="{00000001-37A0-464A-8CD0-1B1980EDB9A7}"/>
            </c:ext>
          </c:extLst>
        </c:ser>
        <c:ser>
          <c:idx val="2"/>
          <c:order val="2"/>
          <c:tx>
            <c:strRef>
              <c:f>Waterfall!$N$1</c:f>
              <c:strCache>
                <c:ptCount val="1"/>
                <c:pt idx="0">
                  <c:v>Non-Revenue</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Waterfall!$K$2:$K$10</c:f>
              <c:strCache>
                <c:ptCount val="9"/>
                <c:pt idx="0">
                  <c:v>Allowable Revenue</c:v>
                </c:pt>
                <c:pt idx="1">
                  <c:v>Primary Insurance</c:v>
                </c:pt>
                <c:pt idx="2">
                  <c:v>Total Patient Resp</c:v>
                </c:pt>
                <c:pt idx="3">
                  <c:v>Drug Revenue</c:v>
                </c:pt>
                <c:pt idx="4">
                  <c:v>Admin Revenue</c:v>
                </c:pt>
                <c:pt idx="5">
                  <c:v>Remaining Patient</c:v>
                </c:pt>
                <c:pt idx="6">
                  <c:v>Total Revenue</c:v>
                </c:pt>
                <c:pt idx="7">
                  <c:v>Drug Cost</c:v>
                </c:pt>
                <c:pt idx="8">
                  <c:v>Direct Margin</c:v>
                </c:pt>
              </c:strCache>
            </c:strRef>
          </c:cat>
          <c:val>
            <c:numRef>
              <c:f>Waterfall!$N$2:$N$10</c:f>
              <c:numCache>
                <c:formatCode>_("$"* #,##0_);_("$"* \(#,##0\);_("$"* "-"??_);_(@_)</c:formatCode>
                <c:ptCount val="9"/>
                <c:pt idx="0">
                  <c:v>0</c:v>
                </c:pt>
                <c:pt idx="2">
                  <c:v>10000</c:v>
                </c:pt>
              </c:numCache>
            </c:numRef>
          </c:val>
          <c:extLst>
            <c:ext xmlns:c16="http://schemas.microsoft.com/office/drawing/2014/chart" uri="{C3380CC4-5D6E-409C-BE32-E72D297353CC}">
              <c16:uniqueId val="{00000002-37A0-464A-8CD0-1B1980EDB9A7}"/>
            </c:ext>
          </c:extLst>
        </c:ser>
        <c:ser>
          <c:idx val="3"/>
          <c:order val="3"/>
          <c:tx>
            <c:strRef>
              <c:f>Waterfall!$O$1</c:f>
              <c:strCache>
                <c:ptCount val="1"/>
                <c:pt idx="0">
                  <c:v>Revenue</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Waterfall!$K$2:$K$10</c:f>
              <c:strCache>
                <c:ptCount val="9"/>
                <c:pt idx="0">
                  <c:v>Allowable Revenue</c:v>
                </c:pt>
                <c:pt idx="1">
                  <c:v>Primary Insurance</c:v>
                </c:pt>
                <c:pt idx="2">
                  <c:v>Total Patient Resp</c:v>
                </c:pt>
                <c:pt idx="3">
                  <c:v>Drug Revenue</c:v>
                </c:pt>
                <c:pt idx="4">
                  <c:v>Admin Revenue</c:v>
                </c:pt>
                <c:pt idx="5">
                  <c:v>Remaining Patient</c:v>
                </c:pt>
                <c:pt idx="6">
                  <c:v>Total Revenue</c:v>
                </c:pt>
                <c:pt idx="7">
                  <c:v>Drug Cost</c:v>
                </c:pt>
                <c:pt idx="8">
                  <c:v>Direct Margin</c:v>
                </c:pt>
              </c:strCache>
            </c:strRef>
          </c:cat>
          <c:val>
            <c:numRef>
              <c:f>Waterfall!$O$2:$O$10</c:f>
              <c:numCache>
                <c:formatCode>_("$"* #,##0_);_("$"* \(#,##0\);_("$"* "-"??_);_(@_)</c:formatCode>
                <c:ptCount val="9"/>
                <c:pt idx="1">
                  <c:v>6000</c:v>
                </c:pt>
                <c:pt idx="3">
                  <c:v>0</c:v>
                </c:pt>
                <c:pt idx="4">
                  <c:v>0</c:v>
                </c:pt>
                <c:pt idx="6">
                  <c:v>6000</c:v>
                </c:pt>
                <c:pt idx="8">
                  <c:v>0</c:v>
                </c:pt>
              </c:numCache>
            </c:numRef>
          </c:val>
          <c:extLst>
            <c:ext xmlns:c16="http://schemas.microsoft.com/office/drawing/2014/chart" uri="{C3380CC4-5D6E-409C-BE32-E72D297353CC}">
              <c16:uniqueId val="{00000004-37A0-464A-8CD0-1B1980EDB9A7}"/>
            </c:ext>
          </c:extLst>
        </c:ser>
        <c:dLbls>
          <c:showLegendKey val="0"/>
          <c:showVal val="0"/>
          <c:showCatName val="0"/>
          <c:showSerName val="0"/>
          <c:showPercent val="0"/>
          <c:showBubbleSize val="0"/>
        </c:dLbls>
        <c:gapWidth val="150"/>
        <c:overlap val="100"/>
        <c:axId val="902810856"/>
        <c:axId val="902811184"/>
      </c:barChart>
      <c:catAx>
        <c:axId val="90281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811184"/>
        <c:crosses val="autoZero"/>
        <c:auto val="1"/>
        <c:lblAlgn val="ctr"/>
        <c:lblOffset val="100"/>
        <c:noMultiLvlLbl val="0"/>
      </c:catAx>
      <c:valAx>
        <c:axId val="9028111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810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542925</xdr:colOff>
          <xdr:row>0</xdr:row>
          <xdr:rowOff>28575</xdr:rowOff>
        </xdr:from>
        <xdr:to>
          <xdr:col>5</xdr:col>
          <xdr:colOff>457200</xdr:colOff>
          <xdr:row>2</xdr:row>
          <xdr:rowOff>85725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8000"/>
                  </a:solidFill>
                  <a:latin typeface="Arial"/>
                  <a:cs typeface="Arial"/>
                </a:rPr>
                <a:t>Save Patient Model for 2019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0</xdr:row>
          <xdr:rowOff>28575</xdr:rowOff>
        </xdr:from>
        <xdr:to>
          <xdr:col>5</xdr:col>
          <xdr:colOff>1485900</xdr:colOff>
          <xdr:row>2</xdr:row>
          <xdr:rowOff>76200</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FF0000"/>
                  </a:solidFill>
                  <a:latin typeface="Calibri"/>
                  <a:cs typeface="Calibri"/>
                </a:rPr>
                <a:t>Clear All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0</xdr:row>
          <xdr:rowOff>47625</xdr:rowOff>
        </xdr:from>
        <xdr:to>
          <xdr:col>2</xdr:col>
          <xdr:colOff>485775</xdr:colOff>
          <xdr:row>2</xdr:row>
          <xdr:rowOff>85725</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FF"/>
                  </a:solidFill>
                  <a:latin typeface="Arial"/>
                  <a:cs typeface="Arial"/>
                </a:rPr>
                <a:t>Save Patient Model for 2018</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47626</xdr:colOff>
      <xdr:row>5</xdr:row>
      <xdr:rowOff>64294</xdr:rowOff>
    </xdr:from>
    <xdr:to>
      <xdr:col>18</xdr:col>
      <xdr:colOff>565897</xdr:colOff>
      <xdr:row>16</xdr:row>
      <xdr:rowOff>30957</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76201</xdr:colOff>
      <xdr:row>5</xdr:row>
      <xdr:rowOff>45244</xdr:rowOff>
    </xdr:from>
    <xdr:to>
      <xdr:col>7</xdr:col>
      <xdr:colOff>590551</xdr:colOff>
      <xdr:row>16</xdr:row>
      <xdr:rowOff>11907</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57151</xdr:colOff>
      <xdr:row>19</xdr:row>
      <xdr:rowOff>50006</xdr:rowOff>
    </xdr:from>
    <xdr:to>
      <xdr:col>19</xdr:col>
      <xdr:colOff>10366</xdr:colOff>
      <xdr:row>32</xdr:row>
      <xdr:rowOff>159544</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61913</xdr:colOff>
      <xdr:row>19</xdr:row>
      <xdr:rowOff>23813</xdr:rowOff>
    </xdr:from>
    <xdr:to>
      <xdr:col>7</xdr:col>
      <xdr:colOff>595313</xdr:colOff>
      <xdr:row>32</xdr:row>
      <xdr:rowOff>133351</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9525</xdr:colOff>
          <xdr:row>1</xdr:row>
          <xdr:rowOff>0</xdr:rowOff>
        </xdr:from>
        <xdr:to>
          <xdr:col>16</xdr:col>
          <xdr:colOff>409575</xdr:colOff>
          <xdr:row>2</xdr:row>
          <xdr:rowOff>104775</xdr:rowOff>
        </xdr:to>
        <xdr:sp macro="" textlink="">
          <xdr:nvSpPr>
            <xdr:cNvPr id="48129" name="Button 1" hidden="1">
              <a:extLst>
                <a:ext uri="{63B3BB69-23CF-44E3-9099-C40C66FF867C}">
                  <a14:compatExt spid="_x0000_s48129"/>
                </a:ext>
                <a:ext uri="{FF2B5EF4-FFF2-40B4-BE49-F238E27FC236}">
                  <a16:creationId xmlns:a16="http://schemas.microsoft.com/office/drawing/2014/main" id="{00000000-0008-0000-0800-000001B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Purchase Order Input Form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33</xdr:row>
      <xdr:rowOff>40842</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63273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333375</xdr:colOff>
      <xdr:row>11</xdr:row>
      <xdr:rowOff>9525</xdr:rowOff>
    </xdr:from>
    <xdr:to>
      <xdr:col>18</xdr:col>
      <xdr:colOff>85725</xdr:colOff>
      <xdr:row>31</xdr:row>
      <xdr:rowOff>28575</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Finance\Intake%20Model\Intake%20Financial%20Model%20-%20Final%20Version%209-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ltispecfs01\infusion$\Finance\Intake%20Model\Intake%20Financial%20Model%20-%20Final%20Version%209-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To Do"/>
      <sheetName val="DNA Email"/>
      <sheetName val="Intake Model"/>
      <sheetName val="Drug Info"/>
      <sheetName val="Std Fee"/>
      <sheetName val="Drug Cost"/>
      <sheetName val="By Payer"/>
      <sheetName val="Jul_17_ASP_byHCPCS"/>
      <sheetName val="McKesson"/>
      <sheetName val="Ref"/>
      <sheetName val="BCBS of Texas"/>
    </sheetNames>
    <sheetDataSet>
      <sheetData sheetId="0"/>
      <sheetData sheetId="1"/>
      <sheetData sheetId="2"/>
      <sheetData sheetId="3">
        <row r="4">
          <cell r="B4"/>
        </row>
        <row r="5">
          <cell r="B5" t="str">
            <v>Medicare</v>
          </cell>
        </row>
        <row r="6">
          <cell r="B6" t="str">
            <v>Remicade</v>
          </cell>
          <cell r="F6">
            <v>0</v>
          </cell>
        </row>
        <row r="7">
          <cell r="B7">
            <v>0</v>
          </cell>
          <cell r="I7">
            <v>0</v>
          </cell>
        </row>
        <row r="8">
          <cell r="B8">
            <v>0</v>
          </cell>
          <cell r="I8">
            <v>0</v>
          </cell>
        </row>
        <row r="21">
          <cell r="I21">
            <v>0</v>
          </cell>
        </row>
      </sheetData>
      <sheetData sheetId="4">
        <row r="2">
          <cell r="A2" t="str">
            <v>J3262</v>
          </cell>
          <cell r="B2" t="str">
            <v>Actemra</v>
          </cell>
          <cell r="C2" t="str">
            <v>J3262</v>
          </cell>
          <cell r="D2" t="str">
            <v>1</v>
          </cell>
          <cell r="E2">
            <v>17.48</v>
          </cell>
          <cell r="F2">
            <v>4.3689999999999998</v>
          </cell>
          <cell r="G2" t="str">
            <v>1 MG</v>
          </cell>
          <cell r="H2">
            <v>4.3689999999999998</v>
          </cell>
          <cell r="I2">
            <v>4.0498500000000002</v>
          </cell>
          <cell r="J2"/>
          <cell r="K2"/>
          <cell r="L2">
            <v>1</v>
          </cell>
          <cell r="M2">
            <v>1</v>
          </cell>
          <cell r="N2">
            <v>1</v>
          </cell>
          <cell r="O2" t="str">
            <v>Tocilizumab</v>
          </cell>
          <cell r="P2" t="str">
            <v>Weight Based</v>
          </cell>
          <cell r="Q2">
            <v>585</v>
          </cell>
        </row>
        <row r="3">
          <cell r="A3" t="str">
            <v>J0490</v>
          </cell>
          <cell r="B3" t="str">
            <v>Benlysta</v>
          </cell>
          <cell r="C3" t="str">
            <v>J0490</v>
          </cell>
          <cell r="D3" t="str">
            <v>10</v>
          </cell>
          <cell r="E3">
            <v>167.93</v>
          </cell>
          <cell r="F3">
            <v>41.981999999999999</v>
          </cell>
          <cell r="G3" t="str">
            <v>10 MG</v>
          </cell>
          <cell r="H3">
            <v>4.1981999999999999</v>
          </cell>
          <cell r="I3">
            <v>4.0920833333333331</v>
          </cell>
          <cell r="J3"/>
          <cell r="K3"/>
          <cell r="L3">
            <v>1</v>
          </cell>
          <cell r="M3">
            <v>10</v>
          </cell>
          <cell r="N3">
            <v>10</v>
          </cell>
          <cell r="O3" t="str">
            <v>Belimumab</v>
          </cell>
          <cell r="P3" t="str">
            <v>Weight Based</v>
          </cell>
          <cell r="Q3">
            <v>800</v>
          </cell>
        </row>
        <row r="4">
          <cell r="A4" t="str">
            <v>J0717</v>
          </cell>
          <cell r="B4" t="str">
            <v>Cimzia</v>
          </cell>
          <cell r="C4" t="str">
            <v>J0717</v>
          </cell>
          <cell r="D4" t="str">
            <v>1</v>
          </cell>
          <cell r="E4">
            <v>30.85</v>
          </cell>
          <cell r="F4">
            <v>7.7130000000000001</v>
          </cell>
          <cell r="G4" t="str">
            <v>1 MG</v>
          </cell>
          <cell r="H4">
            <v>7.7130000000000001</v>
          </cell>
          <cell r="I4">
            <v>6.5946249999999997</v>
          </cell>
          <cell r="J4">
            <v>96401</v>
          </cell>
          <cell r="K4">
            <v>96401</v>
          </cell>
          <cell r="L4" t="str">
            <v>Complex</v>
          </cell>
          <cell r="M4">
            <v>200</v>
          </cell>
          <cell r="N4">
            <v>1</v>
          </cell>
          <cell r="O4" t="str">
            <v>Certolizumab Pegol</v>
          </cell>
          <cell r="P4" t="str">
            <v>2 Subcutaneous Injections</v>
          </cell>
          <cell r="Q4">
            <v>400</v>
          </cell>
        </row>
        <row r="5">
          <cell r="A5" t="str">
            <v>J2786</v>
          </cell>
          <cell r="B5" t="str">
            <v>Cinqair</v>
          </cell>
          <cell r="C5" t="str">
            <v>J2786</v>
          </cell>
          <cell r="D5" t="str">
            <v>1</v>
          </cell>
          <cell r="E5">
            <v>35.4</v>
          </cell>
          <cell r="F5">
            <v>8.85</v>
          </cell>
          <cell r="G5"/>
          <cell r="H5">
            <v>8.85</v>
          </cell>
          <cell r="I5">
            <v>8.6</v>
          </cell>
          <cell r="J5"/>
          <cell r="K5"/>
          <cell r="L5">
            <v>0.75</v>
          </cell>
          <cell r="M5">
            <v>100</v>
          </cell>
          <cell r="N5">
            <v>100</v>
          </cell>
          <cell r="O5" t="str">
            <v>Reslizumab</v>
          </cell>
          <cell r="P5" t="str">
            <v>Weight Based</v>
          </cell>
          <cell r="Q5"/>
        </row>
        <row r="6">
          <cell r="A6" t="str">
            <v>J3380</v>
          </cell>
          <cell r="B6" t="str">
            <v>Entyvio</v>
          </cell>
          <cell r="C6" t="str">
            <v>J3380</v>
          </cell>
          <cell r="D6" t="str">
            <v>1</v>
          </cell>
          <cell r="E6">
            <v>72.25</v>
          </cell>
          <cell r="F6">
            <v>18.062000000000001</v>
          </cell>
          <cell r="G6" t="str">
            <v>1 MG</v>
          </cell>
          <cell r="H6">
            <v>18.062000000000001</v>
          </cell>
          <cell r="I6">
            <v>16.869299999999999</v>
          </cell>
          <cell r="J6"/>
          <cell r="K6"/>
          <cell r="L6">
            <v>0.5</v>
          </cell>
          <cell r="M6">
            <v>300</v>
          </cell>
          <cell r="N6">
            <v>1</v>
          </cell>
          <cell r="O6" t="str">
            <v>Vedolizumab</v>
          </cell>
          <cell r="P6"/>
          <cell r="Q6">
            <v>300</v>
          </cell>
        </row>
        <row r="7">
          <cell r="A7" t="str">
            <v>J0180</v>
          </cell>
          <cell r="B7" t="str">
            <v>Fabrazyme</v>
          </cell>
          <cell r="C7" t="str">
            <v>J0180</v>
          </cell>
          <cell r="D7" t="str">
            <v>1</v>
          </cell>
          <cell r="E7">
            <v>683.96</v>
          </cell>
          <cell r="F7">
            <v>170.989</v>
          </cell>
          <cell r="G7" t="str">
            <v>1 MG</v>
          </cell>
          <cell r="H7">
            <v>170.989</v>
          </cell>
          <cell r="I7">
            <v>161.80000000000001</v>
          </cell>
          <cell r="J7"/>
          <cell r="K7"/>
          <cell r="L7">
            <v>1.5</v>
          </cell>
          <cell r="M7">
            <v>1</v>
          </cell>
          <cell r="N7">
            <v>1</v>
          </cell>
          <cell r="O7" t="str">
            <v>Agalsidase beta</v>
          </cell>
          <cell r="P7" t="str">
            <v>Weight Based</v>
          </cell>
          <cell r="Q7">
            <v>75</v>
          </cell>
        </row>
        <row r="8">
          <cell r="A8" t="str">
            <v>J1740</v>
          </cell>
          <cell r="B8" t="str">
            <v>Ibandronate Sodium</v>
          </cell>
          <cell r="C8" t="str">
            <v>J1740</v>
          </cell>
          <cell r="D8" t="str">
            <v>1</v>
          </cell>
          <cell r="E8">
            <v>335.12</v>
          </cell>
          <cell r="F8">
            <v>83.78</v>
          </cell>
          <cell r="G8" t="str">
            <v>1 MG</v>
          </cell>
          <cell r="H8">
            <v>83.78</v>
          </cell>
          <cell r="I8">
            <v>74.236666666666665</v>
          </cell>
          <cell r="J8"/>
          <cell r="K8"/>
          <cell r="L8">
            <v>0.25</v>
          </cell>
          <cell r="M8">
            <v>3</v>
          </cell>
          <cell r="N8">
            <v>1</v>
          </cell>
          <cell r="O8" t="str">
            <v>Ibandronate Sodium</v>
          </cell>
          <cell r="P8" t="str">
            <v>15-30 secs IV push</v>
          </cell>
          <cell r="Q8">
            <v>3</v>
          </cell>
        </row>
        <row r="9">
          <cell r="A9" t="str">
            <v>J1439</v>
          </cell>
          <cell r="B9" t="str">
            <v>Injectafer</v>
          </cell>
          <cell r="C9" t="str">
            <v>J1439</v>
          </cell>
          <cell r="D9" t="str">
            <v>1</v>
          </cell>
          <cell r="E9">
            <v>4.2699999999999996</v>
          </cell>
          <cell r="F9">
            <v>1.0680000000000001</v>
          </cell>
          <cell r="G9" t="str">
            <v>1 MG</v>
          </cell>
          <cell r="H9">
            <v>1.0680000000000001</v>
          </cell>
          <cell r="I9">
            <v>1.0407999999999999</v>
          </cell>
          <cell r="J9">
            <v>96365</v>
          </cell>
          <cell r="K9"/>
          <cell r="L9" t="str">
            <v>IV Push</v>
          </cell>
          <cell r="M9">
            <v>750</v>
          </cell>
          <cell r="N9">
            <v>1</v>
          </cell>
          <cell r="O9" t="str">
            <v>Ferric Carboxymaltose</v>
          </cell>
          <cell r="P9" t="str">
            <v>Two 750mg infusions over 1 week</v>
          </cell>
          <cell r="Q9">
            <v>750</v>
          </cell>
        </row>
        <row r="10">
          <cell r="A10" t="str">
            <v>J1566</v>
          </cell>
          <cell r="B10" t="str">
            <v>IVIG Carimune 5%</v>
          </cell>
          <cell r="C10" t="str">
            <v>J1566</v>
          </cell>
          <cell r="D10" t="str">
            <v>500</v>
          </cell>
          <cell r="E10">
            <v>131.77000000000001</v>
          </cell>
          <cell r="F10">
            <v>32.942</v>
          </cell>
          <cell r="G10" t="str">
            <v>500 MG</v>
          </cell>
          <cell r="H10">
            <v>6.5883999999999998E-2</v>
          </cell>
          <cell r="I10">
            <v>5.1999999999999998E-2</v>
          </cell>
          <cell r="J10">
            <v>96365</v>
          </cell>
          <cell r="K10">
            <v>96366</v>
          </cell>
          <cell r="L10" t="str">
            <v>IVIG</v>
          </cell>
          <cell r="M10"/>
          <cell r="N10"/>
          <cell r="O10"/>
          <cell r="P10"/>
          <cell r="Q10"/>
        </row>
        <row r="11">
          <cell r="A11" t="str">
            <v>J1572</v>
          </cell>
          <cell r="B11" t="str">
            <v>IVIG Flebogamma 10%</v>
          </cell>
          <cell r="C11" t="str">
            <v>J1572</v>
          </cell>
          <cell r="D11" t="str">
            <v>500</v>
          </cell>
          <cell r="E11">
            <v>111.72</v>
          </cell>
          <cell r="F11">
            <v>27.93</v>
          </cell>
          <cell r="G11" t="str">
            <v>500 MG</v>
          </cell>
          <cell r="H11">
            <v>5.586E-2</v>
          </cell>
          <cell r="I11">
            <v>7.6990000000000003E-2</v>
          </cell>
          <cell r="J11">
            <v>96365</v>
          </cell>
          <cell r="K11">
            <v>96366</v>
          </cell>
          <cell r="L11" t="str">
            <v>IVIG</v>
          </cell>
          <cell r="M11">
            <v>10000</v>
          </cell>
          <cell r="N11">
            <v>500</v>
          </cell>
          <cell r="O11" t="str">
            <v>Immune Globulin Intravenous (Human)</v>
          </cell>
          <cell r="P11"/>
          <cell r="Q11">
            <v>40</v>
          </cell>
        </row>
        <row r="12">
          <cell r="A12" t="str">
            <v>J1557</v>
          </cell>
          <cell r="B12" t="str">
            <v>IVIG Gammaplex 5%</v>
          </cell>
          <cell r="C12" t="str">
            <v>J1557</v>
          </cell>
          <cell r="D12" t="str">
            <v>500</v>
          </cell>
          <cell r="E12">
            <v>186.76</v>
          </cell>
          <cell r="F12">
            <v>46.691000000000003</v>
          </cell>
          <cell r="G12" t="str">
            <v>500 MG</v>
          </cell>
          <cell r="H12">
            <v>9.3382000000000007E-2</v>
          </cell>
          <cell r="I12">
            <v>7.4999999999999997E-2</v>
          </cell>
          <cell r="J12">
            <v>96365</v>
          </cell>
          <cell r="K12">
            <v>96366</v>
          </cell>
          <cell r="L12" t="str">
            <v>IVIG</v>
          </cell>
          <cell r="M12"/>
          <cell r="N12"/>
          <cell r="O12"/>
          <cell r="P12"/>
          <cell r="Q12"/>
        </row>
        <row r="13">
          <cell r="A13" t="str">
            <v>J1568</v>
          </cell>
          <cell r="B13" t="str">
            <v>IVIG Octagam 10%</v>
          </cell>
          <cell r="C13" t="str">
            <v>J1568</v>
          </cell>
          <cell r="D13" t="str">
            <v>500</v>
          </cell>
          <cell r="E13">
            <v>136.5</v>
          </cell>
          <cell r="F13">
            <v>34.125</v>
          </cell>
          <cell r="G13" t="str">
            <v>500 MG</v>
          </cell>
          <cell r="H13">
            <v>6.8250000000000005E-2</v>
          </cell>
          <cell r="I13">
            <v>7.4999999999999997E-2</v>
          </cell>
          <cell r="J13">
            <v>96365</v>
          </cell>
          <cell r="K13">
            <v>96366</v>
          </cell>
          <cell r="L13" t="str">
            <v>IVIG</v>
          </cell>
          <cell r="M13">
            <v>10000</v>
          </cell>
          <cell r="N13">
            <v>500</v>
          </cell>
          <cell r="O13" t="str">
            <v>Immune Globulin Intravenous (Human)</v>
          </cell>
          <cell r="P13" t="str">
            <v>Weight Based</v>
          </cell>
          <cell r="Q13"/>
        </row>
        <row r="14">
          <cell r="A14" t="str">
            <v>J1568</v>
          </cell>
          <cell r="B14" t="str">
            <v>IVIG Octagam 5%</v>
          </cell>
          <cell r="C14" t="str">
            <v>J1568</v>
          </cell>
          <cell r="D14" t="str">
            <v>500</v>
          </cell>
          <cell r="E14">
            <v>136.5</v>
          </cell>
          <cell r="F14">
            <v>34.125</v>
          </cell>
          <cell r="G14" t="str">
            <v>500 MG</v>
          </cell>
          <cell r="H14">
            <v>6.8250000000000005E-2</v>
          </cell>
          <cell r="I14">
            <v>7.2800000000000004E-2</v>
          </cell>
          <cell r="J14">
            <v>96365</v>
          </cell>
          <cell r="K14">
            <v>96366</v>
          </cell>
          <cell r="L14" t="str">
            <v>IVIG</v>
          </cell>
          <cell r="M14">
            <v>10000</v>
          </cell>
          <cell r="N14">
            <v>500</v>
          </cell>
          <cell r="O14" t="str">
            <v>Immune Globulin Intravenous (Human)</v>
          </cell>
          <cell r="P14" t="str">
            <v>Weight Based</v>
          </cell>
          <cell r="Q14"/>
        </row>
        <row r="15">
          <cell r="A15" t="str">
            <v>J2507</v>
          </cell>
          <cell r="B15" t="str">
            <v>Krystexxa</v>
          </cell>
          <cell r="C15" t="str">
            <v>J2507</v>
          </cell>
          <cell r="D15" t="str">
            <v>1</v>
          </cell>
          <cell r="E15">
            <v>7995.4</v>
          </cell>
          <cell r="F15">
            <v>1998.8489999999999</v>
          </cell>
          <cell r="G15" t="str">
            <v>1 MG</v>
          </cell>
          <cell r="H15">
            <v>1998.8489999999999</v>
          </cell>
          <cell r="I15">
            <v>1811.0325</v>
          </cell>
          <cell r="J15"/>
          <cell r="K15"/>
          <cell r="L15">
            <v>2</v>
          </cell>
          <cell r="M15">
            <v>8</v>
          </cell>
          <cell r="N15">
            <v>1</v>
          </cell>
          <cell r="O15" t="str">
            <v>Pegloticase</v>
          </cell>
          <cell r="P15"/>
          <cell r="Q15">
            <v>8</v>
          </cell>
        </row>
        <row r="16">
          <cell r="A16" t="str">
            <v>J2182</v>
          </cell>
          <cell r="B16" t="str">
            <v>Nucala</v>
          </cell>
          <cell r="C16" t="str">
            <v>J2182</v>
          </cell>
          <cell r="D16" t="str">
            <v>1</v>
          </cell>
          <cell r="E16">
            <v>113.56</v>
          </cell>
          <cell r="F16">
            <v>28.39</v>
          </cell>
          <cell r="G16"/>
          <cell r="H16">
            <v>28.39</v>
          </cell>
          <cell r="I16">
            <v>27.851199999999999</v>
          </cell>
          <cell r="J16">
            <v>96401</v>
          </cell>
          <cell r="K16"/>
          <cell r="L16" t="str">
            <v>Complex</v>
          </cell>
          <cell r="M16">
            <v>100</v>
          </cell>
          <cell r="N16">
            <v>100</v>
          </cell>
          <cell r="O16" t="str">
            <v>Mepolizumab</v>
          </cell>
          <cell r="P16" t="str">
            <v>Subcutaneous Injection</v>
          </cell>
          <cell r="Q16"/>
        </row>
        <row r="17">
          <cell r="A17" t="str">
            <v>J0485</v>
          </cell>
          <cell r="B17" t="str">
            <v>Nulojix</v>
          </cell>
          <cell r="C17" t="str">
            <v>J0485</v>
          </cell>
          <cell r="D17" t="str">
            <v>1</v>
          </cell>
          <cell r="E17">
            <v>15.64</v>
          </cell>
          <cell r="F17">
            <v>3.9089999999999998</v>
          </cell>
          <cell r="G17" t="str">
            <v>1 MG</v>
          </cell>
          <cell r="H17">
            <v>3.9089999999999998</v>
          </cell>
          <cell r="I17">
            <v>3.5956399999999999</v>
          </cell>
          <cell r="J17"/>
          <cell r="K17"/>
          <cell r="L17">
            <v>0.5</v>
          </cell>
          <cell r="M17">
            <v>1</v>
          </cell>
          <cell r="N17">
            <v>1</v>
          </cell>
          <cell r="O17" t="str">
            <v>Belatacept</v>
          </cell>
          <cell r="P17" t="str">
            <v>Weight Based</v>
          </cell>
          <cell r="Q17">
            <v>500</v>
          </cell>
        </row>
        <row r="18">
          <cell r="A18" t="str">
            <v>J3590-OC</v>
          </cell>
          <cell r="B18" t="str">
            <v>Ocrevus</v>
          </cell>
          <cell r="C18" t="str">
            <v>J3590-OC</v>
          </cell>
          <cell r="D18" t="str">
            <v>300</v>
          </cell>
          <cell r="E18">
            <v>68900</v>
          </cell>
          <cell r="F18">
            <v>17225</v>
          </cell>
          <cell r="G18"/>
          <cell r="H18">
            <v>57.416666666666664</v>
          </cell>
          <cell r="I18">
            <v>54.166666666666664</v>
          </cell>
          <cell r="J18"/>
          <cell r="K18"/>
          <cell r="L18">
            <v>3</v>
          </cell>
          <cell r="M18"/>
          <cell r="N18"/>
          <cell r="O18"/>
          <cell r="P18"/>
          <cell r="Q18"/>
        </row>
        <row r="19">
          <cell r="A19" t="str">
            <v>J0129</v>
          </cell>
          <cell r="B19" t="str">
            <v>Orencia</v>
          </cell>
          <cell r="C19" t="str">
            <v>J0129</v>
          </cell>
          <cell r="D19" t="str">
            <v>10</v>
          </cell>
          <cell r="E19">
            <v>190.45</v>
          </cell>
          <cell r="F19">
            <v>47.613</v>
          </cell>
          <cell r="G19" t="str">
            <v>10 MG</v>
          </cell>
          <cell r="H19">
            <v>4.7613000000000003</v>
          </cell>
          <cell r="I19">
            <v>3.2787199999999999</v>
          </cell>
          <cell r="J19"/>
          <cell r="K19"/>
          <cell r="L19">
            <v>1</v>
          </cell>
          <cell r="M19">
            <v>250</v>
          </cell>
          <cell r="N19">
            <v>10</v>
          </cell>
          <cell r="O19" t="str">
            <v>Abatacept</v>
          </cell>
          <cell r="P19"/>
          <cell r="Q19">
            <v>750</v>
          </cell>
        </row>
        <row r="20">
          <cell r="A20" t="str">
            <v>J0256</v>
          </cell>
          <cell r="B20" t="str">
            <v>Prolastin</v>
          </cell>
          <cell r="C20" t="str">
            <v>J0256</v>
          </cell>
          <cell r="D20" t="str">
            <v>10</v>
          </cell>
          <cell r="E20">
            <v>19.77</v>
          </cell>
          <cell r="F20">
            <v>4.9429999999999996</v>
          </cell>
          <cell r="G20" t="str">
            <v>10 MG</v>
          </cell>
          <cell r="H20">
            <v>0.49429999999999996</v>
          </cell>
          <cell r="I20">
            <v>0.45</v>
          </cell>
          <cell r="J20">
            <v>96365</v>
          </cell>
          <cell r="K20"/>
          <cell r="L20" t="str">
            <v>IV Push</v>
          </cell>
          <cell r="M20">
            <v>1000</v>
          </cell>
          <cell r="N20">
            <v>10</v>
          </cell>
          <cell r="O20" t="str">
            <v>Alpha 1 Proteinase</v>
          </cell>
          <cell r="P20" t="str">
            <v>Weight Based</v>
          </cell>
          <cell r="Q20"/>
        </row>
        <row r="21">
          <cell r="A21" t="str">
            <v>J0897</v>
          </cell>
          <cell r="B21" t="str">
            <v>Prolia</v>
          </cell>
          <cell r="C21" t="str">
            <v>J0897</v>
          </cell>
          <cell r="D21" t="str">
            <v>1</v>
          </cell>
          <cell r="E21">
            <v>68.14</v>
          </cell>
          <cell r="F21">
            <v>17.035</v>
          </cell>
          <cell r="G21" t="str">
            <v>1 MG</v>
          </cell>
          <cell r="H21">
            <v>17.035</v>
          </cell>
          <cell r="I21">
            <v>16.154333333333334</v>
          </cell>
          <cell r="J21">
            <v>96401</v>
          </cell>
          <cell r="K21"/>
          <cell r="L21" t="str">
            <v>Complex</v>
          </cell>
          <cell r="M21">
            <v>60</v>
          </cell>
          <cell r="N21">
            <v>1</v>
          </cell>
          <cell r="O21" t="str">
            <v>Denosumab</v>
          </cell>
          <cell r="P21" t="str">
            <v>Subcutaneous Injection</v>
          </cell>
          <cell r="Q21">
            <v>60</v>
          </cell>
        </row>
        <row r="22">
          <cell r="A22" t="str">
            <v>J1745</v>
          </cell>
          <cell r="B22" t="str">
            <v>Remicade</v>
          </cell>
          <cell r="C22" t="str">
            <v>J1745</v>
          </cell>
          <cell r="D22" t="str">
            <v>10</v>
          </cell>
          <cell r="E22">
            <v>342.96</v>
          </cell>
          <cell r="F22">
            <v>85.74</v>
          </cell>
          <cell r="G22" t="str">
            <v>10 MG</v>
          </cell>
          <cell r="H22">
            <v>8.5739999999999998</v>
          </cell>
          <cell r="I22">
            <v>7.7389999999999999</v>
          </cell>
          <cell r="J22"/>
          <cell r="K22"/>
          <cell r="L22">
            <v>2</v>
          </cell>
          <cell r="M22">
            <v>1</v>
          </cell>
          <cell r="N22">
            <v>10</v>
          </cell>
          <cell r="O22" t="str">
            <v>Infliximab</v>
          </cell>
          <cell r="P22" t="str">
            <v>Weight Based</v>
          </cell>
          <cell r="Q22">
            <v>500</v>
          </cell>
        </row>
        <row r="23">
          <cell r="A23" t="str">
            <v>J9310</v>
          </cell>
          <cell r="B23" t="str">
            <v>Rituxan</v>
          </cell>
          <cell r="C23" t="str">
            <v>J9310</v>
          </cell>
          <cell r="D23" t="str">
            <v>100</v>
          </cell>
          <cell r="E23">
            <v>3369.58</v>
          </cell>
          <cell r="F23">
            <v>842.39499999999998</v>
          </cell>
          <cell r="G23" t="str">
            <v>100 MG</v>
          </cell>
          <cell r="H23">
            <v>8.4239499999999996</v>
          </cell>
          <cell r="I23">
            <v>7.9467400000000001</v>
          </cell>
          <cell r="J23"/>
          <cell r="K23"/>
          <cell r="L23">
            <v>3.5</v>
          </cell>
          <cell r="M23">
            <v>500</v>
          </cell>
          <cell r="N23">
            <v>100</v>
          </cell>
          <cell r="O23" t="str">
            <v>Rituximab</v>
          </cell>
          <cell r="P23" t="str">
            <v>Waste Bill for Wegener DX only</v>
          </cell>
          <cell r="Q23">
            <v>1000</v>
          </cell>
        </row>
        <row r="24">
          <cell r="A24" t="str">
            <v>J1602</v>
          </cell>
          <cell r="B24" t="str">
            <v>Simponi Aria</v>
          </cell>
          <cell r="C24" t="str">
            <v>J1602</v>
          </cell>
          <cell r="D24" t="str">
            <v>1</v>
          </cell>
          <cell r="E24">
            <v>98.91</v>
          </cell>
          <cell r="F24">
            <v>24.727</v>
          </cell>
          <cell r="G24" t="str">
            <v>1 MG</v>
          </cell>
          <cell r="H24">
            <v>24.727</v>
          </cell>
          <cell r="I24">
            <v>22.517800000000001</v>
          </cell>
          <cell r="J24"/>
          <cell r="K24"/>
          <cell r="L24">
            <v>0.5</v>
          </cell>
          <cell r="M24">
            <v>1</v>
          </cell>
          <cell r="N24">
            <v>1</v>
          </cell>
          <cell r="O24" t="str">
            <v>Golimumab</v>
          </cell>
          <cell r="P24" t="str">
            <v>Weight Based</v>
          </cell>
          <cell r="Q24">
            <v>185</v>
          </cell>
        </row>
        <row r="25">
          <cell r="A25" t="str">
            <v>Q9989</v>
          </cell>
          <cell r="B25" t="str">
            <v>Stelara - IV</v>
          </cell>
          <cell r="C25" t="str">
            <v>Q9989</v>
          </cell>
          <cell r="D25">
            <v>1</v>
          </cell>
          <cell r="E25">
            <v>51.51</v>
          </cell>
          <cell r="F25">
            <v>12.877000000000001</v>
          </cell>
          <cell r="G25" t="str">
            <v>1 MG</v>
          </cell>
          <cell r="H25">
            <v>12.877000000000001</v>
          </cell>
          <cell r="I25">
            <v>12.026615384615384</v>
          </cell>
          <cell r="J25"/>
          <cell r="K25"/>
          <cell r="L25">
            <v>1</v>
          </cell>
          <cell r="M25"/>
          <cell r="N25"/>
          <cell r="O25"/>
          <cell r="P25"/>
          <cell r="Q25"/>
        </row>
        <row r="26">
          <cell r="A26" t="str">
            <v>J3357</v>
          </cell>
          <cell r="B26" t="str">
            <v>Stelara - Sub Q</v>
          </cell>
          <cell r="C26" t="str">
            <v>J3357</v>
          </cell>
          <cell r="D26" t="str">
            <v>1</v>
          </cell>
          <cell r="E26">
            <v>733.01</v>
          </cell>
          <cell r="F26">
            <v>183.25200000000001</v>
          </cell>
          <cell r="G26" t="str">
            <v>1 MG</v>
          </cell>
          <cell r="H26">
            <v>183.25200000000001</v>
          </cell>
          <cell r="I26">
            <v>172.87933333333334</v>
          </cell>
          <cell r="J26">
            <v>96401</v>
          </cell>
          <cell r="K26"/>
          <cell r="L26" t="str">
            <v>Complex</v>
          </cell>
          <cell r="M26"/>
          <cell r="N26"/>
          <cell r="O26"/>
          <cell r="P26"/>
          <cell r="Q26"/>
        </row>
        <row r="27">
          <cell r="A27" t="str">
            <v>J2323</v>
          </cell>
          <cell r="B27" t="str">
            <v>Tysabri</v>
          </cell>
          <cell r="C27" t="str">
            <v>J2323</v>
          </cell>
          <cell r="D27" t="str">
            <v>1</v>
          </cell>
          <cell r="E27">
            <v>77.709999999999994</v>
          </cell>
          <cell r="F27">
            <v>19.427</v>
          </cell>
          <cell r="G27" t="str">
            <v>1 MG</v>
          </cell>
          <cell r="H27">
            <v>19.427</v>
          </cell>
          <cell r="I27">
            <v>18.100000000000001</v>
          </cell>
          <cell r="J27"/>
          <cell r="K27"/>
          <cell r="L27">
            <v>1</v>
          </cell>
          <cell r="M27">
            <v>300</v>
          </cell>
          <cell r="N27">
            <v>1</v>
          </cell>
          <cell r="O27" t="str">
            <v>Natalizumab</v>
          </cell>
          <cell r="P27"/>
          <cell r="Q27">
            <v>300</v>
          </cell>
        </row>
        <row r="28">
          <cell r="A28" t="str">
            <v>J2357</v>
          </cell>
          <cell r="B28" t="str">
            <v>Xolair</v>
          </cell>
          <cell r="C28" t="str">
            <v>J2357</v>
          </cell>
          <cell r="D28" t="str">
            <v>5</v>
          </cell>
          <cell r="E28">
            <v>134.36000000000001</v>
          </cell>
          <cell r="F28">
            <v>33.590000000000003</v>
          </cell>
          <cell r="G28" t="str">
            <v>5 MG</v>
          </cell>
          <cell r="H28">
            <v>6.7180000000000009</v>
          </cell>
          <cell r="I28">
            <v>6.2712666666666674</v>
          </cell>
          <cell r="J28">
            <v>96401</v>
          </cell>
          <cell r="K28">
            <v>96401</v>
          </cell>
          <cell r="L28" t="str">
            <v>Complex</v>
          </cell>
          <cell r="M28">
            <v>150</v>
          </cell>
          <cell r="N28">
            <v>5</v>
          </cell>
          <cell r="O28" t="str">
            <v>Omalizumab</v>
          </cell>
          <cell r="P28" t="str">
            <v>Subcutaneous Injection</v>
          </cell>
          <cell r="Q28">
            <v>300</v>
          </cell>
        </row>
        <row r="29">
          <cell r="A29" t="str">
            <v>J3489</v>
          </cell>
          <cell r="B29" t="str">
            <v>Zoledronic Acid</v>
          </cell>
          <cell r="C29" t="str">
            <v>J3489</v>
          </cell>
          <cell r="D29" t="str">
            <v>1</v>
          </cell>
          <cell r="E29">
            <v>48.12</v>
          </cell>
          <cell r="F29">
            <v>12.031000000000001</v>
          </cell>
          <cell r="G29" t="str">
            <v>1 MG</v>
          </cell>
          <cell r="H29">
            <v>12.031000000000001</v>
          </cell>
          <cell r="I29">
            <v>11.757999999999999</v>
          </cell>
          <cell r="J29">
            <v>96365</v>
          </cell>
          <cell r="K29"/>
          <cell r="L29" t="str">
            <v>IV Push</v>
          </cell>
          <cell r="M29">
            <v>5</v>
          </cell>
          <cell r="N29">
            <v>1</v>
          </cell>
          <cell r="O29"/>
          <cell r="P29"/>
          <cell r="Q29">
            <v>5</v>
          </cell>
        </row>
      </sheetData>
      <sheetData sheetId="5">
        <row r="1">
          <cell r="A1" t="str">
            <v>Codes</v>
          </cell>
          <cell r="B1" t="str">
            <v>Billing Unit</v>
          </cell>
          <cell r="C1" t="str">
            <v>Description</v>
          </cell>
          <cell r="D1" t="str">
            <v>Standard Fee 
Effective 09/01/2017</v>
          </cell>
          <cell r="E1" t="str">
            <v>Unit Amt</v>
          </cell>
          <cell r="F1" t="str">
            <v>Unit</v>
          </cell>
          <cell r="G1" t="str">
            <v>Per Unit</v>
          </cell>
        </row>
        <row r="2">
          <cell r="A2" t="str">
            <v>J3262</v>
          </cell>
          <cell r="B2" t="str">
            <v>1 mg</v>
          </cell>
          <cell r="C2" t="str">
            <v>Actemra</v>
          </cell>
          <cell r="D2">
            <v>17.48</v>
          </cell>
          <cell r="E2" t="str">
            <v>1</v>
          </cell>
          <cell r="F2" t="str">
            <v>mg</v>
          </cell>
          <cell r="G2">
            <v>17.48</v>
          </cell>
        </row>
        <row r="3">
          <cell r="A3" t="str">
            <v>J1200</v>
          </cell>
          <cell r="B3" t="str">
            <v>50 mg</v>
          </cell>
          <cell r="C3" t="str">
            <v>Benadryl</v>
          </cell>
          <cell r="D3">
            <v>2.4</v>
          </cell>
          <cell r="E3" t="str">
            <v>50</v>
          </cell>
          <cell r="F3" t="str">
            <v>mg</v>
          </cell>
          <cell r="G3">
            <v>4.8000000000000001E-2</v>
          </cell>
        </row>
        <row r="4">
          <cell r="A4" t="str">
            <v>J0490</v>
          </cell>
          <cell r="B4" t="str">
            <v>10 mg</v>
          </cell>
          <cell r="C4" t="str">
            <v>Benlysta</v>
          </cell>
          <cell r="D4">
            <v>167.93</v>
          </cell>
          <cell r="E4" t="str">
            <v>10</v>
          </cell>
          <cell r="F4" t="str">
            <v>mg</v>
          </cell>
          <cell r="G4">
            <v>16.792999999999999</v>
          </cell>
        </row>
        <row r="5">
          <cell r="A5" t="str">
            <v>J1566</v>
          </cell>
          <cell r="B5" t="str">
            <v>500 mg</v>
          </cell>
          <cell r="C5" t="str">
            <v>Carimune NF</v>
          </cell>
          <cell r="D5">
            <v>131.77000000000001</v>
          </cell>
          <cell r="E5" t="str">
            <v>500</v>
          </cell>
          <cell r="F5" t="str">
            <v>mg</v>
          </cell>
          <cell r="G5">
            <v>0.26354</v>
          </cell>
        </row>
        <row r="6">
          <cell r="A6" t="str">
            <v>J0717</v>
          </cell>
          <cell r="B6" t="str">
            <v>1 mg</v>
          </cell>
          <cell r="C6" t="str">
            <v>Cimzia</v>
          </cell>
          <cell r="D6">
            <v>30.85</v>
          </cell>
          <cell r="E6" t="str">
            <v>1</v>
          </cell>
          <cell r="F6" t="str">
            <v>mg</v>
          </cell>
          <cell r="G6">
            <v>30.85</v>
          </cell>
        </row>
        <row r="7">
          <cell r="A7" t="str">
            <v>J2786</v>
          </cell>
          <cell r="B7" t="str">
            <v>1 mg</v>
          </cell>
          <cell r="C7" t="str">
            <v>Cinqair</v>
          </cell>
          <cell r="D7">
            <v>35.4</v>
          </cell>
          <cell r="E7" t="str">
            <v>1</v>
          </cell>
          <cell r="F7" t="str">
            <v>mg</v>
          </cell>
          <cell r="G7">
            <v>35.4</v>
          </cell>
        </row>
        <row r="8">
          <cell r="A8" t="str">
            <v>J3380</v>
          </cell>
          <cell r="B8" t="str">
            <v>1 mg</v>
          </cell>
          <cell r="C8" t="str">
            <v>Entyvio</v>
          </cell>
          <cell r="D8">
            <v>72.25</v>
          </cell>
          <cell r="E8" t="str">
            <v>1</v>
          </cell>
          <cell r="F8" t="str">
            <v>mg</v>
          </cell>
          <cell r="G8">
            <v>72.25</v>
          </cell>
        </row>
        <row r="9">
          <cell r="A9" t="str">
            <v>J0180</v>
          </cell>
          <cell r="B9" t="str">
            <v>1 mg</v>
          </cell>
          <cell r="C9" t="str">
            <v>Fabrazyme</v>
          </cell>
          <cell r="D9">
            <v>683.96</v>
          </cell>
          <cell r="E9" t="str">
            <v>1</v>
          </cell>
          <cell r="F9" t="str">
            <v>mg</v>
          </cell>
          <cell r="G9">
            <v>683.96</v>
          </cell>
        </row>
        <row r="10">
          <cell r="A10" t="str">
            <v>J1572</v>
          </cell>
          <cell r="B10" t="str">
            <v>500 mg</v>
          </cell>
          <cell r="C10" t="str">
            <v>Flebogamma</v>
          </cell>
          <cell r="D10">
            <v>111.72</v>
          </cell>
          <cell r="E10" t="str">
            <v>500</v>
          </cell>
          <cell r="F10" t="str">
            <v>mg</v>
          </cell>
          <cell r="G10">
            <v>0.22344</v>
          </cell>
        </row>
        <row r="11">
          <cell r="A11" t="str">
            <v>J1569</v>
          </cell>
          <cell r="B11" t="str">
            <v>500 mg</v>
          </cell>
          <cell r="C11" t="str">
            <v>Gammagard</v>
          </cell>
          <cell r="D11">
            <v>160.77000000000001</v>
          </cell>
          <cell r="E11" t="str">
            <v>500</v>
          </cell>
          <cell r="F11" t="str">
            <v>mg</v>
          </cell>
          <cell r="G11">
            <v>0.32154000000000005</v>
          </cell>
        </row>
        <row r="12">
          <cell r="A12" t="str">
            <v>J1557</v>
          </cell>
          <cell r="B12" t="str">
            <v>500 mg</v>
          </cell>
          <cell r="C12" t="str">
            <v>Gammaplex</v>
          </cell>
          <cell r="D12">
            <v>186.76</v>
          </cell>
          <cell r="E12" t="str">
            <v>500</v>
          </cell>
          <cell r="F12" t="str">
            <v>mg</v>
          </cell>
          <cell r="G12">
            <v>0.37351999999999996</v>
          </cell>
        </row>
        <row r="13">
          <cell r="A13" t="str">
            <v>J1561</v>
          </cell>
          <cell r="B13" t="str">
            <v>500 mg</v>
          </cell>
          <cell r="C13" t="str">
            <v>Gamunex</v>
          </cell>
          <cell r="D13">
            <v>153.63999999999999</v>
          </cell>
          <cell r="E13" t="str">
            <v>500</v>
          </cell>
          <cell r="F13" t="str">
            <v>mg</v>
          </cell>
          <cell r="G13">
            <v>0.30728</v>
          </cell>
        </row>
        <row r="14">
          <cell r="A14" t="str">
            <v>J1720</v>
          </cell>
          <cell r="B14" t="str">
            <v>100 mg</v>
          </cell>
          <cell r="C14" t="str">
            <v>Hydrocortisone</v>
          </cell>
          <cell r="D14">
            <v>43.41</v>
          </cell>
          <cell r="E14" t="str">
            <v>100</v>
          </cell>
          <cell r="F14" t="str">
            <v>mg</v>
          </cell>
          <cell r="G14">
            <v>0.43409999999999999</v>
          </cell>
        </row>
        <row r="15">
          <cell r="A15" t="str">
            <v>J1740</v>
          </cell>
          <cell r="B15" t="str">
            <v>1 mg</v>
          </cell>
          <cell r="C15" t="str">
            <v>Ibrandronate Sodium</v>
          </cell>
          <cell r="D15">
            <v>335.12</v>
          </cell>
          <cell r="E15" t="str">
            <v>1</v>
          </cell>
          <cell r="F15" t="str">
            <v>mg</v>
          </cell>
          <cell r="G15">
            <v>335.12</v>
          </cell>
        </row>
        <row r="16">
          <cell r="A16" t="str">
            <v>Q5102</v>
          </cell>
          <cell r="B16" t="str">
            <v>10 mg</v>
          </cell>
          <cell r="C16" t="str">
            <v>Inflectra Biosimilar</v>
          </cell>
          <cell r="D16">
            <v>320.77</v>
          </cell>
          <cell r="E16" t="str">
            <v>10</v>
          </cell>
          <cell r="F16" t="str">
            <v>mg</v>
          </cell>
          <cell r="G16">
            <v>32.076999999999998</v>
          </cell>
        </row>
        <row r="17">
          <cell r="A17" t="str">
            <v>J1439</v>
          </cell>
          <cell r="B17" t="str">
            <v>1 mg</v>
          </cell>
          <cell r="C17" t="str">
            <v>Injectafer</v>
          </cell>
          <cell r="D17">
            <v>4.2699999999999996</v>
          </cell>
          <cell r="E17" t="str">
            <v>1</v>
          </cell>
          <cell r="F17" t="str">
            <v>mg</v>
          </cell>
          <cell r="G17">
            <v>4.2699999999999996</v>
          </cell>
        </row>
        <row r="18">
          <cell r="A18" t="str">
            <v>J2507</v>
          </cell>
          <cell r="B18" t="str">
            <v>1 mg</v>
          </cell>
          <cell r="C18" t="str">
            <v>Krystexxa</v>
          </cell>
          <cell r="D18">
            <v>7995.4</v>
          </cell>
          <cell r="E18" t="str">
            <v>1</v>
          </cell>
          <cell r="F18" t="str">
            <v>mg</v>
          </cell>
          <cell r="G18">
            <v>7995.4</v>
          </cell>
        </row>
        <row r="19">
          <cell r="A19" t="str">
            <v>J0202</v>
          </cell>
          <cell r="B19" t="str">
            <v>1 mg</v>
          </cell>
          <cell r="C19" t="str">
            <v>Lemtrada</v>
          </cell>
          <cell r="D19">
            <v>7127.94</v>
          </cell>
          <cell r="E19" t="str">
            <v>1</v>
          </cell>
          <cell r="F19" t="str">
            <v>mg</v>
          </cell>
          <cell r="G19">
            <v>7127.94</v>
          </cell>
        </row>
        <row r="20">
          <cell r="A20" t="str">
            <v>J0221</v>
          </cell>
          <cell r="B20" t="str">
            <v>10 mg</v>
          </cell>
          <cell r="C20" t="str">
            <v>Lumizyme</v>
          </cell>
          <cell r="D20">
            <v>638.95000000000005</v>
          </cell>
          <cell r="E20" t="str">
            <v>10</v>
          </cell>
          <cell r="F20" t="str">
            <v>mg</v>
          </cell>
          <cell r="G20">
            <v>63.895000000000003</v>
          </cell>
        </row>
        <row r="21">
          <cell r="A21" t="str">
            <v>J2182</v>
          </cell>
          <cell r="B21" t="str">
            <v>1 mg</v>
          </cell>
          <cell r="C21" t="str">
            <v>Nucala</v>
          </cell>
          <cell r="D21">
            <v>113.56</v>
          </cell>
          <cell r="E21" t="str">
            <v>1</v>
          </cell>
          <cell r="F21" t="str">
            <v>mg</v>
          </cell>
          <cell r="G21">
            <v>113.56</v>
          </cell>
        </row>
        <row r="22">
          <cell r="A22" t="str">
            <v>J0485</v>
          </cell>
          <cell r="B22" t="str">
            <v>1 mg</v>
          </cell>
          <cell r="C22" t="str">
            <v>Nulojix</v>
          </cell>
          <cell r="D22">
            <v>15.64</v>
          </cell>
          <cell r="E22" t="str">
            <v>1</v>
          </cell>
          <cell r="F22" t="str">
            <v>mg</v>
          </cell>
          <cell r="G22">
            <v>15.64</v>
          </cell>
        </row>
        <row r="23">
          <cell r="A23" t="str">
            <v>J3590-OC</v>
          </cell>
          <cell r="B23" t="str">
            <v>300 mg</v>
          </cell>
          <cell r="C23" t="str">
            <v>Ocrevus</v>
          </cell>
          <cell r="D23">
            <v>68900</v>
          </cell>
          <cell r="E23" t="str">
            <v>300</v>
          </cell>
          <cell r="F23" t="str">
            <v>mg</v>
          </cell>
          <cell r="G23">
            <v>229.66666666666666</v>
          </cell>
        </row>
        <row r="24">
          <cell r="A24" t="str">
            <v>J1568</v>
          </cell>
          <cell r="B24" t="str">
            <v>500 mg</v>
          </cell>
          <cell r="C24" t="str">
            <v>Octagam</v>
          </cell>
          <cell r="D24">
            <v>136.5</v>
          </cell>
          <cell r="E24" t="str">
            <v>500</v>
          </cell>
          <cell r="F24" t="str">
            <v>mg</v>
          </cell>
          <cell r="G24">
            <v>0.27300000000000002</v>
          </cell>
        </row>
        <row r="25">
          <cell r="A25" t="str">
            <v>J0129</v>
          </cell>
          <cell r="B25" t="str">
            <v>10 mg</v>
          </cell>
          <cell r="C25" t="str">
            <v>Orencia</v>
          </cell>
          <cell r="D25">
            <v>190.45</v>
          </cell>
          <cell r="E25" t="str">
            <v>10</v>
          </cell>
          <cell r="F25" t="str">
            <v>mg</v>
          </cell>
          <cell r="G25">
            <v>19.044999999999998</v>
          </cell>
        </row>
        <row r="26">
          <cell r="A26" t="str">
            <v>J1459</v>
          </cell>
          <cell r="B26" t="str">
            <v>500 mg</v>
          </cell>
          <cell r="C26" t="str">
            <v xml:space="preserve">Privigen </v>
          </cell>
          <cell r="D26">
            <v>154.41999999999999</v>
          </cell>
          <cell r="E26" t="str">
            <v>500</v>
          </cell>
          <cell r="F26" t="str">
            <v>mg</v>
          </cell>
          <cell r="G26">
            <v>0.30883999999999995</v>
          </cell>
        </row>
        <row r="27">
          <cell r="A27" t="str">
            <v>J0256</v>
          </cell>
          <cell r="B27" t="str">
            <v>10 mg</v>
          </cell>
          <cell r="C27" t="str">
            <v>Prolastin-C</v>
          </cell>
          <cell r="D27">
            <v>19.77</v>
          </cell>
          <cell r="E27" t="str">
            <v>10</v>
          </cell>
          <cell r="F27" t="str">
            <v>mg</v>
          </cell>
          <cell r="G27">
            <v>1.9769999999999999</v>
          </cell>
        </row>
        <row r="28">
          <cell r="A28" t="str">
            <v>J0897</v>
          </cell>
          <cell r="B28" t="str">
            <v>1 mg</v>
          </cell>
          <cell r="C28" t="str">
            <v>Prolia</v>
          </cell>
          <cell r="D28">
            <v>68.14</v>
          </cell>
          <cell r="E28" t="str">
            <v>1</v>
          </cell>
          <cell r="F28" t="str">
            <v>mg</v>
          </cell>
          <cell r="G28">
            <v>68.14</v>
          </cell>
        </row>
        <row r="29">
          <cell r="A29" t="str">
            <v>J1745</v>
          </cell>
          <cell r="B29" t="str">
            <v>10 mg</v>
          </cell>
          <cell r="C29" t="str">
            <v>Remicade</v>
          </cell>
          <cell r="D29">
            <v>342.96</v>
          </cell>
          <cell r="E29" t="str">
            <v>10</v>
          </cell>
          <cell r="F29" t="str">
            <v>mg</v>
          </cell>
          <cell r="G29">
            <v>34.295999999999999</v>
          </cell>
        </row>
        <row r="30">
          <cell r="A30" t="str">
            <v>J9310</v>
          </cell>
          <cell r="B30" t="str">
            <v>100 mg</v>
          </cell>
          <cell r="C30" t="str">
            <v>Rituxan</v>
          </cell>
          <cell r="D30">
            <v>3369.58</v>
          </cell>
          <cell r="E30" t="str">
            <v>100</v>
          </cell>
          <cell r="F30" t="str">
            <v>mg</v>
          </cell>
          <cell r="G30">
            <v>33.695799999999998</v>
          </cell>
        </row>
        <row r="31">
          <cell r="A31" t="str">
            <v>J7050</v>
          </cell>
          <cell r="B31" t="str">
            <v>250 ML</v>
          </cell>
          <cell r="C31" t="str">
            <v>Saline</v>
          </cell>
          <cell r="D31">
            <v>1.96</v>
          </cell>
          <cell r="E31" t="str">
            <v>250</v>
          </cell>
          <cell r="F31" t="str">
            <v>ML</v>
          </cell>
          <cell r="G31">
            <v>7.8399999999999997E-3</v>
          </cell>
        </row>
        <row r="32">
          <cell r="A32" t="str">
            <v>J7040</v>
          </cell>
          <cell r="B32" t="str">
            <v>500 ML</v>
          </cell>
          <cell r="C32" t="str">
            <v>Saline</v>
          </cell>
          <cell r="D32">
            <v>3.99</v>
          </cell>
          <cell r="E32" t="str">
            <v>500</v>
          </cell>
          <cell r="F32" t="str">
            <v>ML</v>
          </cell>
          <cell r="G32">
            <v>7.980000000000001E-3</v>
          </cell>
        </row>
        <row r="33">
          <cell r="A33" t="str">
            <v>J1602</v>
          </cell>
          <cell r="B33" t="str">
            <v>1 mg</v>
          </cell>
          <cell r="C33" t="str">
            <v>Simponi Aria</v>
          </cell>
          <cell r="D33">
            <v>98.91</v>
          </cell>
          <cell r="E33" t="str">
            <v>1</v>
          </cell>
          <cell r="F33" t="str">
            <v>mg</v>
          </cell>
          <cell r="G33">
            <v>98.91</v>
          </cell>
        </row>
        <row r="34">
          <cell r="A34" t="str">
            <v>J2920</v>
          </cell>
          <cell r="B34" t="str">
            <v>40 mg</v>
          </cell>
          <cell r="C34" t="str">
            <v>Solu-Medrol</v>
          </cell>
          <cell r="D34">
            <v>17.39</v>
          </cell>
          <cell r="E34" t="str">
            <v>40</v>
          </cell>
          <cell r="F34" t="str">
            <v>mg</v>
          </cell>
          <cell r="G34">
            <v>0.43475000000000003</v>
          </cell>
        </row>
        <row r="35">
          <cell r="A35" t="str">
            <v>J2930</v>
          </cell>
          <cell r="B35" t="str">
            <v>125 mg</v>
          </cell>
          <cell r="C35" t="str">
            <v>Solu-Medrol</v>
          </cell>
          <cell r="D35">
            <v>24.13</v>
          </cell>
          <cell r="E35" t="str">
            <v>125</v>
          </cell>
          <cell r="F35" t="str">
            <v>mg</v>
          </cell>
          <cell r="G35">
            <v>0.19303999999999999</v>
          </cell>
        </row>
        <row r="36">
          <cell r="A36" t="str">
            <v>Q9989</v>
          </cell>
          <cell r="B36" t="str">
            <v>1 mg</v>
          </cell>
          <cell r="C36" t="str">
            <v xml:space="preserve">Stelara - IV </v>
          </cell>
          <cell r="D36">
            <v>51.51</v>
          </cell>
          <cell r="E36" t="str">
            <v>1</v>
          </cell>
          <cell r="F36" t="str">
            <v>mg</v>
          </cell>
          <cell r="G36">
            <v>51.51</v>
          </cell>
        </row>
        <row r="37">
          <cell r="A37" t="str">
            <v>J3357</v>
          </cell>
          <cell r="B37" t="str">
            <v>1 mg</v>
          </cell>
          <cell r="C37" t="str">
            <v>Stelara - SubQ</v>
          </cell>
          <cell r="D37">
            <v>733.01</v>
          </cell>
          <cell r="E37" t="str">
            <v>1</v>
          </cell>
          <cell r="F37" t="str">
            <v>mg</v>
          </cell>
          <cell r="G37">
            <v>733.01</v>
          </cell>
        </row>
        <row r="38">
          <cell r="A38" t="str">
            <v>J2323</v>
          </cell>
          <cell r="B38" t="str">
            <v>1 mg</v>
          </cell>
          <cell r="C38" t="str">
            <v>Tysabri</v>
          </cell>
          <cell r="D38">
            <v>77.709999999999994</v>
          </cell>
          <cell r="E38" t="str">
            <v>1</v>
          </cell>
          <cell r="F38" t="str">
            <v>mg</v>
          </cell>
          <cell r="G38">
            <v>77.709999999999994</v>
          </cell>
        </row>
        <row r="39">
          <cell r="A39" t="str">
            <v>J2357</v>
          </cell>
          <cell r="B39" t="str">
            <v>5 mg</v>
          </cell>
          <cell r="C39" t="str">
            <v>Xolair</v>
          </cell>
          <cell r="D39">
            <v>134.36000000000001</v>
          </cell>
          <cell r="E39" t="str">
            <v>5</v>
          </cell>
          <cell r="F39" t="str">
            <v>mg</v>
          </cell>
          <cell r="G39">
            <v>26.872000000000003</v>
          </cell>
        </row>
        <row r="40">
          <cell r="A40" t="str">
            <v>J3489</v>
          </cell>
          <cell r="B40" t="str">
            <v>1 mg</v>
          </cell>
          <cell r="C40" t="str">
            <v>Zolendronic Acid</v>
          </cell>
          <cell r="D40">
            <v>48.12</v>
          </cell>
          <cell r="E40" t="str">
            <v>1</v>
          </cell>
          <cell r="F40" t="str">
            <v>mg</v>
          </cell>
          <cell r="G40">
            <v>48.12</v>
          </cell>
        </row>
        <row r="41">
          <cell r="A41"/>
          <cell r="B41"/>
          <cell r="C41"/>
          <cell r="D41"/>
          <cell r="E41"/>
          <cell r="F41"/>
          <cell r="G41"/>
        </row>
        <row r="42">
          <cell r="A42">
            <v>96413</v>
          </cell>
          <cell r="B42">
            <v>1</v>
          </cell>
          <cell r="C42" t="str">
            <v>Complex Drug 1st hour</v>
          </cell>
          <cell r="D42">
            <v>2125.5</v>
          </cell>
          <cell r="E42">
            <v>1</v>
          </cell>
          <cell r="F42"/>
          <cell r="G42">
            <v>2125.5</v>
          </cell>
        </row>
        <row r="43">
          <cell r="A43">
            <v>96415</v>
          </cell>
          <cell r="B43">
            <v>1</v>
          </cell>
          <cell r="C43" t="str">
            <v>Complex Drug addtl Hours</v>
          </cell>
          <cell r="D43">
            <v>436.2</v>
          </cell>
          <cell r="E43">
            <v>1</v>
          </cell>
          <cell r="F43"/>
          <cell r="G43">
            <v>436.2</v>
          </cell>
        </row>
        <row r="44">
          <cell r="A44">
            <v>96401</v>
          </cell>
          <cell r="B44">
            <v>1</v>
          </cell>
          <cell r="C44" t="str">
            <v>Complex Drug Injection</v>
          </cell>
          <cell r="D44">
            <v>1147.2</v>
          </cell>
          <cell r="E44">
            <v>1</v>
          </cell>
          <cell r="F44"/>
          <cell r="G44">
            <v>1147.2</v>
          </cell>
        </row>
        <row r="45">
          <cell r="A45">
            <v>96365</v>
          </cell>
          <cell r="B45">
            <v>1</v>
          </cell>
          <cell r="C45" t="str">
            <v>Therapeutic Infusion 1st Hour</v>
          </cell>
          <cell r="D45">
            <v>1064.8499999999999</v>
          </cell>
          <cell r="E45">
            <v>1</v>
          </cell>
          <cell r="F45"/>
          <cell r="G45">
            <v>1064.8499999999999</v>
          </cell>
        </row>
        <row r="46">
          <cell r="A46">
            <v>96366</v>
          </cell>
          <cell r="B46">
            <v>1</v>
          </cell>
          <cell r="C46" t="str">
            <v>Therapeutic Infusion addtl Hours</v>
          </cell>
          <cell r="D46">
            <v>288.45</v>
          </cell>
          <cell r="E46">
            <v>1</v>
          </cell>
          <cell r="F46"/>
          <cell r="G46">
            <v>288.45</v>
          </cell>
        </row>
        <row r="47">
          <cell r="A47">
            <v>96367</v>
          </cell>
          <cell r="B47">
            <v>1</v>
          </cell>
          <cell r="C47" t="str">
            <v>Therapeutic Infusion sequential of new drug</v>
          </cell>
          <cell r="D47">
            <v>474.45</v>
          </cell>
          <cell r="E47">
            <v>1</v>
          </cell>
          <cell r="F47"/>
          <cell r="G47">
            <v>474.45</v>
          </cell>
        </row>
        <row r="48">
          <cell r="A48">
            <v>96374</v>
          </cell>
          <cell r="B48">
            <v>1</v>
          </cell>
          <cell r="C48" t="str">
            <v>Initial IV Push</v>
          </cell>
          <cell r="D48">
            <v>884.85</v>
          </cell>
          <cell r="E48">
            <v>1</v>
          </cell>
          <cell r="F48"/>
          <cell r="G48">
            <v>884.85</v>
          </cell>
        </row>
        <row r="49">
          <cell r="A49">
            <v>96375</v>
          </cell>
          <cell r="B49">
            <v>1</v>
          </cell>
          <cell r="C49" t="str">
            <v>Subsequent IV Push</v>
          </cell>
          <cell r="D49">
            <v>343.65</v>
          </cell>
          <cell r="E49">
            <v>1</v>
          </cell>
          <cell r="F49"/>
          <cell r="G49">
            <v>343.65</v>
          </cell>
        </row>
        <row r="50">
          <cell r="A50">
            <v>96372</v>
          </cell>
          <cell r="B50">
            <v>1</v>
          </cell>
          <cell r="C50" t="str">
            <v>Therapeutic Injection</v>
          </cell>
          <cell r="D50">
            <v>392.25</v>
          </cell>
          <cell r="E50">
            <v>1</v>
          </cell>
          <cell r="F50"/>
          <cell r="G50">
            <v>392.25</v>
          </cell>
        </row>
        <row r="51">
          <cell r="A51">
            <v>99213</v>
          </cell>
          <cell r="B51">
            <v>1</v>
          </cell>
          <cell r="C51" t="str">
            <v>Office Visit</v>
          </cell>
          <cell r="D51">
            <v>1119.75</v>
          </cell>
          <cell r="E51">
            <v>1</v>
          </cell>
          <cell r="F51"/>
          <cell r="G51">
            <v>1119.75</v>
          </cell>
        </row>
        <row r="52">
          <cell r="A52">
            <v>99212</v>
          </cell>
          <cell r="B52">
            <v>1</v>
          </cell>
          <cell r="C52" t="str">
            <v>Office Visit</v>
          </cell>
          <cell r="D52">
            <v>669.3</v>
          </cell>
          <cell r="E52">
            <v>1</v>
          </cell>
          <cell r="F52"/>
          <cell r="G52">
            <v>669.3</v>
          </cell>
        </row>
        <row r="53">
          <cell r="A53">
            <v>99211</v>
          </cell>
          <cell r="B53">
            <v>1</v>
          </cell>
          <cell r="C53" t="str">
            <v>Office Visit</v>
          </cell>
          <cell r="D53">
            <v>310.2</v>
          </cell>
          <cell r="E53">
            <v>1</v>
          </cell>
          <cell r="F53"/>
          <cell r="G53">
            <v>310.2</v>
          </cell>
        </row>
        <row r="54">
          <cell r="A54" t="str">
            <v>Self Pay</v>
          </cell>
          <cell r="B54">
            <v>1</v>
          </cell>
          <cell r="C54" t="str">
            <v>ADMIN 1ST HOUR</v>
          </cell>
          <cell r="D54">
            <v>150</v>
          </cell>
          <cell r="E54">
            <v>1</v>
          </cell>
          <cell r="F54"/>
          <cell r="G54">
            <v>150</v>
          </cell>
        </row>
        <row r="55">
          <cell r="A55" t="str">
            <v>Self Pay</v>
          </cell>
          <cell r="B55">
            <v>1</v>
          </cell>
          <cell r="C55" t="str">
            <v>ADMIN2 ADDTL HOURS</v>
          </cell>
          <cell r="D55">
            <v>100</v>
          </cell>
          <cell r="E55">
            <v>1</v>
          </cell>
          <cell r="F55"/>
          <cell r="G55">
            <v>100</v>
          </cell>
        </row>
      </sheetData>
      <sheetData sheetId="6"/>
      <sheetData sheetId="7"/>
      <sheetData sheetId="8"/>
      <sheetData sheetId="9"/>
      <sheetData sheetId="10">
        <row r="4">
          <cell r="A4" t="str">
            <v>Actemra</v>
          </cell>
        </row>
        <row r="5">
          <cell r="A5" t="str">
            <v>Benlysta</v>
          </cell>
        </row>
        <row r="6">
          <cell r="A6" t="str">
            <v>Cimzia</v>
          </cell>
        </row>
        <row r="7">
          <cell r="A7" t="str">
            <v>Cinqair</v>
          </cell>
        </row>
        <row r="8">
          <cell r="A8" t="str">
            <v>Entyvio</v>
          </cell>
        </row>
        <row r="9">
          <cell r="A9" t="str">
            <v>Fabrazyme</v>
          </cell>
        </row>
        <row r="10">
          <cell r="A10" t="str">
            <v>Ibandronate Sodium</v>
          </cell>
        </row>
        <row r="11">
          <cell r="A11" t="str">
            <v>Injectafer</v>
          </cell>
        </row>
        <row r="12">
          <cell r="A12" t="str">
            <v>Krystexxa</v>
          </cell>
        </row>
        <row r="13">
          <cell r="A13" t="str">
            <v>Nucala</v>
          </cell>
        </row>
        <row r="14">
          <cell r="A14" t="str">
            <v>Nulojix</v>
          </cell>
        </row>
        <row r="15">
          <cell r="A15" t="str">
            <v>Ocrevus</v>
          </cell>
        </row>
        <row r="16">
          <cell r="A16" t="str">
            <v>Orencia</v>
          </cell>
        </row>
        <row r="17">
          <cell r="A17" t="str">
            <v>Prolastin</v>
          </cell>
        </row>
        <row r="18">
          <cell r="A18" t="str">
            <v>Prolia</v>
          </cell>
        </row>
        <row r="19">
          <cell r="A19" t="str">
            <v>Remicade</v>
          </cell>
        </row>
        <row r="20">
          <cell r="A20" t="str">
            <v>Rituxan</v>
          </cell>
        </row>
        <row r="21">
          <cell r="A21" t="str">
            <v>Simponi Aria</v>
          </cell>
        </row>
        <row r="22">
          <cell r="A22" t="str">
            <v>Stelara - IV</v>
          </cell>
        </row>
        <row r="23">
          <cell r="A23" t="str">
            <v>Stelara - Sub Q</v>
          </cell>
        </row>
        <row r="24">
          <cell r="A24" t="str">
            <v>Tysabri</v>
          </cell>
        </row>
        <row r="25">
          <cell r="A25" t="str">
            <v>Xolair</v>
          </cell>
        </row>
        <row r="26">
          <cell r="A26" t="str">
            <v>Zoledronic Acid</v>
          </cell>
        </row>
        <row r="27">
          <cell r="A27" t="str">
            <v>IVIG Carimune 5%</v>
          </cell>
        </row>
        <row r="28">
          <cell r="A28" t="str">
            <v>IVIG Gammaplex 5%</v>
          </cell>
        </row>
        <row r="29">
          <cell r="A29" t="str">
            <v>IVIG Flebogamma 10%</v>
          </cell>
        </row>
        <row r="30">
          <cell r="A30" t="str">
            <v>IVIG Octagam 10%</v>
          </cell>
        </row>
        <row r="31">
          <cell r="A31" t="str">
            <v>IVIG Octagam 5%</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To Do"/>
      <sheetName val="DNA Email"/>
      <sheetName val="Intake Model"/>
      <sheetName val="Drug Info"/>
      <sheetName val="Std Fee"/>
      <sheetName val="Drug Cost"/>
      <sheetName val="By Payer"/>
      <sheetName val="Jul_17_ASP_byHCPCS"/>
      <sheetName val="McKesson"/>
      <sheetName val="Ref"/>
      <sheetName val="BCBS of Texas"/>
    </sheetNames>
    <sheetDataSet>
      <sheetData sheetId="0"/>
      <sheetData sheetId="1"/>
      <sheetData sheetId="2"/>
      <sheetData sheetId="3">
        <row r="4">
          <cell r="B4"/>
        </row>
        <row r="5">
          <cell r="B5" t="str">
            <v>Medicare</v>
          </cell>
        </row>
        <row r="6">
          <cell r="B6" t="str">
            <v>Remicade</v>
          </cell>
          <cell r="F6">
            <v>0</v>
          </cell>
        </row>
        <row r="7">
          <cell r="B7">
            <v>0</v>
          </cell>
          <cell r="I7">
            <v>0</v>
          </cell>
        </row>
        <row r="8">
          <cell r="B8">
            <v>0</v>
          </cell>
          <cell r="I8">
            <v>0</v>
          </cell>
        </row>
        <row r="21">
          <cell r="I21">
            <v>0</v>
          </cell>
        </row>
      </sheetData>
      <sheetData sheetId="4">
        <row r="2">
          <cell r="A2" t="str">
            <v>J3262</v>
          </cell>
          <cell r="B2" t="str">
            <v>Actemra</v>
          </cell>
          <cell r="C2" t="str">
            <v>J3262</v>
          </cell>
          <cell r="D2" t="str">
            <v>1</v>
          </cell>
          <cell r="E2">
            <v>17.48</v>
          </cell>
          <cell r="F2">
            <v>4.3689999999999998</v>
          </cell>
          <cell r="G2" t="str">
            <v>1 MG</v>
          </cell>
          <cell r="H2">
            <v>4.3689999999999998</v>
          </cell>
          <cell r="I2">
            <v>4.0498500000000002</v>
          </cell>
          <cell r="J2"/>
          <cell r="K2"/>
          <cell r="L2">
            <v>1</v>
          </cell>
          <cell r="M2">
            <v>1</v>
          </cell>
          <cell r="N2">
            <v>1</v>
          </cell>
          <cell r="O2" t="str">
            <v>Tocilizumab</v>
          </cell>
          <cell r="P2" t="str">
            <v>Weight Based</v>
          </cell>
          <cell r="Q2">
            <v>585</v>
          </cell>
        </row>
        <row r="3">
          <cell r="A3" t="str">
            <v>J0490</v>
          </cell>
          <cell r="B3" t="str">
            <v>Benlysta</v>
          </cell>
          <cell r="C3" t="str">
            <v>J0490</v>
          </cell>
          <cell r="D3" t="str">
            <v>10</v>
          </cell>
          <cell r="E3">
            <v>167.93</v>
          </cell>
          <cell r="F3">
            <v>41.981999999999999</v>
          </cell>
          <cell r="G3" t="str">
            <v>10 MG</v>
          </cell>
          <cell r="H3">
            <v>4.1981999999999999</v>
          </cell>
          <cell r="I3">
            <v>4.0920833333333331</v>
          </cell>
          <cell r="J3"/>
          <cell r="K3"/>
          <cell r="L3">
            <v>1</v>
          </cell>
          <cell r="M3">
            <v>10</v>
          </cell>
          <cell r="N3">
            <v>10</v>
          </cell>
          <cell r="O3" t="str">
            <v>Belimumab</v>
          </cell>
          <cell r="P3" t="str">
            <v>Weight Based</v>
          </cell>
          <cell r="Q3">
            <v>800</v>
          </cell>
        </row>
        <row r="4">
          <cell r="A4" t="str">
            <v>J0717</v>
          </cell>
          <cell r="B4" t="str">
            <v>Cimzia</v>
          </cell>
          <cell r="C4" t="str">
            <v>J0717</v>
          </cell>
          <cell r="D4" t="str">
            <v>1</v>
          </cell>
          <cell r="E4">
            <v>30.85</v>
          </cell>
          <cell r="F4">
            <v>7.7130000000000001</v>
          </cell>
          <cell r="G4" t="str">
            <v>1 MG</v>
          </cell>
          <cell r="H4">
            <v>7.7130000000000001</v>
          </cell>
          <cell r="I4">
            <v>6.5946249999999997</v>
          </cell>
          <cell r="J4">
            <v>96401</v>
          </cell>
          <cell r="K4">
            <v>96401</v>
          </cell>
          <cell r="L4" t="str">
            <v>Complex</v>
          </cell>
          <cell r="M4">
            <v>200</v>
          </cell>
          <cell r="N4">
            <v>1</v>
          </cell>
          <cell r="O4" t="str">
            <v>Certolizumab Pegol</v>
          </cell>
          <cell r="P4" t="str">
            <v>2 Subcutaneous Injections</v>
          </cell>
          <cell r="Q4">
            <v>400</v>
          </cell>
        </row>
        <row r="5">
          <cell r="A5" t="str">
            <v>J2786</v>
          </cell>
          <cell r="B5" t="str">
            <v>Cinqair</v>
          </cell>
          <cell r="C5" t="str">
            <v>J2786</v>
          </cell>
          <cell r="D5" t="str">
            <v>1</v>
          </cell>
          <cell r="E5">
            <v>35.4</v>
          </cell>
          <cell r="F5">
            <v>8.85</v>
          </cell>
          <cell r="G5"/>
          <cell r="H5">
            <v>8.85</v>
          </cell>
          <cell r="I5">
            <v>8.6</v>
          </cell>
          <cell r="J5"/>
          <cell r="K5"/>
          <cell r="L5">
            <v>0.75</v>
          </cell>
          <cell r="M5">
            <v>100</v>
          </cell>
          <cell r="N5">
            <v>100</v>
          </cell>
          <cell r="O5" t="str">
            <v>Reslizumab</v>
          </cell>
          <cell r="P5" t="str">
            <v>Weight Based</v>
          </cell>
          <cell r="Q5"/>
        </row>
        <row r="6">
          <cell r="A6" t="str">
            <v>J3380</v>
          </cell>
          <cell r="B6" t="str">
            <v>Entyvio</v>
          </cell>
          <cell r="C6" t="str">
            <v>J3380</v>
          </cell>
          <cell r="D6" t="str">
            <v>1</v>
          </cell>
          <cell r="E6">
            <v>72.25</v>
          </cell>
          <cell r="F6">
            <v>18.062000000000001</v>
          </cell>
          <cell r="G6" t="str">
            <v>1 MG</v>
          </cell>
          <cell r="H6">
            <v>18.062000000000001</v>
          </cell>
          <cell r="I6">
            <v>16.869299999999999</v>
          </cell>
          <cell r="J6"/>
          <cell r="K6"/>
          <cell r="L6">
            <v>0.5</v>
          </cell>
          <cell r="M6">
            <v>300</v>
          </cell>
          <cell r="N6">
            <v>1</v>
          </cell>
          <cell r="O6" t="str">
            <v>Vedolizumab</v>
          </cell>
          <cell r="P6"/>
          <cell r="Q6">
            <v>300</v>
          </cell>
        </row>
        <row r="7">
          <cell r="A7" t="str">
            <v>J0180</v>
          </cell>
          <cell r="B7" t="str">
            <v>Fabrazyme</v>
          </cell>
          <cell r="C7" t="str">
            <v>J0180</v>
          </cell>
          <cell r="D7" t="str">
            <v>1</v>
          </cell>
          <cell r="E7">
            <v>683.96</v>
          </cell>
          <cell r="F7">
            <v>170.989</v>
          </cell>
          <cell r="G7" t="str">
            <v>1 MG</v>
          </cell>
          <cell r="H7">
            <v>170.989</v>
          </cell>
          <cell r="I7">
            <v>161.80000000000001</v>
          </cell>
          <cell r="J7"/>
          <cell r="K7"/>
          <cell r="L7">
            <v>1.5</v>
          </cell>
          <cell r="M7">
            <v>1</v>
          </cell>
          <cell r="N7">
            <v>1</v>
          </cell>
          <cell r="O7" t="str">
            <v>Agalsidase beta</v>
          </cell>
          <cell r="P7" t="str">
            <v>Weight Based</v>
          </cell>
          <cell r="Q7">
            <v>75</v>
          </cell>
        </row>
        <row r="8">
          <cell r="A8" t="str">
            <v>J1740</v>
          </cell>
          <cell r="B8" t="str">
            <v>Ibandronate Sodium</v>
          </cell>
          <cell r="C8" t="str">
            <v>J1740</v>
          </cell>
          <cell r="D8" t="str">
            <v>1</v>
          </cell>
          <cell r="E8">
            <v>335.12</v>
          </cell>
          <cell r="F8">
            <v>83.78</v>
          </cell>
          <cell r="G8" t="str">
            <v>1 MG</v>
          </cell>
          <cell r="H8">
            <v>83.78</v>
          </cell>
          <cell r="I8">
            <v>74.236666666666665</v>
          </cell>
          <cell r="J8"/>
          <cell r="K8"/>
          <cell r="L8">
            <v>0.25</v>
          </cell>
          <cell r="M8">
            <v>3</v>
          </cell>
          <cell r="N8">
            <v>1</v>
          </cell>
          <cell r="O8" t="str">
            <v>Ibandronate Sodium</v>
          </cell>
          <cell r="P8" t="str">
            <v>15-30 secs IV push</v>
          </cell>
          <cell r="Q8">
            <v>3</v>
          </cell>
        </row>
        <row r="9">
          <cell r="A9" t="str">
            <v>J1439</v>
          </cell>
          <cell r="B9" t="str">
            <v>Injectafer</v>
          </cell>
          <cell r="C9" t="str">
            <v>J1439</v>
          </cell>
          <cell r="D9" t="str">
            <v>1</v>
          </cell>
          <cell r="E9">
            <v>4.2699999999999996</v>
          </cell>
          <cell r="F9">
            <v>1.0680000000000001</v>
          </cell>
          <cell r="G9" t="str">
            <v>1 MG</v>
          </cell>
          <cell r="H9">
            <v>1.0680000000000001</v>
          </cell>
          <cell r="I9">
            <v>1.0407999999999999</v>
          </cell>
          <cell r="J9">
            <v>96365</v>
          </cell>
          <cell r="K9"/>
          <cell r="L9" t="str">
            <v>IV Push</v>
          </cell>
          <cell r="M9">
            <v>750</v>
          </cell>
          <cell r="N9">
            <v>1</v>
          </cell>
          <cell r="O9" t="str">
            <v>Ferric Carboxymaltose</v>
          </cell>
          <cell r="P9" t="str">
            <v>Two 750mg infusions over 1 week</v>
          </cell>
          <cell r="Q9">
            <v>750</v>
          </cell>
        </row>
        <row r="10">
          <cell r="A10" t="str">
            <v>J1566</v>
          </cell>
          <cell r="B10" t="str">
            <v>IVIG Carimune 5%</v>
          </cell>
          <cell r="C10" t="str">
            <v>J1566</v>
          </cell>
          <cell r="D10" t="str">
            <v>500</v>
          </cell>
          <cell r="E10">
            <v>131.77000000000001</v>
          </cell>
          <cell r="F10">
            <v>32.942</v>
          </cell>
          <cell r="G10" t="str">
            <v>500 MG</v>
          </cell>
          <cell r="H10">
            <v>6.5883999999999998E-2</v>
          </cell>
          <cell r="I10">
            <v>5.1999999999999998E-2</v>
          </cell>
          <cell r="J10">
            <v>96365</v>
          </cell>
          <cell r="K10">
            <v>96366</v>
          </cell>
          <cell r="L10" t="str">
            <v>IVIG</v>
          </cell>
          <cell r="M10"/>
          <cell r="N10"/>
          <cell r="O10"/>
          <cell r="P10"/>
          <cell r="Q10"/>
        </row>
        <row r="11">
          <cell r="A11" t="str">
            <v>J1572</v>
          </cell>
          <cell r="B11" t="str">
            <v>IVIG Flebogamma 10%</v>
          </cell>
          <cell r="C11" t="str">
            <v>J1572</v>
          </cell>
          <cell r="D11" t="str">
            <v>500</v>
          </cell>
          <cell r="E11">
            <v>111.72</v>
          </cell>
          <cell r="F11">
            <v>27.93</v>
          </cell>
          <cell r="G11" t="str">
            <v>500 MG</v>
          </cell>
          <cell r="H11">
            <v>5.586E-2</v>
          </cell>
          <cell r="I11">
            <v>7.6990000000000003E-2</v>
          </cell>
          <cell r="J11">
            <v>96365</v>
          </cell>
          <cell r="K11">
            <v>96366</v>
          </cell>
          <cell r="L11" t="str">
            <v>IVIG</v>
          </cell>
          <cell r="M11">
            <v>10000</v>
          </cell>
          <cell r="N11">
            <v>500</v>
          </cell>
          <cell r="O11" t="str">
            <v>Immune Globulin Intravenous (Human)</v>
          </cell>
          <cell r="P11"/>
          <cell r="Q11">
            <v>40</v>
          </cell>
        </row>
        <row r="12">
          <cell r="A12" t="str">
            <v>J1557</v>
          </cell>
          <cell r="B12" t="str">
            <v>IVIG Gammaplex 5%</v>
          </cell>
          <cell r="C12" t="str">
            <v>J1557</v>
          </cell>
          <cell r="D12" t="str">
            <v>500</v>
          </cell>
          <cell r="E12">
            <v>186.76</v>
          </cell>
          <cell r="F12">
            <v>46.691000000000003</v>
          </cell>
          <cell r="G12" t="str">
            <v>500 MG</v>
          </cell>
          <cell r="H12">
            <v>9.3382000000000007E-2</v>
          </cell>
          <cell r="I12">
            <v>7.4999999999999997E-2</v>
          </cell>
          <cell r="J12">
            <v>96365</v>
          </cell>
          <cell r="K12">
            <v>96366</v>
          </cell>
          <cell r="L12" t="str">
            <v>IVIG</v>
          </cell>
          <cell r="M12"/>
          <cell r="N12"/>
          <cell r="O12"/>
          <cell r="P12"/>
          <cell r="Q12"/>
        </row>
        <row r="13">
          <cell r="A13" t="str">
            <v>J1568</v>
          </cell>
          <cell r="B13" t="str">
            <v>IVIG Octagam 10%</v>
          </cell>
          <cell r="C13" t="str">
            <v>J1568</v>
          </cell>
          <cell r="D13" t="str">
            <v>500</v>
          </cell>
          <cell r="E13">
            <v>136.5</v>
          </cell>
          <cell r="F13">
            <v>34.125</v>
          </cell>
          <cell r="G13" t="str">
            <v>500 MG</v>
          </cell>
          <cell r="H13">
            <v>6.8250000000000005E-2</v>
          </cell>
          <cell r="I13">
            <v>7.4999999999999997E-2</v>
          </cell>
          <cell r="J13">
            <v>96365</v>
          </cell>
          <cell r="K13">
            <v>96366</v>
          </cell>
          <cell r="L13" t="str">
            <v>IVIG</v>
          </cell>
          <cell r="M13">
            <v>10000</v>
          </cell>
          <cell r="N13">
            <v>500</v>
          </cell>
          <cell r="O13" t="str">
            <v>Immune Globulin Intravenous (Human)</v>
          </cell>
          <cell r="P13" t="str">
            <v>Weight Based</v>
          </cell>
          <cell r="Q13"/>
        </row>
        <row r="14">
          <cell r="A14" t="str">
            <v>J1568</v>
          </cell>
          <cell r="B14" t="str">
            <v>IVIG Octagam 5%</v>
          </cell>
          <cell r="C14" t="str">
            <v>J1568</v>
          </cell>
          <cell r="D14" t="str">
            <v>500</v>
          </cell>
          <cell r="E14">
            <v>136.5</v>
          </cell>
          <cell r="F14">
            <v>34.125</v>
          </cell>
          <cell r="G14" t="str">
            <v>500 MG</v>
          </cell>
          <cell r="H14">
            <v>6.8250000000000005E-2</v>
          </cell>
          <cell r="I14">
            <v>7.2800000000000004E-2</v>
          </cell>
          <cell r="J14">
            <v>96365</v>
          </cell>
          <cell r="K14">
            <v>96366</v>
          </cell>
          <cell r="L14" t="str">
            <v>IVIG</v>
          </cell>
          <cell r="M14">
            <v>10000</v>
          </cell>
          <cell r="N14">
            <v>500</v>
          </cell>
          <cell r="O14" t="str">
            <v>Immune Globulin Intravenous (Human)</v>
          </cell>
          <cell r="P14" t="str">
            <v>Weight Based</v>
          </cell>
          <cell r="Q14"/>
        </row>
        <row r="15">
          <cell r="A15" t="str">
            <v>J2507</v>
          </cell>
          <cell r="B15" t="str">
            <v>Krystexxa</v>
          </cell>
          <cell r="C15" t="str">
            <v>J2507</v>
          </cell>
          <cell r="D15" t="str">
            <v>1</v>
          </cell>
          <cell r="E15">
            <v>7995.4</v>
          </cell>
          <cell r="F15">
            <v>1998.8489999999999</v>
          </cell>
          <cell r="G15" t="str">
            <v>1 MG</v>
          </cell>
          <cell r="H15">
            <v>1998.8489999999999</v>
          </cell>
          <cell r="I15">
            <v>1811.0325</v>
          </cell>
          <cell r="J15"/>
          <cell r="K15"/>
          <cell r="L15">
            <v>2</v>
          </cell>
          <cell r="M15">
            <v>8</v>
          </cell>
          <cell r="N15">
            <v>1</v>
          </cell>
          <cell r="O15" t="str">
            <v>Pegloticase</v>
          </cell>
          <cell r="P15"/>
          <cell r="Q15">
            <v>8</v>
          </cell>
        </row>
        <row r="16">
          <cell r="A16" t="str">
            <v>J2182</v>
          </cell>
          <cell r="B16" t="str">
            <v>Nucala</v>
          </cell>
          <cell r="C16" t="str">
            <v>J2182</v>
          </cell>
          <cell r="D16" t="str">
            <v>1</v>
          </cell>
          <cell r="E16">
            <v>113.56</v>
          </cell>
          <cell r="F16">
            <v>28.39</v>
          </cell>
          <cell r="G16"/>
          <cell r="H16">
            <v>28.39</v>
          </cell>
          <cell r="I16">
            <v>27.851199999999999</v>
          </cell>
          <cell r="J16">
            <v>96401</v>
          </cell>
          <cell r="K16"/>
          <cell r="L16" t="str">
            <v>Complex</v>
          </cell>
          <cell r="M16">
            <v>100</v>
          </cell>
          <cell r="N16">
            <v>100</v>
          </cell>
          <cell r="O16" t="str">
            <v>Mepolizumab</v>
          </cell>
          <cell r="P16" t="str">
            <v>Subcutaneous Injection</v>
          </cell>
          <cell r="Q16"/>
        </row>
        <row r="17">
          <cell r="A17" t="str">
            <v>J0485</v>
          </cell>
          <cell r="B17" t="str">
            <v>Nulojix</v>
          </cell>
          <cell r="C17" t="str">
            <v>J0485</v>
          </cell>
          <cell r="D17" t="str">
            <v>1</v>
          </cell>
          <cell r="E17">
            <v>15.64</v>
          </cell>
          <cell r="F17">
            <v>3.9089999999999998</v>
          </cell>
          <cell r="G17" t="str">
            <v>1 MG</v>
          </cell>
          <cell r="H17">
            <v>3.9089999999999998</v>
          </cell>
          <cell r="I17">
            <v>3.5956399999999999</v>
          </cell>
          <cell r="J17"/>
          <cell r="K17"/>
          <cell r="L17">
            <v>0.5</v>
          </cell>
          <cell r="M17">
            <v>1</v>
          </cell>
          <cell r="N17">
            <v>1</v>
          </cell>
          <cell r="O17" t="str">
            <v>Belatacept</v>
          </cell>
          <cell r="P17" t="str">
            <v>Weight Based</v>
          </cell>
          <cell r="Q17">
            <v>500</v>
          </cell>
        </row>
        <row r="18">
          <cell r="A18" t="str">
            <v>J3590-OC</v>
          </cell>
          <cell r="B18" t="str">
            <v>Ocrevus</v>
          </cell>
          <cell r="C18" t="str">
            <v>J3590-OC</v>
          </cell>
          <cell r="D18" t="str">
            <v>300</v>
          </cell>
          <cell r="E18">
            <v>68900</v>
          </cell>
          <cell r="F18">
            <v>17225</v>
          </cell>
          <cell r="G18"/>
          <cell r="H18">
            <v>57.416666666666664</v>
          </cell>
          <cell r="I18">
            <v>54.166666666666664</v>
          </cell>
          <cell r="J18"/>
          <cell r="K18"/>
          <cell r="L18">
            <v>3</v>
          </cell>
          <cell r="M18"/>
          <cell r="N18"/>
          <cell r="O18"/>
          <cell r="P18"/>
          <cell r="Q18"/>
        </row>
        <row r="19">
          <cell r="A19" t="str">
            <v>J0129</v>
          </cell>
          <cell r="B19" t="str">
            <v>Orencia</v>
          </cell>
          <cell r="C19" t="str">
            <v>J0129</v>
          </cell>
          <cell r="D19" t="str">
            <v>10</v>
          </cell>
          <cell r="E19">
            <v>190.45</v>
          </cell>
          <cell r="F19">
            <v>47.613</v>
          </cell>
          <cell r="G19" t="str">
            <v>10 MG</v>
          </cell>
          <cell r="H19">
            <v>4.7613000000000003</v>
          </cell>
          <cell r="I19">
            <v>3.2787199999999999</v>
          </cell>
          <cell r="J19"/>
          <cell r="K19"/>
          <cell r="L19">
            <v>1</v>
          </cell>
          <cell r="M19">
            <v>250</v>
          </cell>
          <cell r="N19">
            <v>10</v>
          </cell>
          <cell r="O19" t="str">
            <v>Abatacept</v>
          </cell>
          <cell r="P19"/>
          <cell r="Q19">
            <v>750</v>
          </cell>
        </row>
        <row r="20">
          <cell r="A20" t="str">
            <v>J0256</v>
          </cell>
          <cell r="B20" t="str">
            <v>Prolastin</v>
          </cell>
          <cell r="C20" t="str">
            <v>J0256</v>
          </cell>
          <cell r="D20" t="str">
            <v>10</v>
          </cell>
          <cell r="E20">
            <v>19.77</v>
          </cell>
          <cell r="F20">
            <v>4.9429999999999996</v>
          </cell>
          <cell r="G20" t="str">
            <v>10 MG</v>
          </cell>
          <cell r="H20">
            <v>0.49429999999999996</v>
          </cell>
          <cell r="I20">
            <v>0.45</v>
          </cell>
          <cell r="J20">
            <v>96365</v>
          </cell>
          <cell r="K20"/>
          <cell r="L20" t="str">
            <v>IV Push</v>
          </cell>
          <cell r="M20">
            <v>1000</v>
          </cell>
          <cell r="N20">
            <v>10</v>
          </cell>
          <cell r="O20" t="str">
            <v>Alpha 1 Proteinase</v>
          </cell>
          <cell r="P20" t="str">
            <v>Weight Based</v>
          </cell>
          <cell r="Q20"/>
        </row>
        <row r="21">
          <cell r="A21" t="str">
            <v>J0897</v>
          </cell>
          <cell r="B21" t="str">
            <v>Prolia</v>
          </cell>
          <cell r="C21" t="str">
            <v>J0897</v>
          </cell>
          <cell r="D21" t="str">
            <v>1</v>
          </cell>
          <cell r="E21">
            <v>68.14</v>
          </cell>
          <cell r="F21">
            <v>17.035</v>
          </cell>
          <cell r="G21" t="str">
            <v>1 MG</v>
          </cell>
          <cell r="H21">
            <v>17.035</v>
          </cell>
          <cell r="I21">
            <v>16.154333333333334</v>
          </cell>
          <cell r="J21">
            <v>96401</v>
          </cell>
          <cell r="K21"/>
          <cell r="L21" t="str">
            <v>Complex</v>
          </cell>
          <cell r="M21">
            <v>60</v>
          </cell>
          <cell r="N21">
            <v>1</v>
          </cell>
          <cell r="O21" t="str">
            <v>Denosumab</v>
          </cell>
          <cell r="P21" t="str">
            <v>Subcutaneous Injection</v>
          </cell>
          <cell r="Q21">
            <v>60</v>
          </cell>
        </row>
        <row r="22">
          <cell r="A22" t="str">
            <v>J1745</v>
          </cell>
          <cell r="B22" t="str">
            <v>Remicade</v>
          </cell>
          <cell r="C22" t="str">
            <v>J1745</v>
          </cell>
          <cell r="D22" t="str">
            <v>10</v>
          </cell>
          <cell r="E22">
            <v>342.96</v>
          </cell>
          <cell r="F22">
            <v>85.74</v>
          </cell>
          <cell r="G22" t="str">
            <v>10 MG</v>
          </cell>
          <cell r="H22">
            <v>8.5739999999999998</v>
          </cell>
          <cell r="I22">
            <v>7.7389999999999999</v>
          </cell>
          <cell r="J22"/>
          <cell r="K22"/>
          <cell r="L22">
            <v>2</v>
          </cell>
          <cell r="M22">
            <v>1</v>
          </cell>
          <cell r="N22">
            <v>10</v>
          </cell>
          <cell r="O22" t="str">
            <v>Infliximab</v>
          </cell>
          <cell r="P22" t="str">
            <v>Weight Based</v>
          </cell>
          <cell r="Q22">
            <v>500</v>
          </cell>
        </row>
        <row r="23">
          <cell r="A23" t="str">
            <v>J9310</v>
          </cell>
          <cell r="B23" t="str">
            <v>Rituxan</v>
          </cell>
          <cell r="C23" t="str">
            <v>J9310</v>
          </cell>
          <cell r="D23" t="str">
            <v>100</v>
          </cell>
          <cell r="E23">
            <v>3369.58</v>
          </cell>
          <cell r="F23">
            <v>842.39499999999998</v>
          </cell>
          <cell r="G23" t="str">
            <v>100 MG</v>
          </cell>
          <cell r="H23">
            <v>8.4239499999999996</v>
          </cell>
          <cell r="I23">
            <v>7.9467400000000001</v>
          </cell>
          <cell r="J23"/>
          <cell r="K23"/>
          <cell r="L23">
            <v>3.5</v>
          </cell>
          <cell r="M23">
            <v>500</v>
          </cell>
          <cell r="N23">
            <v>100</v>
          </cell>
          <cell r="O23" t="str">
            <v>Rituximab</v>
          </cell>
          <cell r="P23" t="str">
            <v>Waste Bill for Wegener DX only</v>
          </cell>
          <cell r="Q23">
            <v>1000</v>
          </cell>
        </row>
        <row r="24">
          <cell r="A24" t="str">
            <v>J1602</v>
          </cell>
          <cell r="B24" t="str">
            <v>Simponi Aria</v>
          </cell>
          <cell r="C24" t="str">
            <v>J1602</v>
          </cell>
          <cell r="D24" t="str">
            <v>1</v>
          </cell>
          <cell r="E24">
            <v>98.91</v>
          </cell>
          <cell r="F24">
            <v>24.727</v>
          </cell>
          <cell r="G24" t="str">
            <v>1 MG</v>
          </cell>
          <cell r="H24">
            <v>24.727</v>
          </cell>
          <cell r="I24">
            <v>22.517800000000001</v>
          </cell>
          <cell r="J24"/>
          <cell r="K24"/>
          <cell r="L24">
            <v>0.5</v>
          </cell>
          <cell r="M24">
            <v>1</v>
          </cell>
          <cell r="N24">
            <v>1</v>
          </cell>
          <cell r="O24" t="str">
            <v>Golimumab</v>
          </cell>
          <cell r="P24" t="str">
            <v>Weight Based</v>
          </cell>
          <cell r="Q24">
            <v>185</v>
          </cell>
        </row>
        <row r="25">
          <cell r="A25" t="str">
            <v>Q9989</v>
          </cell>
          <cell r="B25" t="str">
            <v>Stelara - IV</v>
          </cell>
          <cell r="C25" t="str">
            <v>Q9989</v>
          </cell>
          <cell r="D25">
            <v>1</v>
          </cell>
          <cell r="E25">
            <v>51.51</v>
          </cell>
          <cell r="F25">
            <v>12.877000000000001</v>
          </cell>
          <cell r="G25" t="str">
            <v>1 MG</v>
          </cell>
          <cell r="H25">
            <v>12.877000000000001</v>
          </cell>
          <cell r="I25">
            <v>12.026615384615384</v>
          </cell>
          <cell r="J25"/>
          <cell r="K25"/>
          <cell r="L25">
            <v>1</v>
          </cell>
          <cell r="M25"/>
          <cell r="N25"/>
          <cell r="O25"/>
          <cell r="P25"/>
          <cell r="Q25"/>
        </row>
        <row r="26">
          <cell r="A26" t="str">
            <v>J3357</v>
          </cell>
          <cell r="B26" t="str">
            <v>Stelara - Sub Q</v>
          </cell>
          <cell r="C26" t="str">
            <v>J3357</v>
          </cell>
          <cell r="D26" t="str">
            <v>1</v>
          </cell>
          <cell r="E26">
            <v>733.01</v>
          </cell>
          <cell r="F26">
            <v>183.25200000000001</v>
          </cell>
          <cell r="G26" t="str">
            <v>1 MG</v>
          </cell>
          <cell r="H26">
            <v>183.25200000000001</v>
          </cell>
          <cell r="I26">
            <v>172.87933333333334</v>
          </cell>
          <cell r="J26">
            <v>96401</v>
          </cell>
          <cell r="K26"/>
          <cell r="L26" t="str">
            <v>Complex</v>
          </cell>
          <cell r="M26"/>
          <cell r="N26"/>
          <cell r="O26"/>
          <cell r="P26"/>
          <cell r="Q26"/>
        </row>
        <row r="27">
          <cell r="A27" t="str">
            <v>J2323</v>
          </cell>
          <cell r="B27" t="str">
            <v>Tysabri</v>
          </cell>
          <cell r="C27" t="str">
            <v>J2323</v>
          </cell>
          <cell r="D27" t="str">
            <v>1</v>
          </cell>
          <cell r="E27">
            <v>77.709999999999994</v>
          </cell>
          <cell r="F27">
            <v>19.427</v>
          </cell>
          <cell r="G27" t="str">
            <v>1 MG</v>
          </cell>
          <cell r="H27">
            <v>19.427</v>
          </cell>
          <cell r="I27">
            <v>18.100000000000001</v>
          </cell>
          <cell r="J27"/>
          <cell r="K27"/>
          <cell r="L27">
            <v>1</v>
          </cell>
          <cell r="M27">
            <v>300</v>
          </cell>
          <cell r="N27">
            <v>1</v>
          </cell>
          <cell r="O27" t="str">
            <v>Natalizumab</v>
          </cell>
          <cell r="P27"/>
          <cell r="Q27">
            <v>300</v>
          </cell>
        </row>
        <row r="28">
          <cell r="A28" t="str">
            <v>J2357</v>
          </cell>
          <cell r="B28" t="str">
            <v>Xolair</v>
          </cell>
          <cell r="C28" t="str">
            <v>J2357</v>
          </cell>
          <cell r="D28" t="str">
            <v>5</v>
          </cell>
          <cell r="E28">
            <v>134.36000000000001</v>
          </cell>
          <cell r="F28">
            <v>33.590000000000003</v>
          </cell>
          <cell r="G28" t="str">
            <v>5 MG</v>
          </cell>
          <cell r="H28">
            <v>6.7180000000000009</v>
          </cell>
          <cell r="I28">
            <v>6.2712666666666674</v>
          </cell>
          <cell r="J28">
            <v>96401</v>
          </cell>
          <cell r="K28">
            <v>96401</v>
          </cell>
          <cell r="L28" t="str">
            <v>Complex</v>
          </cell>
          <cell r="M28">
            <v>150</v>
          </cell>
          <cell r="N28">
            <v>5</v>
          </cell>
          <cell r="O28" t="str">
            <v>Omalizumab</v>
          </cell>
          <cell r="P28" t="str">
            <v>Subcutaneous Injection</v>
          </cell>
          <cell r="Q28">
            <v>300</v>
          </cell>
        </row>
        <row r="29">
          <cell r="A29" t="str">
            <v>J3489</v>
          </cell>
          <cell r="B29" t="str">
            <v>Zoledronic Acid</v>
          </cell>
          <cell r="C29" t="str">
            <v>J3489</v>
          </cell>
          <cell r="D29" t="str">
            <v>1</v>
          </cell>
          <cell r="E29">
            <v>48.12</v>
          </cell>
          <cell r="F29">
            <v>12.031000000000001</v>
          </cell>
          <cell r="G29" t="str">
            <v>1 MG</v>
          </cell>
          <cell r="H29">
            <v>12.031000000000001</v>
          </cell>
          <cell r="I29">
            <v>11.757999999999999</v>
          </cell>
          <cell r="J29">
            <v>96365</v>
          </cell>
          <cell r="K29"/>
          <cell r="L29" t="str">
            <v>IV Push</v>
          </cell>
          <cell r="M29">
            <v>5</v>
          </cell>
          <cell r="N29">
            <v>1</v>
          </cell>
          <cell r="O29"/>
          <cell r="P29"/>
          <cell r="Q29">
            <v>5</v>
          </cell>
        </row>
      </sheetData>
      <sheetData sheetId="5">
        <row r="1">
          <cell r="A1" t="str">
            <v>Codes</v>
          </cell>
          <cell r="B1" t="str">
            <v>Billing Unit</v>
          </cell>
          <cell r="C1" t="str">
            <v>Description</v>
          </cell>
          <cell r="D1" t="str">
            <v>Standard Fee 
Effective 09/01/2017</v>
          </cell>
          <cell r="E1" t="str">
            <v>Unit Amt</v>
          </cell>
          <cell r="F1" t="str">
            <v>Unit</v>
          </cell>
          <cell r="G1" t="str">
            <v>Per Unit</v>
          </cell>
        </row>
        <row r="2">
          <cell r="A2" t="str">
            <v>J3262</v>
          </cell>
          <cell r="B2" t="str">
            <v>1 mg</v>
          </cell>
          <cell r="C2" t="str">
            <v>Actemra</v>
          </cell>
          <cell r="D2">
            <v>17.48</v>
          </cell>
          <cell r="E2" t="str">
            <v>1</v>
          </cell>
          <cell r="F2" t="str">
            <v>mg</v>
          </cell>
          <cell r="G2">
            <v>17.48</v>
          </cell>
        </row>
        <row r="3">
          <cell r="A3" t="str">
            <v>J1200</v>
          </cell>
          <cell r="B3" t="str">
            <v>50 mg</v>
          </cell>
          <cell r="C3" t="str">
            <v>Benadryl</v>
          </cell>
          <cell r="D3">
            <v>2.4</v>
          </cell>
          <cell r="E3" t="str">
            <v>50</v>
          </cell>
          <cell r="F3" t="str">
            <v>mg</v>
          </cell>
          <cell r="G3">
            <v>4.8000000000000001E-2</v>
          </cell>
        </row>
        <row r="4">
          <cell r="A4" t="str">
            <v>J0490</v>
          </cell>
          <cell r="B4" t="str">
            <v>10 mg</v>
          </cell>
          <cell r="C4" t="str">
            <v>Benlysta</v>
          </cell>
          <cell r="D4">
            <v>167.93</v>
          </cell>
          <cell r="E4" t="str">
            <v>10</v>
          </cell>
          <cell r="F4" t="str">
            <v>mg</v>
          </cell>
          <cell r="G4">
            <v>16.792999999999999</v>
          </cell>
        </row>
        <row r="5">
          <cell r="A5" t="str">
            <v>J1566</v>
          </cell>
          <cell r="B5" t="str">
            <v>500 mg</v>
          </cell>
          <cell r="C5" t="str">
            <v>Carimune NF</v>
          </cell>
          <cell r="D5">
            <v>131.77000000000001</v>
          </cell>
          <cell r="E5" t="str">
            <v>500</v>
          </cell>
          <cell r="F5" t="str">
            <v>mg</v>
          </cell>
          <cell r="G5">
            <v>0.26354</v>
          </cell>
        </row>
        <row r="6">
          <cell r="A6" t="str">
            <v>J0717</v>
          </cell>
          <cell r="B6" t="str">
            <v>1 mg</v>
          </cell>
          <cell r="C6" t="str">
            <v>Cimzia</v>
          </cell>
          <cell r="D6">
            <v>30.85</v>
          </cell>
          <cell r="E6" t="str">
            <v>1</v>
          </cell>
          <cell r="F6" t="str">
            <v>mg</v>
          </cell>
          <cell r="G6">
            <v>30.85</v>
          </cell>
        </row>
        <row r="7">
          <cell r="A7" t="str">
            <v>J2786</v>
          </cell>
          <cell r="B7" t="str">
            <v>1 mg</v>
          </cell>
          <cell r="C7" t="str">
            <v>Cinqair</v>
          </cell>
          <cell r="D7">
            <v>35.4</v>
          </cell>
          <cell r="E7" t="str">
            <v>1</v>
          </cell>
          <cell r="F7" t="str">
            <v>mg</v>
          </cell>
          <cell r="G7">
            <v>35.4</v>
          </cell>
        </row>
        <row r="8">
          <cell r="A8" t="str">
            <v>J3380</v>
          </cell>
          <cell r="B8" t="str">
            <v>1 mg</v>
          </cell>
          <cell r="C8" t="str">
            <v>Entyvio</v>
          </cell>
          <cell r="D8">
            <v>72.25</v>
          </cell>
          <cell r="E8" t="str">
            <v>1</v>
          </cell>
          <cell r="F8" t="str">
            <v>mg</v>
          </cell>
          <cell r="G8">
            <v>72.25</v>
          </cell>
        </row>
        <row r="9">
          <cell r="A9" t="str">
            <v>J0180</v>
          </cell>
          <cell r="B9" t="str">
            <v>1 mg</v>
          </cell>
          <cell r="C9" t="str">
            <v>Fabrazyme</v>
          </cell>
          <cell r="D9">
            <v>683.96</v>
          </cell>
          <cell r="E9" t="str">
            <v>1</v>
          </cell>
          <cell r="F9" t="str">
            <v>mg</v>
          </cell>
          <cell r="G9">
            <v>683.96</v>
          </cell>
        </row>
        <row r="10">
          <cell r="A10" t="str">
            <v>J1572</v>
          </cell>
          <cell r="B10" t="str">
            <v>500 mg</v>
          </cell>
          <cell r="C10" t="str">
            <v>Flebogamma</v>
          </cell>
          <cell r="D10">
            <v>111.72</v>
          </cell>
          <cell r="E10" t="str">
            <v>500</v>
          </cell>
          <cell r="F10" t="str">
            <v>mg</v>
          </cell>
          <cell r="G10">
            <v>0.22344</v>
          </cell>
        </row>
        <row r="11">
          <cell r="A11" t="str">
            <v>J1569</v>
          </cell>
          <cell r="B11" t="str">
            <v>500 mg</v>
          </cell>
          <cell r="C11" t="str">
            <v>Gammagard</v>
          </cell>
          <cell r="D11">
            <v>160.77000000000001</v>
          </cell>
          <cell r="E11" t="str">
            <v>500</v>
          </cell>
          <cell r="F11" t="str">
            <v>mg</v>
          </cell>
          <cell r="G11">
            <v>0.32154000000000005</v>
          </cell>
        </row>
        <row r="12">
          <cell r="A12" t="str">
            <v>J1557</v>
          </cell>
          <cell r="B12" t="str">
            <v>500 mg</v>
          </cell>
          <cell r="C12" t="str">
            <v>Gammaplex</v>
          </cell>
          <cell r="D12">
            <v>186.76</v>
          </cell>
          <cell r="E12" t="str">
            <v>500</v>
          </cell>
          <cell r="F12" t="str">
            <v>mg</v>
          </cell>
          <cell r="G12">
            <v>0.37351999999999996</v>
          </cell>
        </row>
        <row r="13">
          <cell r="A13" t="str">
            <v>J1561</v>
          </cell>
          <cell r="B13" t="str">
            <v>500 mg</v>
          </cell>
          <cell r="C13" t="str">
            <v>Gamunex</v>
          </cell>
          <cell r="D13">
            <v>153.63999999999999</v>
          </cell>
          <cell r="E13" t="str">
            <v>500</v>
          </cell>
          <cell r="F13" t="str">
            <v>mg</v>
          </cell>
          <cell r="G13">
            <v>0.30728</v>
          </cell>
        </row>
        <row r="14">
          <cell r="A14" t="str">
            <v>J1720</v>
          </cell>
          <cell r="B14" t="str">
            <v>100 mg</v>
          </cell>
          <cell r="C14" t="str">
            <v>Hydrocortisone</v>
          </cell>
          <cell r="D14">
            <v>43.41</v>
          </cell>
          <cell r="E14" t="str">
            <v>100</v>
          </cell>
          <cell r="F14" t="str">
            <v>mg</v>
          </cell>
          <cell r="G14">
            <v>0.43409999999999999</v>
          </cell>
        </row>
        <row r="15">
          <cell r="A15" t="str">
            <v>J1740</v>
          </cell>
          <cell r="B15" t="str">
            <v>1 mg</v>
          </cell>
          <cell r="C15" t="str">
            <v>Ibrandronate Sodium</v>
          </cell>
          <cell r="D15">
            <v>335.12</v>
          </cell>
          <cell r="E15" t="str">
            <v>1</v>
          </cell>
          <cell r="F15" t="str">
            <v>mg</v>
          </cell>
          <cell r="G15">
            <v>335.12</v>
          </cell>
        </row>
        <row r="16">
          <cell r="A16" t="str">
            <v>Q5102</v>
          </cell>
          <cell r="B16" t="str">
            <v>10 mg</v>
          </cell>
          <cell r="C16" t="str">
            <v>Inflectra Biosimilar</v>
          </cell>
          <cell r="D16">
            <v>320.77</v>
          </cell>
          <cell r="E16" t="str">
            <v>10</v>
          </cell>
          <cell r="F16" t="str">
            <v>mg</v>
          </cell>
          <cell r="G16">
            <v>32.076999999999998</v>
          </cell>
        </row>
        <row r="17">
          <cell r="A17" t="str">
            <v>J1439</v>
          </cell>
          <cell r="B17" t="str">
            <v>1 mg</v>
          </cell>
          <cell r="C17" t="str">
            <v>Injectafer</v>
          </cell>
          <cell r="D17">
            <v>4.2699999999999996</v>
          </cell>
          <cell r="E17" t="str">
            <v>1</v>
          </cell>
          <cell r="F17" t="str">
            <v>mg</v>
          </cell>
          <cell r="G17">
            <v>4.2699999999999996</v>
          </cell>
        </row>
        <row r="18">
          <cell r="A18" t="str">
            <v>J2507</v>
          </cell>
          <cell r="B18" t="str">
            <v>1 mg</v>
          </cell>
          <cell r="C18" t="str">
            <v>Krystexxa</v>
          </cell>
          <cell r="D18">
            <v>7995.4</v>
          </cell>
          <cell r="E18" t="str">
            <v>1</v>
          </cell>
          <cell r="F18" t="str">
            <v>mg</v>
          </cell>
          <cell r="G18">
            <v>7995.4</v>
          </cell>
        </row>
        <row r="19">
          <cell r="A19" t="str">
            <v>J0202</v>
          </cell>
          <cell r="B19" t="str">
            <v>1 mg</v>
          </cell>
          <cell r="C19" t="str">
            <v>Lemtrada</v>
          </cell>
          <cell r="D19">
            <v>7127.94</v>
          </cell>
          <cell r="E19" t="str">
            <v>1</v>
          </cell>
          <cell r="F19" t="str">
            <v>mg</v>
          </cell>
          <cell r="G19">
            <v>7127.94</v>
          </cell>
        </row>
        <row r="20">
          <cell r="A20" t="str">
            <v>J0221</v>
          </cell>
          <cell r="B20" t="str">
            <v>10 mg</v>
          </cell>
          <cell r="C20" t="str">
            <v>Lumizyme</v>
          </cell>
          <cell r="D20">
            <v>638.95000000000005</v>
          </cell>
          <cell r="E20" t="str">
            <v>10</v>
          </cell>
          <cell r="F20" t="str">
            <v>mg</v>
          </cell>
          <cell r="G20">
            <v>63.895000000000003</v>
          </cell>
        </row>
        <row r="21">
          <cell r="A21" t="str">
            <v>J2182</v>
          </cell>
          <cell r="B21" t="str">
            <v>1 mg</v>
          </cell>
          <cell r="C21" t="str">
            <v>Nucala</v>
          </cell>
          <cell r="D21">
            <v>113.56</v>
          </cell>
          <cell r="E21" t="str">
            <v>1</v>
          </cell>
          <cell r="F21" t="str">
            <v>mg</v>
          </cell>
          <cell r="G21">
            <v>113.56</v>
          </cell>
        </row>
        <row r="22">
          <cell r="A22" t="str">
            <v>J0485</v>
          </cell>
          <cell r="B22" t="str">
            <v>1 mg</v>
          </cell>
          <cell r="C22" t="str">
            <v>Nulojix</v>
          </cell>
          <cell r="D22">
            <v>15.64</v>
          </cell>
          <cell r="E22" t="str">
            <v>1</v>
          </cell>
          <cell r="F22" t="str">
            <v>mg</v>
          </cell>
          <cell r="G22">
            <v>15.64</v>
          </cell>
        </row>
        <row r="23">
          <cell r="A23" t="str">
            <v>J3590-OC</v>
          </cell>
          <cell r="B23" t="str">
            <v>300 mg</v>
          </cell>
          <cell r="C23" t="str">
            <v>Ocrevus</v>
          </cell>
          <cell r="D23">
            <v>68900</v>
          </cell>
          <cell r="E23" t="str">
            <v>300</v>
          </cell>
          <cell r="F23" t="str">
            <v>mg</v>
          </cell>
          <cell r="G23">
            <v>229.66666666666666</v>
          </cell>
        </row>
        <row r="24">
          <cell r="A24" t="str">
            <v>J1568</v>
          </cell>
          <cell r="B24" t="str">
            <v>500 mg</v>
          </cell>
          <cell r="C24" t="str">
            <v>Octagam</v>
          </cell>
          <cell r="D24">
            <v>136.5</v>
          </cell>
          <cell r="E24" t="str">
            <v>500</v>
          </cell>
          <cell r="F24" t="str">
            <v>mg</v>
          </cell>
          <cell r="G24">
            <v>0.27300000000000002</v>
          </cell>
        </row>
        <row r="25">
          <cell r="A25" t="str">
            <v>J0129</v>
          </cell>
          <cell r="B25" t="str">
            <v>10 mg</v>
          </cell>
          <cell r="C25" t="str">
            <v>Orencia</v>
          </cell>
          <cell r="D25">
            <v>190.45</v>
          </cell>
          <cell r="E25" t="str">
            <v>10</v>
          </cell>
          <cell r="F25" t="str">
            <v>mg</v>
          </cell>
          <cell r="G25">
            <v>19.044999999999998</v>
          </cell>
        </row>
        <row r="26">
          <cell r="A26" t="str">
            <v>J1459</v>
          </cell>
          <cell r="B26" t="str">
            <v>500 mg</v>
          </cell>
          <cell r="C26" t="str">
            <v xml:space="preserve">Privigen </v>
          </cell>
          <cell r="D26">
            <v>154.41999999999999</v>
          </cell>
          <cell r="E26" t="str">
            <v>500</v>
          </cell>
          <cell r="F26" t="str">
            <v>mg</v>
          </cell>
          <cell r="G26">
            <v>0.30883999999999995</v>
          </cell>
        </row>
        <row r="27">
          <cell r="A27" t="str">
            <v>J0256</v>
          </cell>
          <cell r="B27" t="str">
            <v>10 mg</v>
          </cell>
          <cell r="C27" t="str">
            <v>Prolastin-C</v>
          </cell>
          <cell r="D27">
            <v>19.77</v>
          </cell>
          <cell r="E27" t="str">
            <v>10</v>
          </cell>
          <cell r="F27" t="str">
            <v>mg</v>
          </cell>
          <cell r="G27">
            <v>1.9769999999999999</v>
          </cell>
        </row>
        <row r="28">
          <cell r="A28" t="str">
            <v>J0897</v>
          </cell>
          <cell r="B28" t="str">
            <v>1 mg</v>
          </cell>
          <cell r="C28" t="str">
            <v>Prolia</v>
          </cell>
          <cell r="D28">
            <v>68.14</v>
          </cell>
          <cell r="E28" t="str">
            <v>1</v>
          </cell>
          <cell r="F28" t="str">
            <v>mg</v>
          </cell>
          <cell r="G28">
            <v>68.14</v>
          </cell>
        </row>
        <row r="29">
          <cell r="A29" t="str">
            <v>J1745</v>
          </cell>
          <cell r="B29" t="str">
            <v>10 mg</v>
          </cell>
          <cell r="C29" t="str">
            <v>Remicade</v>
          </cell>
          <cell r="D29">
            <v>342.96</v>
          </cell>
          <cell r="E29" t="str">
            <v>10</v>
          </cell>
          <cell r="F29" t="str">
            <v>mg</v>
          </cell>
          <cell r="G29">
            <v>34.295999999999999</v>
          </cell>
        </row>
        <row r="30">
          <cell r="A30" t="str">
            <v>J9310</v>
          </cell>
          <cell r="B30" t="str">
            <v>100 mg</v>
          </cell>
          <cell r="C30" t="str">
            <v>Rituxan</v>
          </cell>
          <cell r="D30">
            <v>3369.58</v>
          </cell>
          <cell r="E30" t="str">
            <v>100</v>
          </cell>
          <cell r="F30" t="str">
            <v>mg</v>
          </cell>
          <cell r="G30">
            <v>33.695799999999998</v>
          </cell>
        </row>
        <row r="31">
          <cell r="A31" t="str">
            <v>J7050</v>
          </cell>
          <cell r="B31" t="str">
            <v>250 ML</v>
          </cell>
          <cell r="C31" t="str">
            <v>Saline</v>
          </cell>
          <cell r="D31">
            <v>1.96</v>
          </cell>
          <cell r="E31" t="str">
            <v>250</v>
          </cell>
          <cell r="F31" t="str">
            <v>ML</v>
          </cell>
          <cell r="G31">
            <v>7.8399999999999997E-3</v>
          </cell>
        </row>
        <row r="32">
          <cell r="A32" t="str">
            <v>J7040</v>
          </cell>
          <cell r="B32" t="str">
            <v>500 ML</v>
          </cell>
          <cell r="C32" t="str">
            <v>Saline</v>
          </cell>
          <cell r="D32">
            <v>3.99</v>
          </cell>
          <cell r="E32" t="str">
            <v>500</v>
          </cell>
          <cell r="F32" t="str">
            <v>ML</v>
          </cell>
          <cell r="G32">
            <v>7.980000000000001E-3</v>
          </cell>
        </row>
        <row r="33">
          <cell r="A33" t="str">
            <v>J1602</v>
          </cell>
          <cell r="B33" t="str">
            <v>1 mg</v>
          </cell>
          <cell r="C33" t="str">
            <v>Simponi Aria</v>
          </cell>
          <cell r="D33">
            <v>98.91</v>
          </cell>
          <cell r="E33" t="str">
            <v>1</v>
          </cell>
          <cell r="F33" t="str">
            <v>mg</v>
          </cell>
          <cell r="G33">
            <v>98.91</v>
          </cell>
        </row>
        <row r="34">
          <cell r="A34" t="str">
            <v>J2920</v>
          </cell>
          <cell r="B34" t="str">
            <v>40 mg</v>
          </cell>
          <cell r="C34" t="str">
            <v>Solu-Medrol</v>
          </cell>
          <cell r="D34">
            <v>17.39</v>
          </cell>
          <cell r="E34" t="str">
            <v>40</v>
          </cell>
          <cell r="F34" t="str">
            <v>mg</v>
          </cell>
          <cell r="G34">
            <v>0.43475000000000003</v>
          </cell>
        </row>
        <row r="35">
          <cell r="A35" t="str">
            <v>J2930</v>
          </cell>
          <cell r="B35" t="str">
            <v>125 mg</v>
          </cell>
          <cell r="C35" t="str">
            <v>Solu-Medrol</v>
          </cell>
          <cell r="D35">
            <v>24.13</v>
          </cell>
          <cell r="E35" t="str">
            <v>125</v>
          </cell>
          <cell r="F35" t="str">
            <v>mg</v>
          </cell>
          <cell r="G35">
            <v>0.19303999999999999</v>
          </cell>
        </row>
        <row r="36">
          <cell r="A36" t="str">
            <v>Q9989</v>
          </cell>
          <cell r="B36" t="str">
            <v>1 mg</v>
          </cell>
          <cell r="C36" t="str">
            <v xml:space="preserve">Stelara - IV </v>
          </cell>
          <cell r="D36">
            <v>51.51</v>
          </cell>
          <cell r="E36" t="str">
            <v>1</v>
          </cell>
          <cell r="F36" t="str">
            <v>mg</v>
          </cell>
          <cell r="G36">
            <v>51.51</v>
          </cell>
        </row>
        <row r="37">
          <cell r="A37" t="str">
            <v>J3357</v>
          </cell>
          <cell r="B37" t="str">
            <v>1 mg</v>
          </cell>
          <cell r="C37" t="str">
            <v>Stelara - SubQ</v>
          </cell>
          <cell r="D37">
            <v>733.01</v>
          </cell>
          <cell r="E37" t="str">
            <v>1</v>
          </cell>
          <cell r="F37" t="str">
            <v>mg</v>
          </cell>
          <cell r="G37">
            <v>733.01</v>
          </cell>
        </row>
        <row r="38">
          <cell r="A38" t="str">
            <v>J2323</v>
          </cell>
          <cell r="B38" t="str">
            <v>1 mg</v>
          </cell>
          <cell r="C38" t="str">
            <v>Tysabri</v>
          </cell>
          <cell r="D38">
            <v>77.709999999999994</v>
          </cell>
          <cell r="E38" t="str">
            <v>1</v>
          </cell>
          <cell r="F38" t="str">
            <v>mg</v>
          </cell>
          <cell r="G38">
            <v>77.709999999999994</v>
          </cell>
        </row>
        <row r="39">
          <cell r="A39" t="str">
            <v>J2357</v>
          </cell>
          <cell r="B39" t="str">
            <v>5 mg</v>
          </cell>
          <cell r="C39" t="str">
            <v>Xolair</v>
          </cell>
          <cell r="D39">
            <v>134.36000000000001</v>
          </cell>
          <cell r="E39" t="str">
            <v>5</v>
          </cell>
          <cell r="F39" t="str">
            <v>mg</v>
          </cell>
          <cell r="G39">
            <v>26.872000000000003</v>
          </cell>
        </row>
        <row r="40">
          <cell r="A40" t="str">
            <v>J3489</v>
          </cell>
          <cell r="B40" t="str">
            <v>1 mg</v>
          </cell>
          <cell r="C40" t="str">
            <v>Zolendronic Acid</v>
          </cell>
          <cell r="D40">
            <v>48.12</v>
          </cell>
          <cell r="E40" t="str">
            <v>1</v>
          </cell>
          <cell r="F40" t="str">
            <v>mg</v>
          </cell>
          <cell r="G40">
            <v>48.12</v>
          </cell>
        </row>
        <row r="41">
          <cell r="A41"/>
          <cell r="B41"/>
          <cell r="C41"/>
          <cell r="D41"/>
          <cell r="E41"/>
          <cell r="F41"/>
          <cell r="G41"/>
        </row>
        <row r="42">
          <cell r="A42">
            <v>96413</v>
          </cell>
          <cell r="B42">
            <v>1</v>
          </cell>
          <cell r="C42" t="str">
            <v>Complex Drug 1st hour</v>
          </cell>
          <cell r="D42">
            <v>2125.5</v>
          </cell>
          <cell r="E42">
            <v>1</v>
          </cell>
          <cell r="F42"/>
          <cell r="G42">
            <v>2125.5</v>
          </cell>
        </row>
        <row r="43">
          <cell r="A43">
            <v>96415</v>
          </cell>
          <cell r="B43">
            <v>1</v>
          </cell>
          <cell r="C43" t="str">
            <v>Complex Drug addtl Hours</v>
          </cell>
          <cell r="D43">
            <v>436.2</v>
          </cell>
          <cell r="E43">
            <v>1</v>
          </cell>
          <cell r="F43"/>
          <cell r="G43">
            <v>436.2</v>
          </cell>
        </row>
        <row r="44">
          <cell r="A44">
            <v>96401</v>
          </cell>
          <cell r="B44">
            <v>1</v>
          </cell>
          <cell r="C44" t="str">
            <v>Complex Drug Injection</v>
          </cell>
          <cell r="D44">
            <v>1147.2</v>
          </cell>
          <cell r="E44">
            <v>1</v>
          </cell>
          <cell r="F44"/>
          <cell r="G44">
            <v>1147.2</v>
          </cell>
        </row>
        <row r="45">
          <cell r="A45">
            <v>96365</v>
          </cell>
          <cell r="B45">
            <v>1</v>
          </cell>
          <cell r="C45" t="str">
            <v>Therapeutic Infusion 1st Hour</v>
          </cell>
          <cell r="D45">
            <v>1064.8499999999999</v>
          </cell>
          <cell r="E45">
            <v>1</v>
          </cell>
          <cell r="F45"/>
          <cell r="G45">
            <v>1064.8499999999999</v>
          </cell>
        </row>
        <row r="46">
          <cell r="A46">
            <v>96366</v>
          </cell>
          <cell r="B46">
            <v>1</v>
          </cell>
          <cell r="C46" t="str">
            <v>Therapeutic Infusion addtl Hours</v>
          </cell>
          <cell r="D46">
            <v>288.45</v>
          </cell>
          <cell r="E46">
            <v>1</v>
          </cell>
          <cell r="F46"/>
          <cell r="G46">
            <v>288.45</v>
          </cell>
        </row>
        <row r="47">
          <cell r="A47">
            <v>96367</v>
          </cell>
          <cell r="B47">
            <v>1</v>
          </cell>
          <cell r="C47" t="str">
            <v>Therapeutic Infusion sequential of new drug</v>
          </cell>
          <cell r="D47">
            <v>474.45</v>
          </cell>
          <cell r="E47">
            <v>1</v>
          </cell>
          <cell r="F47"/>
          <cell r="G47">
            <v>474.45</v>
          </cell>
        </row>
        <row r="48">
          <cell r="A48">
            <v>96374</v>
          </cell>
          <cell r="B48">
            <v>1</v>
          </cell>
          <cell r="C48" t="str">
            <v>Initial IV Push</v>
          </cell>
          <cell r="D48">
            <v>884.85</v>
          </cell>
          <cell r="E48">
            <v>1</v>
          </cell>
          <cell r="F48"/>
          <cell r="G48">
            <v>884.85</v>
          </cell>
        </row>
        <row r="49">
          <cell r="A49">
            <v>96375</v>
          </cell>
          <cell r="B49">
            <v>1</v>
          </cell>
          <cell r="C49" t="str">
            <v>Subsequent IV Push</v>
          </cell>
          <cell r="D49">
            <v>343.65</v>
          </cell>
          <cell r="E49">
            <v>1</v>
          </cell>
          <cell r="F49"/>
          <cell r="G49">
            <v>343.65</v>
          </cell>
        </row>
        <row r="50">
          <cell r="A50">
            <v>96372</v>
          </cell>
          <cell r="B50">
            <v>1</v>
          </cell>
          <cell r="C50" t="str">
            <v>Therapeutic Injection</v>
          </cell>
          <cell r="D50">
            <v>392.25</v>
          </cell>
          <cell r="E50">
            <v>1</v>
          </cell>
          <cell r="F50"/>
          <cell r="G50">
            <v>392.25</v>
          </cell>
        </row>
        <row r="51">
          <cell r="A51">
            <v>99213</v>
          </cell>
          <cell r="B51">
            <v>1</v>
          </cell>
          <cell r="C51" t="str">
            <v>Office Visit</v>
          </cell>
          <cell r="D51">
            <v>1119.75</v>
          </cell>
          <cell r="E51">
            <v>1</v>
          </cell>
          <cell r="F51"/>
          <cell r="G51">
            <v>1119.75</v>
          </cell>
        </row>
        <row r="52">
          <cell r="A52">
            <v>99212</v>
          </cell>
          <cell r="B52">
            <v>1</v>
          </cell>
          <cell r="C52" t="str">
            <v>Office Visit</v>
          </cell>
          <cell r="D52">
            <v>669.3</v>
          </cell>
          <cell r="E52">
            <v>1</v>
          </cell>
          <cell r="F52"/>
          <cell r="G52">
            <v>669.3</v>
          </cell>
        </row>
        <row r="53">
          <cell r="A53">
            <v>99211</v>
          </cell>
          <cell r="B53">
            <v>1</v>
          </cell>
          <cell r="C53" t="str">
            <v>Office Visit</v>
          </cell>
          <cell r="D53">
            <v>310.2</v>
          </cell>
          <cell r="E53">
            <v>1</v>
          </cell>
          <cell r="F53"/>
          <cell r="G53">
            <v>310.2</v>
          </cell>
        </row>
        <row r="54">
          <cell r="A54" t="str">
            <v>Self Pay</v>
          </cell>
          <cell r="B54">
            <v>1</v>
          </cell>
          <cell r="C54" t="str">
            <v>ADMIN 1ST HOUR</v>
          </cell>
          <cell r="D54">
            <v>150</v>
          </cell>
          <cell r="E54">
            <v>1</v>
          </cell>
          <cell r="F54"/>
          <cell r="G54">
            <v>150</v>
          </cell>
        </row>
        <row r="55">
          <cell r="A55" t="str">
            <v>Self Pay</v>
          </cell>
          <cell r="B55">
            <v>1</v>
          </cell>
          <cell r="C55" t="str">
            <v>ADMIN2 ADDTL HOURS</v>
          </cell>
          <cell r="D55">
            <v>100</v>
          </cell>
          <cell r="E55">
            <v>1</v>
          </cell>
          <cell r="F55"/>
          <cell r="G55">
            <v>100</v>
          </cell>
        </row>
      </sheetData>
      <sheetData sheetId="6"/>
      <sheetData sheetId="7"/>
      <sheetData sheetId="8"/>
      <sheetData sheetId="9"/>
      <sheetData sheetId="10">
        <row r="4">
          <cell r="A4" t="str">
            <v>Actemra</v>
          </cell>
        </row>
        <row r="5">
          <cell r="A5" t="str">
            <v>Benlysta</v>
          </cell>
        </row>
        <row r="6">
          <cell r="A6" t="str">
            <v>Cimzia</v>
          </cell>
        </row>
        <row r="7">
          <cell r="A7" t="str">
            <v>Cinqair</v>
          </cell>
        </row>
        <row r="8">
          <cell r="A8" t="str">
            <v>Entyvio</v>
          </cell>
        </row>
        <row r="9">
          <cell r="A9" t="str">
            <v>Fabrazyme</v>
          </cell>
        </row>
        <row r="10">
          <cell r="A10" t="str">
            <v>Ibandronate Sodium</v>
          </cell>
        </row>
        <row r="11">
          <cell r="A11" t="str">
            <v>Injectafer</v>
          </cell>
        </row>
        <row r="12">
          <cell r="A12" t="str">
            <v>Krystexxa</v>
          </cell>
        </row>
        <row r="13">
          <cell r="A13" t="str">
            <v>Nucala</v>
          </cell>
        </row>
        <row r="14">
          <cell r="A14" t="str">
            <v>Nulojix</v>
          </cell>
        </row>
        <row r="15">
          <cell r="A15" t="str">
            <v>Ocrevus</v>
          </cell>
        </row>
        <row r="16">
          <cell r="A16" t="str">
            <v>Orencia</v>
          </cell>
        </row>
        <row r="17">
          <cell r="A17" t="str">
            <v>Prolastin</v>
          </cell>
        </row>
        <row r="18">
          <cell r="A18" t="str">
            <v>Prolia</v>
          </cell>
        </row>
        <row r="19">
          <cell r="A19" t="str">
            <v>Remicade</v>
          </cell>
        </row>
        <row r="20">
          <cell r="A20" t="str">
            <v>Rituxan</v>
          </cell>
        </row>
        <row r="21">
          <cell r="A21" t="str">
            <v>Simponi Aria</v>
          </cell>
        </row>
        <row r="22">
          <cell r="A22" t="str">
            <v>Stelara - IV</v>
          </cell>
        </row>
        <row r="23">
          <cell r="A23" t="str">
            <v>Stelara - Sub Q</v>
          </cell>
        </row>
        <row r="24">
          <cell r="A24" t="str">
            <v>Tysabri</v>
          </cell>
        </row>
        <row r="25">
          <cell r="A25" t="str">
            <v>Xolair</v>
          </cell>
        </row>
        <row r="26">
          <cell r="A26" t="str">
            <v>Zoledronic Acid</v>
          </cell>
        </row>
        <row r="27">
          <cell r="A27" t="str">
            <v>IVIG Carimune 5%</v>
          </cell>
        </row>
        <row r="28">
          <cell r="A28" t="str">
            <v>IVIG Gammaplex 5%</v>
          </cell>
        </row>
        <row r="29">
          <cell r="A29" t="str">
            <v>IVIG Flebogamma 10%</v>
          </cell>
        </row>
        <row r="30">
          <cell r="A30" t="str">
            <v>IVIG Octagam 10%</v>
          </cell>
        </row>
        <row r="31">
          <cell r="A31" t="str">
            <v>IVIG Octagam 5%</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file:///\\multispecfs01\..\..\..\..\..\..\..\..\..\..\..\..\..\..\..\..\..\..\..\..\Credentialling\Contracts%20-%20MPP\BCBS%20of%20Texas%20PPO%20&amp;%20POS%20Contract%2012.16.2014.pdf" TargetMode="External"/><Relationship Id="rId2" Type="http://schemas.openxmlformats.org/officeDocument/2006/relationships/hyperlink" Target="file:///\\multispecfs01\..\..\..\..\..\..\..\..\..\..\..\..\..\..\..\..\..\..\..\..\Credentialling\Contracts%20-%20MPP\BCBS%20of%20Texas%20Blue%20Advantage%20HMO%20Contract%2012.16.2014.pdf" TargetMode="External"/><Relationship Id="rId1" Type="http://schemas.openxmlformats.org/officeDocument/2006/relationships/hyperlink" Target="file:///\\multispecfs01\..\..\..\..\..\..\..\..\..\..\..\..\..\..\..\..\..\..\..\..\Credentialling\Contracts%20-%20MPP\BCBS%20of%20Texas%20HMO%20Network%20Contract%2012.16.2014.pdf" TargetMode="External"/><Relationship Id="rId4"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B19"/>
  <sheetViews>
    <sheetView showGridLines="0" workbookViewId="0">
      <selection activeCell="B29" sqref="B29"/>
    </sheetView>
  </sheetViews>
  <sheetFormatPr defaultRowHeight="15"/>
  <cols>
    <col min="1" max="1" width="2.7109375" style="59" bestFit="1" customWidth="1"/>
    <col min="2" max="2" width="122.85546875" style="57" bestFit="1" customWidth="1"/>
  </cols>
  <sheetData>
    <row r="1" spans="1:2">
      <c r="A1" s="62"/>
      <c r="B1" s="58" t="s">
        <v>93</v>
      </c>
    </row>
    <row r="3" spans="1:2">
      <c r="A3" s="59" t="s">
        <v>94</v>
      </c>
      <c r="B3" s="61" t="s">
        <v>95</v>
      </c>
    </row>
    <row r="4" spans="1:2">
      <c r="B4" s="61"/>
    </row>
    <row r="5" spans="1:2" ht="30">
      <c r="A5" s="59" t="s">
        <v>97</v>
      </c>
      <c r="B5" s="61" t="s">
        <v>102</v>
      </c>
    </row>
    <row r="6" spans="1:2">
      <c r="B6" s="61"/>
    </row>
    <row r="7" spans="1:2">
      <c r="A7" s="59" t="s">
        <v>98</v>
      </c>
      <c r="B7" s="61" t="s">
        <v>99</v>
      </c>
    </row>
    <row r="8" spans="1:2">
      <c r="B8" s="61"/>
    </row>
    <row r="9" spans="1:2">
      <c r="A9" s="59" t="s">
        <v>100</v>
      </c>
      <c r="B9" s="61" t="s">
        <v>101</v>
      </c>
    </row>
    <row r="10" spans="1:2">
      <c r="B10" s="61"/>
    </row>
    <row r="11" spans="1:2">
      <c r="A11" s="59" t="s">
        <v>103</v>
      </c>
      <c r="B11" s="61" t="s">
        <v>106</v>
      </c>
    </row>
    <row r="12" spans="1:2">
      <c r="B12" s="61"/>
    </row>
    <row r="13" spans="1:2">
      <c r="A13" s="59" t="s">
        <v>104</v>
      </c>
      <c r="B13" s="61" t="s">
        <v>105</v>
      </c>
    </row>
    <row r="14" spans="1:2">
      <c r="B14" s="61"/>
    </row>
    <row r="15" spans="1:2">
      <c r="A15" s="59" t="s">
        <v>107</v>
      </c>
      <c r="B15" s="61" t="s">
        <v>108</v>
      </c>
    </row>
    <row r="17" spans="1:2" ht="30">
      <c r="A17" s="59" t="s">
        <v>109</v>
      </c>
      <c r="B17" s="57" t="s">
        <v>110</v>
      </c>
    </row>
    <row r="19" spans="1:2">
      <c r="A19" s="59" t="s">
        <v>111</v>
      </c>
      <c r="B19" s="57" t="s">
        <v>112</v>
      </c>
    </row>
  </sheetData>
  <pageMargins left="0.7" right="0.7" top="0.75" bottom="0.75" header="0.3" footer="0.3"/>
  <pageSetup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35D4-AA2B-4BC5-9786-2339FFBF7646}">
  <dimension ref="A1"/>
  <sheetViews>
    <sheetView showGridLines="0" zoomScale="110" zoomScaleNormal="110" workbookViewId="0">
      <selection activeCell="S27" sqref="S27"/>
    </sheetView>
  </sheetViews>
  <sheetFormatPr defaultRowHeight="1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7555-927A-4267-AB8A-376338480EAC}">
  <sheetPr codeName="Sheet5">
    <tabColor theme="1" tint="4.9989318521683403E-2"/>
    <pageSetUpPr fitToPage="1"/>
  </sheetPr>
  <dimension ref="A1:K40"/>
  <sheetViews>
    <sheetView showGridLines="0" zoomScale="130" zoomScaleNormal="130" workbookViewId="0">
      <selection activeCell="R23" sqref="R23"/>
    </sheetView>
  </sheetViews>
  <sheetFormatPr defaultRowHeight="15" outlineLevelRow="1"/>
  <cols>
    <col min="1" max="1" width="2.5703125" customWidth="1"/>
    <col min="2" max="2" width="2.7109375" customWidth="1"/>
    <col min="3" max="3" width="37.5703125" customWidth="1"/>
    <col min="4" max="4" width="10.28515625" bestFit="1" customWidth="1"/>
    <col min="5" max="6" width="2.7109375" customWidth="1"/>
    <col min="7" max="7" width="44.7109375" customWidth="1"/>
    <col min="8" max="8" width="9.42578125" bestFit="1" customWidth="1"/>
    <col min="9" max="10" width="3.7109375" customWidth="1"/>
    <col min="11" max="11" width="10.85546875" bestFit="1" customWidth="1"/>
    <col min="12" max="12" width="3.7109375" customWidth="1"/>
    <col min="13" max="13" width="4.140625" customWidth="1"/>
  </cols>
  <sheetData>
    <row r="1" spans="1:11" ht="15.75">
      <c r="C1" s="712"/>
      <c r="D1" s="712"/>
      <c r="G1" s="713"/>
      <c r="H1" s="713"/>
    </row>
    <row r="2" spans="1:11" ht="7.5" customHeight="1"/>
    <row r="3" spans="1:11" ht="18.75">
      <c r="B3" s="714" t="s">
        <v>1670</v>
      </c>
      <c r="C3" s="714" t="s">
        <v>1677</v>
      </c>
      <c r="D3" s="714" t="s">
        <v>1671</v>
      </c>
      <c r="F3" s="715" t="s">
        <v>1672</v>
      </c>
      <c r="G3" s="715" t="s">
        <v>1678</v>
      </c>
      <c r="H3" s="716" t="s">
        <v>1671</v>
      </c>
    </row>
    <row r="4" spans="1:11">
      <c r="B4" s="718">
        <f>ROW(B4)-3</f>
        <v>1</v>
      </c>
      <c r="C4" s="719" t="s">
        <v>1691</v>
      </c>
      <c r="D4" s="720">
        <v>43858</v>
      </c>
      <c r="E4" s="721"/>
      <c r="F4" s="722">
        <f>ROW(F4)-3</f>
        <v>1</v>
      </c>
      <c r="G4" s="719" t="s">
        <v>1694</v>
      </c>
      <c r="H4" s="720">
        <v>43847</v>
      </c>
      <c r="K4" s="614"/>
    </row>
    <row r="5" spans="1:11">
      <c r="B5" s="718">
        <f t="shared" ref="B5:B6" si="0">ROW(B5)-3</f>
        <v>2</v>
      </c>
      <c r="C5" s="719" t="s">
        <v>1692</v>
      </c>
      <c r="D5" s="720">
        <v>43844</v>
      </c>
      <c r="E5" s="721"/>
      <c r="F5" s="722">
        <f t="shared" ref="F5:F6" si="1">ROW(F5)-3</f>
        <v>2</v>
      </c>
      <c r="G5" s="719" t="s">
        <v>1695</v>
      </c>
      <c r="H5" s="720">
        <v>43848</v>
      </c>
      <c r="K5" s="614"/>
    </row>
    <row r="6" spans="1:11">
      <c r="B6" s="718">
        <f t="shared" si="0"/>
        <v>3</v>
      </c>
      <c r="C6" s="719" t="s">
        <v>1693</v>
      </c>
      <c r="D6" s="720">
        <v>43844</v>
      </c>
      <c r="E6" s="721"/>
      <c r="F6" s="722">
        <f t="shared" si="1"/>
        <v>3</v>
      </c>
      <c r="G6" s="719" t="s">
        <v>1696</v>
      </c>
      <c r="H6" s="720">
        <v>43850</v>
      </c>
      <c r="K6" s="614"/>
    </row>
    <row r="7" spans="1:11">
      <c r="A7" s="724"/>
      <c r="B7" s="718"/>
      <c r="C7" s="719"/>
      <c r="D7" s="720"/>
      <c r="E7" s="721"/>
      <c r="F7" s="723"/>
      <c r="G7" s="719"/>
      <c r="H7" s="720"/>
      <c r="K7" s="614"/>
    </row>
    <row r="8" spans="1:11" hidden="1" outlineLevel="1">
      <c r="B8" s="718"/>
      <c r="C8" s="719"/>
      <c r="D8" s="720"/>
      <c r="E8" s="721"/>
      <c r="F8" s="725"/>
      <c r="G8" s="726"/>
      <c r="H8" s="720"/>
      <c r="J8" s="712"/>
      <c r="K8" s="614"/>
    </row>
    <row r="9" spans="1:11" hidden="1" outlineLevel="1">
      <c r="A9" s="724"/>
      <c r="B9" s="718"/>
      <c r="C9" s="719"/>
      <c r="D9" s="720"/>
      <c r="E9" s="721"/>
      <c r="F9" s="725"/>
      <c r="G9" s="726"/>
      <c r="H9" s="720"/>
      <c r="J9" s="712"/>
      <c r="K9" s="614"/>
    </row>
    <row r="10" spans="1:11" hidden="1" outlineLevel="1">
      <c r="A10" s="724"/>
      <c r="B10" s="718"/>
      <c r="C10" s="719"/>
      <c r="D10" s="720"/>
      <c r="E10" s="721"/>
      <c r="F10" s="725"/>
      <c r="G10" s="726"/>
      <c r="H10" s="728"/>
      <c r="J10" s="712"/>
      <c r="K10" s="614"/>
    </row>
    <row r="11" spans="1:11" hidden="1" outlineLevel="1">
      <c r="B11" s="718"/>
      <c r="C11" s="719"/>
      <c r="D11" s="720"/>
      <c r="E11" s="721"/>
      <c r="F11" s="725"/>
      <c r="G11" s="726"/>
      <c r="H11" s="720"/>
      <c r="J11" s="712"/>
      <c r="K11" s="614"/>
    </row>
    <row r="12" spans="1:11" hidden="1" outlineLevel="1">
      <c r="B12" s="718"/>
      <c r="C12" s="719"/>
      <c r="D12" s="720"/>
      <c r="E12" s="721"/>
      <c r="F12" s="725"/>
      <c r="G12" s="726"/>
      <c r="H12" s="720"/>
      <c r="J12" s="712"/>
      <c r="K12" s="614"/>
    </row>
    <row r="13" spans="1:11" hidden="1" outlineLevel="1">
      <c r="B13" s="718"/>
      <c r="C13" s="719"/>
      <c r="D13" s="720"/>
      <c r="E13" s="721"/>
      <c r="F13" s="725"/>
      <c r="G13" s="726"/>
      <c r="H13" s="720"/>
      <c r="J13" s="712"/>
      <c r="K13" s="614"/>
    </row>
    <row r="14" spans="1:11" hidden="1" outlineLevel="1">
      <c r="A14" s="724"/>
      <c r="B14" s="718"/>
      <c r="C14" s="719"/>
      <c r="D14" s="720"/>
      <c r="E14" s="721"/>
      <c r="F14" s="725"/>
      <c r="G14" s="726"/>
      <c r="H14" s="720"/>
      <c r="J14" s="729"/>
      <c r="K14" s="614"/>
    </row>
    <row r="15" spans="1:11" collapsed="1">
      <c r="A15" s="724"/>
      <c r="B15" s="725" t="s">
        <v>1673</v>
      </c>
      <c r="C15" s="726" t="s">
        <v>1679</v>
      </c>
      <c r="D15" s="728">
        <v>43841</v>
      </c>
      <c r="E15" s="721"/>
      <c r="F15" s="725" t="s">
        <v>1673</v>
      </c>
      <c r="G15" s="726" t="s">
        <v>1679</v>
      </c>
      <c r="H15" s="728">
        <v>43841</v>
      </c>
      <c r="K15" s="614"/>
    </row>
    <row r="16" spans="1:11">
      <c r="A16" s="724"/>
      <c r="B16" s="725" t="s">
        <v>1673</v>
      </c>
      <c r="C16" s="726" t="s">
        <v>1680</v>
      </c>
      <c r="D16" s="728">
        <v>43841</v>
      </c>
      <c r="E16" s="721"/>
      <c r="F16" s="725" t="s">
        <v>1673</v>
      </c>
      <c r="G16" s="726" t="s">
        <v>1680</v>
      </c>
      <c r="H16" s="720">
        <v>43841</v>
      </c>
      <c r="K16" s="614"/>
    </row>
    <row r="17" spans="2:11">
      <c r="B17" s="725" t="s">
        <v>1673</v>
      </c>
      <c r="C17" s="726" t="s">
        <v>1681</v>
      </c>
      <c r="D17" s="728">
        <v>43840</v>
      </c>
      <c r="E17" s="721"/>
      <c r="F17" s="725" t="s">
        <v>1673</v>
      </c>
      <c r="G17" s="726" t="s">
        <v>1681</v>
      </c>
      <c r="H17" s="720">
        <v>43840</v>
      </c>
      <c r="K17" s="614"/>
    </row>
    <row r="18" spans="2:11">
      <c r="B18" s="730"/>
      <c r="C18" s="712"/>
      <c r="D18" s="730"/>
      <c r="E18" s="712"/>
      <c r="F18" s="730"/>
      <c r="G18" s="712"/>
      <c r="H18" s="730"/>
    </row>
    <row r="19" spans="2:11" ht="18.75">
      <c r="B19" s="737" t="s">
        <v>1674</v>
      </c>
      <c r="C19" s="738" t="s">
        <v>1675</v>
      </c>
      <c r="D19" s="737" t="s">
        <v>1671</v>
      </c>
      <c r="E19" s="712"/>
      <c r="F19" s="717" t="s">
        <v>1582</v>
      </c>
      <c r="G19" s="717" t="s">
        <v>1676</v>
      </c>
      <c r="H19" s="717" t="s">
        <v>1671</v>
      </c>
    </row>
    <row r="20" spans="2:11">
      <c r="B20" s="722">
        <f t="shared" ref="B20:B24" si="2">ROW(B20)-19</f>
        <v>1</v>
      </c>
      <c r="C20" s="731" t="s">
        <v>1686</v>
      </c>
      <c r="D20" s="720" t="s">
        <v>1685</v>
      </c>
      <c r="E20" s="721"/>
      <c r="F20" s="722">
        <f>ROW(F20)-19</f>
        <v>1</v>
      </c>
      <c r="G20" s="719" t="s">
        <v>1697</v>
      </c>
      <c r="H20" s="720">
        <v>43846</v>
      </c>
      <c r="J20" s="614"/>
    </row>
    <row r="21" spans="2:11">
      <c r="B21" s="722">
        <f t="shared" si="2"/>
        <v>2</v>
      </c>
      <c r="C21" s="731" t="s">
        <v>1687</v>
      </c>
      <c r="D21" s="720" t="s">
        <v>1685</v>
      </c>
      <c r="E21" s="721"/>
      <c r="F21" s="722">
        <f t="shared" ref="F21:F25" si="3">ROW(F21)-19</f>
        <v>2</v>
      </c>
      <c r="G21" s="727" t="s">
        <v>1698</v>
      </c>
      <c r="H21" s="720" t="s">
        <v>1703</v>
      </c>
    </row>
    <row r="22" spans="2:11">
      <c r="B22" s="722">
        <f t="shared" si="2"/>
        <v>3</v>
      </c>
      <c r="C22" s="731" t="s">
        <v>1688</v>
      </c>
      <c r="D22" s="720" t="s">
        <v>1684</v>
      </c>
      <c r="E22" s="721"/>
      <c r="F22" s="722">
        <f t="shared" si="3"/>
        <v>3</v>
      </c>
      <c r="G22" s="719" t="s">
        <v>1699</v>
      </c>
      <c r="H22" s="720">
        <v>43844</v>
      </c>
    </row>
    <row r="23" spans="2:11">
      <c r="B23" s="722">
        <f t="shared" si="2"/>
        <v>4</v>
      </c>
      <c r="C23" s="731" t="s">
        <v>1689</v>
      </c>
      <c r="D23" s="720" t="s">
        <v>1683</v>
      </c>
      <c r="E23" s="721"/>
      <c r="F23" s="722">
        <f t="shared" si="3"/>
        <v>4</v>
      </c>
      <c r="G23" s="727" t="s">
        <v>1700</v>
      </c>
      <c r="H23" s="720" t="s">
        <v>1703</v>
      </c>
    </row>
    <row r="24" spans="2:11">
      <c r="B24" s="722">
        <f t="shared" si="2"/>
        <v>5</v>
      </c>
      <c r="C24" s="731" t="s">
        <v>1690</v>
      </c>
      <c r="D24" s="720" t="s">
        <v>1682</v>
      </c>
      <c r="E24" s="721"/>
      <c r="F24" s="722">
        <f t="shared" si="3"/>
        <v>5</v>
      </c>
      <c r="G24" s="719" t="s">
        <v>1701</v>
      </c>
      <c r="H24" s="720">
        <v>43847</v>
      </c>
    </row>
    <row r="25" spans="2:11">
      <c r="B25" s="722"/>
      <c r="C25" s="719"/>
      <c r="D25" s="720"/>
      <c r="E25" s="721"/>
      <c r="F25" s="722">
        <f t="shared" si="3"/>
        <v>6</v>
      </c>
      <c r="G25" s="727" t="s">
        <v>1702</v>
      </c>
      <c r="H25" s="720">
        <v>43845</v>
      </c>
    </row>
    <row r="26" spans="2:11">
      <c r="B26" s="722"/>
      <c r="C26" s="731"/>
      <c r="D26" s="720"/>
      <c r="E26" s="721"/>
      <c r="F26" s="722"/>
      <c r="G26" s="719"/>
      <c r="H26" s="720"/>
    </row>
    <row r="27" spans="2:11" hidden="1" outlineLevel="1">
      <c r="B27" s="722"/>
      <c r="C27" s="731"/>
      <c r="D27" s="720"/>
      <c r="E27" s="721"/>
      <c r="F27" s="722"/>
      <c r="G27" s="719"/>
      <c r="H27" s="720"/>
    </row>
    <row r="28" spans="2:11" hidden="1" outlineLevel="1">
      <c r="B28" s="722"/>
      <c r="C28" s="731"/>
      <c r="D28" s="720"/>
      <c r="E28" s="721"/>
      <c r="F28" s="722"/>
      <c r="G28" s="719"/>
      <c r="H28" s="720"/>
    </row>
    <row r="29" spans="2:11" hidden="1" outlineLevel="1">
      <c r="B29" s="732"/>
      <c r="C29" s="733"/>
      <c r="D29" s="734"/>
      <c r="E29" s="616"/>
      <c r="F29" s="722"/>
      <c r="G29" s="719"/>
      <c r="H29" s="720"/>
    </row>
    <row r="30" spans="2:11" hidden="1" outlineLevel="1">
      <c r="B30" s="725"/>
      <c r="C30" s="735"/>
      <c r="D30" s="728"/>
      <c r="E30" s="616"/>
      <c r="F30" s="722"/>
      <c r="G30" s="719"/>
      <c r="H30" s="720"/>
    </row>
    <row r="31" spans="2:11" hidden="1" outlineLevel="1">
      <c r="B31" s="725"/>
      <c r="C31" s="735"/>
      <c r="D31" s="728"/>
      <c r="E31" s="616"/>
      <c r="F31" s="722"/>
      <c r="G31" s="719"/>
      <c r="H31" s="720"/>
    </row>
    <row r="32" spans="2:11" hidden="1" outlineLevel="1">
      <c r="B32" s="725"/>
      <c r="C32" s="735"/>
      <c r="D32" s="728"/>
      <c r="E32" s="616"/>
      <c r="F32" s="722"/>
      <c r="G32" s="719"/>
      <c r="H32" s="720"/>
    </row>
    <row r="33" spans="4:8" collapsed="1">
      <c r="D33" s="237"/>
      <c r="H33" s="237"/>
    </row>
    <row r="34" spans="4:8">
      <c r="D34" s="237"/>
      <c r="H34" s="237"/>
    </row>
    <row r="35" spans="4:8">
      <c r="D35" s="237"/>
      <c r="H35" s="237"/>
    </row>
    <row r="36" spans="4:8">
      <c r="D36" s="237"/>
      <c r="H36" s="237"/>
    </row>
    <row r="37" spans="4:8">
      <c r="D37" s="237"/>
      <c r="H37" s="237"/>
    </row>
    <row r="38" spans="4:8">
      <c r="D38" s="237"/>
      <c r="H38" s="237"/>
    </row>
    <row r="39" spans="4:8">
      <c r="D39" s="237"/>
      <c r="H39" s="237"/>
    </row>
    <row r="40" spans="4:8">
      <c r="D40" s="237"/>
      <c r="H40" s="237"/>
    </row>
  </sheetData>
  <phoneticPr fontId="35" type="noConversion"/>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pageSetUpPr fitToPage="1"/>
  </sheetPr>
  <dimension ref="A1:Q36"/>
  <sheetViews>
    <sheetView showGridLines="0" zoomScale="110" zoomScaleNormal="110" workbookViewId="0">
      <selection activeCell="D11" sqref="D11"/>
    </sheetView>
  </sheetViews>
  <sheetFormatPr defaultRowHeight="15"/>
  <cols>
    <col min="1" max="1" width="2.85546875" customWidth="1"/>
    <col min="2" max="2" width="23.28515625" customWidth="1"/>
    <col min="3" max="3" width="16.7109375" bestFit="1" customWidth="1"/>
    <col min="4" max="4" width="7.7109375" bestFit="1" customWidth="1"/>
    <col min="5" max="5" width="1.85546875" customWidth="1"/>
    <col min="6" max="6" width="41.42578125" bestFit="1" customWidth="1"/>
    <col min="7" max="7" width="9.7109375" bestFit="1" customWidth="1"/>
    <col min="8" max="8" width="4.5703125" bestFit="1" customWidth="1"/>
    <col min="9" max="9" width="11.28515625" bestFit="1" customWidth="1"/>
    <col min="11" max="11" width="20.7109375" bestFit="1" customWidth="1"/>
    <col min="12" max="12" width="9.7109375" bestFit="1" customWidth="1"/>
    <col min="13" max="13" width="9.7109375" customWidth="1"/>
    <col min="14" max="14" width="13.42578125" bestFit="1" customWidth="1"/>
    <col min="15" max="16" width="9" bestFit="1" customWidth="1"/>
  </cols>
  <sheetData>
    <row r="1" spans="1:17" ht="18.75">
      <c r="A1" s="242" t="s">
        <v>1414</v>
      </c>
      <c r="L1" t="s">
        <v>1443</v>
      </c>
      <c r="M1" t="s">
        <v>1448</v>
      </c>
      <c r="N1" t="s">
        <v>1447</v>
      </c>
      <c r="O1" t="s">
        <v>1446</v>
      </c>
    </row>
    <row r="2" spans="1:17" ht="18.75">
      <c r="A2" s="242"/>
      <c r="F2" s="56" t="s">
        <v>1438</v>
      </c>
      <c r="G2" s="238">
        <f>C30</f>
        <v>0</v>
      </c>
      <c r="K2" t="s">
        <v>1311</v>
      </c>
      <c r="N2" s="68" t="e">
        <f>P2</f>
        <v>#NAME?</v>
      </c>
      <c r="O2" s="68"/>
      <c r="P2" s="68" t="e">
        <f>C28</f>
        <v>#NAME?</v>
      </c>
    </row>
    <row r="3" spans="1:17" ht="18.75">
      <c r="A3" s="242"/>
      <c r="B3" s="239" t="s">
        <v>80</v>
      </c>
      <c r="C3" s="60" t="e">
        <f>Drug</f>
        <v>#NAME?</v>
      </c>
      <c r="F3" s="138" t="s">
        <v>1439</v>
      </c>
      <c r="G3" s="247">
        <f>H3*C30</f>
        <v>0</v>
      </c>
      <c r="H3" s="248">
        <f>D26</f>
        <v>0</v>
      </c>
      <c r="K3" t="s">
        <v>1424</v>
      </c>
      <c r="L3" s="68">
        <f>N4</f>
        <v>10000</v>
      </c>
      <c r="M3" s="68"/>
      <c r="N3" s="68"/>
      <c r="O3" s="68">
        <f>P3</f>
        <v>6000</v>
      </c>
      <c r="P3" s="68">
        <f>C31</f>
        <v>6000</v>
      </c>
      <c r="Q3" s="68"/>
    </row>
    <row r="4" spans="1:17">
      <c r="B4" s="239" t="s">
        <v>155</v>
      </c>
      <c r="C4" s="60" t="e">
        <f>Tx</f>
        <v>#NAME?</v>
      </c>
      <c r="F4" s="138" t="s">
        <v>1440</v>
      </c>
      <c r="G4" s="247">
        <f>H4*C30</f>
        <v>0</v>
      </c>
      <c r="H4" s="248">
        <f>D27</f>
        <v>0</v>
      </c>
      <c r="K4" t="s">
        <v>1445</v>
      </c>
      <c r="L4" s="68"/>
      <c r="M4" s="68"/>
      <c r="N4" s="67">
        <v>10000</v>
      </c>
      <c r="O4" s="68"/>
      <c r="P4" s="68">
        <f>C30</f>
        <v>0</v>
      </c>
      <c r="Q4" s="68"/>
    </row>
    <row r="5" spans="1:17">
      <c r="B5" s="239" t="s">
        <v>90</v>
      </c>
      <c r="C5" s="60" t="e">
        <f>MG</f>
        <v>#NAME?</v>
      </c>
      <c r="K5" t="s">
        <v>1441</v>
      </c>
      <c r="L5" s="68">
        <f>N4-O5</f>
        <v>10000</v>
      </c>
      <c r="M5" s="68"/>
      <c r="N5" s="68"/>
      <c r="O5" s="68">
        <f>P5</f>
        <v>0</v>
      </c>
      <c r="P5" s="68">
        <f>C32</f>
        <v>0</v>
      </c>
    </row>
    <row r="6" spans="1:17">
      <c r="F6" s="240" t="s">
        <v>1433</v>
      </c>
      <c r="G6" s="240" t="s">
        <v>1429</v>
      </c>
      <c r="K6" t="s">
        <v>1442</v>
      </c>
      <c r="L6" s="68">
        <f>L5-O6</f>
        <v>10000</v>
      </c>
      <c r="M6" s="68"/>
      <c r="N6" s="68"/>
      <c r="O6" s="68">
        <f>P6</f>
        <v>0</v>
      </c>
      <c r="P6" s="68">
        <f>C33</f>
        <v>0</v>
      </c>
      <c r="Q6" s="68" t="e">
        <f>P2-P3-P5-P6-P7</f>
        <v>#NAME?</v>
      </c>
    </row>
    <row r="7" spans="1:17">
      <c r="B7" s="119" t="s">
        <v>1420</v>
      </c>
      <c r="C7" s="244"/>
      <c r="F7" t="s">
        <v>1426</v>
      </c>
      <c r="G7" s="68" t="e">
        <f>MIN(G2*H7,C15)</f>
        <v>#NAME?</v>
      </c>
      <c r="H7" s="243">
        <f>D26</f>
        <v>0</v>
      </c>
      <c r="I7" s="69"/>
      <c r="K7" t="s">
        <v>1444</v>
      </c>
      <c r="L7" s="68"/>
      <c r="M7" s="68">
        <f>P7</f>
        <v>0</v>
      </c>
      <c r="N7" s="68"/>
      <c r="O7" s="68"/>
      <c r="P7" s="68">
        <f>C30-P5-P6</f>
        <v>0</v>
      </c>
    </row>
    <row r="8" spans="1:17" s="55" customFormat="1">
      <c r="B8" t="s">
        <v>0</v>
      </c>
      <c r="C8" t="e">
        <f>Payer</f>
        <v>#NAME?</v>
      </c>
      <c r="F8" t="s">
        <v>1427</v>
      </c>
      <c r="G8" s="68" t="e">
        <f>MIN(G2*H8,C16)</f>
        <v>#NAME?</v>
      </c>
      <c r="H8" s="243">
        <f>D27</f>
        <v>0</v>
      </c>
      <c r="K8" t="s">
        <v>1431</v>
      </c>
      <c r="L8"/>
      <c r="M8" s="68">
        <f>M7</f>
        <v>0</v>
      </c>
      <c r="N8"/>
      <c r="O8" s="68">
        <f>C34</f>
        <v>6000</v>
      </c>
      <c r="P8"/>
    </row>
    <row r="9" spans="1:17">
      <c r="B9" t="s">
        <v>1417</v>
      </c>
      <c r="C9" s="68">
        <f>'F - Patient Revenue'!G10</f>
        <v>1</v>
      </c>
      <c r="F9" s="241" t="s">
        <v>1413</v>
      </c>
      <c r="G9" s="245" t="e">
        <f>SUM(G7:G8)</f>
        <v>#NAME?</v>
      </c>
      <c r="K9" s="55" t="s">
        <v>1315</v>
      </c>
      <c r="L9" s="55"/>
      <c r="M9" s="249" t="e">
        <f>-C35</f>
        <v>#REF!</v>
      </c>
      <c r="N9" s="249"/>
      <c r="O9" s="55"/>
      <c r="P9" s="55"/>
    </row>
    <row r="10" spans="1:17">
      <c r="B10" t="s">
        <v>1418</v>
      </c>
      <c r="C10" s="243">
        <f>'F - Patient Revenue'!G12</f>
        <v>1</v>
      </c>
      <c r="F10" t="s">
        <v>1430</v>
      </c>
      <c r="G10" s="68" t="e">
        <f>G9-$G$2</f>
        <v>#NAME?</v>
      </c>
      <c r="K10" s="137" t="s">
        <v>1</v>
      </c>
      <c r="O10" s="68" t="e">
        <f>C36</f>
        <v>#REF!</v>
      </c>
    </row>
    <row r="11" spans="1:17">
      <c r="B11" t="s">
        <v>1419</v>
      </c>
      <c r="C11" s="68">
        <f>'F - Patient Revenue'!G16</f>
        <v>5000</v>
      </c>
    </row>
    <row r="12" spans="1:17">
      <c r="B12" t="s">
        <v>1423</v>
      </c>
      <c r="C12" s="246">
        <f>'F - Patient Revenue'!G8</f>
        <v>8000</v>
      </c>
      <c r="F12" s="240" t="s">
        <v>1434</v>
      </c>
      <c r="G12" s="240" t="s">
        <v>1435</v>
      </c>
    </row>
    <row r="13" spans="1:17">
      <c r="F13" t="s">
        <v>1426</v>
      </c>
      <c r="G13" s="68" t="e">
        <f>MIN(G2*H13,C15)</f>
        <v>#NAME?</v>
      </c>
      <c r="H13" s="243">
        <f>D26</f>
        <v>0</v>
      </c>
    </row>
    <row r="14" spans="1:17">
      <c r="B14" s="56" t="s">
        <v>1421</v>
      </c>
      <c r="F14" t="s">
        <v>1427</v>
      </c>
      <c r="G14" s="68" t="e">
        <f>MIN(C16,G2-G13)</f>
        <v>#NAME?</v>
      </c>
      <c r="H14" s="243"/>
    </row>
    <row r="15" spans="1:17">
      <c r="B15" t="s">
        <v>1426</v>
      </c>
      <c r="C15" s="67" t="e">
        <f>DrugRebate</f>
        <v>#NAME?</v>
      </c>
      <c r="F15" s="241" t="s">
        <v>1413</v>
      </c>
      <c r="G15" s="245" t="e">
        <f>SUM(G13:G14)</f>
        <v>#NAME?</v>
      </c>
    </row>
    <row r="16" spans="1:17">
      <c r="B16" t="s">
        <v>1427</v>
      </c>
      <c r="C16" s="67" t="e">
        <f>AdminRebate</f>
        <v>#NAME?</v>
      </c>
      <c r="F16" t="s">
        <v>1430</v>
      </c>
      <c r="G16" s="68" t="e">
        <f>G15-$G$2</f>
        <v>#NAME?</v>
      </c>
    </row>
    <row r="17" spans="2:8">
      <c r="B17" s="241" t="s">
        <v>1432</v>
      </c>
      <c r="C17" s="245" t="e">
        <f>SUM(C15:C16)</f>
        <v>#NAME?</v>
      </c>
    </row>
    <row r="18" spans="2:8">
      <c r="F18" s="271" t="s">
        <v>1436</v>
      </c>
      <c r="G18" s="271" t="s">
        <v>1437</v>
      </c>
      <c r="H18" s="272"/>
    </row>
    <row r="19" spans="2:8">
      <c r="B19" t="s">
        <v>1451</v>
      </c>
      <c r="C19" s="250">
        <v>100</v>
      </c>
      <c r="F19" s="272" t="s">
        <v>1426</v>
      </c>
      <c r="G19" s="273" t="e">
        <f>MIN(C15,G2-G20)</f>
        <v>#NAME?</v>
      </c>
      <c r="H19" s="274"/>
    </row>
    <row r="20" spans="2:8" ht="15.75" thickBot="1">
      <c r="F20" s="272" t="s">
        <v>1427</v>
      </c>
      <c r="G20" s="273" t="e">
        <f>MIN(G2*H20,C16)</f>
        <v>#NAME?</v>
      </c>
      <c r="H20" s="274">
        <f>D27</f>
        <v>0</v>
      </c>
    </row>
    <row r="21" spans="2:8">
      <c r="B21" s="251" t="s">
        <v>1428</v>
      </c>
      <c r="C21" s="252"/>
      <c r="D21" s="253"/>
      <c r="F21" s="275" t="s">
        <v>1413</v>
      </c>
      <c r="G21" s="276" t="e">
        <f>SUM(G19:G20)</f>
        <v>#NAME?</v>
      </c>
      <c r="H21" s="272"/>
    </row>
    <row r="22" spans="2:8">
      <c r="B22" s="254"/>
      <c r="C22" s="255"/>
      <c r="D22" s="256"/>
      <c r="F22" s="272" t="s">
        <v>1430</v>
      </c>
      <c r="G22" s="273" t="e">
        <f>G21-$G$2</f>
        <v>#NAME?</v>
      </c>
      <c r="H22" s="272"/>
    </row>
    <row r="23" spans="2:8">
      <c r="B23" s="257" t="s">
        <v>3</v>
      </c>
      <c r="C23" s="258">
        <f>'F - Patient Revenue'!C13</f>
        <v>15000</v>
      </c>
      <c r="D23" s="256"/>
      <c r="F23" s="272"/>
      <c r="G23" s="272"/>
      <c r="H23" s="272"/>
    </row>
    <row r="24" spans="2:8">
      <c r="B24" s="259" t="s">
        <v>1422</v>
      </c>
      <c r="C24" s="260" t="e">
        <f>-C23+C25</f>
        <v>#NAME?</v>
      </c>
      <c r="D24" s="256"/>
      <c r="F24" s="271" t="s">
        <v>1450</v>
      </c>
      <c r="G24" s="271" t="s">
        <v>1449</v>
      </c>
      <c r="H24" s="272"/>
    </row>
    <row r="25" spans="2:8">
      <c r="B25" s="261" t="s">
        <v>2</v>
      </c>
      <c r="C25" s="262" t="e">
        <f>Allowable</f>
        <v>#NAME?</v>
      </c>
      <c r="D25" s="256"/>
      <c r="F25" s="272" t="s">
        <v>1426</v>
      </c>
      <c r="G25" s="273" t="e">
        <f>G7</f>
        <v>#NAME?</v>
      </c>
      <c r="H25" s="274">
        <f>H7</f>
        <v>0</v>
      </c>
    </row>
    <row r="26" spans="2:8">
      <c r="B26" s="254" t="s">
        <v>1415</v>
      </c>
      <c r="C26" s="263" t="e">
        <f>DrugAllowable</f>
        <v>#NAME?</v>
      </c>
      <c r="D26" s="264">
        <f>IFERROR(C26/C25,0)</f>
        <v>0</v>
      </c>
      <c r="F26" s="272" t="str">
        <f>"Admin Program - "&amp;TEXT(C19,"$0.00")&amp;" per Tx"</f>
        <v>Admin Program - $100.00 per Tx</v>
      </c>
      <c r="G26" s="273" t="e">
        <f>C19*C4</f>
        <v>#NAME?</v>
      </c>
      <c r="H26" s="274">
        <f>D33</f>
        <v>0</v>
      </c>
    </row>
    <row r="27" spans="2:8">
      <c r="B27" s="254" t="s">
        <v>1416</v>
      </c>
      <c r="C27" s="263" t="e">
        <f>AdminAllowable</f>
        <v>#NAME?</v>
      </c>
      <c r="D27" s="264">
        <f>IFERROR(C27/C25,0)</f>
        <v>0</v>
      </c>
      <c r="F27" s="275" t="s">
        <v>1413</v>
      </c>
      <c r="G27" s="276" t="e">
        <f>SUM(G25:G26)</f>
        <v>#NAME?</v>
      </c>
      <c r="H27" s="272"/>
    </row>
    <row r="28" spans="2:8">
      <c r="B28" s="265" t="s">
        <v>2</v>
      </c>
      <c r="C28" s="266" t="e">
        <f>C25</f>
        <v>#NAME?</v>
      </c>
      <c r="D28" s="256"/>
      <c r="F28" s="272" t="s">
        <v>1430</v>
      </c>
      <c r="G28" s="273" t="e">
        <f>G27-$G$2</f>
        <v>#NAME?</v>
      </c>
      <c r="H28" s="272"/>
    </row>
    <row r="29" spans="2:8">
      <c r="B29" s="254"/>
      <c r="C29" s="255"/>
      <c r="D29" s="256"/>
    </row>
    <row r="30" spans="2:8">
      <c r="B30" s="254" t="s">
        <v>1425</v>
      </c>
      <c r="C30" s="263">
        <f>-'F - Patient Revenue'!L12</f>
        <v>0</v>
      </c>
      <c r="D30" s="256"/>
    </row>
    <row r="31" spans="2:8">
      <c r="B31" s="265" t="s">
        <v>1424</v>
      </c>
      <c r="C31" s="267">
        <f>'F - Patient Revenue'!L13</f>
        <v>6000</v>
      </c>
      <c r="D31" s="256"/>
    </row>
    <row r="32" spans="2:8">
      <c r="B32" s="254" t="s">
        <v>1426</v>
      </c>
      <c r="C32" s="263">
        <f>'F - Patient Revenue'!L24</f>
        <v>0</v>
      </c>
      <c r="D32" s="256"/>
    </row>
    <row r="33" spans="2:4">
      <c r="B33" s="254" t="s">
        <v>1427</v>
      </c>
      <c r="C33" s="263">
        <f>'F - Patient Revenue'!L23</f>
        <v>0</v>
      </c>
      <c r="D33" s="256"/>
    </row>
    <row r="34" spans="2:4" ht="15.75" thickBot="1">
      <c r="B34" s="268" t="s">
        <v>1431</v>
      </c>
      <c r="C34" s="269">
        <f>SUM(C31:C33)</f>
        <v>6000</v>
      </c>
      <c r="D34" s="256"/>
    </row>
    <row r="35" spans="2:4">
      <c r="B35" s="254" t="s">
        <v>1315</v>
      </c>
      <c r="C35" s="263" t="e">
        <f>'F - Patient Revenue'!#REF!</f>
        <v>#REF!</v>
      </c>
      <c r="D35" s="256"/>
    </row>
    <row r="36" spans="2:4" ht="15.75" thickBot="1">
      <c r="B36" s="268" t="s">
        <v>1</v>
      </c>
      <c r="C36" s="269" t="e">
        <f>SUM(C34:C35)</f>
        <v>#REF!</v>
      </c>
      <c r="D36" s="270"/>
    </row>
  </sheetData>
  <pageMargins left="0.7" right="0.7" top="0.75" bottom="0.75" header="0.3" footer="0.3"/>
  <pageSetup scale="5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2:AC32"/>
  <sheetViews>
    <sheetView showGridLines="0" workbookViewId="0">
      <selection activeCell="R20" sqref="R20"/>
    </sheetView>
  </sheetViews>
  <sheetFormatPr defaultRowHeight="15" outlineLevelCol="1"/>
  <cols>
    <col min="1" max="1" width="21.28515625" customWidth="1"/>
    <col min="2" max="11" width="9" hidden="1" customWidth="1" outlineLevel="1"/>
    <col min="12" max="12" width="11.5703125" bestFit="1" customWidth="1" collapsed="1"/>
    <col min="13" max="13" width="11.5703125" bestFit="1" customWidth="1"/>
    <col min="14" max="14" width="10" bestFit="1" customWidth="1"/>
    <col min="17" max="17" width="17.28515625" customWidth="1"/>
    <col min="18" max="18" width="12" customWidth="1"/>
    <col min="19" max="24" width="8.7109375" customWidth="1"/>
  </cols>
  <sheetData>
    <row r="2" spans="1:29" ht="18.75">
      <c r="A2" s="242" t="s">
        <v>1475</v>
      </c>
      <c r="Q2" s="114" t="s">
        <v>1486</v>
      </c>
      <c r="R2" s="55"/>
      <c r="S2" s="55"/>
      <c r="T2" s="289"/>
      <c r="U2" s="289"/>
      <c r="V2" s="55"/>
      <c r="W2" s="55"/>
      <c r="X2" s="55"/>
    </row>
    <row r="3" spans="1:29">
      <c r="R3" s="55"/>
      <c r="S3" s="55"/>
      <c r="T3" s="289"/>
      <c r="U3" s="289"/>
      <c r="V3" s="55"/>
      <c r="W3" s="55"/>
      <c r="X3" s="55"/>
    </row>
    <row r="4" spans="1:29">
      <c r="A4" s="278" t="s">
        <v>1459</v>
      </c>
      <c r="B4" s="279">
        <v>42795</v>
      </c>
      <c r="C4" s="279">
        <f>EOMONTH(B4,1)</f>
        <v>42855</v>
      </c>
      <c r="D4" s="279">
        <f t="shared" ref="D4:M4" si="0">EOMONTH(C4,1)</f>
        <v>42886</v>
      </c>
      <c r="E4" s="279">
        <f t="shared" si="0"/>
        <v>42916</v>
      </c>
      <c r="F4" s="279">
        <f t="shared" si="0"/>
        <v>42947</v>
      </c>
      <c r="G4" s="279">
        <f t="shared" si="0"/>
        <v>42978</v>
      </c>
      <c r="H4" s="279">
        <f t="shared" si="0"/>
        <v>43008</v>
      </c>
      <c r="I4" s="279">
        <f t="shared" si="0"/>
        <v>43039</v>
      </c>
      <c r="J4" s="279">
        <f t="shared" si="0"/>
        <v>43069</v>
      </c>
      <c r="K4" s="279">
        <f t="shared" si="0"/>
        <v>43100</v>
      </c>
      <c r="L4" s="280">
        <f t="shared" si="0"/>
        <v>43131</v>
      </c>
      <c r="M4" s="280">
        <f t="shared" si="0"/>
        <v>43159</v>
      </c>
      <c r="N4" s="306" t="s">
        <v>1478</v>
      </c>
      <c r="R4" s="55"/>
      <c r="S4" s="315" t="s">
        <v>1485</v>
      </c>
      <c r="T4" s="316"/>
      <c r="U4" s="316"/>
      <c r="V4" s="317"/>
      <c r="W4" s="317"/>
      <c r="X4" s="318"/>
    </row>
    <row r="5" spans="1:29" ht="15.75" thickBot="1">
      <c r="A5" s="278" t="s">
        <v>1458</v>
      </c>
      <c r="B5">
        <v>237</v>
      </c>
      <c r="C5">
        <v>200</v>
      </c>
      <c r="D5">
        <v>244</v>
      </c>
      <c r="E5">
        <v>215</v>
      </c>
      <c r="F5">
        <v>213</v>
      </c>
      <c r="G5">
        <v>246</v>
      </c>
      <c r="H5">
        <v>240</v>
      </c>
      <c r="I5">
        <v>232</v>
      </c>
      <c r="J5">
        <v>255</v>
      </c>
      <c r="K5">
        <v>225</v>
      </c>
      <c r="L5" s="237">
        <v>245</v>
      </c>
      <c r="M5" s="237">
        <v>229</v>
      </c>
      <c r="N5" s="156">
        <f>SUM(L5:M5)</f>
        <v>474</v>
      </c>
      <c r="R5" s="307" t="s">
        <v>1478</v>
      </c>
      <c r="S5" s="313" t="s">
        <v>1479</v>
      </c>
      <c r="T5" s="314"/>
      <c r="U5" s="313" t="s">
        <v>1480</v>
      </c>
      <c r="V5" s="314"/>
      <c r="W5" s="313" t="s">
        <v>1481</v>
      </c>
      <c r="X5" s="314"/>
      <c r="Z5" s="330" t="s">
        <v>1501</v>
      </c>
      <c r="AA5" s="330"/>
    </row>
    <row r="6" spans="1:29">
      <c r="A6" s="278"/>
      <c r="L6" s="237"/>
      <c r="M6" s="237"/>
      <c r="N6" s="156"/>
      <c r="Q6" s="119" t="s">
        <v>1477</v>
      </c>
      <c r="R6" s="70" t="s">
        <v>1484</v>
      </c>
      <c r="S6" s="306" t="s">
        <v>1482</v>
      </c>
      <c r="T6" s="308" t="s">
        <v>1483</v>
      </c>
      <c r="U6" s="306" t="s">
        <v>1482</v>
      </c>
      <c r="V6" s="308" t="s">
        <v>1483</v>
      </c>
      <c r="W6" s="306" t="s">
        <v>1482</v>
      </c>
      <c r="X6" s="308" t="s">
        <v>1483</v>
      </c>
      <c r="Y6" s="55"/>
      <c r="Z6" s="331" t="s">
        <v>1502</v>
      </c>
      <c r="AA6" s="332">
        <f>T7+T9</f>
        <v>74.483122362869196</v>
      </c>
      <c r="AB6" s="55"/>
      <c r="AC6" s="55"/>
    </row>
    <row r="7" spans="1:29">
      <c r="A7" s="278" t="s">
        <v>1460</v>
      </c>
      <c r="B7" s="67">
        <v>37833.61</v>
      </c>
      <c r="C7" s="67">
        <v>33749.760000000002</v>
      </c>
      <c r="D7" s="67">
        <v>31279.95</v>
      </c>
      <c r="E7" s="67">
        <v>31455.67</v>
      </c>
      <c r="F7" s="67">
        <v>35645.440000000002</v>
      </c>
      <c r="G7" s="67">
        <v>57665.55</v>
      </c>
      <c r="H7" s="67">
        <v>30267.83</v>
      </c>
      <c r="I7" s="67">
        <v>44994.85</v>
      </c>
      <c r="J7" s="67">
        <v>41173.06</v>
      </c>
      <c r="K7" s="67">
        <v>36947.410000000003</v>
      </c>
      <c r="L7" s="199">
        <v>49411.18</v>
      </c>
      <c r="M7" s="199">
        <v>46234.080000000002</v>
      </c>
      <c r="N7" s="283">
        <f>SUM(L7:M7)</f>
        <v>95645.260000000009</v>
      </c>
      <c r="Q7" s="119" t="s">
        <v>1462</v>
      </c>
      <c r="R7" s="249">
        <f>N22</f>
        <v>88.097046413502113</v>
      </c>
      <c r="S7" s="310">
        <v>0.5</v>
      </c>
      <c r="T7" s="311">
        <f>S7*R7</f>
        <v>44.048523206751057</v>
      </c>
      <c r="U7" s="310">
        <v>1</v>
      </c>
      <c r="V7" s="311">
        <f>U7*R7</f>
        <v>88.097046413502113</v>
      </c>
      <c r="W7" s="310">
        <v>1.5</v>
      </c>
      <c r="X7" s="311">
        <f>W7*R7</f>
        <v>132.14556962025318</v>
      </c>
      <c r="Y7" s="55"/>
      <c r="Z7" s="333" t="s">
        <v>1503</v>
      </c>
      <c r="AA7" s="334">
        <f>V7+V9</f>
        <v>118.53164556962025</v>
      </c>
      <c r="AB7" s="55"/>
      <c r="AC7" s="55"/>
    </row>
    <row r="8" spans="1:29" ht="15.75" thickBot="1">
      <c r="A8" s="278" t="s">
        <v>1461</v>
      </c>
      <c r="B8" s="69">
        <f t="shared" ref="B8:N8" si="1">B7/B5</f>
        <v>159.63548523206751</v>
      </c>
      <c r="C8" s="69">
        <f t="shared" si="1"/>
        <v>168.74880000000002</v>
      </c>
      <c r="D8" s="69">
        <f t="shared" si="1"/>
        <v>128.19651639344264</v>
      </c>
      <c r="E8" s="69">
        <f t="shared" si="1"/>
        <v>146.30544186046509</v>
      </c>
      <c r="F8" s="69">
        <f t="shared" si="1"/>
        <v>167.34948356807513</v>
      </c>
      <c r="G8" s="69">
        <f t="shared" si="1"/>
        <v>234.4128048780488</v>
      </c>
      <c r="H8" s="69">
        <f t="shared" si="1"/>
        <v>126.11595833333334</v>
      </c>
      <c r="I8" s="69">
        <f t="shared" si="1"/>
        <v>193.94331896551722</v>
      </c>
      <c r="J8" s="69">
        <f t="shared" si="1"/>
        <v>161.46298039215685</v>
      </c>
      <c r="K8" s="69">
        <f t="shared" si="1"/>
        <v>164.21071111111112</v>
      </c>
      <c r="L8" s="282">
        <f t="shared" si="1"/>
        <v>201.67828571428572</v>
      </c>
      <c r="M8" s="282">
        <f t="shared" si="1"/>
        <v>201.8955458515284</v>
      </c>
      <c r="N8" s="283">
        <f t="shared" si="1"/>
        <v>201.7832489451477</v>
      </c>
      <c r="Q8" s="119" t="s">
        <v>1463</v>
      </c>
      <c r="R8" s="249">
        <f>N24</f>
        <v>83.251054852320678</v>
      </c>
      <c r="S8" s="310">
        <v>1</v>
      </c>
      <c r="T8" s="311">
        <f>R8*S8</f>
        <v>83.251054852320678</v>
      </c>
      <c r="U8" s="310">
        <v>1</v>
      </c>
      <c r="V8" s="311">
        <f>U8*R8</f>
        <v>83.251054852320678</v>
      </c>
      <c r="W8" s="310">
        <v>1</v>
      </c>
      <c r="X8" s="311">
        <f>W8*R8</f>
        <v>83.251054852320678</v>
      </c>
      <c r="Y8" s="55"/>
      <c r="Z8" s="335" t="s">
        <v>1504</v>
      </c>
      <c r="AA8" s="336">
        <f>X7+X9</f>
        <v>162.58016877637132</v>
      </c>
      <c r="AB8" s="55"/>
      <c r="AC8" s="55"/>
    </row>
    <row r="9" spans="1:29">
      <c r="A9" s="278"/>
      <c r="B9" s="69"/>
      <c r="C9" s="69"/>
      <c r="D9" s="69"/>
      <c r="E9" s="69"/>
      <c r="F9" s="69"/>
      <c r="G9" s="69"/>
      <c r="H9" s="69"/>
      <c r="I9" s="69"/>
      <c r="J9" s="69"/>
      <c r="K9" s="69"/>
      <c r="L9" s="281"/>
      <c r="M9" s="281"/>
      <c r="N9" s="156"/>
      <c r="Q9" s="119" t="s">
        <v>1448</v>
      </c>
      <c r="R9" s="249">
        <f>N26</f>
        <v>30.434599156118143</v>
      </c>
      <c r="S9" s="310">
        <v>1</v>
      </c>
      <c r="T9" s="311">
        <f>R9*S9</f>
        <v>30.434599156118143</v>
      </c>
      <c r="U9" s="310">
        <v>1</v>
      </c>
      <c r="V9" s="311">
        <f>U9*R9</f>
        <v>30.434599156118143</v>
      </c>
      <c r="W9" s="310">
        <v>1</v>
      </c>
      <c r="X9" s="312">
        <f>W9*R9</f>
        <v>30.434599156118143</v>
      </c>
      <c r="Y9" s="55"/>
      <c r="Z9" s="55"/>
      <c r="AA9" s="55"/>
      <c r="AB9" s="55"/>
      <c r="AC9" s="55"/>
    </row>
    <row r="10" spans="1:29" ht="15.75" thickBot="1">
      <c r="A10" s="284" t="s">
        <v>1467</v>
      </c>
      <c r="B10" s="285">
        <f t="shared" ref="B10:L10" si="2">B7</f>
        <v>37833.61</v>
      </c>
      <c r="C10" s="285">
        <f t="shared" si="2"/>
        <v>33749.760000000002</v>
      </c>
      <c r="D10" s="285">
        <f t="shared" si="2"/>
        <v>31279.95</v>
      </c>
      <c r="E10" s="285">
        <f t="shared" si="2"/>
        <v>31455.67</v>
      </c>
      <c r="F10" s="285">
        <f t="shared" si="2"/>
        <v>35645.440000000002</v>
      </c>
      <c r="G10" s="285">
        <f t="shared" si="2"/>
        <v>57665.55</v>
      </c>
      <c r="H10" s="285">
        <f t="shared" si="2"/>
        <v>30267.83</v>
      </c>
      <c r="I10" s="285">
        <f t="shared" si="2"/>
        <v>44994.85</v>
      </c>
      <c r="J10" s="285">
        <f t="shared" si="2"/>
        <v>41173.06</v>
      </c>
      <c r="K10" s="285">
        <f t="shared" si="2"/>
        <v>36947.410000000003</v>
      </c>
      <c r="L10" s="286">
        <f t="shared" si="2"/>
        <v>49411.18</v>
      </c>
      <c r="M10" s="286">
        <f>M7</f>
        <v>46234.080000000002</v>
      </c>
      <c r="N10" s="287">
        <f>SUM(L10:M10)</f>
        <v>95645.260000000009</v>
      </c>
      <c r="Q10" s="309" t="s">
        <v>1497</v>
      </c>
      <c r="R10" s="133">
        <f>SUM(R7:R9)</f>
        <v>201.78270042194092</v>
      </c>
      <c r="S10" s="132"/>
      <c r="T10" s="133">
        <f>SUM(T7:T9)</f>
        <v>157.73417721518987</v>
      </c>
      <c r="U10" s="132"/>
      <c r="V10" s="322">
        <f>SUM(V7:V9)</f>
        <v>201.78270042194092</v>
      </c>
      <c r="W10" s="322"/>
      <c r="X10" s="322">
        <f>SUM(X7:X9)</f>
        <v>245.83122362869202</v>
      </c>
      <c r="Y10" s="55"/>
      <c r="Z10" s="55"/>
      <c r="AA10" s="55"/>
      <c r="AB10" s="55"/>
      <c r="AC10" s="55"/>
    </row>
    <row r="11" spans="1:29" ht="15.75" thickTop="1">
      <c r="A11" s="288" t="s">
        <v>1465</v>
      </c>
      <c r="B11" s="289"/>
      <c r="C11" s="289"/>
      <c r="D11" s="289"/>
      <c r="E11" s="289"/>
      <c r="F11" s="289"/>
      <c r="G11" s="289"/>
      <c r="H11" s="289"/>
      <c r="I11" s="289"/>
      <c r="J11" s="289"/>
      <c r="K11" s="289"/>
      <c r="L11" s="290">
        <v>17366</v>
      </c>
      <c r="M11" s="290">
        <v>16701</v>
      </c>
      <c r="N11" s="291">
        <f>SUM(L11:M11)</f>
        <v>34067</v>
      </c>
      <c r="Q11" s="55"/>
      <c r="R11" s="55"/>
      <c r="S11" s="55"/>
      <c r="T11" s="55"/>
      <c r="U11" s="55"/>
      <c r="V11" s="321"/>
      <c r="W11" s="321"/>
      <c r="X11" s="321"/>
      <c r="Y11" s="55"/>
      <c r="Z11" s="55"/>
      <c r="AA11" s="55"/>
      <c r="AB11" s="55"/>
      <c r="AC11" s="55"/>
    </row>
    <row r="12" spans="1:29">
      <c r="A12" s="292" t="s">
        <v>1468</v>
      </c>
      <c r="B12" s="289"/>
      <c r="C12" s="289"/>
      <c r="D12" s="289"/>
      <c r="E12" s="289"/>
      <c r="F12" s="289"/>
      <c r="G12" s="289"/>
      <c r="H12" s="289"/>
      <c r="I12" s="289"/>
      <c r="J12" s="289"/>
      <c r="K12" s="289"/>
      <c r="L12" s="290">
        <v>3903</v>
      </c>
      <c r="M12" s="290">
        <v>3788</v>
      </c>
      <c r="N12" s="291">
        <f t="shared" ref="N12:N18" si="3">SUM(L12:M12)</f>
        <v>7691</v>
      </c>
      <c r="Q12" s="339" t="s">
        <v>1506</v>
      </c>
      <c r="R12" s="55"/>
      <c r="S12" s="55"/>
      <c r="T12" s="55"/>
      <c r="U12" s="55"/>
      <c r="V12" s="55"/>
      <c r="W12" s="55"/>
      <c r="X12" s="55"/>
      <c r="Y12" s="55"/>
      <c r="Z12" s="55"/>
      <c r="AA12" s="55"/>
      <c r="AB12" s="55"/>
      <c r="AC12" s="55"/>
    </row>
    <row r="13" spans="1:29">
      <c r="A13" s="288" t="s">
        <v>1466</v>
      </c>
      <c r="B13" s="55"/>
      <c r="C13" s="55"/>
      <c r="D13" s="55"/>
      <c r="E13" s="55"/>
      <c r="F13" s="55"/>
      <c r="G13" s="55"/>
      <c r="H13" s="55"/>
      <c r="I13" s="55"/>
      <c r="J13" s="55"/>
      <c r="K13" s="55"/>
      <c r="L13" s="290">
        <v>18852</v>
      </c>
      <c r="M13" s="290">
        <v>14025</v>
      </c>
      <c r="N13" s="291">
        <f t="shared" si="3"/>
        <v>32877</v>
      </c>
      <c r="R13" s="55"/>
      <c r="S13" s="55"/>
      <c r="T13" s="55"/>
      <c r="U13" s="55"/>
      <c r="V13" s="55"/>
      <c r="W13" s="55"/>
      <c r="X13" s="55"/>
      <c r="Y13" s="55"/>
      <c r="Z13" s="55"/>
      <c r="AA13" s="55"/>
      <c r="AB13" s="55"/>
      <c r="AC13" s="55"/>
    </row>
    <row r="14" spans="1:29">
      <c r="A14" s="288" t="s">
        <v>1469</v>
      </c>
      <c r="B14" s="55"/>
      <c r="C14" s="55"/>
      <c r="D14" s="55"/>
      <c r="E14" s="55"/>
      <c r="F14" s="55"/>
      <c r="G14" s="55"/>
      <c r="H14" s="55"/>
      <c r="I14" s="55"/>
      <c r="J14" s="55"/>
      <c r="K14" s="55"/>
      <c r="L14" s="290">
        <v>4448</v>
      </c>
      <c r="M14" s="290">
        <v>2136</v>
      </c>
      <c r="N14" s="291">
        <f t="shared" si="3"/>
        <v>6584</v>
      </c>
      <c r="R14" s="55"/>
      <c r="S14" s="315" t="s">
        <v>1485</v>
      </c>
      <c r="T14" s="316"/>
      <c r="U14" s="316"/>
      <c r="V14" s="317"/>
      <c r="W14" s="317"/>
      <c r="X14" s="318"/>
      <c r="Y14" s="55"/>
      <c r="Z14" s="55"/>
      <c r="AA14" s="55"/>
      <c r="AB14" s="55"/>
      <c r="AC14" s="55"/>
    </row>
    <row r="15" spans="1:29">
      <c r="A15" s="292" t="s">
        <v>1464</v>
      </c>
      <c r="B15" s="289"/>
      <c r="C15" s="289"/>
      <c r="D15" s="289"/>
      <c r="E15" s="289"/>
      <c r="F15" s="289"/>
      <c r="G15" s="289"/>
      <c r="H15" s="289"/>
      <c r="I15" s="289"/>
      <c r="J15" s="289"/>
      <c r="K15" s="289"/>
      <c r="L15" s="290">
        <v>4115</v>
      </c>
      <c r="M15" s="290">
        <v>492</v>
      </c>
      <c r="N15" s="291">
        <f t="shared" si="3"/>
        <v>4607</v>
      </c>
      <c r="R15" s="307" t="s">
        <v>1478</v>
      </c>
      <c r="S15" s="313" t="s">
        <v>1479</v>
      </c>
      <c r="T15" s="314"/>
      <c r="U15" s="313" t="s">
        <v>1480</v>
      </c>
      <c r="V15" s="314"/>
      <c r="W15" s="325" t="s">
        <v>1494</v>
      </c>
      <c r="X15" s="314"/>
      <c r="Y15" s="55"/>
      <c r="Z15" s="55"/>
      <c r="AA15" s="55"/>
      <c r="AB15" s="55"/>
      <c r="AC15" s="55"/>
    </row>
    <row r="16" spans="1:29">
      <c r="A16" s="288" t="s">
        <v>1470</v>
      </c>
      <c r="B16" s="55"/>
      <c r="C16" s="55"/>
      <c r="D16" s="55"/>
      <c r="E16" s="55"/>
      <c r="F16" s="55"/>
      <c r="G16" s="55"/>
      <c r="H16" s="55"/>
      <c r="I16" s="55"/>
      <c r="J16" s="55"/>
      <c r="K16" s="55"/>
      <c r="L16" s="290">
        <v>0</v>
      </c>
      <c r="M16" s="290">
        <v>7592</v>
      </c>
      <c r="N16" s="291">
        <f t="shared" si="3"/>
        <v>7592</v>
      </c>
      <c r="Q16" s="119"/>
      <c r="R16" s="70"/>
      <c r="S16" s="306" t="s">
        <v>1493</v>
      </c>
      <c r="T16" s="308" t="s">
        <v>1483</v>
      </c>
      <c r="U16" s="306" t="s">
        <v>1493</v>
      </c>
      <c r="V16" s="308" t="s">
        <v>1483</v>
      </c>
      <c r="W16" s="307" t="s">
        <v>1493</v>
      </c>
      <c r="X16" s="308" t="s">
        <v>1483</v>
      </c>
      <c r="Y16" s="55"/>
      <c r="Z16" s="55"/>
      <c r="AA16" s="55"/>
      <c r="AB16" s="55"/>
      <c r="AC16" s="55"/>
    </row>
    <row r="17" spans="1:29">
      <c r="A17" s="288" t="s">
        <v>1448</v>
      </c>
      <c r="B17" s="55"/>
      <c r="C17" s="55"/>
      <c r="D17" s="55"/>
      <c r="E17" s="55"/>
      <c r="F17" s="55"/>
      <c r="G17" s="55"/>
      <c r="H17" s="55"/>
      <c r="I17" s="55"/>
      <c r="J17" s="55"/>
      <c r="K17" s="55"/>
      <c r="L17" s="290">
        <v>727</v>
      </c>
      <c r="M17" s="290">
        <v>1500</v>
      </c>
      <c r="N17" s="291">
        <f t="shared" si="3"/>
        <v>2227</v>
      </c>
      <c r="Q17" s="119" t="s">
        <v>1489</v>
      </c>
      <c r="R17" s="249">
        <f>R30</f>
        <v>40.299999999999997</v>
      </c>
      <c r="S17" s="319">
        <v>0.33333333333333331</v>
      </c>
      <c r="T17" s="311">
        <f>S17*R17</f>
        <v>13.433333333333332</v>
      </c>
      <c r="U17" s="319">
        <v>0.5</v>
      </c>
      <c r="V17" s="311">
        <f>R17*U17</f>
        <v>20.149999999999999</v>
      </c>
      <c r="W17" s="326">
        <f>U17</f>
        <v>0.5</v>
      </c>
      <c r="X17" s="311">
        <f>W17*R17</f>
        <v>20.149999999999999</v>
      </c>
      <c r="Y17" s="249"/>
      <c r="Z17" s="55"/>
      <c r="AA17" s="55"/>
      <c r="AB17" s="55"/>
      <c r="AC17" s="55"/>
    </row>
    <row r="18" spans="1:29">
      <c r="A18" s="288" t="s">
        <v>1312</v>
      </c>
      <c r="B18" s="55"/>
      <c r="C18" s="55"/>
      <c r="D18" s="55"/>
      <c r="E18" s="55"/>
      <c r="F18" s="55"/>
      <c r="G18" s="55"/>
      <c r="H18" s="55"/>
      <c r="I18" s="55"/>
      <c r="J18" s="55"/>
      <c r="K18" s="55"/>
      <c r="L18" s="290">
        <f>SUM(L11:L17)</f>
        <v>49411</v>
      </c>
      <c r="M18" s="290">
        <f>SUM(M11:M17)</f>
        <v>46234</v>
      </c>
      <c r="N18" s="291">
        <f t="shared" si="3"/>
        <v>95645</v>
      </c>
      <c r="Q18" s="119" t="s">
        <v>1489</v>
      </c>
      <c r="R18" s="249">
        <f>R30</f>
        <v>40.299999999999997</v>
      </c>
      <c r="S18" s="319"/>
      <c r="T18" s="311"/>
      <c r="U18" s="319"/>
      <c r="V18" s="311"/>
      <c r="W18" s="326">
        <v>0.2</v>
      </c>
      <c r="X18" s="311">
        <f>W18*R18</f>
        <v>8.06</v>
      </c>
      <c r="Y18" s="55" t="s">
        <v>1495</v>
      </c>
      <c r="Z18" s="55"/>
      <c r="AA18" s="55"/>
      <c r="AB18" s="55"/>
      <c r="AC18" s="55"/>
    </row>
    <row r="19" spans="1:29">
      <c r="A19" s="293" t="s">
        <v>1471</v>
      </c>
      <c r="B19" s="134"/>
      <c r="C19" s="134"/>
      <c r="D19" s="134"/>
      <c r="E19" s="134"/>
      <c r="F19" s="134"/>
      <c r="G19" s="134"/>
      <c r="H19" s="134"/>
      <c r="I19" s="134"/>
      <c r="J19" s="134"/>
      <c r="K19" s="134"/>
      <c r="L19" s="294">
        <f>L18-L10</f>
        <v>-0.18000000000029104</v>
      </c>
      <c r="M19" s="294">
        <f>M18-M10</f>
        <v>-8.000000000174623E-2</v>
      </c>
      <c r="N19" s="295">
        <f>N18-N10</f>
        <v>-0.26000000000931323</v>
      </c>
      <c r="Q19" s="119" t="s">
        <v>1490</v>
      </c>
      <c r="R19" s="249">
        <f>(R29+R31)*2</f>
        <v>164</v>
      </c>
      <c r="S19" s="319">
        <v>0.5</v>
      </c>
      <c r="T19" s="311">
        <f>S19*R19</f>
        <v>82</v>
      </c>
      <c r="U19" s="319">
        <v>0.5</v>
      </c>
      <c r="V19" s="311">
        <f>U19*R19</f>
        <v>82</v>
      </c>
      <c r="W19" s="326">
        <v>0.5</v>
      </c>
      <c r="X19" s="311">
        <f>W19*R19</f>
        <v>82</v>
      </c>
      <c r="Y19" s="68"/>
      <c r="Z19" s="55"/>
      <c r="AA19" s="55"/>
      <c r="AB19" s="55"/>
      <c r="AC19" s="55"/>
    </row>
    <row r="20" spans="1:29" ht="15.75" thickBot="1">
      <c r="L20" s="237"/>
      <c r="M20" s="237"/>
      <c r="N20" s="156"/>
      <c r="Q20" s="309" t="s">
        <v>1496</v>
      </c>
      <c r="R20" s="133"/>
      <c r="S20" s="323"/>
      <c r="T20" s="328">
        <f>SUM(T17:T19)</f>
        <v>95.433333333333337</v>
      </c>
      <c r="U20" s="329"/>
      <c r="V20" s="328">
        <f>SUM(V17:V19)</f>
        <v>102.15</v>
      </c>
      <c r="W20" s="322"/>
      <c r="X20" s="328">
        <f>SUM(X17:X19)</f>
        <v>110.21000000000001</v>
      </c>
    </row>
    <row r="21" spans="1:29" ht="15.75" thickTop="1">
      <c r="A21" s="296" t="s">
        <v>1472</v>
      </c>
      <c r="B21" s="297"/>
      <c r="C21" s="297"/>
      <c r="D21" s="297"/>
      <c r="E21" s="297"/>
      <c r="F21" s="297"/>
      <c r="G21" s="297"/>
      <c r="H21" s="297"/>
      <c r="I21" s="297"/>
      <c r="J21" s="297"/>
      <c r="K21" s="297"/>
      <c r="L21" s="298">
        <f>L11+L12</f>
        <v>21269</v>
      </c>
      <c r="M21" s="298">
        <f t="shared" ref="M21:N21" si="4">M11+M12</f>
        <v>20489</v>
      </c>
      <c r="N21" s="299">
        <f t="shared" si="4"/>
        <v>41758</v>
      </c>
      <c r="O21" s="304">
        <f>N21/N10</f>
        <v>0.43659246678821301</v>
      </c>
      <c r="Q21" s="119" t="s">
        <v>1463</v>
      </c>
      <c r="R21" s="249">
        <f>R8</f>
        <v>83.251054852320678</v>
      </c>
      <c r="S21" s="310">
        <v>1</v>
      </c>
      <c r="T21" s="311">
        <f>R21*S21</f>
        <v>83.251054852320678</v>
      </c>
      <c r="U21" s="310">
        <v>1</v>
      </c>
      <c r="V21" s="311">
        <f>U21*R21</f>
        <v>83.251054852320678</v>
      </c>
      <c r="W21" s="327">
        <v>1</v>
      </c>
      <c r="X21" s="311">
        <f>W21*R21</f>
        <v>83.251054852320678</v>
      </c>
    </row>
    <row r="22" spans="1:29">
      <c r="A22" s="300" t="s">
        <v>1474</v>
      </c>
      <c r="B22" s="301"/>
      <c r="C22" s="301"/>
      <c r="D22" s="301"/>
      <c r="E22" s="301"/>
      <c r="F22" s="301"/>
      <c r="G22" s="301"/>
      <c r="H22" s="301"/>
      <c r="I22" s="301"/>
      <c r="J22" s="301"/>
      <c r="K22" s="301"/>
      <c r="L22" s="302">
        <f>L21/L5</f>
        <v>86.812244897959189</v>
      </c>
      <c r="M22" s="302">
        <f>M21/M5</f>
        <v>89.471615720524014</v>
      </c>
      <c r="N22" s="303">
        <f>N21/N5</f>
        <v>88.097046413502113</v>
      </c>
      <c r="O22" s="304"/>
      <c r="Q22" s="119" t="s">
        <v>1448</v>
      </c>
      <c r="R22" s="249">
        <f>R9</f>
        <v>30.434599156118143</v>
      </c>
      <c r="S22" s="310">
        <v>1</v>
      </c>
      <c r="T22" s="311">
        <f>R22*S22</f>
        <v>30.434599156118143</v>
      </c>
      <c r="U22" s="310">
        <v>1</v>
      </c>
      <c r="V22" s="311">
        <f>U22*R22</f>
        <v>30.434599156118143</v>
      </c>
      <c r="W22" s="327">
        <v>1</v>
      </c>
      <c r="X22" s="312">
        <f>W22*R22</f>
        <v>30.434599156118143</v>
      </c>
    </row>
    <row r="23" spans="1:29" ht="15.75" thickBot="1">
      <c r="A23" s="296" t="s">
        <v>1473</v>
      </c>
      <c r="B23" s="297"/>
      <c r="C23" s="297"/>
      <c r="D23" s="297"/>
      <c r="E23" s="297"/>
      <c r="F23" s="297"/>
      <c r="G23" s="297"/>
      <c r="H23" s="297"/>
      <c r="I23" s="297"/>
      <c r="J23" s="297"/>
      <c r="K23" s="297"/>
      <c r="L23" s="298">
        <f>L13+L14</f>
        <v>23300</v>
      </c>
      <c r="M23" s="298">
        <f t="shared" ref="M23:N23" si="5">M13+M14</f>
        <v>16161</v>
      </c>
      <c r="N23" s="299">
        <f t="shared" si="5"/>
        <v>39461</v>
      </c>
      <c r="O23" s="304">
        <f>N23/N7</f>
        <v>0.41257663997149463</v>
      </c>
      <c r="Q23" s="309" t="s">
        <v>1497</v>
      </c>
      <c r="R23" s="133">
        <f>R10</f>
        <v>201.78270042194092</v>
      </c>
      <c r="S23" s="324"/>
      <c r="T23" s="328">
        <f>SUM(T20:T21)</f>
        <v>178.68438818565403</v>
      </c>
      <c r="U23" s="329"/>
      <c r="V23" s="328">
        <f>SUM(V20:V21)</f>
        <v>185.40105485232067</v>
      </c>
      <c r="W23" s="322"/>
      <c r="X23" s="328">
        <f>SUM(X20:X21)</f>
        <v>193.46105485232067</v>
      </c>
    </row>
    <row r="24" spans="1:29" ht="15.75" thickTop="1">
      <c r="A24" s="300" t="s">
        <v>1474</v>
      </c>
      <c r="B24" s="301"/>
      <c r="C24" s="301"/>
      <c r="D24" s="301"/>
      <c r="E24" s="301"/>
      <c r="F24" s="301"/>
      <c r="G24" s="301"/>
      <c r="H24" s="301"/>
      <c r="I24" s="301"/>
      <c r="J24" s="301"/>
      <c r="K24" s="301"/>
      <c r="L24" s="302">
        <f>L23/L5</f>
        <v>95.102040816326536</v>
      </c>
      <c r="M24" s="302">
        <f>M23/M5</f>
        <v>70.572052401746731</v>
      </c>
      <c r="N24" s="303">
        <f>N23/N5</f>
        <v>83.251054852320678</v>
      </c>
      <c r="O24" s="304"/>
    </row>
    <row r="25" spans="1:29">
      <c r="A25" s="296" t="s">
        <v>1448</v>
      </c>
      <c r="B25" s="297"/>
      <c r="C25" s="297"/>
      <c r="D25" s="297"/>
      <c r="E25" s="297"/>
      <c r="F25" s="297"/>
      <c r="G25" s="297"/>
      <c r="H25" s="297"/>
      <c r="I25" s="297"/>
      <c r="J25" s="297"/>
      <c r="K25" s="297"/>
      <c r="L25" s="298">
        <f>L15+L16+L17</f>
        <v>4842</v>
      </c>
      <c r="M25" s="298">
        <f t="shared" ref="M25:N25" si="6">M15+M16+M17</f>
        <v>9584</v>
      </c>
      <c r="N25" s="299">
        <f t="shared" si="6"/>
        <v>14426</v>
      </c>
      <c r="O25" s="304">
        <f>N25/N7</f>
        <v>0.15082817486198477</v>
      </c>
    </row>
    <row r="26" spans="1:29">
      <c r="A26" s="300" t="s">
        <v>1474</v>
      </c>
      <c r="B26" s="301"/>
      <c r="C26" s="301"/>
      <c r="D26" s="301"/>
      <c r="E26" s="301"/>
      <c r="F26" s="301"/>
      <c r="G26" s="301"/>
      <c r="H26" s="301"/>
      <c r="I26" s="301"/>
      <c r="J26" s="301"/>
      <c r="K26" s="301"/>
      <c r="L26" s="302">
        <f>L25/L5</f>
        <v>19.763265306122449</v>
      </c>
      <c r="M26" s="302">
        <f t="shared" ref="M26:N26" si="7">M25/M5</f>
        <v>41.851528384279476</v>
      </c>
      <c r="N26" s="303">
        <f t="shared" si="7"/>
        <v>30.434599156118143</v>
      </c>
    </row>
    <row r="27" spans="1:29">
      <c r="A27" s="158" t="s">
        <v>1476</v>
      </c>
      <c r="B27" s="56"/>
      <c r="C27" s="56"/>
      <c r="D27" s="56"/>
      <c r="E27" s="56"/>
      <c r="F27" s="56"/>
      <c r="G27" s="56"/>
      <c r="H27" s="56"/>
      <c r="I27" s="56"/>
      <c r="J27" s="56"/>
      <c r="K27" s="56"/>
      <c r="L27" s="238">
        <f>L22+L24+L26</f>
        <v>201.67755102040815</v>
      </c>
      <c r="M27" s="238">
        <f t="shared" ref="M27:N27" si="8">M22+M24+M26</f>
        <v>201.89519650655021</v>
      </c>
      <c r="N27" s="238">
        <f t="shared" si="8"/>
        <v>201.78270042194092</v>
      </c>
      <c r="O27" s="305">
        <f>SUM(O21:O26)</f>
        <v>0.99999728162169232</v>
      </c>
    </row>
    <row r="29" spans="1:29">
      <c r="Q29" s="124" t="s">
        <v>1492</v>
      </c>
      <c r="R29" s="250">
        <v>63</v>
      </c>
    </row>
    <row r="30" spans="1:29">
      <c r="Q30" s="124" t="s">
        <v>1487</v>
      </c>
      <c r="R30" s="250">
        <v>40.299999999999997</v>
      </c>
    </row>
    <row r="31" spans="1:29">
      <c r="Q31" s="124" t="s">
        <v>1491</v>
      </c>
      <c r="R31" s="250">
        <v>19</v>
      </c>
    </row>
    <row r="32" spans="1:29">
      <c r="Q32" s="179" t="s">
        <v>1488</v>
      </c>
      <c r="R32" s="320">
        <f>SUM(R29:R31)</f>
        <v>122.3</v>
      </c>
    </row>
  </sheetData>
  <pageMargins left="0.7" right="0.7" top="0.75" bottom="0.75" header="0.3" footer="0.3"/>
  <pageSetup scale="74" orientation="landscape" r:id="rId1"/>
  <ignoredErrors>
    <ignoredError sqref="A22:M25 B26:K26 V20:AA26" formula="1"/>
    <ignoredError sqref="N22:N25" formula="1" formulaRange="1"/>
    <ignoredError sqref="N5:N21 N26:N28 N33:N3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2:H49"/>
  <sheetViews>
    <sheetView showGridLines="0" zoomScaleNormal="100" workbookViewId="0">
      <pane ySplit="4" topLeftCell="A5" activePane="bottomLeft" state="frozen"/>
      <selection activeCell="H18" sqref="H18"/>
      <selection pane="bottomLeft" activeCell="I15" sqref="I15"/>
    </sheetView>
  </sheetViews>
  <sheetFormatPr defaultRowHeight="15" outlineLevelRow="1"/>
  <cols>
    <col min="1" max="1" width="37.140625" customWidth="1"/>
    <col min="2" max="2" width="12.85546875" customWidth="1"/>
    <col min="3" max="3" width="10.42578125" customWidth="1"/>
    <col min="4" max="4" width="12.5703125" customWidth="1"/>
    <col min="5" max="5" width="11.140625" customWidth="1"/>
    <col min="6" max="6" width="12" customWidth="1"/>
    <col min="7" max="7" width="12.140625" customWidth="1"/>
    <col min="8" max="8" width="18.42578125" customWidth="1"/>
  </cols>
  <sheetData>
    <row r="2" spans="1:8" ht="23.25">
      <c r="A2" s="183" t="str">
        <f>B4&amp;" - New Drug ROI Evaluation - Summary"</f>
        <v>Soliris - New Drug ROI Evaluation - Summary</v>
      </c>
    </row>
    <row r="4" spans="1:8" ht="19.5" customHeight="1">
      <c r="A4" s="120" t="s">
        <v>1313</v>
      </c>
      <c r="B4" s="120" t="s">
        <v>1407</v>
      </c>
      <c r="C4" s="134"/>
      <c r="D4" s="134"/>
      <c r="E4" s="134"/>
      <c r="F4" s="134"/>
      <c r="G4" s="134"/>
      <c r="H4" s="152" t="s">
        <v>1347</v>
      </c>
    </row>
    <row r="5" spans="1:8">
      <c r="A5" s="56" t="s">
        <v>1408</v>
      </c>
      <c r="B5" s="237" t="s">
        <v>494</v>
      </c>
    </row>
    <row r="6" spans="1:8">
      <c r="A6" s="56" t="s">
        <v>1328</v>
      </c>
      <c r="B6" s="150" t="str">
        <f>ROI!B6</f>
        <v>Infusion</v>
      </c>
    </row>
    <row r="7" spans="1:8">
      <c r="A7" s="56" t="s">
        <v>1326</v>
      </c>
      <c r="B7" s="139">
        <f>ROI!B7</f>
        <v>300</v>
      </c>
    </row>
    <row r="8" spans="1:8">
      <c r="A8" s="56" t="s">
        <v>1327</v>
      </c>
      <c r="B8" s="142" t="str">
        <f>ROI!B8</f>
        <v>2 or 3</v>
      </c>
      <c r="C8" s="143" t="s">
        <v>1342</v>
      </c>
    </row>
    <row r="9" spans="1:8">
      <c r="A9" s="56" t="s">
        <v>1339</v>
      </c>
      <c r="B9" s="139">
        <f>ROI!B9</f>
        <v>10</v>
      </c>
    </row>
    <row r="10" spans="1:8">
      <c r="A10" s="56" t="s">
        <v>1375</v>
      </c>
      <c r="B10" s="235">
        <v>224.7</v>
      </c>
      <c r="C10" s="143" t="s">
        <v>1377</v>
      </c>
    </row>
    <row r="11" spans="1:8">
      <c r="A11" s="56" t="s">
        <v>1376</v>
      </c>
      <c r="B11" s="199">
        <f>B7/B9*B10</f>
        <v>6741</v>
      </c>
      <c r="C11" s="143" t="s">
        <v>1378</v>
      </c>
    </row>
    <row r="12" spans="1:8">
      <c r="A12" s="56" t="s">
        <v>1325</v>
      </c>
      <c r="B12" s="236">
        <f>ROI!B12</f>
        <v>6718.71</v>
      </c>
      <c r="C12" s="143" t="s">
        <v>1358</v>
      </c>
    </row>
    <row r="13" spans="1:8">
      <c r="A13" s="56" t="s">
        <v>1361</v>
      </c>
      <c r="B13" s="67">
        <f>ROI!B13</f>
        <v>28487.330400000003</v>
      </c>
      <c r="C13" s="143" t="s">
        <v>1357</v>
      </c>
    </row>
    <row r="14" spans="1:8">
      <c r="A14" s="56"/>
      <c r="B14" s="67"/>
      <c r="C14" s="143"/>
    </row>
    <row r="15" spans="1:8">
      <c r="A15" s="56" t="s">
        <v>1329</v>
      </c>
      <c r="B15" s="150">
        <f>ROI!B15</f>
        <v>96413</v>
      </c>
      <c r="C15" s="147" t="s">
        <v>1346</v>
      </c>
      <c r="D15" s="148"/>
      <c r="E15" s="148"/>
      <c r="F15" s="148"/>
    </row>
    <row r="16" spans="1:8">
      <c r="A16" s="56" t="s">
        <v>1362</v>
      </c>
      <c r="B16" s="151" t="e">
        <f>ROI!B16</f>
        <v>#REF!</v>
      </c>
      <c r="C16" s="149" t="s">
        <v>1356</v>
      </c>
      <c r="D16" s="148"/>
      <c r="E16" s="148"/>
      <c r="F16" s="148"/>
    </row>
    <row r="17" spans="1:8">
      <c r="A17" s="56"/>
      <c r="B17" s="118"/>
    </row>
    <row r="18" spans="1:8">
      <c r="A18" s="56" t="s">
        <v>1336</v>
      </c>
      <c r="B18" s="140" t="s">
        <v>1359</v>
      </c>
      <c r="C18" s="115"/>
      <c r="D18" s="115"/>
      <c r="E18" s="115"/>
      <c r="F18" s="115"/>
      <c r="G18" s="115"/>
      <c r="H18" s="115"/>
    </row>
    <row r="19" spans="1:8">
      <c r="A19" s="146" t="s">
        <v>1343</v>
      </c>
      <c r="B19" s="141" t="s">
        <v>1360</v>
      </c>
      <c r="C19" s="115"/>
      <c r="D19" s="115"/>
      <c r="E19" s="115"/>
      <c r="F19" s="115"/>
      <c r="G19" s="115"/>
      <c r="H19" s="115"/>
    </row>
    <row r="20" spans="1:8">
      <c r="B20" s="144" t="s">
        <v>1344</v>
      </c>
      <c r="C20" s="145"/>
      <c r="D20" s="145"/>
      <c r="E20" s="145"/>
      <c r="F20" s="145"/>
      <c r="G20" s="145"/>
      <c r="H20" s="145"/>
    </row>
    <row r="22" spans="1:8" hidden="1" outlineLevel="1"/>
    <row r="23" spans="1:8" ht="15.75" hidden="1" outlineLevel="1">
      <c r="A23" s="160" t="s">
        <v>1348</v>
      </c>
      <c r="B23" s="122" t="s">
        <v>1355</v>
      </c>
      <c r="C23" s="123" t="s">
        <v>1332</v>
      </c>
      <c r="D23" s="122" t="s">
        <v>1331</v>
      </c>
      <c r="E23" s="123" t="s">
        <v>1332</v>
      </c>
    </row>
    <row r="24" spans="1:8" hidden="1" outlineLevel="1">
      <c r="A24" s="156" t="s">
        <v>1335</v>
      </c>
      <c r="B24" s="126">
        <f>$B$45*1.06</f>
        <v>-527015.61239999998</v>
      </c>
      <c r="C24" s="127">
        <v>0.49637023593466423</v>
      </c>
      <c r="D24" s="126">
        <f>$B$45*1.06</f>
        <v>-527015.61239999998</v>
      </c>
      <c r="E24" s="127">
        <v>0.2819079560275759</v>
      </c>
    </row>
    <row r="25" spans="1:8" hidden="1" outlineLevel="1">
      <c r="A25" s="156" t="s">
        <v>1333</v>
      </c>
      <c r="B25" s="126">
        <f>$B$13*0.3</f>
        <v>8546.1991200000011</v>
      </c>
      <c r="C25" s="127">
        <v>0.12477313974591651</v>
      </c>
      <c r="D25" s="126">
        <f>$B$13*0.3</f>
        <v>8546.1991200000011</v>
      </c>
      <c r="E25" s="127">
        <v>0.23215949319918017</v>
      </c>
    </row>
    <row r="26" spans="1:8" hidden="1" outlineLevel="1">
      <c r="A26" s="156" t="s">
        <v>1334</v>
      </c>
      <c r="B26" s="126">
        <f>$B$45*1.045</f>
        <v>-519557.84429999994</v>
      </c>
      <c r="C26" s="127">
        <v>0.37885662431941924</v>
      </c>
      <c r="D26" s="126">
        <f>$B$45*1.045</f>
        <v>-519557.84429999994</v>
      </c>
      <c r="E26" s="127">
        <v>0.48593255077324388</v>
      </c>
    </row>
    <row r="27" spans="1:8" hidden="1" outlineLevel="1">
      <c r="A27" s="157" t="s">
        <v>1348</v>
      </c>
      <c r="B27" s="128">
        <f>SUMPRODUCT(B24:B26,C24:C26)</f>
        <v>-457366.45880131575</v>
      </c>
      <c r="C27" s="129">
        <f>SUM(C24:C26)</f>
        <v>1</v>
      </c>
      <c r="D27" s="128">
        <f>SUMPRODUCT(D24:D26,E24:E26)</f>
        <v>-399055.88138477353</v>
      </c>
      <c r="E27" s="129">
        <f>SUM(E24:E26)</f>
        <v>1</v>
      </c>
    </row>
    <row r="28" spans="1:8" hidden="1" outlineLevel="1">
      <c r="A28" s="156"/>
      <c r="B28" s="121"/>
      <c r="C28" s="121"/>
      <c r="D28" s="121"/>
      <c r="E28" s="161"/>
    </row>
    <row r="29" spans="1:8" collapsed="1">
      <c r="A29" s="124" t="s">
        <v>1372</v>
      </c>
      <c r="B29" s="121">
        <v>74</v>
      </c>
      <c r="C29" s="55"/>
      <c r="D29" s="121">
        <v>74</v>
      </c>
      <c r="E29" s="55"/>
    </row>
    <row r="30" spans="1:8" ht="15.75" hidden="1" outlineLevel="1" thickBot="1">
      <c r="A30" s="198" t="s">
        <v>1352</v>
      </c>
      <c r="B30" s="155">
        <f>B29*B27</f>
        <v>-33845117.951297365</v>
      </c>
      <c r="C30" s="154"/>
      <c r="D30" s="155">
        <f>D29*D27</f>
        <v>-29530135.222473241</v>
      </c>
      <c r="E30" s="154"/>
    </row>
    <row r="31" spans="1:8" ht="15.75" hidden="1" outlineLevel="1" thickTop="1">
      <c r="A31" s="56"/>
      <c r="B31" s="67"/>
      <c r="E31" s="55"/>
    </row>
    <row r="32" spans="1:8" ht="15.75" hidden="1" outlineLevel="1">
      <c r="A32" s="160" t="s">
        <v>1349</v>
      </c>
      <c r="B32" s="122" t="s">
        <v>1355</v>
      </c>
      <c r="C32" s="123" t="s">
        <v>1332</v>
      </c>
      <c r="D32" s="122" t="s">
        <v>1331</v>
      </c>
      <c r="E32" s="170" t="s">
        <v>1332</v>
      </c>
    </row>
    <row r="33" spans="1:7" hidden="1" outlineLevel="1">
      <c r="A33" s="156" t="s">
        <v>1330</v>
      </c>
      <c r="B33" s="131" t="e">
        <f>(#REF!+#REF!)/2</f>
        <v>#REF!</v>
      </c>
      <c r="C33" s="130">
        <f>C24</f>
        <v>0.49637023593466423</v>
      </c>
      <c r="D33" s="126" t="e">
        <f>#REF!</f>
        <v>#REF!</v>
      </c>
      <c r="E33" s="171">
        <f>E24</f>
        <v>0.2819079560275759</v>
      </c>
    </row>
    <row r="34" spans="1:7" hidden="1" outlineLevel="1">
      <c r="A34" s="156" t="s">
        <v>1333</v>
      </c>
      <c r="B34" s="126" t="e">
        <f>0.3*B16</f>
        <v>#REF!</v>
      </c>
      <c r="C34" s="130">
        <f t="shared" ref="C34:E35" si="0">C25</f>
        <v>0.12477313974591651</v>
      </c>
      <c r="D34" s="126" t="e">
        <f>0.3*B16</f>
        <v>#REF!</v>
      </c>
      <c r="E34" s="171">
        <f t="shared" si="0"/>
        <v>0.23215949319918017</v>
      </c>
    </row>
    <row r="35" spans="1:7" hidden="1" outlineLevel="1">
      <c r="A35" s="156" t="s">
        <v>6</v>
      </c>
      <c r="B35" s="131" t="e">
        <f>#REF!</f>
        <v>#REF!</v>
      </c>
      <c r="C35" s="130">
        <f t="shared" si="0"/>
        <v>0.37885662431941924</v>
      </c>
      <c r="D35" s="131" t="e">
        <f>#REF!</f>
        <v>#REF!</v>
      </c>
      <c r="E35" s="171">
        <f t="shared" si="0"/>
        <v>0.48593255077324388</v>
      </c>
    </row>
    <row r="36" spans="1:7" hidden="1" outlineLevel="1">
      <c r="A36" s="157" t="s">
        <v>1338</v>
      </c>
      <c r="B36" s="128" t="e">
        <f>SUMPRODUCT(B33:B35,C33:C35)</f>
        <v>#REF!</v>
      </c>
      <c r="C36" s="129">
        <f>SUM(C33:C35)</f>
        <v>1</v>
      </c>
      <c r="D36" s="128" t="e">
        <f>SUMPRODUCT(D33:D35,E33:E35)</f>
        <v>#REF!</v>
      </c>
      <c r="E36" s="172">
        <f>SUM(E33:E35)</f>
        <v>1</v>
      </c>
    </row>
    <row r="37" spans="1:7" hidden="1" outlineLevel="1">
      <c r="A37" s="156"/>
      <c r="B37" s="55"/>
      <c r="C37" s="55"/>
      <c r="D37" s="55"/>
      <c r="E37" s="55"/>
    </row>
    <row r="38" spans="1:7" s="55" customFormat="1" collapsed="1">
      <c r="A38" s="119" t="s">
        <v>1371</v>
      </c>
      <c r="B38" s="153">
        <f>4+(11*2)</f>
        <v>26</v>
      </c>
      <c r="C38" s="137"/>
      <c r="D38" s="153">
        <f>B38</f>
        <v>26</v>
      </c>
    </row>
    <row r="39" spans="1:7">
      <c r="A39" s="124"/>
      <c r="B39" s="173"/>
      <c r="C39" s="124"/>
      <c r="D39" s="173"/>
      <c r="E39" s="124"/>
    </row>
    <row r="40" spans="1:7" ht="18.75">
      <c r="A40" s="182" t="s">
        <v>1373</v>
      </c>
      <c r="B40" s="186" t="s">
        <v>1368</v>
      </c>
      <c r="C40" s="187"/>
      <c r="D40" s="190" t="s">
        <v>1369</v>
      </c>
      <c r="E40" s="191"/>
      <c r="F40" s="194" t="s">
        <v>1370</v>
      </c>
      <c r="G40" s="195"/>
    </row>
    <row r="41" spans="1:7">
      <c r="A41" s="137"/>
      <c r="B41" s="188" t="s">
        <v>1355</v>
      </c>
      <c r="C41" s="189" t="s">
        <v>1331</v>
      </c>
      <c r="D41" s="192" t="s">
        <v>1355</v>
      </c>
      <c r="E41" s="193" t="s">
        <v>1331</v>
      </c>
      <c r="F41" s="196" t="s">
        <v>1355</v>
      </c>
      <c r="G41" s="197" t="s">
        <v>1331</v>
      </c>
    </row>
    <row r="42" spans="1:7">
      <c r="A42" s="167" t="s">
        <v>1365</v>
      </c>
      <c r="B42" s="177">
        <f>ROI!$B$30</f>
        <v>529490.30038911069</v>
      </c>
      <c r="C42" s="178">
        <f>ROI!$D$30</f>
        <v>537791.58509813307</v>
      </c>
      <c r="D42" s="177">
        <f>'ROI 50-50'!$B$28</f>
        <v>512924.80620000005</v>
      </c>
      <c r="E42" s="178">
        <f>'ROI 50-50'!$D$28</f>
        <v>512924.80620000005</v>
      </c>
      <c r="F42" s="177">
        <f>'ROI 100 MC'!$B$28</f>
        <v>498834</v>
      </c>
      <c r="G42" s="178">
        <f>'ROI 100 MC'!$D$28</f>
        <v>498834</v>
      </c>
    </row>
    <row r="43" spans="1:7">
      <c r="A43" s="167" t="s">
        <v>1366</v>
      </c>
      <c r="B43" s="177" t="e">
        <f>ROI!$B$39</f>
        <v>#REF!</v>
      </c>
      <c r="C43" s="178" t="e">
        <f>ROI!$D$39</f>
        <v>#REF!</v>
      </c>
      <c r="D43" s="177" t="e">
        <f>'ROI 50-50'!$B$37</f>
        <v>#REF!</v>
      </c>
      <c r="E43" s="178" t="e">
        <f>'ROI 50-50'!$D$37</f>
        <v>#REF!</v>
      </c>
      <c r="F43" s="177" t="e">
        <f>'ROI 100 MC'!$B$37</f>
        <v>#REF!</v>
      </c>
      <c r="G43" s="178" t="e">
        <f>'ROI 100 MC'!$D$37</f>
        <v>#REF!</v>
      </c>
    </row>
    <row r="44" spans="1:7">
      <c r="A44" s="179" t="s">
        <v>1363</v>
      </c>
      <c r="B44" s="180" t="e">
        <f>SUM(B42:B43)</f>
        <v>#REF!</v>
      </c>
      <c r="C44" s="181" t="e">
        <f t="shared" ref="C44" si="1">SUM(C42:C43)</f>
        <v>#REF!</v>
      </c>
      <c r="D44" s="180" t="e">
        <f>SUM(D42:D43)</f>
        <v>#REF!</v>
      </c>
      <c r="E44" s="181" t="e">
        <f t="shared" ref="E44" si="2">SUM(E42:E43)</f>
        <v>#REF!</v>
      </c>
      <c r="F44" s="180" t="e">
        <f>SUM(F42:F43)</f>
        <v>#REF!</v>
      </c>
      <c r="G44" s="181" t="e">
        <f t="shared" ref="G44" si="3">SUM(G42:G43)</f>
        <v>#REF!</v>
      </c>
    </row>
    <row r="45" spans="1:7">
      <c r="A45" s="167" t="s">
        <v>1367</v>
      </c>
      <c r="B45" s="177">
        <f>ROI!$B$44</f>
        <v>-497184.54</v>
      </c>
      <c r="C45" s="178">
        <f>ROI!$D$44</f>
        <v>-497184.54</v>
      </c>
      <c r="D45" s="177">
        <f>'ROI 50-50'!$B$42</f>
        <v>-497184.54</v>
      </c>
      <c r="E45" s="178">
        <f>'ROI 50-50'!$D$42</f>
        <v>-497184.54</v>
      </c>
      <c r="F45" s="177">
        <f>'ROI 100 MC'!$B$42</f>
        <v>-497184.54</v>
      </c>
      <c r="G45" s="178">
        <f>'ROI 100 MC'!$D$42</f>
        <v>-497184.54</v>
      </c>
    </row>
    <row r="46" spans="1:7" ht="15.75" thickBot="1">
      <c r="A46" s="154" t="s">
        <v>1374</v>
      </c>
      <c r="B46" s="184" t="e">
        <f t="shared" ref="B46:G46" si="4">B44+B45</f>
        <v>#REF!</v>
      </c>
      <c r="C46" s="185" t="e">
        <f t="shared" si="4"/>
        <v>#REF!</v>
      </c>
      <c r="D46" s="184" t="e">
        <f t="shared" si="4"/>
        <v>#REF!</v>
      </c>
      <c r="E46" s="185" t="e">
        <f t="shared" si="4"/>
        <v>#REF!</v>
      </c>
      <c r="F46" s="184" t="e">
        <f t="shared" si="4"/>
        <v>#REF!</v>
      </c>
      <c r="G46" s="185" t="e">
        <f t="shared" si="4"/>
        <v>#REF!</v>
      </c>
    </row>
    <row r="47" spans="1:7" hidden="1" outlineLevel="1">
      <c r="A47" s="124"/>
      <c r="B47" s="174" t="e">
        <f>B46-ROI!$B$46</f>
        <v>#REF!</v>
      </c>
      <c r="C47" s="175" t="e">
        <f>C46-ROI!$D$46</f>
        <v>#REF!</v>
      </c>
      <c r="D47" s="174" t="e">
        <f>D46-'ROI 50-50'!$B$44</f>
        <v>#REF!</v>
      </c>
      <c r="E47" s="175" t="e">
        <f>E46-'ROI 50-50'!$D$44</f>
        <v>#REF!</v>
      </c>
      <c r="F47" s="174" t="e">
        <f>F46-'ROI 100 MC'!$B$44</f>
        <v>#REF!</v>
      </c>
      <c r="G47" s="175" t="e">
        <f>G46-'ROI 100 MC'!$D$44</f>
        <v>#REF!</v>
      </c>
    </row>
    <row r="48" spans="1:7" ht="15.75" collapsed="1" thickTop="1">
      <c r="A48" s="168" t="s">
        <v>1354</v>
      </c>
      <c r="B48" s="176" t="e">
        <f>B46/B44</f>
        <v>#REF!</v>
      </c>
      <c r="C48" s="176" t="e">
        <f t="shared" ref="C48:G48" si="5">C46/C44</f>
        <v>#REF!</v>
      </c>
      <c r="D48" s="176" t="e">
        <f t="shared" si="5"/>
        <v>#REF!</v>
      </c>
      <c r="E48" s="176" t="e">
        <f t="shared" si="5"/>
        <v>#REF!</v>
      </c>
      <c r="F48" s="176" t="e">
        <f t="shared" si="5"/>
        <v>#REF!</v>
      </c>
      <c r="G48" s="176" t="e">
        <f t="shared" si="5"/>
        <v>#REF!</v>
      </c>
    </row>
    <row r="49" spans="1:5">
      <c r="A49" s="168"/>
      <c r="B49" s="176"/>
      <c r="C49" s="168"/>
      <c r="D49" s="176"/>
      <c r="E49" s="137"/>
    </row>
  </sheetData>
  <pageMargins left="0.7" right="0.7" top="0.75" bottom="0.75" header="0.3" footer="0.3"/>
  <pageSetup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2:H47"/>
  <sheetViews>
    <sheetView showGridLines="0" zoomScaleNormal="100" workbookViewId="0">
      <pane ySplit="4" topLeftCell="A5" activePane="bottomLeft" state="frozen"/>
      <selection activeCell="H18" sqref="H18"/>
      <selection pane="bottomLeft" activeCell="B5" sqref="A5:B5"/>
    </sheetView>
  </sheetViews>
  <sheetFormatPr defaultRowHeight="15" outlineLevelRow="1"/>
  <cols>
    <col min="1" max="1" width="37.140625" customWidth="1"/>
    <col min="2" max="2" width="10.7109375" customWidth="1"/>
    <col min="3" max="3" width="9.28515625" customWidth="1"/>
    <col min="4" max="4" width="11.28515625" customWidth="1"/>
    <col min="5" max="5" width="7.140625" bestFit="1" customWidth="1"/>
    <col min="8" max="8" width="18.42578125" customWidth="1"/>
  </cols>
  <sheetData>
    <row r="2" spans="1:8" ht="23.25">
      <c r="A2" s="135" t="str">
        <f>B4&amp;" - New Drug ROI Evaluation - Current Payer Mix"</f>
        <v>Soliris - New Drug ROI Evaluation - Current Payer Mix</v>
      </c>
    </row>
    <row r="4" spans="1:8" ht="19.5" customHeight="1">
      <c r="A4" s="120" t="s">
        <v>1313</v>
      </c>
      <c r="B4" s="120" t="s">
        <v>1407</v>
      </c>
      <c r="C4" s="134"/>
      <c r="D4" s="134"/>
      <c r="E4" s="134"/>
      <c r="F4" s="134"/>
      <c r="G4" s="134"/>
      <c r="H4" s="152" t="s">
        <v>1347</v>
      </c>
    </row>
    <row r="5" spans="1:8">
      <c r="A5" s="56" t="s">
        <v>1408</v>
      </c>
      <c r="B5" s="237" t="s">
        <v>494</v>
      </c>
    </row>
    <row r="6" spans="1:8">
      <c r="A6" s="56" t="s">
        <v>1328</v>
      </c>
      <c r="B6" s="150" t="s">
        <v>1340</v>
      </c>
    </row>
    <row r="7" spans="1:8">
      <c r="A7" s="56" t="s">
        <v>1326</v>
      </c>
      <c r="B7" s="139">
        <v>300</v>
      </c>
    </row>
    <row r="8" spans="1:8">
      <c r="A8" s="56" t="s">
        <v>1327</v>
      </c>
      <c r="B8" s="142" t="s">
        <v>1341</v>
      </c>
      <c r="C8" s="143" t="s">
        <v>1342</v>
      </c>
    </row>
    <row r="9" spans="1:8" outlineLevel="1">
      <c r="A9" s="56" t="s">
        <v>1339</v>
      </c>
      <c r="B9" s="139">
        <v>10</v>
      </c>
    </row>
    <row r="10" spans="1:8" outlineLevel="1">
      <c r="A10" s="56" t="s">
        <v>1375</v>
      </c>
      <c r="B10" s="199">
        <v>224.7</v>
      </c>
      <c r="C10" s="143" t="s">
        <v>1377</v>
      </c>
    </row>
    <row r="11" spans="1:8" outlineLevel="1">
      <c r="A11" s="56" t="s">
        <v>1376</v>
      </c>
      <c r="B11" s="199">
        <f>B7/B9*B10</f>
        <v>6741</v>
      </c>
      <c r="C11" s="143" t="s">
        <v>1378</v>
      </c>
    </row>
    <row r="12" spans="1:8">
      <c r="A12" s="56" t="s">
        <v>1325</v>
      </c>
      <c r="B12" s="67">
        <v>6718.71</v>
      </c>
      <c r="C12" s="143" t="s">
        <v>1358</v>
      </c>
    </row>
    <row r="13" spans="1:8">
      <c r="A13" s="56" t="s">
        <v>1361</v>
      </c>
      <c r="B13" s="67">
        <f>(B43*1.06)*4</f>
        <v>28487.330400000003</v>
      </c>
      <c r="C13" s="143" t="s">
        <v>1357</v>
      </c>
    </row>
    <row r="14" spans="1:8">
      <c r="A14" s="56"/>
      <c r="B14" s="67"/>
      <c r="C14" s="143"/>
    </row>
    <row r="15" spans="1:8">
      <c r="A15" s="56" t="s">
        <v>1329</v>
      </c>
      <c r="B15" s="150">
        <v>96413</v>
      </c>
      <c r="C15" s="147" t="s">
        <v>1346</v>
      </c>
      <c r="D15" s="148"/>
      <c r="E15" s="148"/>
      <c r="F15" s="148"/>
    </row>
    <row r="16" spans="1:8">
      <c r="A16" s="56" t="s">
        <v>1362</v>
      </c>
      <c r="B16" s="151" t="e">
        <f>VLOOKUP(B15,#REF!,4,FALSE)</f>
        <v>#REF!</v>
      </c>
      <c r="C16" s="149" t="s">
        <v>1356</v>
      </c>
      <c r="D16" s="148"/>
      <c r="E16" s="148"/>
      <c r="F16" s="148"/>
    </row>
    <row r="17" spans="1:8">
      <c r="A17" s="56"/>
      <c r="B17" s="118"/>
    </row>
    <row r="18" spans="1:8">
      <c r="A18" s="56" t="s">
        <v>1336</v>
      </c>
      <c r="B18" s="140" t="s">
        <v>1359</v>
      </c>
      <c r="C18" s="115"/>
      <c r="D18" s="115"/>
      <c r="E18" s="115"/>
      <c r="F18" s="115"/>
      <c r="G18" s="115"/>
      <c r="H18" s="115"/>
    </row>
    <row r="19" spans="1:8">
      <c r="A19" s="146" t="s">
        <v>1343</v>
      </c>
      <c r="B19" s="141" t="s">
        <v>1360</v>
      </c>
      <c r="C19" s="115"/>
      <c r="D19" s="115"/>
      <c r="E19" s="115"/>
      <c r="F19" s="115"/>
      <c r="G19" s="115"/>
      <c r="H19" s="115"/>
    </row>
    <row r="20" spans="1:8">
      <c r="B20" s="144" t="s">
        <v>1344</v>
      </c>
      <c r="C20" s="145"/>
      <c r="D20" s="145"/>
      <c r="E20" s="145"/>
      <c r="F20" s="145"/>
      <c r="G20" s="145"/>
      <c r="H20" s="145"/>
    </row>
    <row r="21" spans="1:8" hidden="1" outlineLevel="1"/>
    <row r="22" spans="1:8" collapsed="1"/>
    <row r="23" spans="1:8" ht="15.75">
      <c r="A23" s="160" t="s">
        <v>1348</v>
      </c>
      <c r="B23" s="122" t="s">
        <v>1355</v>
      </c>
      <c r="C23" s="123" t="s">
        <v>1332</v>
      </c>
      <c r="D23" s="122" t="s">
        <v>1331</v>
      </c>
      <c r="E23" s="123" t="s">
        <v>1332</v>
      </c>
    </row>
    <row r="24" spans="1:8">
      <c r="A24" s="156" t="s">
        <v>1335</v>
      </c>
      <c r="B24" s="126">
        <f>$B$43*1.06</f>
        <v>7121.8326000000006</v>
      </c>
      <c r="C24" s="127">
        <v>0.49637023593466423</v>
      </c>
      <c r="D24" s="126">
        <f>$B$43*1.06</f>
        <v>7121.8326000000006</v>
      </c>
      <c r="E24" s="127">
        <v>0.2819079560275759</v>
      </c>
    </row>
    <row r="25" spans="1:8">
      <c r="A25" s="156" t="s">
        <v>1333</v>
      </c>
      <c r="B25" s="126">
        <f>$B$13*0.3</f>
        <v>8546.1991200000011</v>
      </c>
      <c r="C25" s="127">
        <v>0.12477313974591651</v>
      </c>
      <c r="D25" s="126">
        <f>$B$13*0.3</f>
        <v>8546.1991200000011</v>
      </c>
      <c r="E25" s="127">
        <v>0.23215949319918017</v>
      </c>
    </row>
    <row r="26" spans="1:8">
      <c r="A26" s="156" t="s">
        <v>1334</v>
      </c>
      <c r="B26" s="126">
        <f>224.7*30</f>
        <v>6741</v>
      </c>
      <c r="C26" s="127">
        <v>0.37885662431941924</v>
      </c>
      <c r="D26" s="126">
        <f>224.7*30</f>
        <v>6741</v>
      </c>
      <c r="E26" s="127">
        <v>0.48593255077324388</v>
      </c>
    </row>
    <row r="27" spans="1:8">
      <c r="A27" s="157" t="s">
        <v>1348</v>
      </c>
      <c r="B27" s="128">
        <f>SUMPRODUCT(B24:B26,C24:C26)</f>
        <v>7155.2743295825767</v>
      </c>
      <c r="C27" s="129">
        <f>SUM(C24:C26)</f>
        <v>1</v>
      </c>
      <c r="D27" s="128">
        <f>SUMPRODUCT(D24:D26,E24:E26)</f>
        <v>7267.4538526774741</v>
      </c>
      <c r="E27" s="129">
        <f>SUM(E24:E26)</f>
        <v>1</v>
      </c>
    </row>
    <row r="28" spans="1:8">
      <c r="A28" s="156"/>
      <c r="B28" s="121"/>
      <c r="C28" s="121"/>
      <c r="D28" s="121"/>
      <c r="E28" s="161"/>
    </row>
    <row r="29" spans="1:8">
      <c r="A29" s="158" t="s">
        <v>1345</v>
      </c>
      <c r="B29" s="121">
        <v>74</v>
      </c>
      <c r="C29" s="55"/>
      <c r="D29" s="121">
        <v>74</v>
      </c>
      <c r="E29" s="162"/>
    </row>
    <row r="30" spans="1:8" ht="15.75" thickBot="1">
      <c r="A30" s="159" t="s">
        <v>1352</v>
      </c>
      <c r="B30" s="155">
        <f>B29*B27</f>
        <v>529490.30038911069</v>
      </c>
      <c r="C30" s="154"/>
      <c r="D30" s="155">
        <f>D29*D27</f>
        <v>537791.58509813307</v>
      </c>
      <c r="E30" s="163"/>
    </row>
    <row r="31" spans="1:8" ht="15.75" thickTop="1">
      <c r="A31" s="56"/>
      <c r="B31" s="67"/>
    </row>
    <row r="32" spans="1:8" ht="15.75">
      <c r="A32" s="160" t="s">
        <v>1349</v>
      </c>
      <c r="B32" s="122" t="s">
        <v>1355</v>
      </c>
      <c r="C32" s="123" t="s">
        <v>1332</v>
      </c>
      <c r="D32" s="122" t="s">
        <v>1331</v>
      </c>
      <c r="E32" s="123" t="s">
        <v>1332</v>
      </c>
    </row>
    <row r="33" spans="1:5">
      <c r="A33" s="156" t="s">
        <v>1330</v>
      </c>
      <c r="B33" s="131" t="e">
        <f>(#REF!+#REF!)/2</f>
        <v>#REF!</v>
      </c>
      <c r="C33" s="130">
        <f>C24</f>
        <v>0.49637023593466423</v>
      </c>
      <c r="D33" s="126" t="e">
        <f>#REF!</f>
        <v>#REF!</v>
      </c>
      <c r="E33" s="130">
        <f>E24</f>
        <v>0.2819079560275759</v>
      </c>
    </row>
    <row r="34" spans="1:5">
      <c r="A34" s="156" t="s">
        <v>1333</v>
      </c>
      <c r="B34" s="126" t="e">
        <f>0.3*B16</f>
        <v>#REF!</v>
      </c>
      <c r="C34" s="130">
        <f t="shared" ref="C34:E35" si="0">C25</f>
        <v>0.12477313974591651</v>
      </c>
      <c r="D34" s="126" t="e">
        <f>0.3*B16</f>
        <v>#REF!</v>
      </c>
      <c r="E34" s="130">
        <f t="shared" si="0"/>
        <v>0.23215949319918017</v>
      </c>
    </row>
    <row r="35" spans="1:5">
      <c r="A35" s="156" t="s">
        <v>6</v>
      </c>
      <c r="B35" s="131" t="e">
        <f>#REF!</f>
        <v>#REF!</v>
      </c>
      <c r="C35" s="130">
        <f t="shared" si="0"/>
        <v>0.37885662431941924</v>
      </c>
      <c r="D35" s="131" t="e">
        <f>#REF!</f>
        <v>#REF!</v>
      </c>
      <c r="E35" s="130">
        <f t="shared" si="0"/>
        <v>0.48593255077324388</v>
      </c>
    </row>
    <row r="36" spans="1:5">
      <c r="A36" s="157" t="s">
        <v>1338</v>
      </c>
      <c r="B36" s="128" t="e">
        <f>SUMPRODUCT(B33:B35,C33:C35)</f>
        <v>#REF!</v>
      </c>
      <c r="C36" s="129">
        <f>SUM(C33:C35)</f>
        <v>1</v>
      </c>
      <c r="D36" s="128" t="e">
        <f>SUMPRODUCT(D33:D35,E33:E35)</f>
        <v>#REF!</v>
      </c>
      <c r="E36" s="129">
        <f>SUM(E33:E35)</f>
        <v>1</v>
      </c>
    </row>
    <row r="37" spans="1:5">
      <c r="A37" s="156"/>
      <c r="B37" s="55"/>
      <c r="C37" s="55"/>
      <c r="D37" s="55"/>
      <c r="E37" s="162"/>
    </row>
    <row r="38" spans="1:5" s="55" customFormat="1">
      <c r="A38" s="164" t="s">
        <v>1350</v>
      </c>
      <c r="B38" s="153">
        <f>4+(11*2)</f>
        <v>26</v>
      </c>
      <c r="C38" s="137"/>
      <c r="D38" s="153">
        <f>B38</f>
        <v>26</v>
      </c>
      <c r="E38" s="162"/>
    </row>
    <row r="39" spans="1:5" ht="15.75" thickBot="1">
      <c r="A39" s="159" t="s">
        <v>1353</v>
      </c>
      <c r="B39" s="155" t="e">
        <f>B38*B36</f>
        <v>#REF!</v>
      </c>
      <c r="C39" s="154"/>
      <c r="D39" s="155" t="e">
        <f>D38*D36</f>
        <v>#REF!</v>
      </c>
      <c r="E39" s="163"/>
    </row>
    <row r="40" spans="1:5" ht="15.75" thickTop="1"/>
    <row r="41" spans="1:5" ht="15.75" thickBot="1">
      <c r="A41" s="154" t="s">
        <v>1364</v>
      </c>
      <c r="B41" s="155" t="e">
        <f>B39+B30</f>
        <v>#REF!</v>
      </c>
      <c r="C41" s="154"/>
      <c r="D41" s="155" t="e">
        <f>D30+D39</f>
        <v>#REF!</v>
      </c>
      <c r="E41" s="154"/>
    </row>
    <row r="42" spans="1:5" ht="15.75" thickTop="1"/>
    <row r="43" spans="1:5">
      <c r="A43" s="56" t="s">
        <v>1325</v>
      </c>
      <c r="B43" s="67">
        <f>B12</f>
        <v>6718.71</v>
      </c>
      <c r="D43" s="68">
        <f>B12</f>
        <v>6718.71</v>
      </c>
    </row>
    <row r="44" spans="1:5" ht="15.75" thickBot="1">
      <c r="A44" s="165" t="s">
        <v>1351</v>
      </c>
      <c r="B44" s="166">
        <f>-B43*B29</f>
        <v>-497184.54</v>
      </c>
      <c r="C44" s="165"/>
      <c r="D44" s="166">
        <f>-D43*D29</f>
        <v>-497184.54</v>
      </c>
      <c r="E44" s="165"/>
    </row>
    <row r="45" spans="1:5" ht="15.75" thickTop="1">
      <c r="A45" s="56"/>
      <c r="B45" s="67"/>
      <c r="D45" s="68"/>
    </row>
    <row r="46" spans="1:5" ht="15.75" thickBot="1">
      <c r="A46" s="132" t="s">
        <v>1337</v>
      </c>
      <c r="B46" s="133" t="e">
        <f>B30+B39+B44</f>
        <v>#REF!</v>
      </c>
      <c r="C46" s="132"/>
      <c r="D46" s="133" t="e">
        <f>D30+D39+D44</f>
        <v>#REF!</v>
      </c>
      <c r="E46" s="132"/>
    </row>
    <row r="47" spans="1:5" ht="15.75" thickTop="1">
      <c r="A47" s="168" t="s">
        <v>1354</v>
      </c>
      <c r="B47" s="169" t="e">
        <f>B46/B41</f>
        <v>#REF!</v>
      </c>
      <c r="C47" s="138"/>
      <c r="D47" s="169" t="e">
        <f>D46/D41</f>
        <v>#REF!</v>
      </c>
    </row>
  </sheetData>
  <pageMargins left="0.7" right="0.7" top="0.75" bottom="0.75" header="0.3" footer="0.3"/>
  <pageSetup scale="73" orientation="landscape" r:id="rId1"/>
  <ignoredErrors>
    <ignoredError sqref="C27:D27 C36 D34 D36 D33 D35"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pageSetUpPr fitToPage="1"/>
  </sheetPr>
  <dimension ref="A2:H45"/>
  <sheetViews>
    <sheetView showGridLines="0" zoomScaleNormal="100" workbookViewId="0">
      <pane ySplit="4" topLeftCell="A5" activePane="bottomLeft" state="frozen"/>
      <selection activeCell="H18" sqref="H18"/>
      <selection pane="bottomLeft" activeCell="J13" sqref="J13"/>
    </sheetView>
  </sheetViews>
  <sheetFormatPr defaultRowHeight="15" outlineLevelRow="1"/>
  <cols>
    <col min="1" max="1" width="37.140625" customWidth="1"/>
    <col min="2" max="2" width="10.7109375" customWidth="1"/>
    <col min="3" max="3" width="9.28515625" customWidth="1"/>
    <col min="4" max="4" width="11.28515625" customWidth="1"/>
    <col min="5" max="5" width="7.140625" customWidth="1"/>
    <col min="8" max="8" width="18.42578125" customWidth="1"/>
  </cols>
  <sheetData>
    <row r="2" spans="1:8" ht="23.25">
      <c r="A2" s="125" t="str">
        <f>B4&amp;" - New Drug ROI Evaluation - 50/50 MC/Contract"</f>
        <v>Soliris - New Drug ROI Evaluation - 50/50 MC/Contract</v>
      </c>
    </row>
    <row r="4" spans="1:8" ht="19.5" customHeight="1">
      <c r="A4" s="120" t="s">
        <v>1313</v>
      </c>
      <c r="B4" s="120" t="s">
        <v>1407</v>
      </c>
      <c r="C4" s="134"/>
      <c r="D4" s="134"/>
      <c r="E4" s="134"/>
      <c r="F4" s="134"/>
      <c r="G4" s="134"/>
      <c r="H4" s="152" t="s">
        <v>1347</v>
      </c>
    </row>
    <row r="5" spans="1:8">
      <c r="A5" s="56" t="s">
        <v>1408</v>
      </c>
      <c r="B5" s="237" t="s">
        <v>494</v>
      </c>
    </row>
    <row r="6" spans="1:8">
      <c r="A6" s="56" t="s">
        <v>1328</v>
      </c>
      <c r="B6" s="150" t="s">
        <v>1340</v>
      </c>
    </row>
    <row r="7" spans="1:8">
      <c r="A7" s="56" t="s">
        <v>1326</v>
      </c>
      <c r="B7" s="139">
        <v>300</v>
      </c>
    </row>
    <row r="8" spans="1:8">
      <c r="A8" s="56" t="s">
        <v>1327</v>
      </c>
      <c r="B8" s="142" t="s">
        <v>1341</v>
      </c>
      <c r="C8" s="143" t="s">
        <v>1342</v>
      </c>
    </row>
    <row r="9" spans="1:8" hidden="1" outlineLevel="1">
      <c r="A9" s="56" t="s">
        <v>1339</v>
      </c>
      <c r="B9" s="139">
        <v>10</v>
      </c>
    </row>
    <row r="10" spans="1:8" collapsed="1">
      <c r="A10" s="56" t="s">
        <v>1325</v>
      </c>
      <c r="B10" s="67">
        <v>6718.71</v>
      </c>
      <c r="C10" s="143" t="s">
        <v>1358</v>
      </c>
    </row>
    <row r="11" spans="1:8">
      <c r="A11" s="56" t="s">
        <v>1361</v>
      </c>
      <c r="B11" s="67">
        <f>(B41*1.06)*4</f>
        <v>28487.330400000003</v>
      </c>
      <c r="C11" s="143" t="s">
        <v>1357</v>
      </c>
    </row>
    <row r="12" spans="1:8">
      <c r="A12" s="56"/>
      <c r="B12" s="67"/>
      <c r="C12" s="143"/>
    </row>
    <row r="13" spans="1:8">
      <c r="A13" s="56" t="s">
        <v>1329</v>
      </c>
      <c r="B13" s="150">
        <v>96413</v>
      </c>
      <c r="C13" s="147" t="s">
        <v>1346</v>
      </c>
      <c r="D13" s="148"/>
      <c r="E13" s="148"/>
      <c r="F13" s="148"/>
    </row>
    <row r="14" spans="1:8">
      <c r="A14" s="56" t="s">
        <v>1362</v>
      </c>
      <c r="B14" s="151" t="e">
        <f>VLOOKUP(B13,#REF!,4,FALSE)</f>
        <v>#REF!</v>
      </c>
      <c r="C14" s="149" t="s">
        <v>1356</v>
      </c>
      <c r="D14" s="148"/>
      <c r="E14" s="148"/>
      <c r="F14" s="148"/>
    </row>
    <row r="15" spans="1:8">
      <c r="A15" s="56"/>
      <c r="B15" s="118"/>
    </row>
    <row r="16" spans="1:8">
      <c r="A16" s="56" t="s">
        <v>1336</v>
      </c>
      <c r="B16" s="140" t="s">
        <v>1359</v>
      </c>
      <c r="C16" s="115"/>
      <c r="D16" s="115"/>
      <c r="E16" s="115"/>
      <c r="F16" s="115"/>
      <c r="G16" s="115"/>
      <c r="H16" s="115"/>
    </row>
    <row r="17" spans="1:8">
      <c r="A17" s="146" t="s">
        <v>1343</v>
      </c>
      <c r="B17" s="141" t="s">
        <v>1360</v>
      </c>
      <c r="C17" s="115"/>
      <c r="D17" s="115"/>
      <c r="E17" s="115"/>
      <c r="F17" s="115"/>
      <c r="G17" s="115"/>
      <c r="H17" s="115"/>
    </row>
    <row r="18" spans="1:8">
      <c r="B18" s="144" t="s">
        <v>1344</v>
      </c>
      <c r="C18" s="145"/>
      <c r="D18" s="145"/>
      <c r="E18" s="145"/>
      <c r="F18" s="145"/>
      <c r="G18" s="145"/>
      <c r="H18" s="145"/>
    </row>
    <row r="21" spans="1:8" ht="15.75">
      <c r="A21" s="160" t="s">
        <v>1348</v>
      </c>
      <c r="B21" s="122" t="s">
        <v>1355</v>
      </c>
      <c r="C21" s="123" t="s">
        <v>1332</v>
      </c>
      <c r="D21" s="122" t="s">
        <v>1331</v>
      </c>
      <c r="E21" s="123" t="s">
        <v>1332</v>
      </c>
    </row>
    <row r="22" spans="1:8">
      <c r="A22" s="156" t="s">
        <v>1335</v>
      </c>
      <c r="B22" s="126">
        <f>$B$41*1.06</f>
        <v>7121.8326000000006</v>
      </c>
      <c r="C22" s="127">
        <v>0.5</v>
      </c>
      <c r="D22" s="126">
        <f>$B$41*1.06</f>
        <v>7121.8326000000006</v>
      </c>
      <c r="E22" s="127">
        <v>0.5</v>
      </c>
    </row>
    <row r="23" spans="1:8">
      <c r="A23" s="156" t="s">
        <v>1333</v>
      </c>
      <c r="B23" s="126">
        <f>$B$11*0.3</f>
        <v>8546.1991200000011</v>
      </c>
      <c r="C23" s="127">
        <v>0</v>
      </c>
      <c r="D23" s="126">
        <f>$B$11*0.3</f>
        <v>8546.1991200000011</v>
      </c>
      <c r="E23" s="127">
        <v>0</v>
      </c>
    </row>
    <row r="24" spans="1:8">
      <c r="A24" s="156" t="s">
        <v>1334</v>
      </c>
      <c r="B24" s="126">
        <f>ROI!B26</f>
        <v>6741</v>
      </c>
      <c r="C24" s="127">
        <v>0.5</v>
      </c>
      <c r="D24" s="126">
        <f>ROI!D26</f>
        <v>6741</v>
      </c>
      <c r="E24" s="127">
        <v>0.5</v>
      </c>
    </row>
    <row r="25" spans="1:8">
      <c r="A25" s="157" t="s">
        <v>1348</v>
      </c>
      <c r="B25" s="128">
        <f>SUMPRODUCT(B22:B24,C22:C24)</f>
        <v>6931.4163000000008</v>
      </c>
      <c r="C25" s="129">
        <f>SUM(C22:C24)</f>
        <v>1</v>
      </c>
      <c r="D25" s="128">
        <f>SUMPRODUCT(D22:D24,E22:E24)</f>
        <v>6931.4163000000008</v>
      </c>
      <c r="E25" s="129">
        <f>SUM(E22:E24)</f>
        <v>1</v>
      </c>
    </row>
    <row r="26" spans="1:8">
      <c r="A26" s="156"/>
      <c r="B26" s="121"/>
      <c r="C26" s="121"/>
      <c r="D26" s="121"/>
      <c r="E26" s="161"/>
    </row>
    <row r="27" spans="1:8">
      <c r="A27" s="158" t="s">
        <v>1345</v>
      </c>
      <c r="B27" s="121">
        <v>74</v>
      </c>
      <c r="C27" s="55"/>
      <c r="D27" s="121">
        <v>74</v>
      </c>
      <c r="E27" s="162"/>
    </row>
    <row r="28" spans="1:8" ht="15.75" thickBot="1">
      <c r="A28" s="159" t="s">
        <v>1352</v>
      </c>
      <c r="B28" s="155">
        <f>B27*B25</f>
        <v>512924.80620000005</v>
      </c>
      <c r="C28" s="154"/>
      <c r="D28" s="155">
        <f>D27*D25</f>
        <v>512924.80620000005</v>
      </c>
      <c r="E28" s="163"/>
    </row>
    <row r="29" spans="1:8" ht="15.75" thickTop="1">
      <c r="A29" s="56"/>
      <c r="B29" s="67"/>
    </row>
    <row r="30" spans="1:8" ht="15.75">
      <c r="A30" s="160" t="s">
        <v>1349</v>
      </c>
      <c r="B30" s="122" t="s">
        <v>1355</v>
      </c>
      <c r="C30" s="123" t="s">
        <v>1332</v>
      </c>
      <c r="D30" s="122" t="s">
        <v>1331</v>
      </c>
      <c r="E30" s="123" t="s">
        <v>1332</v>
      </c>
    </row>
    <row r="31" spans="1:8">
      <c r="A31" s="156" t="s">
        <v>1330</v>
      </c>
      <c r="B31" s="131" t="e">
        <f>(#REF!+#REF!)/2</f>
        <v>#REF!</v>
      </c>
      <c r="C31" s="130">
        <f>C22</f>
        <v>0.5</v>
      </c>
      <c r="D31" s="126" t="e">
        <f>#REF!</f>
        <v>#REF!</v>
      </c>
      <c r="E31" s="130">
        <f>E22</f>
        <v>0.5</v>
      </c>
    </row>
    <row r="32" spans="1:8">
      <c r="A32" s="156" t="s">
        <v>1333</v>
      </c>
      <c r="B32" s="126" t="e">
        <f>0.3*B14</f>
        <v>#REF!</v>
      </c>
      <c r="C32" s="130">
        <f t="shared" ref="C32:E33" si="0">C23</f>
        <v>0</v>
      </c>
      <c r="D32" s="126" t="e">
        <f>0.3*B14</f>
        <v>#REF!</v>
      </c>
      <c r="E32" s="130">
        <f t="shared" si="0"/>
        <v>0</v>
      </c>
    </row>
    <row r="33" spans="1:5">
      <c r="A33" s="156" t="s">
        <v>6</v>
      </c>
      <c r="B33" s="131" t="e">
        <f>#REF!</f>
        <v>#REF!</v>
      </c>
      <c r="C33" s="130">
        <f t="shared" si="0"/>
        <v>0.5</v>
      </c>
      <c r="D33" s="131" t="e">
        <f>#REF!</f>
        <v>#REF!</v>
      </c>
      <c r="E33" s="130">
        <f t="shared" si="0"/>
        <v>0.5</v>
      </c>
    </row>
    <row r="34" spans="1:5">
      <c r="A34" s="157" t="s">
        <v>1338</v>
      </c>
      <c r="B34" s="128" t="e">
        <f>SUMPRODUCT(B31:B33,C31:C33)</f>
        <v>#REF!</v>
      </c>
      <c r="C34" s="129">
        <f>SUM(C31:C33)</f>
        <v>1</v>
      </c>
      <c r="D34" s="128" t="e">
        <f>SUMPRODUCT(D31:D33,E31:E33)</f>
        <v>#REF!</v>
      </c>
      <c r="E34" s="129">
        <f>SUM(E31:E33)</f>
        <v>1</v>
      </c>
    </row>
    <row r="35" spans="1:5">
      <c r="A35" s="156"/>
      <c r="B35" s="55"/>
      <c r="C35" s="55"/>
      <c r="D35" s="55"/>
      <c r="E35" s="162"/>
    </row>
    <row r="36" spans="1:5" s="55" customFormat="1">
      <c r="A36" s="164" t="s">
        <v>1350</v>
      </c>
      <c r="B36" s="153">
        <f>4+(11*2)</f>
        <v>26</v>
      </c>
      <c r="C36" s="137"/>
      <c r="D36" s="153">
        <f>B36</f>
        <v>26</v>
      </c>
      <c r="E36" s="162"/>
    </row>
    <row r="37" spans="1:5" ht="15.75" thickBot="1">
      <c r="A37" s="159" t="s">
        <v>1353</v>
      </c>
      <c r="B37" s="155" t="e">
        <f>B36*B34</f>
        <v>#REF!</v>
      </c>
      <c r="C37" s="154"/>
      <c r="D37" s="155" t="e">
        <f>D36*D34</f>
        <v>#REF!</v>
      </c>
      <c r="E37" s="163"/>
    </row>
    <row r="38" spans="1:5" ht="15.75" thickTop="1"/>
    <row r="39" spans="1:5" ht="15.75" thickBot="1">
      <c r="A39" s="154" t="s">
        <v>1364</v>
      </c>
      <c r="B39" s="155" t="e">
        <f>B37+B28</f>
        <v>#REF!</v>
      </c>
      <c r="C39" s="154"/>
      <c r="D39" s="155" t="e">
        <f>D28+D37</f>
        <v>#REF!</v>
      </c>
      <c r="E39" s="154"/>
    </row>
    <row r="40" spans="1:5" ht="15.75" thickTop="1"/>
    <row r="41" spans="1:5">
      <c r="A41" s="56" t="s">
        <v>1325</v>
      </c>
      <c r="B41" s="67">
        <f>B10</f>
        <v>6718.71</v>
      </c>
      <c r="D41" s="68">
        <f>B10</f>
        <v>6718.71</v>
      </c>
    </row>
    <row r="42" spans="1:5" ht="15.75" thickBot="1">
      <c r="A42" s="165" t="s">
        <v>1351</v>
      </c>
      <c r="B42" s="166">
        <f>-B41*B27</f>
        <v>-497184.54</v>
      </c>
      <c r="C42" s="165"/>
      <c r="D42" s="166">
        <f>-D41*D27</f>
        <v>-497184.54</v>
      </c>
      <c r="E42" s="165"/>
    </row>
    <row r="43" spans="1:5" ht="15.75" thickTop="1">
      <c r="A43" s="56"/>
      <c r="B43" s="67"/>
      <c r="D43" s="68"/>
    </row>
    <row r="44" spans="1:5" ht="15.75" thickBot="1">
      <c r="A44" s="132" t="s">
        <v>1337</v>
      </c>
      <c r="B44" s="133" t="e">
        <f>B28+B37+B42</f>
        <v>#REF!</v>
      </c>
      <c r="C44" s="132"/>
      <c r="D44" s="133" t="e">
        <f>D28+D37+D42</f>
        <v>#REF!</v>
      </c>
      <c r="E44" s="132"/>
    </row>
    <row r="45" spans="1:5" ht="15.75" thickTop="1">
      <c r="A45" s="168" t="s">
        <v>1354</v>
      </c>
      <c r="B45" s="169" t="e">
        <f>B44/B39</f>
        <v>#REF!</v>
      </c>
      <c r="C45" s="138"/>
      <c r="D45" s="169" t="e">
        <f>D44/D39</f>
        <v>#REF!</v>
      </c>
    </row>
  </sheetData>
  <pageMargins left="0.7" right="0.7" top="0.75" bottom="0.75" header="0.3" footer="0.3"/>
  <pageSetup scale="76" orientation="landscape" r:id="rId1"/>
  <ignoredErrors>
    <ignoredError sqref="C25:E25 D31:F36 C34"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pageSetUpPr fitToPage="1"/>
  </sheetPr>
  <dimension ref="A2:H45"/>
  <sheetViews>
    <sheetView showGridLines="0" zoomScaleNormal="100" workbookViewId="0">
      <pane ySplit="4" topLeftCell="A5" activePane="bottomLeft" state="frozen"/>
      <selection activeCell="H18" sqref="H18"/>
      <selection pane="bottomLeft" activeCell="K31" sqref="K31"/>
    </sheetView>
  </sheetViews>
  <sheetFormatPr defaultRowHeight="15" outlineLevelRow="1"/>
  <cols>
    <col min="1" max="1" width="37.140625" customWidth="1"/>
    <col min="2" max="2" width="10.7109375" customWidth="1"/>
    <col min="3" max="3" width="9.28515625" customWidth="1"/>
    <col min="4" max="4" width="11.28515625" customWidth="1"/>
    <col min="5" max="5" width="7.140625" customWidth="1"/>
    <col min="8" max="8" width="18.42578125" customWidth="1"/>
  </cols>
  <sheetData>
    <row r="2" spans="1:8" ht="23.25">
      <c r="A2" s="136" t="str">
        <f>B4&amp;" - New Drug ROI Evaluation - 100% Medicare"</f>
        <v>Soliris - New Drug ROI Evaluation - 100% Medicare</v>
      </c>
    </row>
    <row r="4" spans="1:8" ht="19.5" customHeight="1">
      <c r="A4" s="120" t="s">
        <v>1313</v>
      </c>
      <c r="B4" s="120" t="s">
        <v>1407</v>
      </c>
      <c r="C4" s="134"/>
      <c r="D4" s="134"/>
      <c r="E4" s="134"/>
      <c r="F4" s="134"/>
      <c r="G4" s="134"/>
      <c r="H4" s="152" t="s">
        <v>1347</v>
      </c>
    </row>
    <row r="5" spans="1:8">
      <c r="A5" s="56" t="s">
        <v>1408</v>
      </c>
      <c r="B5" s="237" t="s">
        <v>494</v>
      </c>
    </row>
    <row r="6" spans="1:8">
      <c r="A6" s="56" t="s">
        <v>1328</v>
      </c>
      <c r="B6" s="150" t="s">
        <v>1340</v>
      </c>
    </row>
    <row r="7" spans="1:8">
      <c r="A7" s="56" t="s">
        <v>1326</v>
      </c>
      <c r="B7" s="139">
        <v>300</v>
      </c>
    </row>
    <row r="8" spans="1:8">
      <c r="A8" s="56" t="s">
        <v>1327</v>
      </c>
      <c r="B8" s="142" t="s">
        <v>1341</v>
      </c>
      <c r="C8" s="143" t="s">
        <v>1342</v>
      </c>
    </row>
    <row r="9" spans="1:8" hidden="1" outlineLevel="1">
      <c r="A9" s="56" t="s">
        <v>1339</v>
      </c>
      <c r="B9" s="139">
        <v>10</v>
      </c>
    </row>
    <row r="10" spans="1:8" collapsed="1">
      <c r="A10" s="56" t="s">
        <v>1325</v>
      </c>
      <c r="B10" s="67">
        <v>6718.71</v>
      </c>
      <c r="C10" s="143" t="s">
        <v>1358</v>
      </c>
    </row>
    <row r="11" spans="1:8">
      <c r="A11" s="56" t="s">
        <v>1361</v>
      </c>
      <c r="B11" s="67">
        <f>(B41*1.06)*4</f>
        <v>28487.330400000003</v>
      </c>
      <c r="C11" s="143" t="s">
        <v>1357</v>
      </c>
    </row>
    <row r="12" spans="1:8">
      <c r="A12" s="56"/>
      <c r="B12" s="67"/>
      <c r="C12" s="143"/>
    </row>
    <row r="13" spans="1:8">
      <c r="A13" s="56" t="s">
        <v>1329</v>
      </c>
      <c r="B13" s="150">
        <v>96413</v>
      </c>
      <c r="C13" s="147" t="s">
        <v>1346</v>
      </c>
      <c r="D13" s="148"/>
      <c r="E13" s="148"/>
      <c r="F13" s="148"/>
    </row>
    <row r="14" spans="1:8">
      <c r="A14" s="56" t="s">
        <v>1362</v>
      </c>
      <c r="B14" s="151" t="e">
        <f>VLOOKUP(B13,#REF!,4,FALSE)</f>
        <v>#REF!</v>
      </c>
      <c r="C14" s="149" t="s">
        <v>1356</v>
      </c>
      <c r="D14" s="148"/>
      <c r="E14" s="148"/>
      <c r="F14" s="148"/>
    </row>
    <row r="15" spans="1:8">
      <c r="A15" s="56"/>
      <c r="B15" s="118"/>
    </row>
    <row r="16" spans="1:8">
      <c r="A16" s="56" t="s">
        <v>1336</v>
      </c>
      <c r="B16" s="140" t="s">
        <v>1359</v>
      </c>
      <c r="C16" s="115"/>
      <c r="D16" s="115"/>
      <c r="E16" s="115"/>
      <c r="F16" s="115"/>
      <c r="G16" s="115"/>
      <c r="H16" s="115"/>
    </row>
    <row r="17" spans="1:8">
      <c r="A17" s="146" t="s">
        <v>1343</v>
      </c>
      <c r="B17" s="141" t="s">
        <v>1360</v>
      </c>
      <c r="C17" s="115"/>
      <c r="D17" s="115"/>
      <c r="E17" s="115"/>
      <c r="F17" s="115"/>
      <c r="G17" s="115"/>
      <c r="H17" s="115"/>
    </row>
    <row r="18" spans="1:8">
      <c r="B18" s="144" t="s">
        <v>1344</v>
      </c>
      <c r="C18" s="145"/>
      <c r="D18" s="145"/>
      <c r="E18" s="145"/>
      <c r="F18" s="145"/>
      <c r="G18" s="145"/>
      <c r="H18" s="145"/>
    </row>
    <row r="21" spans="1:8" ht="15.75">
      <c r="A21" s="160" t="s">
        <v>1348</v>
      </c>
      <c r="B21" s="122" t="s">
        <v>1355</v>
      </c>
      <c r="C21" s="123" t="s">
        <v>1332</v>
      </c>
      <c r="D21" s="122" t="s">
        <v>1331</v>
      </c>
      <c r="E21" s="123" t="s">
        <v>1332</v>
      </c>
    </row>
    <row r="22" spans="1:8">
      <c r="A22" s="156" t="s">
        <v>1335</v>
      </c>
      <c r="B22" s="126">
        <f>$B$41*1.06</f>
        <v>7121.8326000000006</v>
      </c>
      <c r="C22" s="127">
        <v>0</v>
      </c>
      <c r="D22" s="126">
        <f>$B$41*1.06</f>
        <v>7121.8326000000006</v>
      </c>
      <c r="E22" s="127">
        <v>0</v>
      </c>
    </row>
    <row r="23" spans="1:8">
      <c r="A23" s="156" t="s">
        <v>1333</v>
      </c>
      <c r="B23" s="126">
        <f>$B$11*0.3</f>
        <v>8546.1991200000011</v>
      </c>
      <c r="C23" s="127">
        <v>0</v>
      </c>
      <c r="D23" s="126">
        <f>$B$11*0.3</f>
        <v>8546.1991200000011</v>
      </c>
      <c r="E23" s="127">
        <v>0</v>
      </c>
    </row>
    <row r="24" spans="1:8">
      <c r="A24" s="156" t="s">
        <v>1334</v>
      </c>
      <c r="B24" s="126">
        <f>ROI!B26</f>
        <v>6741</v>
      </c>
      <c r="C24" s="127">
        <v>1</v>
      </c>
      <c r="D24" s="126">
        <f>ROI!D26</f>
        <v>6741</v>
      </c>
      <c r="E24" s="127">
        <v>1</v>
      </c>
    </row>
    <row r="25" spans="1:8">
      <c r="A25" s="157" t="s">
        <v>1348</v>
      </c>
      <c r="B25" s="128">
        <f>SUMPRODUCT(B22:B24,C22:C24)</f>
        <v>6741</v>
      </c>
      <c r="C25" s="129">
        <f>SUM(C22:C24)</f>
        <v>1</v>
      </c>
      <c r="D25" s="128">
        <f>SUMPRODUCT(D22:D24,E22:E24)</f>
        <v>6741</v>
      </c>
      <c r="E25" s="129">
        <f>SUM(E22:E24)</f>
        <v>1</v>
      </c>
    </row>
    <row r="26" spans="1:8">
      <c r="A26" s="156"/>
      <c r="B26" s="121"/>
      <c r="C26" s="121"/>
      <c r="D26" s="121"/>
      <c r="E26" s="161"/>
    </row>
    <row r="27" spans="1:8">
      <c r="A27" s="158" t="s">
        <v>1345</v>
      </c>
      <c r="B27" s="121">
        <v>74</v>
      </c>
      <c r="C27" s="55"/>
      <c r="D27" s="121">
        <v>74</v>
      </c>
      <c r="E27" s="162"/>
    </row>
    <row r="28" spans="1:8" ht="15.75" thickBot="1">
      <c r="A28" s="159" t="s">
        <v>1352</v>
      </c>
      <c r="B28" s="155">
        <f>B27*B25</f>
        <v>498834</v>
      </c>
      <c r="C28" s="154"/>
      <c r="D28" s="155">
        <f>D27*D25</f>
        <v>498834</v>
      </c>
      <c r="E28" s="163"/>
    </row>
    <row r="29" spans="1:8" ht="15.75" thickTop="1">
      <c r="A29" s="56"/>
      <c r="B29" s="67"/>
    </row>
    <row r="30" spans="1:8" ht="15.75">
      <c r="A30" s="160" t="s">
        <v>1349</v>
      </c>
      <c r="B30" s="122" t="s">
        <v>1355</v>
      </c>
      <c r="C30" s="123" t="s">
        <v>1332</v>
      </c>
      <c r="D30" s="122" t="s">
        <v>1331</v>
      </c>
      <c r="E30" s="123" t="s">
        <v>1332</v>
      </c>
    </row>
    <row r="31" spans="1:8">
      <c r="A31" s="156" t="s">
        <v>1330</v>
      </c>
      <c r="B31" s="131" t="e">
        <f>(#REF!+#REF!)/2</f>
        <v>#REF!</v>
      </c>
      <c r="C31" s="130">
        <f>C22</f>
        <v>0</v>
      </c>
      <c r="D31" s="126" t="e">
        <f>#REF!</f>
        <v>#REF!</v>
      </c>
      <c r="E31" s="130">
        <f>E22</f>
        <v>0</v>
      </c>
    </row>
    <row r="32" spans="1:8">
      <c r="A32" s="156" t="s">
        <v>1333</v>
      </c>
      <c r="B32" s="126" t="e">
        <f>0.3*B14</f>
        <v>#REF!</v>
      </c>
      <c r="C32" s="130">
        <f t="shared" ref="C32:E33" si="0">C23</f>
        <v>0</v>
      </c>
      <c r="D32" s="126" t="e">
        <f>0.3*B14</f>
        <v>#REF!</v>
      </c>
      <c r="E32" s="130">
        <f t="shared" si="0"/>
        <v>0</v>
      </c>
    </row>
    <row r="33" spans="1:5">
      <c r="A33" s="156" t="s">
        <v>6</v>
      </c>
      <c r="B33" s="131" t="e">
        <f>#REF!</f>
        <v>#REF!</v>
      </c>
      <c r="C33" s="130">
        <f t="shared" si="0"/>
        <v>1</v>
      </c>
      <c r="D33" s="131" t="e">
        <f>#REF!</f>
        <v>#REF!</v>
      </c>
      <c r="E33" s="130">
        <f t="shared" si="0"/>
        <v>1</v>
      </c>
    </row>
    <row r="34" spans="1:5">
      <c r="A34" s="157" t="s">
        <v>1338</v>
      </c>
      <c r="B34" s="128" t="e">
        <f>SUMPRODUCT(B31:B33,C31:C33)</f>
        <v>#REF!</v>
      </c>
      <c r="C34" s="129">
        <f>SUM(C31:C33)</f>
        <v>1</v>
      </c>
      <c r="D34" s="128" t="e">
        <f>SUMPRODUCT(D31:D33,E31:E33)</f>
        <v>#REF!</v>
      </c>
      <c r="E34" s="129">
        <f>SUM(E31:E33)</f>
        <v>1</v>
      </c>
    </row>
    <row r="35" spans="1:5">
      <c r="A35" s="156"/>
      <c r="B35" s="55"/>
      <c r="C35" s="55"/>
      <c r="D35" s="55"/>
      <c r="E35" s="162"/>
    </row>
    <row r="36" spans="1:5" s="55" customFormat="1">
      <c r="A36" s="164" t="s">
        <v>1350</v>
      </c>
      <c r="B36" s="153">
        <f>4+(11*2)</f>
        <v>26</v>
      </c>
      <c r="C36" s="137"/>
      <c r="D36" s="153">
        <f>B36</f>
        <v>26</v>
      </c>
      <c r="E36" s="162"/>
    </row>
    <row r="37" spans="1:5" ht="15.75" thickBot="1">
      <c r="A37" s="159" t="s">
        <v>1353</v>
      </c>
      <c r="B37" s="155" t="e">
        <f>B36*B34</f>
        <v>#REF!</v>
      </c>
      <c r="C37" s="154"/>
      <c r="D37" s="155" t="e">
        <f>D36*D34</f>
        <v>#REF!</v>
      </c>
      <c r="E37" s="163"/>
    </row>
    <row r="38" spans="1:5" ht="15.75" thickTop="1"/>
    <row r="39" spans="1:5" ht="15.75" thickBot="1">
      <c r="A39" s="154" t="s">
        <v>1364</v>
      </c>
      <c r="B39" s="155" t="e">
        <f>B37+B28</f>
        <v>#REF!</v>
      </c>
      <c r="C39" s="154"/>
      <c r="D39" s="155" t="e">
        <f>D28+D37</f>
        <v>#REF!</v>
      </c>
      <c r="E39" s="154"/>
    </row>
    <row r="40" spans="1:5" ht="15.75" thickTop="1"/>
    <row r="41" spans="1:5">
      <c r="A41" s="56" t="s">
        <v>1325</v>
      </c>
      <c r="B41" s="67">
        <f>B10</f>
        <v>6718.71</v>
      </c>
      <c r="D41" s="68">
        <f>B10</f>
        <v>6718.71</v>
      </c>
    </row>
    <row r="42" spans="1:5" ht="15.75" thickBot="1">
      <c r="A42" s="165" t="s">
        <v>1351</v>
      </c>
      <c r="B42" s="166">
        <f>-B41*B27</f>
        <v>-497184.54</v>
      </c>
      <c r="C42" s="165"/>
      <c r="D42" s="166">
        <f>-D41*D27</f>
        <v>-497184.54</v>
      </c>
      <c r="E42" s="165"/>
    </row>
    <row r="43" spans="1:5" ht="15.75" thickTop="1">
      <c r="A43" s="56"/>
      <c r="B43" s="67"/>
      <c r="D43" s="68"/>
    </row>
    <row r="44" spans="1:5" ht="15.75" thickBot="1">
      <c r="A44" s="132" t="s">
        <v>1337</v>
      </c>
      <c r="B44" s="133" t="e">
        <f>B28+B37+B42</f>
        <v>#REF!</v>
      </c>
      <c r="C44" s="132"/>
      <c r="D44" s="133" t="e">
        <f>D28+D37+D42</f>
        <v>#REF!</v>
      </c>
      <c r="E44" s="132"/>
    </row>
    <row r="45" spans="1:5" ht="15.75" thickTop="1">
      <c r="A45" s="168" t="s">
        <v>1354</v>
      </c>
      <c r="B45" s="169" t="e">
        <f>B44/B39</f>
        <v>#REF!</v>
      </c>
      <c r="C45" s="138"/>
      <c r="D45" s="169" t="e">
        <f>D44/D39</f>
        <v>#REF!</v>
      </c>
    </row>
  </sheetData>
  <pageMargins left="0.7" right="0.7" top="0.75" bottom="0.75" header="0.3" footer="0.3"/>
  <pageSetup scale="76" orientation="landscape" r:id="rId1"/>
  <ignoredErrors>
    <ignoredError sqref="C25:D25 C31:E34"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9705-7142-4367-B9AF-FD4EF3A8B149}">
  <sheetPr codeName="Sheet22"/>
  <dimension ref="A1:J565"/>
  <sheetViews>
    <sheetView workbookViewId="0">
      <pane ySplit="10" topLeftCell="A545" activePane="bottomLeft" state="frozen"/>
      <selection pane="bottomLeft" activeCell="D565" sqref="D565"/>
    </sheetView>
  </sheetViews>
  <sheetFormatPr defaultRowHeight="12.75"/>
  <cols>
    <col min="1" max="1" width="13" style="108" customWidth="1"/>
    <col min="2" max="2" width="34.28515625" style="109" customWidth="1"/>
    <col min="3" max="3" width="20.140625" style="108" customWidth="1"/>
    <col min="4" max="4" width="14.85546875" style="110" customWidth="1"/>
    <col min="5" max="5" width="8.5703125" style="111" customWidth="1"/>
    <col min="6" max="6" width="13" style="110" customWidth="1"/>
    <col min="7" max="7" width="9.5703125" style="111" customWidth="1"/>
    <col min="8" max="8" width="11.85546875" style="110" customWidth="1"/>
    <col min="9" max="9" width="10.5703125" style="111" customWidth="1"/>
    <col min="10" max="10" width="34.85546875" style="112" customWidth="1"/>
    <col min="11" max="16384" width="9.140625" style="71"/>
  </cols>
  <sheetData>
    <row r="1" spans="1:10" ht="15.75">
      <c r="A1" s="817" t="s">
        <v>161</v>
      </c>
      <c r="B1" s="817"/>
      <c r="C1" s="817"/>
      <c r="D1" s="817"/>
      <c r="E1" s="817"/>
      <c r="F1" s="817"/>
      <c r="G1" s="817"/>
      <c r="H1" s="817"/>
      <c r="I1" s="817"/>
      <c r="J1" s="817"/>
    </row>
    <row r="2" spans="1:10" ht="15.75">
      <c r="A2" s="817"/>
      <c r="B2" s="817"/>
      <c r="C2" s="817"/>
      <c r="D2" s="817"/>
      <c r="E2" s="817"/>
      <c r="F2" s="817"/>
      <c r="G2" s="817"/>
      <c r="H2" s="817"/>
      <c r="I2" s="817"/>
      <c r="J2" s="817"/>
    </row>
    <row r="3" spans="1:10" ht="15.75">
      <c r="A3" s="818" t="s">
        <v>1556</v>
      </c>
      <c r="B3" s="818"/>
      <c r="C3" s="818"/>
      <c r="D3" s="818"/>
      <c r="E3" s="818"/>
      <c r="F3" s="818"/>
      <c r="G3" s="818"/>
      <c r="H3" s="818"/>
      <c r="I3" s="818"/>
      <c r="J3" s="818"/>
    </row>
    <row r="4" spans="1:10" ht="15.75">
      <c r="A4" s="819"/>
      <c r="B4" s="819"/>
      <c r="C4" s="819"/>
      <c r="D4" s="819"/>
      <c r="E4" s="819"/>
      <c r="F4" s="819"/>
      <c r="G4" s="819"/>
      <c r="H4" s="819"/>
      <c r="I4" s="819"/>
      <c r="J4" s="819"/>
    </row>
    <row r="5" spans="1:10" ht="15.75">
      <c r="A5" s="815" t="s">
        <v>1555</v>
      </c>
      <c r="B5" s="815"/>
      <c r="C5" s="815"/>
      <c r="D5" s="815"/>
      <c r="E5" s="815"/>
      <c r="F5" s="815"/>
      <c r="G5" s="815"/>
      <c r="H5" s="815"/>
      <c r="I5" s="815"/>
      <c r="J5" s="815"/>
    </row>
    <row r="6" spans="1:10" ht="15.75">
      <c r="A6" s="815" t="s">
        <v>164</v>
      </c>
      <c r="B6" s="815"/>
      <c r="C6" s="815"/>
      <c r="D6" s="815"/>
      <c r="E6" s="815"/>
      <c r="F6" s="815"/>
      <c r="G6" s="815"/>
      <c r="H6" s="815"/>
      <c r="I6" s="815"/>
      <c r="J6" s="815"/>
    </row>
    <row r="7" spans="1:10" ht="15">
      <c r="A7" s="815" t="s">
        <v>165</v>
      </c>
      <c r="B7" s="815"/>
      <c r="C7" s="815"/>
      <c r="D7" s="815"/>
      <c r="E7" s="815"/>
      <c r="F7" s="815"/>
      <c r="G7" s="815"/>
      <c r="H7" s="815"/>
      <c r="I7" s="815"/>
      <c r="J7" s="815"/>
    </row>
    <row r="8" spans="1:10" ht="15">
      <c r="A8" s="815" t="s">
        <v>166</v>
      </c>
      <c r="B8" s="815"/>
      <c r="C8" s="815"/>
      <c r="D8" s="815"/>
      <c r="E8" s="815"/>
      <c r="F8" s="815"/>
      <c r="G8" s="815"/>
      <c r="H8" s="815"/>
      <c r="I8" s="815"/>
      <c r="J8" s="815"/>
    </row>
    <row r="9" spans="1:10" ht="15.75">
      <c r="A9" s="816"/>
      <c r="B9" s="816"/>
      <c r="C9" s="816"/>
      <c r="D9" s="816"/>
      <c r="E9" s="816"/>
      <c r="F9" s="816"/>
      <c r="G9" s="816"/>
      <c r="H9" s="816"/>
      <c r="I9" s="816"/>
      <c r="J9" s="816"/>
    </row>
    <row r="10" spans="1:10" ht="25.5">
      <c r="A10" s="72" t="s">
        <v>167</v>
      </c>
      <c r="B10" s="385" t="s">
        <v>168</v>
      </c>
      <c r="C10" s="384" t="s">
        <v>169</v>
      </c>
      <c r="D10" s="383" t="s">
        <v>170</v>
      </c>
      <c r="E10" s="382" t="s">
        <v>171</v>
      </c>
      <c r="F10" s="381" t="s">
        <v>172</v>
      </c>
      <c r="G10" s="382" t="s">
        <v>173</v>
      </c>
      <c r="H10" s="381" t="s">
        <v>174</v>
      </c>
      <c r="I10" s="78" t="s">
        <v>175</v>
      </c>
      <c r="J10" s="380" t="s">
        <v>96</v>
      </c>
    </row>
    <row r="11" spans="1:10">
      <c r="A11" s="80">
        <v>90371</v>
      </c>
      <c r="B11" s="81" t="s">
        <v>176</v>
      </c>
      <c r="C11" s="80" t="s">
        <v>177</v>
      </c>
      <c r="D11" s="82">
        <v>112.334</v>
      </c>
      <c r="E11" s="83"/>
      <c r="F11" s="84"/>
      <c r="G11" s="83"/>
      <c r="H11" s="84"/>
      <c r="I11" s="85"/>
      <c r="J11" s="86"/>
    </row>
    <row r="12" spans="1:10">
      <c r="A12" s="80">
        <v>90375</v>
      </c>
      <c r="B12" s="81" t="s">
        <v>178</v>
      </c>
      <c r="C12" s="80" t="s">
        <v>179</v>
      </c>
      <c r="D12" s="82">
        <v>334.98700000000002</v>
      </c>
      <c r="E12" s="83"/>
      <c r="F12" s="84"/>
      <c r="G12" s="83"/>
      <c r="H12" s="84"/>
      <c r="I12" s="85"/>
      <c r="J12" s="86"/>
    </row>
    <row r="13" spans="1:10">
      <c r="A13" s="80">
        <v>90376</v>
      </c>
      <c r="B13" s="81" t="s">
        <v>180</v>
      </c>
      <c r="C13" s="80" t="s">
        <v>179</v>
      </c>
      <c r="D13" s="82">
        <v>324.947</v>
      </c>
      <c r="E13" s="83"/>
      <c r="F13" s="84"/>
      <c r="G13" s="83"/>
      <c r="H13" s="84"/>
      <c r="I13" s="85"/>
      <c r="J13" s="86"/>
    </row>
    <row r="14" spans="1:10">
      <c r="A14" s="80">
        <v>90585</v>
      </c>
      <c r="B14" s="81" t="s">
        <v>181</v>
      </c>
      <c r="C14" s="80" t="s">
        <v>182</v>
      </c>
      <c r="D14" s="82">
        <v>140.61799999999999</v>
      </c>
      <c r="E14" s="83"/>
      <c r="F14" s="87"/>
      <c r="G14" s="83"/>
      <c r="H14" s="84"/>
      <c r="I14" s="85"/>
      <c r="J14" s="86"/>
    </row>
    <row r="15" spans="1:10">
      <c r="A15" s="80">
        <v>90586</v>
      </c>
      <c r="B15" s="81" t="s">
        <v>183</v>
      </c>
      <c r="C15" s="80" t="s">
        <v>184</v>
      </c>
      <c r="D15" s="82">
        <v>140.61799999999999</v>
      </c>
      <c r="E15" s="83"/>
      <c r="F15" s="87"/>
      <c r="G15" s="83"/>
      <c r="H15" s="84"/>
      <c r="I15" s="85"/>
      <c r="J15" s="86"/>
    </row>
    <row r="16" spans="1:10">
      <c r="A16" s="80">
        <v>90632</v>
      </c>
      <c r="B16" s="81" t="s">
        <v>188</v>
      </c>
      <c r="C16" s="80" t="s">
        <v>177</v>
      </c>
      <c r="D16" s="82">
        <v>58.642000000000003</v>
      </c>
      <c r="E16" s="83"/>
      <c r="F16" s="87"/>
      <c r="G16" s="83"/>
      <c r="H16" s="84"/>
      <c r="I16" s="85"/>
      <c r="J16" s="86"/>
    </row>
    <row r="17" spans="1:10" ht="38.25">
      <c r="A17" s="80">
        <v>90656</v>
      </c>
      <c r="B17" s="81" t="s">
        <v>192</v>
      </c>
      <c r="C17" s="80" t="s">
        <v>193</v>
      </c>
      <c r="D17" s="82">
        <v>19.773</v>
      </c>
      <c r="E17" s="83">
        <v>95</v>
      </c>
      <c r="F17" s="82">
        <v>19.773</v>
      </c>
      <c r="G17" s="83"/>
      <c r="H17" s="84"/>
      <c r="I17" s="85"/>
      <c r="J17" s="86" t="s">
        <v>187</v>
      </c>
    </row>
    <row r="18" spans="1:10" ht="38.25">
      <c r="A18" s="80">
        <v>90662</v>
      </c>
      <c r="B18" s="81" t="s">
        <v>194</v>
      </c>
      <c r="C18" s="88" t="s">
        <v>193</v>
      </c>
      <c r="D18" s="82">
        <v>53.372999999999998</v>
      </c>
      <c r="E18" s="83">
        <v>95</v>
      </c>
      <c r="F18" s="82">
        <v>53.372999999999998</v>
      </c>
      <c r="G18" s="83"/>
      <c r="H18" s="84"/>
      <c r="I18" s="85"/>
      <c r="J18" s="86" t="s">
        <v>187</v>
      </c>
    </row>
    <row r="19" spans="1:10">
      <c r="A19" s="80">
        <v>90670</v>
      </c>
      <c r="B19" s="81" t="s">
        <v>195</v>
      </c>
      <c r="C19" s="80" t="s">
        <v>193</v>
      </c>
      <c r="D19" s="82">
        <v>205.113</v>
      </c>
      <c r="E19" s="83">
        <v>95</v>
      </c>
      <c r="F19" s="82">
        <v>205.113</v>
      </c>
      <c r="G19" s="83"/>
      <c r="H19" s="84"/>
      <c r="I19" s="85"/>
      <c r="J19" s="86"/>
    </row>
    <row r="20" spans="1:10" ht="38.25">
      <c r="A20" s="89">
        <v>90674</v>
      </c>
      <c r="B20" s="81" t="s">
        <v>199</v>
      </c>
      <c r="C20" s="92" t="s">
        <v>193</v>
      </c>
      <c r="D20" s="82">
        <v>24.047000000000001</v>
      </c>
      <c r="E20" s="83">
        <v>95</v>
      </c>
      <c r="F20" s="82">
        <v>24.047000000000001</v>
      </c>
      <c r="G20" s="90"/>
      <c r="H20" s="82"/>
      <c r="I20" s="85"/>
      <c r="J20" s="86" t="s">
        <v>187</v>
      </c>
    </row>
    <row r="21" spans="1:10">
      <c r="A21" s="80">
        <v>90675</v>
      </c>
      <c r="B21" s="81" t="s">
        <v>200</v>
      </c>
      <c r="C21" s="80" t="s">
        <v>177</v>
      </c>
      <c r="D21" s="82">
        <v>291.435</v>
      </c>
      <c r="E21" s="83"/>
      <c r="F21" s="87"/>
      <c r="G21" s="83"/>
      <c r="H21" s="84"/>
      <c r="I21" s="85"/>
      <c r="J21" s="86"/>
    </row>
    <row r="22" spans="1:10" ht="38.25">
      <c r="A22" s="80">
        <v>90682</v>
      </c>
      <c r="B22" s="81" t="s">
        <v>1381</v>
      </c>
      <c r="C22" s="91" t="s">
        <v>193</v>
      </c>
      <c r="D22" s="82">
        <v>53.372999999999998</v>
      </c>
      <c r="E22" s="83">
        <v>95</v>
      </c>
      <c r="F22" s="82">
        <v>53.372999999999998</v>
      </c>
      <c r="G22" s="83"/>
      <c r="H22" s="84"/>
      <c r="I22" s="85"/>
      <c r="J22" s="86" t="s">
        <v>187</v>
      </c>
    </row>
    <row r="23" spans="1:10" ht="38.25">
      <c r="A23" s="89">
        <v>90685</v>
      </c>
      <c r="B23" s="81" t="s">
        <v>201</v>
      </c>
      <c r="C23" s="89" t="s">
        <v>202</v>
      </c>
      <c r="D23" s="82">
        <v>21.812999999999999</v>
      </c>
      <c r="E23" s="83">
        <v>95</v>
      </c>
      <c r="F23" s="82">
        <v>21.812999999999999</v>
      </c>
      <c r="G23" s="90"/>
      <c r="H23" s="82"/>
      <c r="I23" s="85"/>
      <c r="J23" s="86" t="s">
        <v>187</v>
      </c>
    </row>
    <row r="24" spans="1:10" ht="38.25">
      <c r="A24" s="89">
        <v>90686</v>
      </c>
      <c r="B24" s="81" t="s">
        <v>203</v>
      </c>
      <c r="C24" s="89" t="s">
        <v>190</v>
      </c>
      <c r="D24" s="82">
        <v>19.032299999999999</v>
      </c>
      <c r="E24" s="83">
        <v>95</v>
      </c>
      <c r="F24" s="82">
        <v>19.032299999999999</v>
      </c>
      <c r="G24" s="90"/>
      <c r="H24" s="82"/>
      <c r="I24" s="85"/>
      <c r="J24" s="86" t="s">
        <v>187</v>
      </c>
    </row>
    <row r="25" spans="1:10" ht="38.25">
      <c r="A25" s="80">
        <v>90687</v>
      </c>
      <c r="B25" s="81" t="s">
        <v>204</v>
      </c>
      <c r="C25" s="80" t="s">
        <v>205</v>
      </c>
      <c r="D25" s="82">
        <v>9.4030000000000005</v>
      </c>
      <c r="E25" s="83">
        <v>95</v>
      </c>
      <c r="F25" s="82">
        <v>9.4030000000000005</v>
      </c>
      <c r="G25" s="83"/>
      <c r="H25" s="84"/>
      <c r="I25" s="85"/>
      <c r="J25" s="86" t="s">
        <v>191</v>
      </c>
    </row>
    <row r="26" spans="1:10" ht="38.25">
      <c r="A26" s="89">
        <v>90688</v>
      </c>
      <c r="B26" s="81" t="s">
        <v>206</v>
      </c>
      <c r="C26" s="89" t="s">
        <v>193</v>
      </c>
      <c r="D26" s="82">
        <v>17.8353</v>
      </c>
      <c r="E26" s="83">
        <v>95</v>
      </c>
      <c r="F26" s="82">
        <v>17.8353</v>
      </c>
      <c r="G26" s="90"/>
      <c r="H26" s="82"/>
      <c r="I26" s="85"/>
      <c r="J26" s="86" t="s">
        <v>191</v>
      </c>
    </row>
    <row r="27" spans="1:10">
      <c r="A27" s="80">
        <v>90691</v>
      </c>
      <c r="B27" s="81" t="s">
        <v>207</v>
      </c>
      <c r="C27" s="80" t="s">
        <v>193</v>
      </c>
      <c r="D27" s="82">
        <v>101.623</v>
      </c>
      <c r="E27" s="83"/>
      <c r="F27" s="87"/>
      <c r="G27" s="83"/>
      <c r="H27" s="84"/>
      <c r="I27" s="85"/>
      <c r="J27" s="86"/>
    </row>
    <row r="28" spans="1:10">
      <c r="A28" s="80">
        <v>90714</v>
      </c>
      <c r="B28" s="81" t="s">
        <v>208</v>
      </c>
      <c r="C28" s="80" t="s">
        <v>193</v>
      </c>
      <c r="D28" s="82">
        <v>23.146000000000001</v>
      </c>
      <c r="E28" s="83"/>
      <c r="F28" s="87"/>
      <c r="G28" s="83"/>
      <c r="H28" s="84"/>
      <c r="I28" s="85"/>
      <c r="J28" s="86"/>
    </row>
    <row r="29" spans="1:10">
      <c r="A29" s="80">
        <v>90715</v>
      </c>
      <c r="B29" s="81" t="s">
        <v>209</v>
      </c>
      <c r="C29" s="80" t="s">
        <v>193</v>
      </c>
      <c r="D29" s="82">
        <v>30.898</v>
      </c>
      <c r="E29" s="83"/>
      <c r="F29" s="87"/>
      <c r="G29" s="83"/>
      <c r="H29" s="84"/>
      <c r="I29" s="85"/>
      <c r="J29" s="86"/>
    </row>
    <row r="30" spans="1:10">
      <c r="A30" s="80">
        <v>90732</v>
      </c>
      <c r="B30" s="81" t="s">
        <v>210</v>
      </c>
      <c r="C30" s="80" t="s">
        <v>193</v>
      </c>
      <c r="D30" s="82">
        <v>107.74615</v>
      </c>
      <c r="E30" s="83">
        <v>95</v>
      </c>
      <c r="F30" s="82">
        <v>107.74615</v>
      </c>
      <c r="G30" s="83"/>
      <c r="H30" s="84"/>
      <c r="I30" s="85"/>
      <c r="J30" s="86"/>
    </row>
    <row r="31" spans="1:10">
      <c r="A31" s="80">
        <v>90739</v>
      </c>
      <c r="B31" s="81" t="s">
        <v>1509</v>
      </c>
      <c r="C31" s="80" t="s">
        <v>1510</v>
      </c>
      <c r="D31" s="82">
        <v>131.1</v>
      </c>
      <c r="E31" s="83">
        <v>95</v>
      </c>
      <c r="F31" s="82">
        <v>131.1</v>
      </c>
      <c r="G31" s="83"/>
      <c r="H31" s="84"/>
      <c r="I31" s="85"/>
      <c r="J31" s="86"/>
    </row>
    <row r="32" spans="1:10">
      <c r="A32" s="80">
        <v>90740</v>
      </c>
      <c r="B32" s="81" t="s">
        <v>211</v>
      </c>
      <c r="C32" s="80" t="s">
        <v>212</v>
      </c>
      <c r="D32" s="82">
        <v>130.24499999999998</v>
      </c>
      <c r="E32" s="83">
        <v>95</v>
      </c>
      <c r="F32" s="82">
        <v>130.24499999999998</v>
      </c>
      <c r="G32" s="83"/>
      <c r="H32" s="84"/>
      <c r="I32" s="85"/>
      <c r="J32" s="86"/>
    </row>
    <row r="33" spans="1:10">
      <c r="A33" s="80">
        <v>90744</v>
      </c>
      <c r="B33" s="81" t="s">
        <v>215</v>
      </c>
      <c r="C33" s="80" t="s">
        <v>214</v>
      </c>
      <c r="D33" s="82">
        <v>26.135000000000002</v>
      </c>
      <c r="E33" s="83">
        <v>95</v>
      </c>
      <c r="F33" s="82">
        <v>26.135000000000002</v>
      </c>
      <c r="G33" s="83"/>
      <c r="H33" s="84"/>
      <c r="I33" s="85"/>
      <c r="J33" s="86"/>
    </row>
    <row r="34" spans="1:10">
      <c r="A34" s="80">
        <v>90746</v>
      </c>
      <c r="B34" s="81" t="s">
        <v>216</v>
      </c>
      <c r="C34" s="80" t="s">
        <v>217</v>
      </c>
      <c r="D34" s="82">
        <v>65.123000000000005</v>
      </c>
      <c r="E34" s="83">
        <v>95</v>
      </c>
      <c r="F34" s="82">
        <v>65.123000000000005</v>
      </c>
      <c r="G34" s="83"/>
      <c r="H34" s="84"/>
      <c r="I34" s="85"/>
      <c r="J34" s="86"/>
    </row>
    <row r="35" spans="1:10">
      <c r="A35" s="80">
        <v>90747</v>
      </c>
      <c r="B35" s="81" t="s">
        <v>218</v>
      </c>
      <c r="C35" s="80" t="s">
        <v>212</v>
      </c>
      <c r="D35" s="82">
        <v>130.24499999999998</v>
      </c>
      <c r="E35" s="83">
        <v>95</v>
      </c>
      <c r="F35" s="82">
        <v>130.24499999999998</v>
      </c>
      <c r="G35" s="83"/>
      <c r="H35" s="84"/>
      <c r="I35" s="85"/>
      <c r="J35" s="86"/>
    </row>
    <row r="36" spans="1:10" ht="38.25">
      <c r="A36" s="80">
        <v>90756</v>
      </c>
      <c r="B36" s="81" t="s">
        <v>1382</v>
      </c>
      <c r="C36" s="91" t="s">
        <v>193</v>
      </c>
      <c r="D36" s="82">
        <v>22.792999999999999</v>
      </c>
      <c r="E36" s="83">
        <v>95</v>
      </c>
      <c r="F36" s="82">
        <v>22.792999999999999</v>
      </c>
      <c r="G36" s="83"/>
      <c r="H36" s="84"/>
      <c r="I36" s="85"/>
      <c r="J36" s="86" t="s">
        <v>187</v>
      </c>
    </row>
    <row r="37" spans="1:10">
      <c r="A37" s="80" t="s">
        <v>219</v>
      </c>
      <c r="B37" s="81" t="s">
        <v>220</v>
      </c>
      <c r="C37" s="80" t="s">
        <v>186</v>
      </c>
      <c r="D37" s="82">
        <v>0.20699999999999999</v>
      </c>
      <c r="E37" s="83"/>
      <c r="F37" s="87"/>
      <c r="G37" s="83"/>
      <c r="H37" s="84"/>
      <c r="I37" s="85"/>
      <c r="J37" s="86"/>
    </row>
    <row r="38" spans="1:10">
      <c r="A38" s="80" t="s">
        <v>221</v>
      </c>
      <c r="B38" s="81" t="s">
        <v>222</v>
      </c>
      <c r="C38" s="80" t="s">
        <v>177</v>
      </c>
      <c r="D38" s="82">
        <v>1.5680000000000001</v>
      </c>
      <c r="E38" s="83"/>
      <c r="F38" s="84"/>
      <c r="G38" s="83"/>
      <c r="H38" s="84"/>
      <c r="I38" s="85"/>
      <c r="J38" s="86"/>
    </row>
    <row r="39" spans="1:10">
      <c r="A39" s="80" t="s">
        <v>223</v>
      </c>
      <c r="B39" s="81" t="s">
        <v>224</v>
      </c>
      <c r="C39" s="80" t="s">
        <v>177</v>
      </c>
      <c r="D39" s="82">
        <v>2.0350000000000001</v>
      </c>
      <c r="E39" s="83"/>
      <c r="F39" s="84"/>
      <c r="G39" s="83"/>
      <c r="H39" s="84"/>
      <c r="I39" s="85"/>
      <c r="J39" s="86"/>
    </row>
    <row r="40" spans="1:10">
      <c r="A40" s="80" t="s">
        <v>225</v>
      </c>
      <c r="B40" s="81" t="s">
        <v>226</v>
      </c>
      <c r="C40" s="80" t="s">
        <v>177</v>
      </c>
      <c r="D40" s="82">
        <v>1.964</v>
      </c>
      <c r="E40" s="83"/>
      <c r="F40" s="84"/>
      <c r="G40" s="83"/>
      <c r="H40" s="84"/>
      <c r="I40" s="85"/>
      <c r="J40" s="86"/>
    </row>
    <row r="41" spans="1:10">
      <c r="A41" s="80" t="s">
        <v>227</v>
      </c>
      <c r="B41" s="81" t="s">
        <v>228</v>
      </c>
      <c r="C41" s="80" t="s">
        <v>177</v>
      </c>
      <c r="D41" s="82">
        <v>1.7190000000000001</v>
      </c>
      <c r="E41" s="83"/>
      <c r="F41" s="84"/>
      <c r="G41" s="83"/>
      <c r="H41" s="84"/>
      <c r="I41" s="85"/>
      <c r="J41" s="86"/>
    </row>
    <row r="42" spans="1:10">
      <c r="A42" s="94" t="s">
        <v>229</v>
      </c>
      <c r="B42" s="81" t="s">
        <v>230</v>
      </c>
      <c r="C42" s="94" t="s">
        <v>177</v>
      </c>
      <c r="D42" s="82">
        <v>14.829000000000001</v>
      </c>
      <c r="E42" s="83"/>
      <c r="F42" s="84"/>
      <c r="G42" s="83"/>
      <c r="H42" s="84"/>
      <c r="I42" s="85"/>
      <c r="J42" s="86"/>
    </row>
    <row r="43" spans="1:10">
      <c r="A43" s="80" t="s">
        <v>231</v>
      </c>
      <c r="B43" s="81" t="s">
        <v>232</v>
      </c>
      <c r="C43" s="87" t="s">
        <v>233</v>
      </c>
      <c r="D43" s="82">
        <v>0.41199999999999998</v>
      </c>
      <c r="E43" s="83"/>
      <c r="F43" s="84"/>
      <c r="G43" s="83"/>
      <c r="H43" s="84"/>
      <c r="I43" s="85"/>
      <c r="J43" s="86"/>
    </row>
    <row r="44" spans="1:10" ht="39" customHeight="1">
      <c r="A44" s="80" t="s">
        <v>234</v>
      </c>
      <c r="B44" s="81" t="s">
        <v>235</v>
      </c>
      <c r="C44" s="87" t="s">
        <v>236</v>
      </c>
      <c r="D44" s="87" t="s">
        <v>154</v>
      </c>
      <c r="E44" s="84"/>
      <c r="F44" s="83"/>
      <c r="G44" s="84"/>
      <c r="H44" s="85"/>
      <c r="I44" s="379"/>
      <c r="J44" s="95" t="s">
        <v>1512</v>
      </c>
    </row>
    <row r="45" spans="1:10">
      <c r="A45" s="80" t="s">
        <v>25</v>
      </c>
      <c r="B45" s="81" t="s">
        <v>238</v>
      </c>
      <c r="C45" s="87" t="s">
        <v>239</v>
      </c>
      <c r="D45" s="82">
        <v>52.929000000000002</v>
      </c>
      <c r="E45" s="83"/>
      <c r="F45" s="84"/>
      <c r="G45" s="83"/>
      <c r="H45" s="84"/>
      <c r="I45" s="85"/>
      <c r="J45" s="86"/>
    </row>
    <row r="46" spans="1:10" ht="12.75" customHeight="1">
      <c r="A46" s="80" t="s">
        <v>240</v>
      </c>
      <c r="B46" s="81" t="s">
        <v>241</v>
      </c>
      <c r="C46" s="80" t="s">
        <v>239</v>
      </c>
      <c r="D46" s="82">
        <v>1299.2619999999999</v>
      </c>
      <c r="E46" s="83"/>
      <c r="F46" s="84"/>
      <c r="G46" s="83"/>
      <c r="H46" s="84"/>
      <c r="I46" s="85"/>
      <c r="J46" s="86"/>
    </row>
    <row r="47" spans="1:10" ht="12.75" customHeight="1">
      <c r="A47" s="80" t="s">
        <v>242</v>
      </c>
      <c r="B47" s="81" t="s">
        <v>243</v>
      </c>
      <c r="C47" s="80" t="s">
        <v>244</v>
      </c>
      <c r="D47" s="82">
        <v>1.0660000000000001</v>
      </c>
      <c r="E47" s="83"/>
      <c r="F47" s="84"/>
      <c r="G47" s="83"/>
      <c r="H47" s="87"/>
      <c r="I47" s="85"/>
      <c r="J47" s="86"/>
    </row>
    <row r="48" spans="1:10">
      <c r="A48" s="80" t="s">
        <v>245</v>
      </c>
      <c r="B48" s="81" t="s">
        <v>246</v>
      </c>
      <c r="C48" s="80" t="s">
        <v>247</v>
      </c>
      <c r="D48" s="82">
        <v>3.3000000000000002E-2</v>
      </c>
      <c r="E48" s="83"/>
      <c r="F48" s="84"/>
      <c r="G48" s="83"/>
      <c r="H48" s="87"/>
      <c r="I48" s="85"/>
      <c r="J48" s="86"/>
    </row>
    <row r="49" spans="1:10">
      <c r="A49" s="80" t="s">
        <v>248</v>
      </c>
      <c r="B49" s="81" t="s">
        <v>249</v>
      </c>
      <c r="C49" s="80" t="s">
        <v>250</v>
      </c>
      <c r="D49" s="82">
        <v>0.82799999999999996</v>
      </c>
      <c r="E49" s="83"/>
      <c r="F49" s="84"/>
      <c r="G49" s="83"/>
      <c r="H49" s="87"/>
      <c r="I49" s="85"/>
      <c r="J49" s="86"/>
    </row>
    <row r="50" spans="1:10">
      <c r="A50" s="80" t="s">
        <v>251</v>
      </c>
      <c r="B50" s="81" t="s">
        <v>252</v>
      </c>
      <c r="C50" s="80" t="s">
        <v>253</v>
      </c>
      <c r="D50" s="82">
        <v>0.74399999999999999</v>
      </c>
      <c r="E50" s="83"/>
      <c r="F50" s="84"/>
      <c r="G50" s="83"/>
      <c r="H50" s="84"/>
      <c r="I50" s="85"/>
      <c r="J50" s="86"/>
    </row>
    <row r="51" spans="1:10">
      <c r="A51" s="80" t="s">
        <v>254</v>
      </c>
      <c r="B51" s="81" t="s">
        <v>255</v>
      </c>
      <c r="C51" s="80" t="s">
        <v>250</v>
      </c>
      <c r="D51" s="82">
        <v>967.327</v>
      </c>
      <c r="E51" s="83"/>
      <c r="F51" s="84"/>
      <c r="G51" s="83"/>
      <c r="H51" s="84"/>
      <c r="I51" s="85"/>
      <c r="J51" s="86"/>
    </row>
    <row r="52" spans="1:10">
      <c r="A52" s="80" t="s">
        <v>33</v>
      </c>
      <c r="B52" s="81" t="s">
        <v>256</v>
      </c>
      <c r="C52" s="80" t="s">
        <v>250</v>
      </c>
      <c r="D52" s="82">
        <v>175.62100000000001</v>
      </c>
      <c r="E52" s="83"/>
      <c r="F52" s="84"/>
      <c r="G52" s="83"/>
      <c r="H52" s="87"/>
      <c r="I52" s="85"/>
      <c r="J52" s="86"/>
    </row>
    <row r="53" spans="1:10">
      <c r="A53" s="89" t="s">
        <v>257</v>
      </c>
      <c r="B53" s="81" t="s">
        <v>258</v>
      </c>
      <c r="C53" s="89" t="s">
        <v>250</v>
      </c>
      <c r="D53" s="82">
        <v>1842.1289999999999</v>
      </c>
      <c r="E53" s="96"/>
      <c r="F53" s="97"/>
      <c r="G53" s="90"/>
      <c r="H53" s="82"/>
      <c r="I53" s="90"/>
      <c r="J53" s="86"/>
    </row>
    <row r="54" spans="1:10">
      <c r="A54" s="80" t="s">
        <v>259</v>
      </c>
      <c r="B54" s="81" t="s">
        <v>260</v>
      </c>
      <c r="C54" s="80" t="s">
        <v>261</v>
      </c>
      <c r="D54" s="82">
        <v>973.41099999999994</v>
      </c>
      <c r="E54" s="83"/>
      <c r="F54" s="84"/>
      <c r="G54" s="83"/>
      <c r="H54" s="84"/>
      <c r="I54" s="85"/>
      <c r="J54" s="86"/>
    </row>
    <row r="55" spans="1:10">
      <c r="A55" s="80" t="s">
        <v>157</v>
      </c>
      <c r="B55" s="81" t="s">
        <v>262</v>
      </c>
      <c r="C55" s="80" t="s">
        <v>239</v>
      </c>
      <c r="D55" s="82">
        <v>163.83000000000001</v>
      </c>
      <c r="E55" s="83"/>
      <c r="F55" s="84"/>
      <c r="G55" s="83"/>
      <c r="H55" s="84"/>
      <c r="I55" s="85"/>
      <c r="J55" s="86"/>
    </row>
    <row r="56" spans="1:10">
      <c r="A56" s="80" t="s">
        <v>23</v>
      </c>
      <c r="B56" s="81" t="s">
        <v>263</v>
      </c>
      <c r="C56" s="80" t="s">
        <v>239</v>
      </c>
      <c r="D56" s="82">
        <v>4.46</v>
      </c>
      <c r="E56" s="83"/>
      <c r="F56" s="84"/>
      <c r="G56" s="83"/>
      <c r="H56" s="84"/>
      <c r="I56" s="85"/>
      <c r="J56" s="86"/>
    </row>
    <row r="57" spans="1:10">
      <c r="A57" s="80" t="s">
        <v>264</v>
      </c>
      <c r="B57" s="81" t="s">
        <v>265</v>
      </c>
      <c r="C57" s="80" t="s">
        <v>239</v>
      </c>
      <c r="D57" s="82">
        <v>4.6529999999999996</v>
      </c>
      <c r="E57" s="83"/>
      <c r="F57" s="84"/>
      <c r="G57" s="83"/>
      <c r="H57" s="84"/>
      <c r="I57" s="85"/>
      <c r="J57" s="86"/>
    </row>
    <row r="58" spans="1:10">
      <c r="A58" s="80" t="s">
        <v>266</v>
      </c>
      <c r="B58" s="81" t="s">
        <v>267</v>
      </c>
      <c r="C58" s="80" t="s">
        <v>244</v>
      </c>
      <c r="D58" s="82">
        <v>1.1220000000000001</v>
      </c>
      <c r="E58" s="83"/>
      <c r="F58" s="84"/>
      <c r="G58" s="83"/>
      <c r="H58" s="84"/>
      <c r="I58" s="85"/>
      <c r="J58" s="86"/>
    </row>
    <row r="59" spans="1:10">
      <c r="A59" s="80" t="s">
        <v>268</v>
      </c>
      <c r="B59" s="81" t="s">
        <v>269</v>
      </c>
      <c r="C59" s="80" t="s">
        <v>270</v>
      </c>
      <c r="D59" s="82">
        <v>3.7121200000000001</v>
      </c>
      <c r="E59" s="83"/>
      <c r="F59" s="84"/>
      <c r="G59" s="83"/>
      <c r="H59" s="84"/>
      <c r="I59" s="85"/>
      <c r="J59" s="86"/>
    </row>
    <row r="60" spans="1:10">
      <c r="A60" s="80" t="s">
        <v>271</v>
      </c>
      <c r="B60" s="81" t="s">
        <v>272</v>
      </c>
      <c r="C60" s="80" t="s">
        <v>182</v>
      </c>
      <c r="D60" s="82">
        <v>32.377000000000002</v>
      </c>
      <c r="E60" s="83"/>
      <c r="F60" s="84"/>
      <c r="G60" s="83"/>
      <c r="H60" s="84"/>
      <c r="I60" s="85"/>
      <c r="J60" s="86"/>
    </row>
    <row r="61" spans="1:10">
      <c r="A61" s="80" t="s">
        <v>273</v>
      </c>
      <c r="B61" s="81" t="s">
        <v>274</v>
      </c>
      <c r="C61" s="80" t="s">
        <v>239</v>
      </c>
      <c r="D61" s="82">
        <v>17.722999999999999</v>
      </c>
      <c r="E61" s="83"/>
      <c r="F61" s="84"/>
      <c r="G61" s="83"/>
      <c r="H61" s="84"/>
      <c r="I61" s="85"/>
      <c r="J61" s="86" t="s">
        <v>328</v>
      </c>
    </row>
    <row r="62" spans="1:10">
      <c r="A62" s="80" t="s">
        <v>275</v>
      </c>
      <c r="B62" s="81" t="s">
        <v>276</v>
      </c>
      <c r="C62" s="80" t="s">
        <v>239</v>
      </c>
      <c r="D62" s="82">
        <v>48.066760000000002</v>
      </c>
      <c r="E62" s="83"/>
      <c r="F62" s="84"/>
      <c r="G62" s="83"/>
      <c r="H62" s="84"/>
      <c r="I62" s="85"/>
      <c r="J62" s="86"/>
    </row>
    <row r="63" spans="1:10">
      <c r="A63" s="80" t="s">
        <v>277</v>
      </c>
      <c r="B63" s="81" t="s">
        <v>278</v>
      </c>
      <c r="C63" s="80" t="s">
        <v>261</v>
      </c>
      <c r="D63" s="82">
        <v>0.98599999999999999</v>
      </c>
      <c r="E63" s="83"/>
      <c r="F63" s="84"/>
      <c r="G63" s="83"/>
      <c r="H63" s="84"/>
      <c r="I63" s="85"/>
      <c r="J63" s="86"/>
    </row>
    <row r="64" spans="1:10">
      <c r="A64" s="80" t="s">
        <v>279</v>
      </c>
      <c r="B64" s="81" t="s">
        <v>280</v>
      </c>
      <c r="C64" s="80" t="s">
        <v>281</v>
      </c>
      <c r="D64" s="82">
        <v>2.7989999999999999</v>
      </c>
      <c r="E64" s="83"/>
      <c r="F64" s="84"/>
      <c r="G64" s="83"/>
      <c r="H64" s="84"/>
      <c r="I64" s="85"/>
      <c r="J64" s="86"/>
    </row>
    <row r="65" spans="1:10">
      <c r="A65" s="80" t="s">
        <v>282</v>
      </c>
      <c r="B65" s="81" t="s">
        <v>283</v>
      </c>
      <c r="C65" s="80" t="s">
        <v>250</v>
      </c>
      <c r="D65" s="82">
        <v>0.53700000000000003</v>
      </c>
      <c r="E65" s="83"/>
      <c r="F65" s="84"/>
      <c r="G65" s="83"/>
      <c r="H65" s="84"/>
      <c r="I65" s="85"/>
      <c r="J65" s="86"/>
    </row>
    <row r="66" spans="1:10">
      <c r="A66" s="80" t="s">
        <v>284</v>
      </c>
      <c r="B66" s="81" t="s">
        <v>285</v>
      </c>
      <c r="C66" s="80" t="s">
        <v>286</v>
      </c>
      <c r="D66" s="82">
        <v>2.0289999999999999</v>
      </c>
      <c r="E66" s="83"/>
      <c r="F66" s="84"/>
      <c r="G66" s="83"/>
      <c r="H66" s="84"/>
      <c r="I66" s="85"/>
      <c r="J66" s="86"/>
    </row>
    <row r="67" spans="1:10">
      <c r="A67" s="80" t="s">
        <v>287</v>
      </c>
      <c r="B67" s="81" t="s">
        <v>288</v>
      </c>
      <c r="C67" s="80" t="s">
        <v>250</v>
      </c>
      <c r="D67" s="82">
        <v>5.2380000000000004</v>
      </c>
      <c r="E67" s="83"/>
      <c r="F67" s="84"/>
      <c r="G67" s="83"/>
      <c r="H67" s="84"/>
      <c r="I67" s="85"/>
      <c r="J67" s="86"/>
    </row>
    <row r="68" spans="1:10">
      <c r="A68" s="80" t="s">
        <v>289</v>
      </c>
      <c r="B68" s="81" t="s">
        <v>290</v>
      </c>
      <c r="C68" s="80" t="s">
        <v>261</v>
      </c>
      <c r="D68" s="82">
        <v>2.8490000000000002</v>
      </c>
      <c r="E68" s="83"/>
      <c r="F68" s="84"/>
      <c r="G68" s="83"/>
      <c r="H68" s="84"/>
      <c r="I68" s="85"/>
      <c r="J68" s="86"/>
    </row>
    <row r="69" spans="1:10">
      <c r="A69" s="80" t="s">
        <v>291</v>
      </c>
      <c r="B69" s="81" t="s">
        <v>292</v>
      </c>
      <c r="C69" s="80" t="s">
        <v>293</v>
      </c>
      <c r="D69" s="82">
        <v>7.2999999999999995E-2</v>
      </c>
      <c r="E69" s="83"/>
      <c r="F69" s="84"/>
      <c r="G69" s="83"/>
      <c r="H69" s="84"/>
      <c r="I69" s="85"/>
      <c r="J69" s="86"/>
    </row>
    <row r="70" spans="1:10">
      <c r="A70" s="80" t="s">
        <v>294</v>
      </c>
      <c r="B70" s="81" t="s">
        <v>295</v>
      </c>
      <c r="C70" s="80" t="s">
        <v>244</v>
      </c>
      <c r="D70" s="82">
        <v>54.420999999999999</v>
      </c>
      <c r="E70" s="83"/>
      <c r="F70" s="84"/>
      <c r="G70" s="83"/>
      <c r="H70" s="84"/>
      <c r="I70" s="85"/>
      <c r="J70" s="86"/>
    </row>
    <row r="71" spans="1:10">
      <c r="A71" s="80" t="s">
        <v>296</v>
      </c>
      <c r="B71" s="81" t="s">
        <v>297</v>
      </c>
      <c r="C71" s="80" t="s">
        <v>239</v>
      </c>
      <c r="D71" s="82">
        <v>176.02199999999999</v>
      </c>
      <c r="E71" s="83"/>
      <c r="F71" s="84"/>
      <c r="G71" s="83"/>
      <c r="H71" s="84"/>
      <c r="I71" s="85"/>
      <c r="J71" s="86"/>
    </row>
    <row r="72" spans="1:10">
      <c r="A72" s="80" t="s">
        <v>298</v>
      </c>
      <c r="B72" s="81" t="s">
        <v>299</v>
      </c>
      <c r="C72" s="80" t="s">
        <v>300</v>
      </c>
      <c r="D72" s="82">
        <v>54.655000000000001</v>
      </c>
      <c r="E72" s="83"/>
      <c r="F72" s="84"/>
      <c r="G72" s="83"/>
      <c r="H72" s="84"/>
      <c r="I72" s="85"/>
      <c r="J72" s="86"/>
    </row>
    <row r="73" spans="1:10">
      <c r="A73" s="80" t="s">
        <v>301</v>
      </c>
      <c r="B73" s="81" t="s">
        <v>302</v>
      </c>
      <c r="C73" s="80" t="s">
        <v>286</v>
      </c>
      <c r="D73" s="82">
        <v>3686.1280000000002</v>
      </c>
      <c r="E73" s="83"/>
      <c r="F73" s="84"/>
      <c r="G73" s="83"/>
      <c r="H73" s="84"/>
      <c r="I73" s="85"/>
      <c r="J73" s="86"/>
    </row>
    <row r="74" spans="1:10">
      <c r="A74" s="80" t="s">
        <v>83</v>
      </c>
      <c r="B74" s="81" t="s">
        <v>303</v>
      </c>
      <c r="C74" s="80" t="s">
        <v>250</v>
      </c>
      <c r="D74" s="82">
        <v>3.8069999999999999</v>
      </c>
      <c r="E74" s="83"/>
      <c r="F74" s="84"/>
      <c r="G74" s="83"/>
      <c r="H74" s="84"/>
      <c r="I74" s="85"/>
      <c r="J74" s="86"/>
    </row>
    <row r="75" spans="1:10">
      <c r="A75" s="94" t="s">
        <v>39</v>
      </c>
      <c r="B75" s="81" t="s">
        <v>304</v>
      </c>
      <c r="C75" s="94" t="s">
        <v>239</v>
      </c>
      <c r="D75" s="82">
        <v>44.16</v>
      </c>
      <c r="E75" s="83"/>
      <c r="F75" s="84"/>
      <c r="G75" s="83"/>
      <c r="H75" s="84"/>
      <c r="I75" s="85"/>
      <c r="J75" s="86"/>
    </row>
    <row r="76" spans="1:10">
      <c r="A76" s="80" t="s">
        <v>305</v>
      </c>
      <c r="B76" s="81" t="s">
        <v>306</v>
      </c>
      <c r="C76" s="80" t="s">
        <v>286</v>
      </c>
      <c r="D76" s="82">
        <v>71.569999999999993</v>
      </c>
      <c r="E76" s="83"/>
      <c r="F76" s="84"/>
      <c r="G76" s="83"/>
      <c r="H76" s="84"/>
      <c r="I76" s="85"/>
      <c r="J76" s="86"/>
    </row>
    <row r="77" spans="1:10">
      <c r="A77" s="80" t="s">
        <v>307</v>
      </c>
      <c r="B77" s="81" t="s">
        <v>308</v>
      </c>
      <c r="C77" s="80" t="s">
        <v>250</v>
      </c>
      <c r="D77" s="82">
        <v>18.469000000000001</v>
      </c>
      <c r="E77" s="83"/>
      <c r="F77" s="84"/>
      <c r="G77" s="83"/>
      <c r="H77" s="84"/>
      <c r="I77" s="85"/>
      <c r="J77" s="86"/>
    </row>
    <row r="78" spans="1:10">
      <c r="A78" s="80" t="s">
        <v>309</v>
      </c>
      <c r="B78" s="81" t="s">
        <v>310</v>
      </c>
      <c r="C78" s="80" t="s">
        <v>311</v>
      </c>
      <c r="D78" s="82">
        <v>11.098000000000001</v>
      </c>
      <c r="E78" s="83"/>
      <c r="F78" s="84"/>
      <c r="G78" s="83"/>
      <c r="H78" s="84"/>
      <c r="I78" s="85"/>
      <c r="J78" s="86"/>
    </row>
    <row r="79" spans="1:10">
      <c r="A79" s="80" t="s">
        <v>312</v>
      </c>
      <c r="B79" s="81" t="s">
        <v>313</v>
      </c>
      <c r="C79" s="80" t="s">
        <v>311</v>
      </c>
      <c r="D79" s="82">
        <v>13.901999999999999</v>
      </c>
      <c r="E79" s="83"/>
      <c r="F79" s="84"/>
      <c r="G79" s="83"/>
      <c r="H79" s="84"/>
      <c r="I79" s="85"/>
      <c r="J79" s="86"/>
    </row>
    <row r="80" spans="1:10">
      <c r="A80" s="80" t="s">
        <v>314</v>
      </c>
      <c r="B80" s="81" t="s">
        <v>315</v>
      </c>
      <c r="C80" s="80" t="s">
        <v>316</v>
      </c>
      <c r="D80" s="82">
        <v>1260.2339999999999</v>
      </c>
      <c r="E80" s="83"/>
      <c r="F80" s="84"/>
      <c r="G80" s="83"/>
      <c r="H80" s="84"/>
      <c r="I80" s="85"/>
      <c r="J80" s="86"/>
    </row>
    <row r="81" spans="1:10">
      <c r="A81" s="80" t="s">
        <v>317</v>
      </c>
      <c r="B81" s="81" t="s">
        <v>318</v>
      </c>
      <c r="C81" s="80" t="s">
        <v>250</v>
      </c>
      <c r="D81" s="82">
        <v>0.96599999999999997</v>
      </c>
      <c r="E81" s="83"/>
      <c r="F81" s="84"/>
      <c r="G81" s="83"/>
      <c r="H81" s="84"/>
      <c r="I81" s="85"/>
      <c r="J81" s="86"/>
    </row>
    <row r="82" spans="1:10">
      <c r="A82" s="80" t="s">
        <v>319</v>
      </c>
      <c r="B82" s="81" t="s">
        <v>320</v>
      </c>
      <c r="C82" s="80" t="s">
        <v>321</v>
      </c>
      <c r="D82" s="82">
        <v>6.1379999999999999</v>
      </c>
      <c r="E82" s="83"/>
      <c r="F82" s="84"/>
      <c r="G82" s="83"/>
      <c r="H82" s="84"/>
      <c r="I82" s="85"/>
      <c r="J82" s="86"/>
    </row>
    <row r="83" spans="1:10">
      <c r="A83" s="100" t="s">
        <v>322</v>
      </c>
      <c r="B83" s="81" t="s">
        <v>323</v>
      </c>
      <c r="C83" s="80" t="s">
        <v>324</v>
      </c>
      <c r="D83" s="82">
        <v>8.423</v>
      </c>
      <c r="E83" s="83"/>
      <c r="F83" s="97"/>
      <c r="G83" s="83"/>
      <c r="H83" s="82"/>
      <c r="I83" s="85"/>
      <c r="J83" s="86"/>
    </row>
    <row r="84" spans="1:10">
      <c r="A84" s="80" t="s">
        <v>325</v>
      </c>
      <c r="B84" s="81" t="s">
        <v>326</v>
      </c>
      <c r="C84" s="80" t="s">
        <v>327</v>
      </c>
      <c r="D84" s="82">
        <v>12.031000000000001</v>
      </c>
      <c r="E84" s="83"/>
      <c r="F84" s="84"/>
      <c r="G84" s="83"/>
      <c r="H84" s="84"/>
      <c r="I84" s="85"/>
      <c r="J84" s="86"/>
    </row>
    <row r="85" spans="1:10">
      <c r="A85" s="80" t="s">
        <v>329</v>
      </c>
      <c r="B85" s="81" t="s">
        <v>330</v>
      </c>
      <c r="C85" s="94" t="s">
        <v>321</v>
      </c>
      <c r="D85" s="82">
        <v>5.0839999999999996</v>
      </c>
      <c r="E85" s="83"/>
      <c r="F85" s="84"/>
      <c r="G85" s="83"/>
      <c r="H85" s="84"/>
      <c r="I85" s="85"/>
      <c r="J85" s="86"/>
    </row>
    <row r="86" spans="1:10">
      <c r="A86" s="80" t="s">
        <v>331</v>
      </c>
      <c r="B86" s="81" t="s">
        <v>332</v>
      </c>
      <c r="C86" s="80" t="s">
        <v>253</v>
      </c>
      <c r="D86" s="82">
        <v>4.3470000000000004</v>
      </c>
      <c r="E86" s="83"/>
      <c r="F86" s="84"/>
      <c r="G86" s="83"/>
      <c r="H86" s="84"/>
      <c r="I86" s="85"/>
      <c r="J86" s="86"/>
    </row>
    <row r="87" spans="1:10">
      <c r="A87" s="80" t="s">
        <v>333</v>
      </c>
      <c r="B87" s="81" t="s">
        <v>334</v>
      </c>
      <c r="C87" s="80" t="s">
        <v>250</v>
      </c>
      <c r="D87" s="82">
        <v>10.372999999999999</v>
      </c>
      <c r="E87" s="83"/>
      <c r="F87" s="84"/>
      <c r="G87" s="83"/>
      <c r="H87" s="84"/>
      <c r="I87" s="85"/>
      <c r="J87" s="86"/>
    </row>
    <row r="88" spans="1:10">
      <c r="A88" s="80" t="s">
        <v>335</v>
      </c>
      <c r="B88" s="81" t="s">
        <v>336</v>
      </c>
      <c r="C88" s="80" t="s">
        <v>250</v>
      </c>
      <c r="D88" s="82">
        <v>2.6869999999999998</v>
      </c>
      <c r="E88" s="83"/>
      <c r="F88" s="84"/>
      <c r="G88" s="83"/>
      <c r="H88" s="84"/>
      <c r="I88" s="85"/>
      <c r="J88" s="86"/>
    </row>
    <row r="89" spans="1:10">
      <c r="A89" s="80" t="s">
        <v>1318</v>
      </c>
      <c r="B89" s="81" t="s">
        <v>1317</v>
      </c>
      <c r="C89" s="80" t="s">
        <v>339</v>
      </c>
      <c r="D89" s="82">
        <v>27.651</v>
      </c>
      <c r="E89" s="83"/>
      <c r="F89" s="84"/>
      <c r="G89" s="83"/>
      <c r="H89" s="84"/>
      <c r="I89" s="85"/>
      <c r="J89" s="86"/>
    </row>
    <row r="90" spans="1:10">
      <c r="A90" s="80" t="s">
        <v>337</v>
      </c>
      <c r="B90" s="81" t="s">
        <v>338</v>
      </c>
      <c r="C90" s="80" t="s">
        <v>339</v>
      </c>
      <c r="D90" s="82">
        <v>48.942999999999998</v>
      </c>
      <c r="E90" s="83"/>
      <c r="F90" s="84"/>
      <c r="G90" s="83"/>
      <c r="H90" s="84"/>
      <c r="I90" s="85"/>
      <c r="J90" s="86"/>
    </row>
    <row r="91" spans="1:10">
      <c r="A91" s="80" t="s">
        <v>340</v>
      </c>
      <c r="B91" s="81" t="s">
        <v>341</v>
      </c>
      <c r="C91" s="94" t="s">
        <v>339</v>
      </c>
      <c r="D91" s="82">
        <v>54.258000000000003</v>
      </c>
      <c r="E91" s="83"/>
      <c r="F91" s="84"/>
      <c r="G91" s="85"/>
      <c r="H91" s="86"/>
      <c r="I91" s="101"/>
      <c r="J91" s="86"/>
    </row>
    <row r="92" spans="1:10">
      <c r="A92" s="80" t="s">
        <v>342</v>
      </c>
      <c r="B92" s="81" t="s">
        <v>343</v>
      </c>
      <c r="C92" s="80" t="s">
        <v>344</v>
      </c>
      <c r="D92" s="82">
        <v>5594.4219999999996</v>
      </c>
      <c r="E92" s="83"/>
      <c r="F92" s="84"/>
      <c r="G92" s="83"/>
      <c r="H92" s="84"/>
      <c r="I92" s="85"/>
      <c r="J92" s="86"/>
    </row>
    <row r="93" spans="1:10">
      <c r="A93" s="80" t="s">
        <v>345</v>
      </c>
      <c r="B93" s="81" t="s">
        <v>346</v>
      </c>
      <c r="C93" s="80" t="s">
        <v>347</v>
      </c>
      <c r="D93" s="82">
        <v>4.2519999999999998</v>
      </c>
      <c r="E93" s="83"/>
      <c r="F93" s="84"/>
      <c r="G93" s="83"/>
      <c r="H93" s="84"/>
      <c r="I93" s="85"/>
      <c r="J93" s="86"/>
    </row>
    <row r="94" spans="1:10">
      <c r="A94" s="80" t="s">
        <v>348</v>
      </c>
      <c r="B94" s="81" t="s">
        <v>349</v>
      </c>
      <c r="C94" s="80" t="s">
        <v>350</v>
      </c>
      <c r="D94" s="82">
        <v>2629.5250000000001</v>
      </c>
      <c r="E94" s="83"/>
      <c r="F94" s="84"/>
      <c r="G94" s="83"/>
      <c r="H94" s="84"/>
      <c r="I94" s="85"/>
      <c r="J94" s="86"/>
    </row>
    <row r="95" spans="1:10">
      <c r="A95" s="80" t="s">
        <v>351</v>
      </c>
      <c r="B95" s="81" t="s">
        <v>352</v>
      </c>
      <c r="C95" s="80" t="s">
        <v>353</v>
      </c>
      <c r="D95" s="82">
        <v>0.56200000000000006</v>
      </c>
      <c r="E95" s="83"/>
      <c r="F95" s="84"/>
      <c r="G95" s="83"/>
      <c r="H95" s="84"/>
      <c r="I95" s="85"/>
      <c r="J95" s="86"/>
    </row>
    <row r="96" spans="1:10">
      <c r="A96" s="80" t="s">
        <v>354</v>
      </c>
      <c r="B96" s="81" t="s">
        <v>355</v>
      </c>
      <c r="C96" s="80" t="s">
        <v>247</v>
      </c>
      <c r="D96" s="82">
        <v>12.638999999999999</v>
      </c>
      <c r="E96" s="83"/>
      <c r="F96" s="84"/>
      <c r="G96" s="83"/>
      <c r="H96" s="84"/>
      <c r="I96" s="85"/>
      <c r="J96" s="86"/>
    </row>
    <row r="97" spans="1:10">
      <c r="A97" s="80" t="s">
        <v>356</v>
      </c>
      <c r="B97" s="81" t="s">
        <v>357</v>
      </c>
      <c r="C97" s="80" t="s">
        <v>250</v>
      </c>
      <c r="D97" s="82">
        <v>111.002</v>
      </c>
      <c r="E97" s="83"/>
      <c r="F97" s="84"/>
      <c r="G97" s="83"/>
      <c r="H97" s="84"/>
      <c r="I97" s="85"/>
      <c r="J97" s="86"/>
    </row>
    <row r="98" spans="1:10">
      <c r="A98" s="80" t="s">
        <v>358</v>
      </c>
      <c r="B98" s="81" t="s">
        <v>359</v>
      </c>
      <c r="C98" s="80" t="s">
        <v>182</v>
      </c>
      <c r="D98" s="82">
        <v>3.4049999999999998</v>
      </c>
      <c r="E98" s="83"/>
      <c r="F98" s="84"/>
      <c r="G98" s="83"/>
      <c r="H98" s="84"/>
      <c r="I98" s="85"/>
      <c r="J98" s="86"/>
    </row>
    <row r="99" spans="1:10">
      <c r="A99" s="80" t="s">
        <v>360</v>
      </c>
      <c r="B99" s="81" t="s">
        <v>361</v>
      </c>
      <c r="C99" s="80" t="s">
        <v>362</v>
      </c>
      <c r="D99" s="82">
        <v>0.23599999999999999</v>
      </c>
      <c r="E99" s="83"/>
      <c r="F99" s="84"/>
      <c r="G99" s="83"/>
      <c r="H99" s="84"/>
      <c r="I99" s="85"/>
      <c r="J99" s="86"/>
    </row>
    <row r="100" spans="1:10">
      <c r="A100" s="80" t="s">
        <v>363</v>
      </c>
      <c r="B100" s="81" t="s">
        <v>364</v>
      </c>
      <c r="C100" s="80" t="s">
        <v>347</v>
      </c>
      <c r="D100" s="82">
        <v>2.2989999999999999</v>
      </c>
      <c r="E100" s="83"/>
      <c r="F100" s="84"/>
      <c r="G100" s="83"/>
      <c r="H100" s="84"/>
      <c r="I100" s="85"/>
      <c r="J100" s="86" t="s">
        <v>328</v>
      </c>
    </row>
    <row r="101" spans="1:10">
      <c r="A101" s="80" t="s">
        <v>365</v>
      </c>
      <c r="B101" s="81" t="s">
        <v>366</v>
      </c>
      <c r="C101" s="80" t="s">
        <v>261</v>
      </c>
      <c r="D101" s="82">
        <v>0.94399999999999995</v>
      </c>
      <c r="E101" s="83"/>
      <c r="F101" s="84"/>
      <c r="G101" s="83"/>
      <c r="H101" s="84"/>
      <c r="I101" s="85"/>
      <c r="J101" s="86"/>
    </row>
    <row r="102" spans="1:10">
      <c r="A102" s="80" t="s">
        <v>367</v>
      </c>
      <c r="B102" s="81" t="s">
        <v>368</v>
      </c>
      <c r="C102" s="80" t="s">
        <v>261</v>
      </c>
      <c r="D102" s="82">
        <v>2.5129999999999999</v>
      </c>
      <c r="E102" s="83"/>
      <c r="F102" s="84"/>
      <c r="G102" s="83"/>
      <c r="H102" s="84"/>
      <c r="I102" s="85"/>
      <c r="J102" s="86"/>
    </row>
    <row r="103" spans="1:10">
      <c r="A103" s="80" t="s">
        <v>369</v>
      </c>
      <c r="B103" s="81" t="s">
        <v>370</v>
      </c>
      <c r="C103" s="80" t="s">
        <v>371</v>
      </c>
      <c r="D103" s="82">
        <v>4.8659999999999997</v>
      </c>
      <c r="E103" s="83"/>
      <c r="F103" s="84"/>
      <c r="G103" s="83"/>
      <c r="H103" s="84"/>
      <c r="I103" s="85"/>
      <c r="J103" s="86"/>
    </row>
    <row r="104" spans="1:10">
      <c r="A104" s="80" t="s">
        <v>372</v>
      </c>
      <c r="B104" s="81" t="s">
        <v>373</v>
      </c>
      <c r="C104" s="80" t="s">
        <v>270</v>
      </c>
      <c r="D104" s="82">
        <v>0.59399999999999997</v>
      </c>
      <c r="E104" s="83"/>
      <c r="F104" s="84"/>
      <c r="G104" s="83"/>
      <c r="H104" s="84"/>
      <c r="I104" s="85"/>
      <c r="J104" s="86"/>
    </row>
    <row r="105" spans="1:10">
      <c r="A105" s="80" t="s">
        <v>374</v>
      </c>
      <c r="B105" s="81" t="s">
        <v>375</v>
      </c>
      <c r="C105" s="80" t="s">
        <v>376</v>
      </c>
      <c r="D105" s="82">
        <v>1.96</v>
      </c>
      <c r="E105" s="83"/>
      <c r="F105" s="84"/>
      <c r="G105" s="83"/>
      <c r="H105" s="84"/>
      <c r="I105" s="85"/>
      <c r="J105" s="86"/>
    </row>
    <row r="106" spans="1:10">
      <c r="A106" s="80" t="s">
        <v>377</v>
      </c>
      <c r="B106" s="81" t="s">
        <v>378</v>
      </c>
      <c r="C106" s="80" t="s">
        <v>379</v>
      </c>
      <c r="D106" s="82">
        <v>6.9290000000000003</v>
      </c>
      <c r="E106" s="83"/>
      <c r="F106" s="84"/>
      <c r="G106" s="83"/>
      <c r="H106" s="84"/>
      <c r="I106" s="85"/>
      <c r="J106" s="86"/>
    </row>
    <row r="107" spans="1:10">
      <c r="A107" s="80" t="s">
        <v>380</v>
      </c>
      <c r="B107" s="81" t="s">
        <v>381</v>
      </c>
      <c r="C107" s="80" t="s">
        <v>239</v>
      </c>
      <c r="D107" s="82">
        <v>2.8919999999999999</v>
      </c>
      <c r="E107" s="83"/>
      <c r="F107" s="84"/>
      <c r="G107" s="83"/>
      <c r="H107" s="84"/>
      <c r="I107" s="85"/>
      <c r="J107" s="86"/>
    </row>
    <row r="108" spans="1:10">
      <c r="A108" s="80" t="s">
        <v>382</v>
      </c>
      <c r="B108" s="81" t="s">
        <v>383</v>
      </c>
      <c r="C108" s="80" t="s">
        <v>261</v>
      </c>
      <c r="D108" s="82">
        <v>2.19</v>
      </c>
      <c r="E108" s="83"/>
      <c r="F108" s="84"/>
      <c r="G108" s="83"/>
      <c r="H108" s="84"/>
      <c r="I108" s="85"/>
      <c r="J108" s="86"/>
    </row>
    <row r="109" spans="1:10">
      <c r="A109" s="100" t="s">
        <v>37</v>
      </c>
      <c r="B109" s="81" t="s">
        <v>384</v>
      </c>
      <c r="C109" s="80" t="s">
        <v>250</v>
      </c>
      <c r="D109" s="82">
        <v>8.1349999999999998</v>
      </c>
      <c r="E109" s="83"/>
      <c r="F109" s="97"/>
      <c r="G109" s="83"/>
      <c r="H109" s="82"/>
      <c r="I109" s="85"/>
      <c r="J109" s="86"/>
    </row>
    <row r="110" spans="1:10">
      <c r="A110" s="80" t="s">
        <v>385</v>
      </c>
      <c r="B110" s="81" t="s">
        <v>386</v>
      </c>
      <c r="C110" s="80" t="s">
        <v>371</v>
      </c>
      <c r="D110" s="82">
        <v>39.454999999999998</v>
      </c>
      <c r="E110" s="83"/>
      <c r="F110" s="84"/>
      <c r="G110" s="83"/>
      <c r="H110" s="84"/>
      <c r="I110" s="85"/>
      <c r="J110" s="86"/>
    </row>
    <row r="111" spans="1:10">
      <c r="A111" s="80" t="s">
        <v>387</v>
      </c>
      <c r="B111" s="81" t="s">
        <v>388</v>
      </c>
      <c r="C111" s="80" t="s">
        <v>389</v>
      </c>
      <c r="D111" s="82">
        <v>23.95</v>
      </c>
      <c r="E111" s="83"/>
      <c r="F111" s="84"/>
      <c r="G111" s="83"/>
      <c r="H111" s="84"/>
      <c r="I111" s="85"/>
      <c r="J111" s="86"/>
    </row>
    <row r="112" spans="1:10">
      <c r="A112" s="80" t="s">
        <v>390</v>
      </c>
      <c r="B112" s="81" t="s">
        <v>391</v>
      </c>
      <c r="C112" s="80" t="s">
        <v>250</v>
      </c>
      <c r="D112" s="82">
        <v>13.436999999999999</v>
      </c>
      <c r="E112" s="83"/>
      <c r="F112" s="84"/>
      <c r="G112" s="83"/>
      <c r="H112" s="84"/>
      <c r="I112" s="85"/>
      <c r="J112" s="86"/>
    </row>
    <row r="113" spans="1:10">
      <c r="A113" s="80" t="s">
        <v>392</v>
      </c>
      <c r="B113" s="81" t="s">
        <v>393</v>
      </c>
      <c r="C113" s="80" t="s">
        <v>394</v>
      </c>
      <c r="D113" s="82">
        <v>478.07100000000003</v>
      </c>
      <c r="E113" s="83"/>
      <c r="F113" s="84"/>
      <c r="G113" s="83"/>
      <c r="H113" s="84"/>
      <c r="I113" s="85"/>
      <c r="J113" s="86"/>
    </row>
    <row r="114" spans="1:10">
      <c r="A114" s="80" t="s">
        <v>395</v>
      </c>
      <c r="B114" s="81" t="s">
        <v>396</v>
      </c>
      <c r="C114" s="80" t="s">
        <v>270</v>
      </c>
      <c r="D114" s="82">
        <v>5.9779999999999998</v>
      </c>
      <c r="E114" s="83"/>
      <c r="F114" s="84"/>
      <c r="G114" s="83"/>
      <c r="H114" s="84"/>
      <c r="I114" s="85"/>
      <c r="J114" s="86"/>
    </row>
    <row r="115" spans="1:10">
      <c r="A115" s="80" t="s">
        <v>397</v>
      </c>
      <c r="B115" s="81" t="s">
        <v>398</v>
      </c>
      <c r="C115" s="80" t="s">
        <v>399</v>
      </c>
      <c r="D115" s="82">
        <v>1.6479999999999999</v>
      </c>
      <c r="E115" s="83"/>
      <c r="F115" s="84"/>
      <c r="G115" s="83"/>
      <c r="H115" s="84"/>
      <c r="I115" s="85"/>
      <c r="J115" s="86"/>
    </row>
    <row r="116" spans="1:10">
      <c r="A116" s="80" t="s">
        <v>400</v>
      </c>
      <c r="B116" s="81" t="s">
        <v>401</v>
      </c>
      <c r="C116" s="80" t="s">
        <v>402</v>
      </c>
      <c r="D116" s="82">
        <v>17.655999999999999</v>
      </c>
      <c r="E116" s="83"/>
      <c r="F116" s="84"/>
      <c r="G116" s="83"/>
      <c r="H116" s="84"/>
      <c r="I116" s="85"/>
      <c r="J116" s="86"/>
    </row>
    <row r="117" spans="1:10">
      <c r="A117" s="80" t="s">
        <v>403</v>
      </c>
      <c r="B117" s="81" t="s">
        <v>404</v>
      </c>
      <c r="C117" s="80" t="s">
        <v>293</v>
      </c>
      <c r="D117" s="82">
        <v>45.05</v>
      </c>
      <c r="E117" s="83"/>
      <c r="F117" s="84"/>
      <c r="G117" s="83"/>
      <c r="H117" s="84"/>
      <c r="I117" s="85"/>
      <c r="J117" s="86"/>
    </row>
    <row r="118" spans="1:10">
      <c r="A118" s="80" t="s">
        <v>405</v>
      </c>
      <c r="B118" s="81" t="s">
        <v>406</v>
      </c>
      <c r="C118" s="80" t="s">
        <v>239</v>
      </c>
      <c r="D118" s="82">
        <v>10.381</v>
      </c>
      <c r="E118" s="83"/>
      <c r="F118" s="84"/>
      <c r="G118" s="83"/>
      <c r="H118" s="84"/>
      <c r="I118" s="85"/>
      <c r="J118" s="86"/>
    </row>
    <row r="119" spans="1:10">
      <c r="A119" s="80" t="s">
        <v>407</v>
      </c>
      <c r="B119" s="81" t="s">
        <v>408</v>
      </c>
      <c r="C119" s="80" t="s">
        <v>409</v>
      </c>
      <c r="D119" s="82">
        <v>8.593</v>
      </c>
      <c r="E119" s="83"/>
      <c r="F119" s="84"/>
      <c r="G119" s="83"/>
      <c r="H119" s="84"/>
      <c r="I119" s="85"/>
      <c r="J119" s="86"/>
    </row>
    <row r="120" spans="1:10">
      <c r="A120" s="80" t="s">
        <v>410</v>
      </c>
      <c r="B120" s="81" t="s">
        <v>411</v>
      </c>
      <c r="C120" s="80" t="s">
        <v>412</v>
      </c>
      <c r="D120" s="82">
        <v>3984.76</v>
      </c>
      <c r="E120" s="83"/>
      <c r="F120" s="84"/>
      <c r="G120" s="83"/>
      <c r="H120" s="84"/>
      <c r="I120" s="85"/>
      <c r="J120" s="86"/>
    </row>
    <row r="121" spans="1:10">
      <c r="A121" s="80" t="s">
        <v>413</v>
      </c>
      <c r="B121" s="81" t="s">
        <v>414</v>
      </c>
      <c r="C121" s="80" t="s">
        <v>415</v>
      </c>
      <c r="D121" s="82">
        <v>36</v>
      </c>
      <c r="E121" s="83"/>
      <c r="F121" s="84"/>
      <c r="G121" s="83"/>
      <c r="H121" s="84"/>
      <c r="I121" s="85"/>
      <c r="J121" s="86"/>
    </row>
    <row r="122" spans="1:10">
      <c r="A122" s="94" t="s">
        <v>416</v>
      </c>
      <c r="B122" s="81" t="s">
        <v>417</v>
      </c>
      <c r="C122" s="80" t="s">
        <v>418</v>
      </c>
      <c r="D122" s="82">
        <v>3250.5210000000002</v>
      </c>
      <c r="E122" s="83"/>
      <c r="F122" s="84"/>
      <c r="G122" s="83"/>
      <c r="H122" s="84"/>
      <c r="I122" s="85"/>
      <c r="J122" s="86"/>
    </row>
    <row r="123" spans="1:10">
      <c r="A123" s="80" t="s">
        <v>419</v>
      </c>
      <c r="B123" s="81" t="s">
        <v>420</v>
      </c>
      <c r="C123" s="80" t="s">
        <v>421</v>
      </c>
      <c r="D123" s="82">
        <v>1129.154</v>
      </c>
      <c r="E123" s="83"/>
      <c r="F123" s="84"/>
      <c r="G123" s="83"/>
      <c r="H123" s="84"/>
      <c r="I123" s="85"/>
      <c r="J123" s="86"/>
    </row>
    <row r="124" spans="1:10">
      <c r="A124" s="89" t="s">
        <v>422</v>
      </c>
      <c r="B124" s="81" t="s">
        <v>423</v>
      </c>
      <c r="C124" s="89" t="s">
        <v>247</v>
      </c>
      <c r="D124" s="82">
        <v>14.35</v>
      </c>
      <c r="E124" s="96"/>
      <c r="F124" s="97"/>
      <c r="G124" s="90"/>
      <c r="H124" s="82"/>
      <c r="I124" s="90"/>
      <c r="J124" s="86"/>
    </row>
    <row r="125" spans="1:10">
      <c r="A125" s="80" t="s">
        <v>424</v>
      </c>
      <c r="B125" s="81" t="s">
        <v>425</v>
      </c>
      <c r="C125" s="80" t="s">
        <v>250</v>
      </c>
      <c r="D125" s="82">
        <v>0.32300000000000001</v>
      </c>
      <c r="E125" s="83"/>
      <c r="F125" s="84"/>
      <c r="G125" s="83"/>
      <c r="H125" s="84"/>
      <c r="I125" s="85"/>
      <c r="J125" s="86" t="s">
        <v>328</v>
      </c>
    </row>
    <row r="126" spans="1:10">
      <c r="A126" s="80" t="s">
        <v>426</v>
      </c>
      <c r="B126" s="81" t="s">
        <v>427</v>
      </c>
      <c r="C126" s="80" t="s">
        <v>409</v>
      </c>
      <c r="D126" s="82">
        <v>3.7730000000000001</v>
      </c>
      <c r="E126" s="83"/>
      <c r="F126" s="84"/>
      <c r="G126" s="83"/>
      <c r="H126" s="84"/>
      <c r="I126" s="85"/>
      <c r="J126" s="86"/>
    </row>
    <row r="127" spans="1:10">
      <c r="A127" s="80" t="s">
        <v>428</v>
      </c>
      <c r="B127" s="81" t="s">
        <v>429</v>
      </c>
      <c r="C127" s="80" t="s">
        <v>409</v>
      </c>
      <c r="D127" s="82">
        <v>3.7730000000000001</v>
      </c>
      <c r="E127" s="83"/>
      <c r="F127" s="84"/>
      <c r="G127" s="83"/>
      <c r="H127" s="84"/>
      <c r="I127" s="85"/>
      <c r="J127" s="86"/>
    </row>
    <row r="128" spans="1:10">
      <c r="A128" s="80" t="s">
        <v>430</v>
      </c>
      <c r="B128" s="81" t="s">
        <v>431</v>
      </c>
      <c r="C128" s="80" t="s">
        <v>389</v>
      </c>
      <c r="D128" s="82">
        <v>12.271000000000001</v>
      </c>
      <c r="E128" s="83"/>
      <c r="F128" s="84"/>
      <c r="G128" s="83"/>
      <c r="H128" s="84"/>
      <c r="I128" s="85"/>
      <c r="J128" s="86"/>
    </row>
    <row r="129" spans="1:10">
      <c r="A129" s="80" t="s">
        <v>432</v>
      </c>
      <c r="B129" s="81" t="s">
        <v>433</v>
      </c>
      <c r="C129" s="91" t="s">
        <v>409</v>
      </c>
      <c r="D129" s="82">
        <v>1.7390000000000001</v>
      </c>
      <c r="E129" s="83"/>
      <c r="F129" s="84"/>
      <c r="G129" s="83"/>
      <c r="H129" s="84"/>
      <c r="I129" s="85"/>
      <c r="J129" s="86"/>
    </row>
    <row r="130" spans="1:10">
      <c r="A130" s="80" t="s">
        <v>434</v>
      </c>
      <c r="B130" s="81" t="s">
        <v>435</v>
      </c>
      <c r="C130" s="91" t="s">
        <v>409</v>
      </c>
      <c r="D130" s="82">
        <v>1.7390000000000001</v>
      </c>
      <c r="E130" s="83"/>
      <c r="F130" s="84"/>
      <c r="G130" s="83"/>
      <c r="H130" s="84"/>
      <c r="I130" s="85"/>
      <c r="J130" s="86"/>
    </row>
    <row r="131" spans="1:10">
      <c r="A131" s="80" t="s">
        <v>436</v>
      </c>
      <c r="B131" s="81" t="s">
        <v>437</v>
      </c>
      <c r="C131" s="80" t="s">
        <v>250</v>
      </c>
      <c r="D131" s="82">
        <v>14.065</v>
      </c>
      <c r="E131" s="83"/>
      <c r="F131" s="84"/>
      <c r="G131" s="83"/>
      <c r="H131" s="84"/>
      <c r="I131" s="85"/>
      <c r="J131" s="86"/>
    </row>
    <row r="132" spans="1:10">
      <c r="A132" s="80" t="s">
        <v>438</v>
      </c>
      <c r="B132" s="81" t="s">
        <v>439</v>
      </c>
      <c r="C132" s="80" t="s">
        <v>261</v>
      </c>
      <c r="D132" s="82">
        <v>7.9139999999999997</v>
      </c>
      <c r="E132" s="83"/>
      <c r="F132" s="84"/>
      <c r="G132" s="83"/>
      <c r="H132" s="84"/>
      <c r="I132" s="85"/>
      <c r="J132" s="86"/>
    </row>
    <row r="133" spans="1:10">
      <c r="A133" s="80" t="s">
        <v>21</v>
      </c>
      <c r="B133" s="81" t="s">
        <v>440</v>
      </c>
      <c r="C133" s="80" t="s">
        <v>250</v>
      </c>
      <c r="D133" s="82">
        <v>18.579999999999998</v>
      </c>
      <c r="E133" s="83"/>
      <c r="F133" s="84"/>
      <c r="G133" s="83"/>
      <c r="H133" s="84"/>
      <c r="I133" s="85"/>
      <c r="J133" s="86"/>
    </row>
    <row r="134" spans="1:10">
      <c r="A134" s="80" t="s">
        <v>441</v>
      </c>
      <c r="B134" s="81" t="s">
        <v>442</v>
      </c>
      <c r="C134" s="80" t="s">
        <v>247</v>
      </c>
      <c r="D134" s="82">
        <v>21.981999999999999</v>
      </c>
      <c r="E134" s="83"/>
      <c r="F134" s="84"/>
      <c r="G134" s="83"/>
      <c r="H134" s="84"/>
      <c r="I134" s="85"/>
      <c r="J134" s="86"/>
    </row>
    <row r="135" spans="1:10">
      <c r="A135" s="80" t="s">
        <v>443</v>
      </c>
      <c r="B135" s="81" t="s">
        <v>444</v>
      </c>
      <c r="C135" s="80" t="s">
        <v>286</v>
      </c>
      <c r="D135" s="82">
        <v>4.3140000000000001</v>
      </c>
      <c r="E135" s="83"/>
      <c r="F135" s="84"/>
      <c r="G135" s="83"/>
      <c r="H135" s="84"/>
      <c r="I135" s="85"/>
      <c r="J135" s="86"/>
    </row>
    <row r="136" spans="1:10">
      <c r="A136" s="80" t="s">
        <v>445</v>
      </c>
      <c r="B136" s="81" t="s">
        <v>446</v>
      </c>
      <c r="C136" s="80" t="s">
        <v>447</v>
      </c>
      <c r="D136" s="82">
        <v>6.7729999999999997</v>
      </c>
      <c r="E136" s="83"/>
      <c r="F136" s="84"/>
      <c r="G136" s="83"/>
      <c r="H136" s="84"/>
      <c r="I136" s="85"/>
      <c r="J136" s="86"/>
    </row>
    <row r="137" spans="1:10">
      <c r="A137" s="80" t="s">
        <v>448</v>
      </c>
      <c r="B137" s="81" t="s">
        <v>449</v>
      </c>
      <c r="C137" s="80" t="s">
        <v>450</v>
      </c>
      <c r="D137" s="82">
        <v>13.321</v>
      </c>
      <c r="E137" s="83"/>
      <c r="F137" s="84"/>
      <c r="G137" s="83"/>
      <c r="H137" s="84"/>
      <c r="I137" s="85"/>
      <c r="J137" s="86"/>
    </row>
    <row r="138" spans="1:10">
      <c r="A138" s="80" t="s">
        <v>451</v>
      </c>
      <c r="B138" s="81" t="s">
        <v>452</v>
      </c>
      <c r="C138" s="80" t="s">
        <v>250</v>
      </c>
      <c r="D138" s="82">
        <v>0.56200000000000006</v>
      </c>
      <c r="E138" s="83"/>
      <c r="F138" s="84"/>
      <c r="G138" s="83"/>
      <c r="H138" s="84"/>
      <c r="I138" s="85"/>
      <c r="J138" s="86"/>
    </row>
    <row r="139" spans="1:10">
      <c r="A139" s="80" t="s">
        <v>453</v>
      </c>
      <c r="B139" s="81" t="s">
        <v>454</v>
      </c>
      <c r="C139" s="80" t="s">
        <v>250</v>
      </c>
      <c r="D139" s="82">
        <v>2.4E-2</v>
      </c>
      <c r="E139" s="83"/>
      <c r="F139" s="84"/>
      <c r="G139" s="83"/>
      <c r="H139" s="84"/>
      <c r="I139" s="85"/>
      <c r="J139" s="86"/>
    </row>
    <row r="140" spans="1:10">
      <c r="A140" s="80" t="s">
        <v>455</v>
      </c>
      <c r="B140" s="81" t="s">
        <v>456</v>
      </c>
      <c r="C140" s="80" t="s">
        <v>250</v>
      </c>
      <c r="D140" s="82">
        <v>0.113</v>
      </c>
      <c r="E140" s="83"/>
      <c r="F140" s="84"/>
      <c r="G140" s="83"/>
      <c r="H140" s="84"/>
      <c r="I140" s="85"/>
      <c r="J140" s="86"/>
    </row>
    <row r="141" spans="1:10">
      <c r="A141" s="80" t="s">
        <v>457</v>
      </c>
      <c r="B141" s="81" t="s">
        <v>458</v>
      </c>
      <c r="C141" s="80" t="s">
        <v>250</v>
      </c>
      <c r="D141" s="82">
        <v>73.466999999999999</v>
      </c>
      <c r="E141" s="83"/>
      <c r="F141" s="84"/>
      <c r="G141" s="83"/>
      <c r="H141" s="84"/>
      <c r="I141" s="85"/>
      <c r="J141" s="86"/>
    </row>
    <row r="142" spans="1:10">
      <c r="A142" s="80" t="s">
        <v>459</v>
      </c>
      <c r="B142" s="81" t="s">
        <v>460</v>
      </c>
      <c r="C142" s="80" t="s">
        <v>261</v>
      </c>
      <c r="D142" s="82">
        <v>14.523</v>
      </c>
      <c r="E142" s="83"/>
      <c r="F142" s="84"/>
      <c r="G142" s="83"/>
      <c r="H142" s="84"/>
      <c r="I142" s="85"/>
      <c r="J142" s="86"/>
    </row>
    <row r="143" spans="1:10">
      <c r="A143" s="80" t="s">
        <v>461</v>
      </c>
      <c r="B143" s="81" t="s">
        <v>462</v>
      </c>
      <c r="C143" s="80" t="s">
        <v>362</v>
      </c>
      <c r="D143" s="82">
        <v>12.513999999999999</v>
      </c>
      <c r="E143" s="83"/>
      <c r="F143" s="84"/>
      <c r="G143" s="83"/>
      <c r="H143" s="84"/>
      <c r="I143" s="85"/>
      <c r="J143" s="86"/>
    </row>
    <row r="144" spans="1:10">
      <c r="A144" s="80" t="s">
        <v>463</v>
      </c>
      <c r="B144" s="81" t="s">
        <v>464</v>
      </c>
      <c r="C144" s="80" t="s">
        <v>421</v>
      </c>
      <c r="D144" s="82">
        <v>3688.2919999999999</v>
      </c>
      <c r="E144" s="83"/>
      <c r="F144" s="84"/>
      <c r="G144" s="83"/>
      <c r="H144" s="84"/>
      <c r="I144" s="85"/>
      <c r="J144" s="86"/>
    </row>
    <row r="145" spans="1:10">
      <c r="A145" s="80" t="s">
        <v>465</v>
      </c>
      <c r="B145" s="81" t="s">
        <v>466</v>
      </c>
      <c r="C145" s="80" t="s">
        <v>182</v>
      </c>
      <c r="D145" s="82">
        <v>0.76400000000000001</v>
      </c>
      <c r="E145" s="83"/>
      <c r="F145" s="84"/>
      <c r="G145" s="83"/>
      <c r="H145" s="84"/>
      <c r="I145" s="85"/>
      <c r="J145" s="86"/>
    </row>
    <row r="146" spans="1:10">
      <c r="A146" s="80" t="s">
        <v>467</v>
      </c>
      <c r="B146" s="81" t="s">
        <v>468</v>
      </c>
      <c r="C146" s="80" t="s">
        <v>469</v>
      </c>
      <c r="D146" s="82">
        <v>1.9</v>
      </c>
      <c r="E146" s="83"/>
      <c r="F146" s="84"/>
      <c r="G146" s="83"/>
      <c r="H146" s="84"/>
      <c r="I146" s="85"/>
      <c r="J146" s="86"/>
    </row>
    <row r="147" spans="1:10">
      <c r="A147" s="80" t="s">
        <v>470</v>
      </c>
      <c r="B147" s="81" t="s">
        <v>471</v>
      </c>
      <c r="C147" s="80" t="s">
        <v>270</v>
      </c>
      <c r="D147" s="82">
        <v>229.92599999999999</v>
      </c>
      <c r="E147" s="83"/>
      <c r="F147" s="84"/>
      <c r="G147" s="83"/>
      <c r="H147" s="84"/>
      <c r="I147" s="85"/>
      <c r="J147" s="86"/>
    </row>
    <row r="148" spans="1:10">
      <c r="A148" s="80" t="s">
        <v>143</v>
      </c>
      <c r="B148" s="81" t="s">
        <v>472</v>
      </c>
      <c r="C148" s="80" t="s">
        <v>182</v>
      </c>
      <c r="D148" s="82">
        <v>0.60399999999999998</v>
      </c>
      <c r="E148" s="83"/>
      <c r="F148" s="84"/>
      <c r="G148" s="83"/>
      <c r="H148" s="84"/>
      <c r="I148" s="85"/>
      <c r="J148" s="86"/>
    </row>
    <row r="149" spans="1:10">
      <c r="A149" s="80" t="s">
        <v>473</v>
      </c>
      <c r="B149" s="81" t="s">
        <v>474</v>
      </c>
      <c r="C149" s="80" t="s">
        <v>261</v>
      </c>
      <c r="D149" s="82">
        <v>67.674000000000007</v>
      </c>
      <c r="E149" s="83"/>
      <c r="F149" s="84"/>
      <c r="G149" s="83"/>
      <c r="H149" s="84"/>
      <c r="I149" s="85"/>
      <c r="J149" s="86"/>
    </row>
    <row r="150" spans="1:10">
      <c r="A150" s="80" t="s">
        <v>475</v>
      </c>
      <c r="B150" s="81" t="s">
        <v>476</v>
      </c>
      <c r="C150" s="80" t="s">
        <v>477</v>
      </c>
      <c r="D150" s="82">
        <v>535.98699999999997</v>
      </c>
      <c r="E150" s="83"/>
      <c r="F150" s="84"/>
      <c r="G150" s="83"/>
      <c r="H150" s="84"/>
      <c r="I150" s="85"/>
      <c r="J150" s="86"/>
    </row>
    <row r="151" spans="1:10">
      <c r="A151" s="80" t="s">
        <v>478</v>
      </c>
      <c r="B151" s="81" t="s">
        <v>479</v>
      </c>
      <c r="C151" s="80" t="s">
        <v>239</v>
      </c>
      <c r="D151" s="82">
        <v>18.311</v>
      </c>
      <c r="E151" s="83"/>
      <c r="F151" s="84"/>
      <c r="G151" s="83"/>
      <c r="H151" s="84"/>
      <c r="I151" s="85"/>
      <c r="J151" s="86"/>
    </row>
    <row r="152" spans="1:10">
      <c r="A152" s="80" t="s">
        <v>480</v>
      </c>
      <c r="B152" s="81" t="s">
        <v>481</v>
      </c>
      <c r="C152" s="80" t="s">
        <v>182</v>
      </c>
      <c r="D152" s="82">
        <v>8.3209999999999997</v>
      </c>
      <c r="E152" s="83"/>
      <c r="F152" s="84"/>
      <c r="G152" s="83"/>
      <c r="H152" s="84"/>
      <c r="I152" s="85"/>
      <c r="J152" s="86"/>
    </row>
    <row r="153" spans="1:10">
      <c r="A153" s="80" t="s">
        <v>482</v>
      </c>
      <c r="B153" s="81" t="s">
        <v>483</v>
      </c>
      <c r="C153" s="80" t="s">
        <v>239</v>
      </c>
      <c r="D153" s="82">
        <v>0.86</v>
      </c>
      <c r="E153" s="83"/>
      <c r="F153" s="84"/>
      <c r="G153" s="83"/>
      <c r="H153" s="84"/>
      <c r="I153" s="85"/>
      <c r="J153" s="86"/>
    </row>
    <row r="154" spans="1:10">
      <c r="A154" s="80" t="s">
        <v>484</v>
      </c>
      <c r="B154" s="81" t="s">
        <v>485</v>
      </c>
      <c r="C154" s="80" t="s">
        <v>270</v>
      </c>
      <c r="D154" s="82">
        <v>5.5149999999999997</v>
      </c>
      <c r="E154" s="83"/>
      <c r="F154" s="84"/>
      <c r="G154" s="83"/>
      <c r="H154" s="84"/>
      <c r="I154" s="85"/>
      <c r="J154" s="86"/>
    </row>
    <row r="155" spans="1:10">
      <c r="A155" s="80" t="s">
        <v>486</v>
      </c>
      <c r="B155" s="81" t="s">
        <v>487</v>
      </c>
      <c r="C155" s="80" t="s">
        <v>447</v>
      </c>
      <c r="D155" s="82">
        <v>0.55800000000000005</v>
      </c>
      <c r="E155" s="83"/>
      <c r="F155" s="84"/>
      <c r="G155" s="83"/>
      <c r="H155" s="84"/>
      <c r="I155" s="85"/>
      <c r="J155" s="86"/>
    </row>
    <row r="156" spans="1:10">
      <c r="A156" s="80" t="s">
        <v>488</v>
      </c>
      <c r="B156" s="81" t="s">
        <v>489</v>
      </c>
      <c r="C156" s="80" t="s">
        <v>239</v>
      </c>
      <c r="D156" s="82">
        <v>0.88490920000000006</v>
      </c>
      <c r="E156" s="83"/>
      <c r="F156" s="84"/>
      <c r="G156" s="83"/>
      <c r="H156" s="84"/>
      <c r="I156" s="85"/>
      <c r="J156" s="86"/>
    </row>
    <row r="157" spans="1:10">
      <c r="A157" s="80" t="s">
        <v>490</v>
      </c>
      <c r="B157" s="81" t="s">
        <v>491</v>
      </c>
      <c r="C157" s="80" t="s">
        <v>409</v>
      </c>
      <c r="D157" s="82">
        <v>0.46899999999999997</v>
      </c>
      <c r="E157" s="83"/>
      <c r="F157" s="84"/>
      <c r="G157" s="83"/>
      <c r="H157" s="84"/>
      <c r="I157" s="85"/>
      <c r="J157" s="86"/>
    </row>
    <row r="158" spans="1:10">
      <c r="A158" s="80" t="s">
        <v>492</v>
      </c>
      <c r="B158" s="81" t="s">
        <v>493</v>
      </c>
      <c r="C158" s="80" t="s">
        <v>250</v>
      </c>
      <c r="D158" s="82">
        <v>477.96</v>
      </c>
      <c r="E158" s="83"/>
      <c r="F158" s="84"/>
      <c r="G158" s="83"/>
      <c r="H158" s="84"/>
      <c r="I158" s="85"/>
      <c r="J158" s="86"/>
    </row>
    <row r="159" spans="1:10">
      <c r="A159" s="80" t="s">
        <v>494</v>
      </c>
      <c r="B159" s="81" t="s">
        <v>495</v>
      </c>
      <c r="C159" s="80" t="s">
        <v>239</v>
      </c>
      <c r="D159" s="82">
        <v>230.47900000000001</v>
      </c>
      <c r="E159" s="83"/>
      <c r="F159" s="84"/>
      <c r="G159" s="83"/>
      <c r="H159" s="84"/>
      <c r="I159" s="85"/>
      <c r="J159" s="86"/>
    </row>
    <row r="160" spans="1:10">
      <c r="A160" s="80" t="s">
        <v>496</v>
      </c>
      <c r="B160" s="81" t="s">
        <v>497</v>
      </c>
      <c r="C160" s="80" t="s">
        <v>362</v>
      </c>
      <c r="D160" s="82">
        <v>16.140999999999998</v>
      </c>
      <c r="E160" s="83"/>
      <c r="F160" s="84"/>
      <c r="G160" s="83"/>
      <c r="H160" s="84"/>
      <c r="I160" s="85"/>
      <c r="J160" s="86"/>
    </row>
    <row r="161" spans="1:10">
      <c r="A161" s="80" t="s">
        <v>498</v>
      </c>
      <c r="B161" s="81" t="s">
        <v>499</v>
      </c>
      <c r="C161" s="80" t="s">
        <v>261</v>
      </c>
      <c r="D161" s="82">
        <v>62.448</v>
      </c>
      <c r="E161" s="83"/>
      <c r="F161" s="84"/>
      <c r="G161" s="83"/>
      <c r="H161" s="84"/>
      <c r="I161" s="85"/>
      <c r="J161" s="86"/>
    </row>
    <row r="162" spans="1:10">
      <c r="A162" s="80" t="s">
        <v>500</v>
      </c>
      <c r="B162" s="81" t="s">
        <v>501</v>
      </c>
      <c r="C162" s="80" t="s">
        <v>261</v>
      </c>
      <c r="D162" s="82">
        <v>78.867179999999991</v>
      </c>
      <c r="E162" s="83"/>
      <c r="F162" s="84"/>
      <c r="G162" s="83"/>
      <c r="H162" s="84"/>
      <c r="I162" s="85"/>
      <c r="J162" s="86"/>
    </row>
    <row r="163" spans="1:10">
      <c r="A163" s="80" t="s">
        <v>502</v>
      </c>
      <c r="B163" s="81" t="s">
        <v>503</v>
      </c>
      <c r="C163" s="80" t="s">
        <v>239</v>
      </c>
      <c r="D163" s="82">
        <v>18.091000000000001</v>
      </c>
      <c r="E163" s="83"/>
      <c r="F163" s="84"/>
      <c r="G163" s="83"/>
      <c r="H163" s="84"/>
      <c r="I163" s="85"/>
      <c r="J163" s="86"/>
    </row>
    <row r="164" spans="1:10">
      <c r="A164" s="80" t="s">
        <v>504</v>
      </c>
      <c r="B164" s="81" t="s">
        <v>505</v>
      </c>
      <c r="C164" s="80" t="s">
        <v>506</v>
      </c>
      <c r="D164" s="82">
        <v>308.63099999999997</v>
      </c>
      <c r="E164" s="83"/>
      <c r="F164" s="84"/>
      <c r="G164" s="83"/>
      <c r="H164" s="84"/>
      <c r="I164" s="85"/>
      <c r="J164" s="86"/>
    </row>
    <row r="165" spans="1:10">
      <c r="A165" s="80" t="s">
        <v>507</v>
      </c>
      <c r="B165" s="81" t="s">
        <v>508</v>
      </c>
      <c r="C165" s="80" t="s">
        <v>244</v>
      </c>
      <c r="D165" s="82">
        <v>444.09899999999999</v>
      </c>
      <c r="E165" s="83"/>
      <c r="F165" s="84"/>
      <c r="G165" s="83"/>
      <c r="H165" s="84"/>
      <c r="I165" s="85"/>
      <c r="J165" s="86"/>
    </row>
    <row r="166" spans="1:10">
      <c r="A166" s="80" t="s">
        <v>29</v>
      </c>
      <c r="B166" s="81" t="s">
        <v>509</v>
      </c>
      <c r="C166" s="80" t="s">
        <v>250</v>
      </c>
      <c r="D166" s="82">
        <v>1.06</v>
      </c>
      <c r="E166" s="83"/>
      <c r="F166" s="84"/>
      <c r="G166" s="83"/>
      <c r="H166" s="84"/>
      <c r="I166" s="85"/>
      <c r="J166" s="86"/>
    </row>
    <row r="167" spans="1:10">
      <c r="A167" s="80" t="s">
        <v>510</v>
      </c>
      <c r="B167" s="81" t="s">
        <v>511</v>
      </c>
      <c r="C167" s="80" t="s">
        <v>409</v>
      </c>
      <c r="D167" s="82">
        <v>1.016</v>
      </c>
      <c r="E167" s="83"/>
      <c r="F167" s="84"/>
      <c r="G167" s="83"/>
      <c r="H167" s="84"/>
      <c r="I167" s="85"/>
      <c r="J167" s="86"/>
    </row>
    <row r="168" spans="1:10">
      <c r="A168" s="80" t="s">
        <v>512</v>
      </c>
      <c r="B168" s="81" t="s">
        <v>513</v>
      </c>
      <c r="C168" s="80" t="s">
        <v>409</v>
      </c>
      <c r="D168" s="82">
        <v>0.57899999999999996</v>
      </c>
      <c r="E168" s="83"/>
      <c r="F168" s="84"/>
      <c r="G168" s="83"/>
      <c r="H168" s="84"/>
      <c r="I168" s="85"/>
      <c r="J168" s="86"/>
    </row>
    <row r="169" spans="1:10">
      <c r="A169" s="80" t="s">
        <v>514</v>
      </c>
      <c r="B169" s="81" t="s">
        <v>515</v>
      </c>
      <c r="C169" s="80" t="s">
        <v>399</v>
      </c>
      <c r="D169" s="82">
        <v>4.6779999999999999</v>
      </c>
      <c r="E169" s="83"/>
      <c r="F169" s="84"/>
      <c r="G169" s="83"/>
      <c r="H169" s="84"/>
      <c r="I169" s="85"/>
      <c r="J169" s="86"/>
    </row>
    <row r="170" spans="1:10">
      <c r="A170" s="80" t="s">
        <v>516</v>
      </c>
      <c r="B170" s="81" t="s">
        <v>517</v>
      </c>
      <c r="C170" s="80" t="s">
        <v>250</v>
      </c>
      <c r="D170" s="82">
        <v>2.1880000000000002</v>
      </c>
      <c r="E170" s="83"/>
      <c r="F170" s="84"/>
      <c r="G170" s="83"/>
      <c r="H170" s="84"/>
      <c r="I170" s="85"/>
      <c r="J170" s="86"/>
    </row>
    <row r="171" spans="1:10">
      <c r="A171" s="80" t="s">
        <v>518</v>
      </c>
      <c r="B171" s="81" t="s">
        <v>519</v>
      </c>
      <c r="C171" s="80" t="s">
        <v>250</v>
      </c>
      <c r="D171" s="82">
        <v>389.95100000000002</v>
      </c>
      <c r="E171" s="83"/>
      <c r="F171" s="84"/>
      <c r="G171" s="83"/>
      <c r="H171" s="84"/>
      <c r="I171" s="85"/>
      <c r="J171" s="86"/>
    </row>
    <row r="172" spans="1:10">
      <c r="A172" s="80" t="s">
        <v>149</v>
      </c>
      <c r="B172" s="81" t="s">
        <v>520</v>
      </c>
      <c r="C172" s="80" t="s">
        <v>261</v>
      </c>
      <c r="D172" s="82">
        <v>39.633000000000003</v>
      </c>
      <c r="E172" s="83"/>
      <c r="F172" s="84"/>
      <c r="G172" s="83"/>
      <c r="H172" s="84"/>
      <c r="I172" s="85"/>
      <c r="J172" s="86"/>
    </row>
    <row r="173" spans="1:10">
      <c r="A173" s="80" t="s">
        <v>521</v>
      </c>
      <c r="B173" s="81" t="s">
        <v>522</v>
      </c>
      <c r="C173" s="80" t="s">
        <v>523</v>
      </c>
      <c r="D173" s="82">
        <v>38.048000000000002</v>
      </c>
      <c r="E173" s="83"/>
      <c r="F173" s="84"/>
      <c r="G173" s="83"/>
      <c r="H173" s="84"/>
      <c r="I173" s="85"/>
      <c r="J173" s="86"/>
    </row>
    <row r="174" spans="1:10">
      <c r="A174" s="80" t="s">
        <v>1383</v>
      </c>
      <c r="B174" s="81" t="s">
        <v>1384</v>
      </c>
      <c r="C174" s="80" t="s">
        <v>244</v>
      </c>
      <c r="D174" s="82">
        <v>13.397</v>
      </c>
      <c r="E174" s="83"/>
      <c r="F174" s="84"/>
      <c r="G174" s="83"/>
      <c r="H174" s="84"/>
      <c r="I174" s="85"/>
      <c r="J174" s="86"/>
    </row>
    <row r="175" spans="1:10">
      <c r="A175" s="89" t="s">
        <v>524</v>
      </c>
      <c r="B175" s="81" t="s">
        <v>525</v>
      </c>
      <c r="C175" s="89" t="s">
        <v>261</v>
      </c>
      <c r="D175" s="82">
        <v>70.51597000000001</v>
      </c>
      <c r="E175" s="96"/>
      <c r="F175" s="97"/>
      <c r="G175" s="90"/>
      <c r="H175" s="82"/>
      <c r="I175" s="90"/>
      <c r="J175" s="86"/>
    </row>
    <row r="176" spans="1:10">
      <c r="A176" s="80" t="s">
        <v>153</v>
      </c>
      <c r="B176" s="81" t="s">
        <v>526</v>
      </c>
      <c r="C176" s="80" t="s">
        <v>261</v>
      </c>
      <c r="D176" s="82">
        <v>52.063000000000002</v>
      </c>
      <c r="E176" s="83"/>
      <c r="F176" s="84"/>
      <c r="G176" s="83"/>
      <c r="H176" s="84"/>
      <c r="I176" s="85"/>
      <c r="J176" s="86"/>
    </row>
    <row r="177" spans="1:10">
      <c r="A177" s="80" t="s">
        <v>527</v>
      </c>
      <c r="B177" s="81" t="s">
        <v>528</v>
      </c>
      <c r="C177" s="80" t="s">
        <v>244</v>
      </c>
      <c r="D177" s="82">
        <v>9.86</v>
      </c>
      <c r="E177" s="83"/>
      <c r="F177" s="84"/>
      <c r="G177" s="83"/>
      <c r="H177" s="84"/>
      <c r="I177" s="85"/>
      <c r="J177" s="86"/>
    </row>
    <row r="178" spans="1:10">
      <c r="A178" s="80" t="s">
        <v>529</v>
      </c>
      <c r="B178" s="81" t="s">
        <v>530</v>
      </c>
      <c r="C178" s="80" t="s">
        <v>531</v>
      </c>
      <c r="D178" s="82">
        <v>380.48</v>
      </c>
      <c r="E178" s="83"/>
      <c r="F178" s="84"/>
      <c r="G178" s="83"/>
      <c r="H178" s="84"/>
      <c r="I178" s="85"/>
      <c r="J178" s="86"/>
    </row>
    <row r="179" spans="1:10">
      <c r="A179" s="80" t="s">
        <v>85</v>
      </c>
      <c r="B179" s="81" t="s">
        <v>532</v>
      </c>
      <c r="C179" s="80" t="s">
        <v>261</v>
      </c>
      <c r="D179" s="82">
        <v>39.491999999999997</v>
      </c>
      <c r="E179" s="83"/>
      <c r="F179" s="84"/>
      <c r="G179" s="83"/>
      <c r="H179" s="84"/>
      <c r="I179" s="85"/>
      <c r="J179" s="86"/>
    </row>
    <row r="180" spans="1:10">
      <c r="A180" s="80" t="s">
        <v>150</v>
      </c>
      <c r="B180" s="81" t="s">
        <v>533</v>
      </c>
      <c r="C180" s="80" t="s">
        <v>261</v>
      </c>
      <c r="D180" s="82">
        <v>37.945</v>
      </c>
      <c r="E180" s="83"/>
      <c r="F180" s="84"/>
      <c r="G180" s="83"/>
      <c r="H180" s="84"/>
      <c r="I180" s="85"/>
      <c r="J180" s="86"/>
    </row>
    <row r="181" spans="1:10">
      <c r="A181" s="80" t="s">
        <v>84</v>
      </c>
      <c r="B181" s="81" t="s">
        <v>534</v>
      </c>
      <c r="C181" s="80" t="s">
        <v>261</v>
      </c>
      <c r="D181" s="82">
        <v>36.72</v>
      </c>
      <c r="E181" s="83"/>
      <c r="F181" s="84"/>
      <c r="G181" s="83"/>
      <c r="H181" s="84"/>
      <c r="I181" s="85"/>
      <c r="J181" s="86"/>
    </row>
    <row r="182" spans="1:10">
      <c r="A182" s="80" t="s">
        <v>148</v>
      </c>
      <c r="B182" s="81" t="s">
        <v>535</v>
      </c>
      <c r="C182" s="80" t="s">
        <v>261</v>
      </c>
      <c r="D182" s="82">
        <v>43.14</v>
      </c>
      <c r="E182" s="83"/>
      <c r="F182" s="84"/>
      <c r="G182" s="83"/>
      <c r="H182" s="84"/>
      <c r="I182" s="85"/>
      <c r="J182" s="86"/>
    </row>
    <row r="183" spans="1:10">
      <c r="A183" s="80" t="s">
        <v>536</v>
      </c>
      <c r="B183" s="81" t="s">
        <v>537</v>
      </c>
      <c r="C183" s="80" t="s">
        <v>261</v>
      </c>
      <c r="D183" s="82">
        <v>57.679000000000002</v>
      </c>
      <c r="E183" s="83"/>
      <c r="F183" s="84"/>
      <c r="G183" s="83"/>
      <c r="H183" s="84"/>
      <c r="I183" s="85"/>
      <c r="J183" s="86" t="s">
        <v>328</v>
      </c>
    </row>
    <row r="184" spans="1:10">
      <c r="A184" s="80" t="s">
        <v>538</v>
      </c>
      <c r="B184" s="81" t="s">
        <v>539</v>
      </c>
      <c r="C184" s="80" t="s">
        <v>193</v>
      </c>
      <c r="D184" s="82">
        <v>64.218000000000004</v>
      </c>
      <c r="E184" s="83"/>
      <c r="F184" s="84"/>
      <c r="G184" s="83"/>
      <c r="H184" s="84"/>
      <c r="I184" s="85"/>
      <c r="J184" s="86"/>
    </row>
    <row r="185" spans="1:10">
      <c r="A185" s="80" t="s">
        <v>31</v>
      </c>
      <c r="B185" s="81" t="s">
        <v>540</v>
      </c>
      <c r="C185" s="80" t="s">
        <v>261</v>
      </c>
      <c r="D185" s="82">
        <v>35.067</v>
      </c>
      <c r="E185" s="83"/>
      <c r="F185" s="84"/>
      <c r="G185" s="83"/>
      <c r="H185" s="84"/>
      <c r="I185" s="85"/>
      <c r="J185" s="86"/>
    </row>
    <row r="186" spans="1:10">
      <c r="A186" s="89" t="s">
        <v>541</v>
      </c>
      <c r="B186" s="81" t="s">
        <v>542</v>
      </c>
      <c r="C186" s="89" t="s">
        <v>244</v>
      </c>
      <c r="D186" s="82">
        <v>14.125</v>
      </c>
      <c r="E186" s="96"/>
      <c r="F186" s="97"/>
      <c r="G186" s="90"/>
      <c r="H186" s="82"/>
      <c r="I186" s="90"/>
      <c r="J186" s="86"/>
    </row>
    <row r="187" spans="1:10">
      <c r="A187" s="80" t="s">
        <v>543</v>
      </c>
      <c r="B187" s="81" t="s">
        <v>544</v>
      </c>
      <c r="C187" s="80" t="s">
        <v>450</v>
      </c>
      <c r="D187" s="82">
        <v>1.492</v>
      </c>
      <c r="E187" s="83"/>
      <c r="F187" s="84"/>
      <c r="G187" s="83"/>
      <c r="H187" s="84"/>
      <c r="I187" s="85"/>
      <c r="J187" s="86" t="s">
        <v>328</v>
      </c>
    </row>
    <row r="188" spans="1:10">
      <c r="A188" s="80" t="s">
        <v>16</v>
      </c>
      <c r="B188" s="81" t="s">
        <v>545</v>
      </c>
      <c r="C188" s="80" t="s">
        <v>250</v>
      </c>
      <c r="D188" s="82">
        <v>24.004999999999999</v>
      </c>
      <c r="E188" s="83"/>
      <c r="F188" s="84"/>
      <c r="G188" s="83"/>
      <c r="H188" s="84"/>
      <c r="I188" s="85"/>
      <c r="J188" s="86"/>
    </row>
    <row r="189" spans="1:10">
      <c r="A189" s="80" t="s">
        <v>546</v>
      </c>
      <c r="B189" s="81" t="s">
        <v>547</v>
      </c>
      <c r="C189" s="80" t="s">
        <v>250</v>
      </c>
      <c r="D189" s="82">
        <v>214.38499999999999</v>
      </c>
      <c r="E189" s="83"/>
      <c r="F189" s="84"/>
      <c r="G189" s="83"/>
      <c r="H189" s="84"/>
      <c r="I189" s="85"/>
      <c r="J189" s="86"/>
    </row>
    <row r="190" spans="1:10">
      <c r="A190" s="80" t="s">
        <v>548</v>
      </c>
      <c r="B190" s="81" t="s">
        <v>549</v>
      </c>
      <c r="C190" s="80" t="s">
        <v>550</v>
      </c>
      <c r="D190" s="82">
        <v>0.33400000000000002</v>
      </c>
      <c r="E190" s="83"/>
      <c r="F190" s="84"/>
      <c r="G190" s="83"/>
      <c r="H190" s="84"/>
      <c r="I190" s="85"/>
      <c r="J190" s="86"/>
    </row>
    <row r="191" spans="1:10">
      <c r="A191" s="80" t="s">
        <v>1386</v>
      </c>
      <c r="B191" s="81" t="s">
        <v>1387</v>
      </c>
      <c r="C191" s="80" t="s">
        <v>253</v>
      </c>
      <c r="D191" s="82">
        <v>3.5760000000000001</v>
      </c>
      <c r="E191" s="83"/>
      <c r="F191" s="84"/>
      <c r="G191" s="83"/>
      <c r="H191" s="84"/>
      <c r="I191" s="85"/>
      <c r="J191" s="86"/>
    </row>
    <row r="192" spans="1:10">
      <c r="A192" s="80" t="s">
        <v>551</v>
      </c>
      <c r="B192" s="81" t="s">
        <v>552</v>
      </c>
      <c r="C192" s="80" t="s">
        <v>247</v>
      </c>
      <c r="D192" s="82">
        <v>0.94099999999999995</v>
      </c>
      <c r="E192" s="83"/>
      <c r="F192" s="84"/>
      <c r="G192" s="83"/>
      <c r="H192" s="84"/>
      <c r="I192" s="85"/>
      <c r="J192" s="86"/>
    </row>
    <row r="193" spans="1:10">
      <c r="A193" s="80" t="s">
        <v>553</v>
      </c>
      <c r="B193" s="81" t="s">
        <v>554</v>
      </c>
      <c r="C193" s="80" t="s">
        <v>182</v>
      </c>
      <c r="D193" s="82">
        <v>17.45</v>
      </c>
      <c r="E193" s="83"/>
      <c r="F193" s="84"/>
      <c r="G193" s="83"/>
      <c r="H193" s="84"/>
      <c r="I193" s="85"/>
      <c r="J193" s="86"/>
    </row>
    <row r="194" spans="1:10">
      <c r="A194" s="80" t="s">
        <v>555</v>
      </c>
      <c r="B194" s="81" t="s">
        <v>556</v>
      </c>
      <c r="C194" s="80" t="s">
        <v>250</v>
      </c>
      <c r="D194" s="82">
        <v>23.027999999999999</v>
      </c>
      <c r="E194" s="83"/>
      <c r="F194" s="84"/>
      <c r="G194" s="83"/>
      <c r="H194" s="84"/>
      <c r="I194" s="85"/>
      <c r="J194" s="86"/>
    </row>
    <row r="195" spans="1:10">
      <c r="A195" s="80" t="s">
        <v>557</v>
      </c>
      <c r="B195" s="81" t="s">
        <v>558</v>
      </c>
      <c r="C195" s="80" t="s">
        <v>339</v>
      </c>
      <c r="D195" s="82">
        <v>0.20799999999999999</v>
      </c>
      <c r="E195" s="83"/>
      <c r="F195" s="84"/>
      <c r="G195" s="83"/>
      <c r="H195" s="84"/>
      <c r="I195" s="85"/>
      <c r="J195" s="86"/>
    </row>
    <row r="196" spans="1:10">
      <c r="A196" s="80" t="s">
        <v>559</v>
      </c>
      <c r="B196" s="81" t="s">
        <v>560</v>
      </c>
      <c r="C196" s="80" t="s">
        <v>389</v>
      </c>
      <c r="D196" s="82">
        <v>0.19600000000000001</v>
      </c>
      <c r="E196" s="83"/>
      <c r="F196" s="84"/>
      <c r="G196" s="83"/>
      <c r="H196" s="84"/>
      <c r="I196" s="85"/>
      <c r="J196" s="86"/>
    </row>
    <row r="197" spans="1:10">
      <c r="A197" s="80" t="s">
        <v>561</v>
      </c>
      <c r="B197" s="81" t="s">
        <v>562</v>
      </c>
      <c r="C197" s="80" t="s">
        <v>563</v>
      </c>
      <c r="D197" s="82">
        <v>14.29</v>
      </c>
      <c r="E197" s="83"/>
      <c r="F197" s="84"/>
      <c r="G197" s="83"/>
      <c r="H197" s="84"/>
      <c r="I197" s="85"/>
      <c r="J197" s="86"/>
    </row>
    <row r="198" spans="1:10">
      <c r="A198" s="80" t="s">
        <v>564</v>
      </c>
      <c r="B198" s="81" t="s">
        <v>565</v>
      </c>
      <c r="C198" s="80" t="s">
        <v>239</v>
      </c>
      <c r="D198" s="82">
        <v>0.77200000000000002</v>
      </c>
      <c r="E198" s="83"/>
      <c r="F198" s="84"/>
      <c r="G198" s="83"/>
      <c r="H198" s="84"/>
      <c r="I198" s="85"/>
      <c r="J198" s="86"/>
    </row>
    <row r="199" spans="1:10">
      <c r="A199" s="80" t="s">
        <v>566</v>
      </c>
      <c r="B199" s="81" t="s">
        <v>567</v>
      </c>
      <c r="C199" s="80" t="s">
        <v>362</v>
      </c>
      <c r="D199" s="82">
        <v>2.226</v>
      </c>
      <c r="E199" s="83"/>
      <c r="F199" s="84"/>
      <c r="G199" s="83"/>
      <c r="H199" s="84"/>
      <c r="I199" s="85"/>
      <c r="J199" s="86"/>
    </row>
    <row r="200" spans="1:10">
      <c r="A200" s="80" t="s">
        <v>568</v>
      </c>
      <c r="B200" s="81" t="s">
        <v>569</v>
      </c>
      <c r="C200" s="80" t="s">
        <v>570</v>
      </c>
      <c r="D200" s="82">
        <v>255.69900000000001</v>
      </c>
      <c r="E200" s="83"/>
      <c r="F200" s="84"/>
      <c r="G200" s="83"/>
      <c r="H200" s="84"/>
      <c r="I200" s="85"/>
      <c r="J200" s="86" t="s">
        <v>328</v>
      </c>
    </row>
    <row r="201" spans="1:10">
      <c r="A201" s="80" t="s">
        <v>147</v>
      </c>
      <c r="B201" s="81" t="s">
        <v>571</v>
      </c>
      <c r="C201" s="80" t="s">
        <v>244</v>
      </c>
      <c r="D201" s="82">
        <v>13.051</v>
      </c>
      <c r="E201" s="83"/>
      <c r="F201" s="84"/>
      <c r="G201" s="83"/>
      <c r="H201" s="84"/>
      <c r="I201" s="85"/>
      <c r="J201" s="86"/>
    </row>
    <row r="202" spans="1:10">
      <c r="A202" s="80" t="s">
        <v>81</v>
      </c>
      <c r="B202" s="81" t="s">
        <v>572</v>
      </c>
      <c r="C202" s="80" t="s">
        <v>250</v>
      </c>
      <c r="D202" s="82">
        <v>56.238</v>
      </c>
      <c r="E202" s="83"/>
      <c r="F202" s="84"/>
      <c r="G202" s="83"/>
      <c r="H202" s="84"/>
      <c r="I202" s="85"/>
      <c r="J202" s="86"/>
    </row>
    <row r="203" spans="1:10">
      <c r="A203" s="80" t="s">
        <v>573</v>
      </c>
      <c r="B203" s="81" t="s">
        <v>574</v>
      </c>
      <c r="C203" s="80" t="s">
        <v>250</v>
      </c>
      <c r="D203" s="82">
        <v>240.75800000000001</v>
      </c>
      <c r="E203" s="83"/>
      <c r="F203" s="84"/>
      <c r="G203" s="83"/>
      <c r="H203" s="84"/>
      <c r="I203" s="85"/>
      <c r="J203" s="86"/>
    </row>
    <row r="204" spans="1:10">
      <c r="A204" s="80" t="s">
        <v>575</v>
      </c>
      <c r="B204" s="81" t="s">
        <v>576</v>
      </c>
      <c r="C204" s="80" t="s">
        <v>250</v>
      </c>
      <c r="D204" s="82">
        <v>536.55700000000002</v>
      </c>
      <c r="E204" s="83"/>
      <c r="F204" s="84"/>
      <c r="G204" s="83"/>
      <c r="H204" s="84"/>
      <c r="I204" s="85"/>
      <c r="J204" s="86"/>
    </row>
    <row r="205" spans="1:10">
      <c r="A205" s="80" t="s">
        <v>7</v>
      </c>
      <c r="B205" s="81" t="s">
        <v>577</v>
      </c>
      <c r="C205" s="80" t="s">
        <v>239</v>
      </c>
      <c r="D205" s="82">
        <v>78.832999999999998</v>
      </c>
      <c r="E205" s="83"/>
      <c r="F205" s="84"/>
      <c r="G205" s="83"/>
      <c r="H205" s="84"/>
      <c r="I205" s="85"/>
      <c r="J205" s="86"/>
    </row>
    <row r="206" spans="1:10">
      <c r="A206" s="80" t="s">
        <v>578</v>
      </c>
      <c r="B206" s="81" t="s">
        <v>579</v>
      </c>
      <c r="C206" s="80" t="s">
        <v>182</v>
      </c>
      <c r="D206" s="82">
        <v>14.05613</v>
      </c>
      <c r="E206" s="83"/>
      <c r="F206" s="84"/>
      <c r="G206" s="83"/>
      <c r="H206" s="84"/>
      <c r="I206" s="85"/>
      <c r="J206" s="86"/>
    </row>
    <row r="207" spans="1:10">
      <c r="A207" s="80" t="s">
        <v>580</v>
      </c>
      <c r="B207" s="81" t="s">
        <v>581</v>
      </c>
      <c r="C207" s="80" t="s">
        <v>250</v>
      </c>
      <c r="D207" s="82">
        <v>0.23100000000000001</v>
      </c>
      <c r="E207" s="83"/>
      <c r="F207" s="84"/>
      <c r="G207" s="83"/>
      <c r="H207" s="84"/>
      <c r="I207" s="85"/>
      <c r="J207" s="86"/>
    </row>
    <row r="208" spans="1:10">
      <c r="A208" s="80" t="s">
        <v>582</v>
      </c>
      <c r="B208" s="81" t="s">
        <v>583</v>
      </c>
      <c r="C208" s="80" t="s">
        <v>339</v>
      </c>
      <c r="D208" s="82">
        <v>41.451000000000001</v>
      </c>
      <c r="E208" s="83"/>
      <c r="F208" s="84"/>
      <c r="G208" s="83"/>
      <c r="H208" s="84"/>
      <c r="I208" s="85"/>
      <c r="J208" s="86"/>
    </row>
    <row r="209" spans="1:10">
      <c r="A209" s="80" t="s">
        <v>584</v>
      </c>
      <c r="B209" s="81" t="s">
        <v>585</v>
      </c>
      <c r="C209" s="80" t="s">
        <v>250</v>
      </c>
      <c r="D209" s="82">
        <v>4.2560000000000002</v>
      </c>
      <c r="E209" s="83"/>
      <c r="F209" s="84"/>
      <c r="G209" s="83"/>
      <c r="H209" s="84"/>
      <c r="I209" s="85"/>
      <c r="J209" s="86"/>
    </row>
    <row r="210" spans="1:10">
      <c r="A210" s="80" t="s">
        <v>586</v>
      </c>
      <c r="B210" s="81" t="s">
        <v>587</v>
      </c>
      <c r="C210" s="80" t="s">
        <v>588</v>
      </c>
      <c r="D210" s="82">
        <v>0.93500000000000005</v>
      </c>
      <c r="E210" s="83"/>
      <c r="F210" s="84"/>
      <c r="G210" s="83"/>
      <c r="H210" s="84"/>
      <c r="I210" s="85"/>
      <c r="J210" s="86"/>
    </row>
    <row r="211" spans="1:10">
      <c r="A211" s="80" t="s">
        <v>589</v>
      </c>
      <c r="B211" s="81" t="s">
        <v>590</v>
      </c>
      <c r="C211" s="80" t="s">
        <v>591</v>
      </c>
      <c r="D211" s="82">
        <v>11.316000000000001</v>
      </c>
      <c r="E211" s="83"/>
      <c r="F211" s="84"/>
      <c r="G211" s="83"/>
      <c r="H211" s="84"/>
      <c r="I211" s="85"/>
      <c r="J211" s="86"/>
    </row>
    <row r="212" spans="1:10">
      <c r="A212" s="80" t="s">
        <v>592</v>
      </c>
      <c r="B212" s="81" t="s">
        <v>593</v>
      </c>
      <c r="C212" s="80" t="s">
        <v>594</v>
      </c>
      <c r="D212" s="82">
        <v>0.621</v>
      </c>
      <c r="E212" s="83"/>
      <c r="F212" s="84"/>
      <c r="G212" s="83"/>
      <c r="H212" s="84"/>
      <c r="I212" s="85"/>
      <c r="J212" s="86"/>
    </row>
    <row r="213" spans="1:10">
      <c r="A213" s="80" t="s">
        <v>595</v>
      </c>
      <c r="B213" s="81" t="s">
        <v>596</v>
      </c>
      <c r="C213" s="80" t="s">
        <v>250</v>
      </c>
      <c r="D213" s="82">
        <v>58.843000000000004</v>
      </c>
      <c r="E213" s="83"/>
      <c r="F213" s="84"/>
      <c r="G213" s="83"/>
      <c r="H213" s="84"/>
      <c r="I213" s="85"/>
      <c r="J213" s="86"/>
    </row>
    <row r="214" spans="1:10">
      <c r="A214" s="80" t="s">
        <v>597</v>
      </c>
      <c r="B214" s="81" t="s">
        <v>598</v>
      </c>
      <c r="C214" s="80" t="s">
        <v>253</v>
      </c>
      <c r="D214" s="82">
        <v>30.783999999999999</v>
      </c>
      <c r="E214" s="83"/>
      <c r="F214" s="84"/>
      <c r="G214" s="83"/>
      <c r="H214" s="84"/>
      <c r="I214" s="85"/>
      <c r="J214" s="86"/>
    </row>
    <row r="215" spans="1:10">
      <c r="A215" s="80" t="s">
        <v>599</v>
      </c>
      <c r="B215" s="81" t="s">
        <v>600</v>
      </c>
      <c r="C215" s="80" t="s">
        <v>286</v>
      </c>
      <c r="D215" s="82">
        <v>0.90200000000000002</v>
      </c>
      <c r="E215" s="83"/>
      <c r="F215" s="84"/>
      <c r="G215" s="83"/>
      <c r="H215" s="84"/>
      <c r="I215" s="85"/>
      <c r="J215" s="86"/>
    </row>
    <row r="216" spans="1:10">
      <c r="A216" s="102" t="s">
        <v>601</v>
      </c>
      <c r="B216" s="81" t="s">
        <v>602</v>
      </c>
      <c r="C216" s="103" t="s">
        <v>250</v>
      </c>
      <c r="D216" s="82">
        <v>2.4390000000000001</v>
      </c>
      <c r="E216" s="90"/>
      <c r="F216" s="82"/>
      <c r="G216" s="90"/>
      <c r="H216" s="82"/>
      <c r="I216" s="90"/>
      <c r="J216" s="86"/>
    </row>
    <row r="217" spans="1:10">
      <c r="A217" s="80" t="s">
        <v>603</v>
      </c>
      <c r="B217" s="81" t="s">
        <v>604</v>
      </c>
      <c r="C217" s="80" t="s">
        <v>605</v>
      </c>
      <c r="D217" s="82">
        <v>1193.665</v>
      </c>
      <c r="E217" s="83"/>
      <c r="F217" s="84"/>
      <c r="G217" s="83"/>
      <c r="H217" s="84"/>
      <c r="I217" s="85"/>
      <c r="J217" s="86"/>
    </row>
    <row r="218" spans="1:10">
      <c r="A218" s="80" t="s">
        <v>606</v>
      </c>
      <c r="B218" s="81" t="s">
        <v>607</v>
      </c>
      <c r="C218" s="80" t="s">
        <v>239</v>
      </c>
      <c r="D218" s="82">
        <v>0.14599999999999999</v>
      </c>
      <c r="E218" s="83"/>
      <c r="F218" s="84"/>
      <c r="G218" s="83"/>
      <c r="H218" s="84"/>
      <c r="I218" s="85"/>
      <c r="J218" s="86"/>
    </row>
    <row r="219" spans="1:10">
      <c r="A219" s="80" t="s">
        <v>608</v>
      </c>
      <c r="B219" s="81" t="s">
        <v>609</v>
      </c>
      <c r="C219" s="80" t="s">
        <v>371</v>
      </c>
      <c r="D219" s="82">
        <v>29.521999999999998</v>
      </c>
      <c r="E219" s="83"/>
      <c r="F219" s="84"/>
      <c r="G219" s="83"/>
      <c r="H219" s="84"/>
      <c r="I219" s="85"/>
      <c r="J219" s="86" t="s">
        <v>328</v>
      </c>
    </row>
    <row r="220" spans="1:10">
      <c r="A220" s="80" t="s">
        <v>610</v>
      </c>
      <c r="B220" s="81" t="s">
        <v>611</v>
      </c>
      <c r="C220" s="80" t="s">
        <v>270</v>
      </c>
      <c r="D220" s="82">
        <v>1.4</v>
      </c>
      <c r="E220" s="83"/>
      <c r="F220" s="84"/>
      <c r="G220" s="83"/>
      <c r="H220" s="84"/>
      <c r="I220" s="85"/>
      <c r="J220" s="86"/>
    </row>
    <row r="221" spans="1:10">
      <c r="A221" s="80" t="s">
        <v>612</v>
      </c>
      <c r="B221" s="81" t="s">
        <v>613</v>
      </c>
      <c r="C221" s="80" t="s">
        <v>415</v>
      </c>
      <c r="D221" s="82">
        <v>30.460999999999999</v>
      </c>
      <c r="E221" s="83"/>
      <c r="F221" s="84"/>
      <c r="G221" s="83"/>
      <c r="H221" s="84"/>
      <c r="I221" s="85"/>
      <c r="J221" s="86"/>
    </row>
    <row r="222" spans="1:10">
      <c r="A222" s="80" t="s">
        <v>614</v>
      </c>
      <c r="B222" s="81" t="s">
        <v>615</v>
      </c>
      <c r="C222" s="80" t="s">
        <v>239</v>
      </c>
      <c r="D222" s="82">
        <v>2.9000000000000001E-2</v>
      </c>
      <c r="E222" s="83"/>
      <c r="F222" s="84"/>
      <c r="G222" s="83"/>
      <c r="H222" s="84"/>
      <c r="I222" s="85"/>
      <c r="J222" s="86"/>
    </row>
    <row r="223" spans="1:10">
      <c r="A223" s="80" t="s">
        <v>616</v>
      </c>
      <c r="B223" s="81" t="s">
        <v>617</v>
      </c>
      <c r="C223" s="80" t="s">
        <v>618</v>
      </c>
      <c r="D223" s="82">
        <v>11.87</v>
      </c>
      <c r="E223" s="83"/>
      <c r="F223" s="84"/>
      <c r="G223" s="83"/>
      <c r="H223" s="84"/>
      <c r="I223" s="85"/>
      <c r="J223" s="86"/>
    </row>
    <row r="224" spans="1:10">
      <c r="A224" s="80" t="s">
        <v>619</v>
      </c>
      <c r="B224" s="81" t="s">
        <v>620</v>
      </c>
      <c r="C224" s="80" t="s">
        <v>399</v>
      </c>
      <c r="D224" s="82">
        <v>9.8620000000000001</v>
      </c>
      <c r="E224" s="83"/>
      <c r="F224" s="84"/>
      <c r="G224" s="83"/>
      <c r="H224" s="84"/>
      <c r="I224" s="85"/>
      <c r="J224" s="86"/>
    </row>
    <row r="225" spans="1:10">
      <c r="A225" s="80" t="s">
        <v>621</v>
      </c>
      <c r="B225" s="81" t="s">
        <v>622</v>
      </c>
      <c r="C225" s="80" t="s">
        <v>623</v>
      </c>
      <c r="D225" s="82">
        <v>0.76</v>
      </c>
      <c r="E225" s="83"/>
      <c r="F225" s="84"/>
      <c r="G225" s="83"/>
      <c r="H225" s="84"/>
      <c r="I225" s="85"/>
      <c r="J225" s="86"/>
    </row>
    <row r="226" spans="1:10">
      <c r="A226" s="80" t="s">
        <v>624</v>
      </c>
      <c r="B226" s="81" t="s">
        <v>625</v>
      </c>
      <c r="C226" s="80" t="s">
        <v>477</v>
      </c>
      <c r="D226" s="82">
        <v>2.2919999999999998</v>
      </c>
      <c r="E226" s="83"/>
      <c r="F226" s="84"/>
      <c r="G226" s="83"/>
      <c r="H226" s="84"/>
      <c r="I226" s="85"/>
      <c r="J226" s="86"/>
    </row>
    <row r="227" spans="1:10">
      <c r="A227" s="80" t="s">
        <v>626</v>
      </c>
      <c r="B227" s="81" t="s">
        <v>627</v>
      </c>
      <c r="C227" s="80" t="s">
        <v>244</v>
      </c>
      <c r="D227" s="82">
        <v>4.0659999999999998</v>
      </c>
      <c r="E227" s="83"/>
      <c r="F227" s="84"/>
      <c r="G227" s="83"/>
      <c r="H227" s="84"/>
      <c r="I227" s="85"/>
      <c r="J227" s="86"/>
    </row>
    <row r="228" spans="1:10">
      <c r="A228" s="80" t="s">
        <v>92</v>
      </c>
      <c r="B228" s="81" t="s">
        <v>1554</v>
      </c>
      <c r="C228" s="89" t="s">
        <v>250</v>
      </c>
      <c r="D228" s="82">
        <v>29.584</v>
      </c>
      <c r="E228" s="83"/>
      <c r="F228" s="84"/>
      <c r="G228" s="83"/>
      <c r="H228" s="84"/>
      <c r="I228" s="85"/>
      <c r="J228" s="105" t="s">
        <v>1544</v>
      </c>
    </row>
    <row r="229" spans="1:10">
      <c r="A229" s="80" t="s">
        <v>628</v>
      </c>
      <c r="B229" s="81" t="s">
        <v>629</v>
      </c>
      <c r="C229" s="80" t="s">
        <v>244</v>
      </c>
      <c r="D229" s="82">
        <v>0.89300000000000002</v>
      </c>
      <c r="E229" s="83"/>
      <c r="F229" s="84"/>
      <c r="G229" s="83"/>
      <c r="H229" s="84"/>
      <c r="I229" s="85"/>
      <c r="J229" s="86"/>
    </row>
    <row r="230" spans="1:10">
      <c r="A230" s="80" t="s">
        <v>630</v>
      </c>
      <c r="B230" s="81" t="s">
        <v>631</v>
      </c>
      <c r="C230" s="80" t="s">
        <v>632</v>
      </c>
      <c r="D230" s="82">
        <v>15.826000000000001</v>
      </c>
      <c r="E230" s="83"/>
      <c r="F230" s="84"/>
      <c r="G230" s="83"/>
      <c r="H230" s="84"/>
      <c r="I230" s="85"/>
      <c r="J230" s="86"/>
    </row>
    <row r="231" spans="1:10">
      <c r="A231" s="80" t="s">
        <v>633</v>
      </c>
      <c r="B231" s="81" t="s">
        <v>634</v>
      </c>
      <c r="C231" s="80" t="s">
        <v>250</v>
      </c>
      <c r="D231" s="82">
        <v>0.89200000000000002</v>
      </c>
      <c r="E231" s="83"/>
      <c r="F231" s="84"/>
      <c r="G231" s="83"/>
      <c r="H231" s="84"/>
      <c r="I231" s="85"/>
      <c r="J231" s="86"/>
    </row>
    <row r="232" spans="1:10">
      <c r="A232" s="80" t="s">
        <v>635</v>
      </c>
      <c r="B232" s="81" t="s">
        <v>636</v>
      </c>
      <c r="C232" s="80" t="s">
        <v>250</v>
      </c>
      <c r="D232" s="82">
        <v>0.13400000000000001</v>
      </c>
      <c r="E232" s="83"/>
      <c r="F232" s="84"/>
      <c r="G232" s="83"/>
      <c r="H232" s="84"/>
      <c r="I232" s="85"/>
      <c r="J232" s="86"/>
    </row>
    <row r="233" spans="1:10">
      <c r="A233" s="102" t="s">
        <v>637</v>
      </c>
      <c r="B233" s="81" t="s">
        <v>1388</v>
      </c>
      <c r="C233" s="103" t="s">
        <v>247</v>
      </c>
      <c r="D233" s="82">
        <v>1.4970000000000001</v>
      </c>
      <c r="E233" s="90"/>
      <c r="F233" s="82"/>
      <c r="G233" s="90"/>
      <c r="H233" s="82"/>
      <c r="I233" s="90"/>
      <c r="J233" s="86"/>
    </row>
    <row r="234" spans="1:10">
      <c r="A234" s="80" t="s">
        <v>639</v>
      </c>
      <c r="B234" s="81" t="s">
        <v>640</v>
      </c>
      <c r="C234" s="80" t="s">
        <v>239</v>
      </c>
      <c r="D234" s="82">
        <v>2.2879999999999998</v>
      </c>
      <c r="E234" s="83"/>
      <c r="F234" s="84"/>
      <c r="G234" s="83"/>
      <c r="H234" s="84"/>
      <c r="I234" s="85"/>
      <c r="J234" s="86"/>
    </row>
    <row r="235" spans="1:10">
      <c r="A235" s="89" t="s">
        <v>641</v>
      </c>
      <c r="B235" s="81" t="s">
        <v>1389</v>
      </c>
      <c r="C235" s="89" t="s">
        <v>239</v>
      </c>
      <c r="D235" s="82">
        <v>17.094999999999999</v>
      </c>
      <c r="E235" s="96"/>
      <c r="F235" s="97"/>
      <c r="G235" s="90"/>
      <c r="H235" s="82"/>
      <c r="I235" s="90"/>
      <c r="J235" s="86"/>
    </row>
    <row r="236" spans="1:10">
      <c r="A236" s="80" t="s">
        <v>643</v>
      </c>
      <c r="B236" s="81" t="s">
        <v>644</v>
      </c>
      <c r="C236" s="80" t="s">
        <v>409</v>
      </c>
      <c r="D236" s="82">
        <v>7.5869999999999997</v>
      </c>
      <c r="E236" s="83"/>
      <c r="F236" s="84"/>
      <c r="G236" s="83"/>
      <c r="H236" s="84"/>
      <c r="I236" s="85"/>
      <c r="J236" s="86"/>
    </row>
    <row r="237" spans="1:10">
      <c r="A237" s="80" t="s">
        <v>645</v>
      </c>
      <c r="B237" s="81" t="s">
        <v>646</v>
      </c>
      <c r="C237" s="80" t="s">
        <v>244</v>
      </c>
      <c r="D237" s="82">
        <v>10.122999999999999</v>
      </c>
      <c r="E237" s="83"/>
      <c r="F237" s="84"/>
      <c r="G237" s="83"/>
      <c r="H237" s="84"/>
      <c r="I237" s="85"/>
      <c r="J237" s="86"/>
    </row>
    <row r="238" spans="1:10">
      <c r="A238" s="80" t="s">
        <v>647</v>
      </c>
      <c r="B238" s="81" t="s">
        <v>648</v>
      </c>
      <c r="C238" s="80" t="s">
        <v>239</v>
      </c>
      <c r="D238" s="82">
        <v>2.9350000000000001</v>
      </c>
      <c r="E238" s="83"/>
      <c r="F238" s="84"/>
      <c r="G238" s="83"/>
      <c r="H238" s="84"/>
      <c r="I238" s="85"/>
      <c r="J238" s="86"/>
    </row>
    <row r="239" spans="1:10">
      <c r="A239" s="80" t="s">
        <v>649</v>
      </c>
      <c r="B239" s="81" t="s">
        <v>650</v>
      </c>
      <c r="C239" s="80" t="s">
        <v>250</v>
      </c>
      <c r="D239" s="82">
        <v>23.027999999999999</v>
      </c>
      <c r="E239" s="83"/>
      <c r="F239" s="84"/>
      <c r="G239" s="83"/>
      <c r="H239" s="84"/>
      <c r="I239" s="85"/>
      <c r="J239" s="86"/>
    </row>
    <row r="240" spans="1:10">
      <c r="A240" s="80" t="s">
        <v>651</v>
      </c>
      <c r="B240" s="81" t="s">
        <v>652</v>
      </c>
      <c r="C240" s="80" t="s">
        <v>250</v>
      </c>
      <c r="D240" s="82">
        <v>3.2549999999999999</v>
      </c>
      <c r="E240" s="83"/>
      <c r="F240" s="84"/>
      <c r="G240" s="83"/>
      <c r="H240" s="84"/>
      <c r="I240" s="85"/>
      <c r="J240" s="86"/>
    </row>
    <row r="241" spans="1:10">
      <c r="A241" s="80" t="s">
        <v>14</v>
      </c>
      <c r="B241" s="81" t="s">
        <v>653</v>
      </c>
      <c r="C241" s="80" t="s">
        <v>250</v>
      </c>
      <c r="D241" s="82">
        <v>19.827999999999999</v>
      </c>
      <c r="E241" s="83"/>
      <c r="F241" s="84"/>
      <c r="G241" s="83"/>
      <c r="H241" s="84"/>
      <c r="I241" s="85"/>
      <c r="J241" s="86"/>
    </row>
    <row r="242" spans="1:10">
      <c r="A242" s="80" t="s">
        <v>1390</v>
      </c>
      <c r="B242" s="81" t="s">
        <v>1391</v>
      </c>
      <c r="C242" s="80" t="s">
        <v>250</v>
      </c>
      <c r="D242" s="82">
        <v>57.344000000000001</v>
      </c>
      <c r="E242" s="83"/>
      <c r="F242" s="84"/>
      <c r="G242" s="83"/>
      <c r="H242" s="84"/>
      <c r="I242" s="85"/>
      <c r="J242" s="86"/>
    </row>
    <row r="243" spans="1:10">
      <c r="A243" s="80" t="s">
        <v>654</v>
      </c>
      <c r="B243" s="81" t="s">
        <v>655</v>
      </c>
      <c r="C243" s="80" t="s">
        <v>250</v>
      </c>
      <c r="D243" s="82">
        <v>198.51</v>
      </c>
      <c r="E243" s="83"/>
      <c r="F243" s="84"/>
      <c r="G243" s="83"/>
      <c r="H243" s="84"/>
      <c r="I243" s="85"/>
      <c r="J243" s="86"/>
    </row>
    <row r="244" spans="1:10">
      <c r="A244" s="80" t="s">
        <v>656</v>
      </c>
      <c r="B244" s="81" t="s">
        <v>657</v>
      </c>
      <c r="C244" s="80" t="s">
        <v>658</v>
      </c>
      <c r="D244" s="82">
        <v>0.83899999999999997</v>
      </c>
      <c r="E244" s="83"/>
      <c r="F244" s="84"/>
      <c r="G244" s="83"/>
      <c r="H244" s="84"/>
      <c r="I244" s="85"/>
      <c r="J244" s="86"/>
    </row>
    <row r="245" spans="1:10">
      <c r="A245" s="80" t="s">
        <v>12</v>
      </c>
      <c r="B245" s="81" t="s">
        <v>661</v>
      </c>
      <c r="C245" s="80" t="s">
        <v>247</v>
      </c>
      <c r="D245" s="82">
        <v>37.064999999999998</v>
      </c>
      <c r="E245" s="83"/>
      <c r="F245" s="84"/>
      <c r="G245" s="83"/>
      <c r="H245" s="84"/>
      <c r="I245" s="85"/>
      <c r="J245" s="86"/>
    </row>
    <row r="246" spans="1:10">
      <c r="A246" s="80" t="s">
        <v>662</v>
      </c>
      <c r="B246" s="81" t="s">
        <v>663</v>
      </c>
      <c r="C246" s="80" t="s">
        <v>250</v>
      </c>
      <c r="D246" s="82">
        <v>2.9169999999999998</v>
      </c>
      <c r="E246" s="83"/>
      <c r="F246" s="84"/>
      <c r="G246" s="83"/>
      <c r="H246" s="84"/>
      <c r="I246" s="85"/>
      <c r="J246" s="86"/>
    </row>
    <row r="247" spans="1:10">
      <c r="A247" s="80" t="s">
        <v>664</v>
      </c>
      <c r="B247" s="81" t="s">
        <v>665</v>
      </c>
      <c r="C247" s="80" t="s">
        <v>666</v>
      </c>
      <c r="D247" s="82">
        <v>7.5750000000000002</v>
      </c>
      <c r="E247" s="83"/>
      <c r="F247" s="84"/>
      <c r="G247" s="83"/>
      <c r="H247" s="84"/>
      <c r="I247" s="85"/>
      <c r="J247" s="86"/>
    </row>
    <row r="248" spans="1:10">
      <c r="A248" s="80" t="s">
        <v>667</v>
      </c>
      <c r="B248" s="81" t="s">
        <v>668</v>
      </c>
      <c r="C248" s="80" t="s">
        <v>669</v>
      </c>
      <c r="D248" s="82">
        <v>30.11</v>
      </c>
      <c r="E248" s="83"/>
      <c r="F248" s="84"/>
      <c r="G248" s="83"/>
      <c r="H248" s="84"/>
      <c r="I248" s="85"/>
      <c r="J248" s="86"/>
    </row>
    <row r="249" spans="1:10">
      <c r="A249" s="80" t="s">
        <v>670</v>
      </c>
      <c r="B249" s="81" t="s">
        <v>671</v>
      </c>
      <c r="C249" s="80" t="s">
        <v>250</v>
      </c>
      <c r="D249" s="82">
        <v>0.126</v>
      </c>
      <c r="E249" s="83"/>
      <c r="F249" s="84"/>
      <c r="G249" s="83"/>
      <c r="H249" s="84"/>
      <c r="I249" s="85"/>
      <c r="J249" s="86"/>
    </row>
    <row r="250" spans="1:10">
      <c r="A250" s="89" t="s">
        <v>672</v>
      </c>
      <c r="B250" s="81" t="s">
        <v>673</v>
      </c>
      <c r="C250" s="89" t="s">
        <v>239</v>
      </c>
      <c r="D250" s="82">
        <v>23.081</v>
      </c>
      <c r="E250" s="96"/>
      <c r="F250" s="97"/>
      <c r="G250" s="90"/>
      <c r="H250" s="82"/>
      <c r="I250" s="90"/>
      <c r="J250" s="86"/>
    </row>
    <row r="251" spans="1:10">
      <c r="A251" s="80" t="s">
        <v>676</v>
      </c>
      <c r="B251" s="81" t="s">
        <v>677</v>
      </c>
      <c r="C251" s="80" t="s">
        <v>300</v>
      </c>
      <c r="D251" s="82">
        <v>20.29</v>
      </c>
      <c r="E251" s="83"/>
      <c r="F251" s="84"/>
      <c r="G251" s="83"/>
      <c r="H251" s="84"/>
      <c r="I251" s="85"/>
      <c r="J251" s="86"/>
    </row>
    <row r="252" spans="1:10">
      <c r="A252" s="80" t="s">
        <v>678</v>
      </c>
      <c r="B252" s="81" t="s">
        <v>679</v>
      </c>
      <c r="C252" s="80" t="s">
        <v>250</v>
      </c>
      <c r="D252" s="82">
        <v>10.939</v>
      </c>
      <c r="E252" s="83"/>
      <c r="F252" s="84"/>
      <c r="G252" s="83"/>
      <c r="H252" s="84"/>
      <c r="I252" s="85"/>
      <c r="J252" s="86"/>
    </row>
    <row r="253" spans="1:10">
      <c r="A253" s="80" t="s">
        <v>680</v>
      </c>
      <c r="B253" s="81" t="s">
        <v>681</v>
      </c>
      <c r="C253" s="80" t="s">
        <v>682</v>
      </c>
      <c r="D253" s="82">
        <v>9.5440000000000005</v>
      </c>
      <c r="E253" s="83"/>
      <c r="F253" s="84"/>
      <c r="G253" s="83"/>
      <c r="H253" s="84"/>
      <c r="I253" s="85"/>
      <c r="J253" s="86"/>
    </row>
    <row r="254" spans="1:10">
      <c r="A254" s="80" t="s">
        <v>683</v>
      </c>
      <c r="B254" s="81" t="s">
        <v>684</v>
      </c>
      <c r="C254" s="80" t="s">
        <v>658</v>
      </c>
      <c r="D254" s="82">
        <v>17.140999999999998</v>
      </c>
      <c r="E254" s="83"/>
      <c r="F254" s="84"/>
      <c r="G254" s="83"/>
      <c r="H254" s="84"/>
      <c r="I254" s="85"/>
      <c r="J254" s="86"/>
    </row>
    <row r="255" spans="1:10">
      <c r="A255" s="80" t="s">
        <v>685</v>
      </c>
      <c r="B255" s="81" t="s">
        <v>686</v>
      </c>
      <c r="C255" s="80" t="s">
        <v>409</v>
      </c>
      <c r="D255" s="82">
        <v>0.55200000000000005</v>
      </c>
      <c r="E255" s="83"/>
      <c r="F255" s="84"/>
      <c r="G255" s="83"/>
      <c r="H255" s="84"/>
      <c r="I255" s="85"/>
      <c r="J255" s="86" t="s">
        <v>328</v>
      </c>
    </row>
    <row r="256" spans="1:10">
      <c r="A256" s="80" t="s">
        <v>687</v>
      </c>
      <c r="B256" s="81" t="s">
        <v>688</v>
      </c>
      <c r="C256" s="80" t="s">
        <v>689</v>
      </c>
      <c r="D256" s="82">
        <v>713.85799999999995</v>
      </c>
      <c r="E256" s="83"/>
      <c r="F256" s="84"/>
      <c r="G256" s="83"/>
      <c r="H256" s="84"/>
      <c r="I256" s="85"/>
      <c r="J256" s="86"/>
    </row>
    <row r="257" spans="1:10">
      <c r="A257" s="80" t="s">
        <v>690</v>
      </c>
      <c r="B257" s="81" t="s">
        <v>691</v>
      </c>
      <c r="C257" s="80" t="s">
        <v>692</v>
      </c>
      <c r="D257" s="82">
        <v>367.96100000000001</v>
      </c>
      <c r="E257" s="83"/>
      <c r="F257" s="84"/>
      <c r="G257" s="83"/>
      <c r="H257" s="84"/>
      <c r="I257" s="85"/>
      <c r="J257" s="86"/>
    </row>
    <row r="258" spans="1:10">
      <c r="A258" s="80" t="s">
        <v>693</v>
      </c>
      <c r="B258" s="81" t="s">
        <v>694</v>
      </c>
      <c r="C258" s="80" t="s">
        <v>695</v>
      </c>
      <c r="D258" s="82">
        <v>4687.7139999999999</v>
      </c>
      <c r="E258" s="83"/>
      <c r="F258" s="84"/>
      <c r="G258" s="83"/>
      <c r="H258" s="84"/>
      <c r="I258" s="85"/>
      <c r="J258" s="86"/>
    </row>
    <row r="259" spans="1:10">
      <c r="A259" s="80" t="s">
        <v>27</v>
      </c>
      <c r="B259" s="81" t="s">
        <v>696</v>
      </c>
      <c r="C259" s="80" t="s">
        <v>250</v>
      </c>
      <c r="D259" s="82">
        <v>2334.59</v>
      </c>
      <c r="E259" s="83"/>
      <c r="F259" s="84"/>
      <c r="G259" s="83"/>
      <c r="H259" s="84"/>
      <c r="I259" s="85"/>
      <c r="J259" s="86"/>
    </row>
    <row r="260" spans="1:10">
      <c r="A260" s="80" t="s">
        <v>697</v>
      </c>
      <c r="B260" s="81" t="s">
        <v>698</v>
      </c>
      <c r="C260" s="80" t="s">
        <v>699</v>
      </c>
      <c r="D260" s="82">
        <v>29.294690000000003</v>
      </c>
      <c r="E260" s="83"/>
      <c r="F260" s="84"/>
      <c r="G260" s="83"/>
      <c r="H260" s="84"/>
      <c r="I260" s="85"/>
      <c r="J260" s="86"/>
    </row>
    <row r="261" spans="1:10">
      <c r="A261" s="80" t="s">
        <v>700</v>
      </c>
      <c r="B261" s="81" t="s">
        <v>701</v>
      </c>
      <c r="C261" s="80" t="s">
        <v>182</v>
      </c>
      <c r="D261" s="82">
        <v>47.076000000000001</v>
      </c>
      <c r="E261" s="83"/>
      <c r="F261" s="84"/>
      <c r="G261" s="83"/>
      <c r="H261" s="84"/>
      <c r="I261" s="85"/>
      <c r="J261" s="86"/>
    </row>
    <row r="262" spans="1:10">
      <c r="A262" s="80" t="s">
        <v>702</v>
      </c>
      <c r="B262" s="81" t="s">
        <v>703</v>
      </c>
      <c r="C262" s="80" t="s">
        <v>699</v>
      </c>
      <c r="D262" s="82">
        <v>1.071</v>
      </c>
      <c r="E262" s="83"/>
      <c r="F262" s="84"/>
      <c r="G262" s="83"/>
      <c r="H262" s="84"/>
      <c r="I262" s="85"/>
      <c r="J262" s="86"/>
    </row>
    <row r="263" spans="1:10">
      <c r="A263" s="80" t="s">
        <v>704</v>
      </c>
      <c r="B263" s="81" t="s">
        <v>705</v>
      </c>
      <c r="C263" s="80" t="s">
        <v>706</v>
      </c>
      <c r="D263" s="82">
        <v>2.0910000000000002</v>
      </c>
      <c r="E263" s="83"/>
      <c r="F263" s="84"/>
      <c r="G263" s="83"/>
      <c r="H263" s="84"/>
      <c r="I263" s="85"/>
      <c r="J263" s="86"/>
    </row>
    <row r="264" spans="1:10">
      <c r="A264" s="80" t="s">
        <v>707</v>
      </c>
      <c r="B264" s="81" t="s">
        <v>708</v>
      </c>
      <c r="C264" s="80" t="s">
        <v>618</v>
      </c>
      <c r="D264" s="82">
        <v>121.444</v>
      </c>
      <c r="E264" s="83"/>
      <c r="F264" s="84"/>
      <c r="G264" s="83"/>
      <c r="H264" s="84"/>
      <c r="I264" s="85"/>
      <c r="J264" s="86"/>
    </row>
    <row r="265" spans="1:10">
      <c r="A265" s="80" t="s">
        <v>709</v>
      </c>
      <c r="B265" s="81" t="s">
        <v>710</v>
      </c>
      <c r="C265" s="80" t="s">
        <v>182</v>
      </c>
      <c r="D265" s="82">
        <v>1.623</v>
      </c>
      <c r="E265" s="83"/>
      <c r="F265" s="84"/>
      <c r="G265" s="83"/>
      <c r="H265" s="84"/>
      <c r="I265" s="85"/>
      <c r="J265" s="86"/>
    </row>
    <row r="266" spans="1:10">
      <c r="A266" s="80" t="s">
        <v>711</v>
      </c>
      <c r="B266" s="81" t="s">
        <v>712</v>
      </c>
      <c r="C266" s="80" t="s">
        <v>713</v>
      </c>
      <c r="D266" s="82">
        <v>38.424999999999997</v>
      </c>
      <c r="E266" s="83"/>
      <c r="F266" s="84"/>
      <c r="G266" s="83"/>
      <c r="H266" s="84"/>
      <c r="I266" s="85"/>
      <c r="J266" s="86"/>
    </row>
    <row r="267" spans="1:10">
      <c r="A267" s="89" t="s">
        <v>714</v>
      </c>
      <c r="B267" s="81" t="s">
        <v>715</v>
      </c>
      <c r="C267" s="80" t="s">
        <v>250</v>
      </c>
      <c r="D267" s="82">
        <v>330.41199999999998</v>
      </c>
      <c r="E267" s="83"/>
      <c r="F267" s="97"/>
      <c r="G267" s="83"/>
      <c r="H267" s="82"/>
      <c r="I267" s="85"/>
      <c r="J267" s="86"/>
    </row>
    <row r="268" spans="1:10">
      <c r="A268" s="80" t="s">
        <v>716</v>
      </c>
      <c r="B268" s="81" t="s">
        <v>717</v>
      </c>
      <c r="C268" s="80" t="s">
        <v>409</v>
      </c>
      <c r="D268" s="82">
        <v>12.603999999999999</v>
      </c>
      <c r="E268" s="83"/>
      <c r="F268" s="84"/>
      <c r="G268" s="83"/>
      <c r="H268" s="84"/>
      <c r="I268" s="85"/>
      <c r="J268" s="86"/>
    </row>
    <row r="269" spans="1:10">
      <c r="A269" s="80" t="s">
        <v>718</v>
      </c>
      <c r="B269" s="81" t="s">
        <v>719</v>
      </c>
      <c r="C269" s="80" t="s">
        <v>182</v>
      </c>
      <c r="D269" s="82">
        <v>1.5129999999999999</v>
      </c>
      <c r="E269" s="83"/>
      <c r="F269" s="84"/>
      <c r="G269" s="83"/>
      <c r="H269" s="84"/>
      <c r="I269" s="85"/>
      <c r="J269" s="86"/>
    </row>
    <row r="270" spans="1:10">
      <c r="A270" s="80" t="s">
        <v>720</v>
      </c>
      <c r="B270" s="81" t="s">
        <v>721</v>
      </c>
      <c r="C270" s="80" t="s">
        <v>506</v>
      </c>
      <c r="D270" s="82">
        <v>14.308</v>
      </c>
      <c r="E270" s="83"/>
      <c r="F270" s="84"/>
      <c r="G270" s="83"/>
      <c r="H270" s="84"/>
      <c r="I270" s="85"/>
      <c r="J270" s="86"/>
    </row>
    <row r="271" spans="1:10">
      <c r="A271" s="80" t="s">
        <v>722</v>
      </c>
      <c r="B271" s="81" t="s">
        <v>723</v>
      </c>
      <c r="C271" s="80" t="s">
        <v>371</v>
      </c>
      <c r="D271" s="82">
        <v>67.772999999999996</v>
      </c>
      <c r="E271" s="83"/>
      <c r="F271" s="84"/>
      <c r="G271" s="83"/>
      <c r="H271" s="84"/>
      <c r="I271" s="85"/>
      <c r="J271" s="86"/>
    </row>
    <row r="272" spans="1:10">
      <c r="A272" s="80" t="s">
        <v>724</v>
      </c>
      <c r="B272" s="81" t="s">
        <v>725</v>
      </c>
      <c r="C272" s="80" t="s">
        <v>270</v>
      </c>
      <c r="D272" s="82">
        <v>1.8160000000000001</v>
      </c>
      <c r="E272" s="83"/>
      <c r="F272" s="84"/>
      <c r="G272" s="83"/>
      <c r="H272" s="84"/>
      <c r="I272" s="85"/>
      <c r="J272" s="86"/>
    </row>
    <row r="273" spans="1:10">
      <c r="A273" s="80" t="s">
        <v>726</v>
      </c>
      <c r="B273" s="81" t="s">
        <v>727</v>
      </c>
      <c r="C273" s="80" t="s">
        <v>239</v>
      </c>
      <c r="D273" s="82">
        <v>0.112</v>
      </c>
      <c r="E273" s="83"/>
      <c r="F273" s="84"/>
      <c r="G273" s="83"/>
      <c r="H273" s="84"/>
      <c r="I273" s="85"/>
      <c r="J273" s="86"/>
    </row>
    <row r="274" spans="1:10">
      <c r="A274" s="80" t="s">
        <v>728</v>
      </c>
      <c r="B274" s="81" t="s">
        <v>729</v>
      </c>
      <c r="C274" s="80" t="s">
        <v>239</v>
      </c>
      <c r="D274" s="82">
        <v>1.04</v>
      </c>
      <c r="E274" s="83"/>
      <c r="F274" s="84"/>
      <c r="G274" s="83"/>
      <c r="H274" s="84"/>
      <c r="I274" s="85"/>
      <c r="J274" s="86" t="s">
        <v>328</v>
      </c>
    </row>
    <row r="275" spans="1:10">
      <c r="A275" s="80" t="s">
        <v>730</v>
      </c>
      <c r="B275" s="81" t="s">
        <v>731</v>
      </c>
      <c r="C275" s="80" t="s">
        <v>339</v>
      </c>
      <c r="D275" s="82">
        <v>15.151</v>
      </c>
      <c r="E275" s="83"/>
      <c r="F275" s="84"/>
      <c r="G275" s="83"/>
      <c r="H275" s="84"/>
      <c r="I275" s="85"/>
      <c r="J275" s="86"/>
    </row>
    <row r="276" spans="1:10">
      <c r="A276" s="80" t="s">
        <v>732</v>
      </c>
      <c r="B276" s="81" t="s">
        <v>733</v>
      </c>
      <c r="C276" s="80" t="s">
        <v>239</v>
      </c>
      <c r="D276" s="82">
        <v>1.1639999999999999</v>
      </c>
      <c r="E276" s="83"/>
      <c r="F276" s="84"/>
      <c r="G276" s="83"/>
      <c r="H276" s="84"/>
      <c r="I276" s="85"/>
      <c r="J276" s="86"/>
    </row>
    <row r="277" spans="1:10">
      <c r="A277" s="80" t="s">
        <v>734</v>
      </c>
      <c r="B277" s="81" t="s">
        <v>735</v>
      </c>
      <c r="C277" s="80" t="s">
        <v>261</v>
      </c>
      <c r="D277" s="82">
        <v>418.37400000000002</v>
      </c>
      <c r="E277" s="83"/>
      <c r="F277" s="84"/>
      <c r="G277" s="83"/>
      <c r="H277" s="84"/>
      <c r="I277" s="85"/>
      <c r="J277" s="86"/>
    </row>
    <row r="278" spans="1:10">
      <c r="A278" s="80" t="s">
        <v>736</v>
      </c>
      <c r="B278" s="81" t="s">
        <v>737</v>
      </c>
      <c r="C278" s="80" t="s">
        <v>738</v>
      </c>
      <c r="D278" s="82">
        <v>373.36399999999998</v>
      </c>
      <c r="E278" s="83"/>
      <c r="F278" s="84"/>
      <c r="G278" s="83"/>
      <c r="H278" s="84"/>
      <c r="I278" s="85"/>
      <c r="J278" s="86"/>
    </row>
    <row r="279" spans="1:10">
      <c r="A279" s="80" t="s">
        <v>739</v>
      </c>
      <c r="B279" s="81" t="s">
        <v>740</v>
      </c>
      <c r="C279" s="80" t="s">
        <v>506</v>
      </c>
      <c r="D279" s="82">
        <v>4.8079999999999998</v>
      </c>
      <c r="E279" s="83"/>
      <c r="F279" s="84"/>
      <c r="G279" s="83"/>
      <c r="H279" s="84"/>
      <c r="I279" s="85"/>
      <c r="J279" s="86"/>
    </row>
    <row r="280" spans="1:10">
      <c r="A280" s="80" t="s">
        <v>741</v>
      </c>
      <c r="B280" s="81" t="s">
        <v>742</v>
      </c>
      <c r="C280" s="80" t="s">
        <v>362</v>
      </c>
      <c r="D280" s="82">
        <v>278.14699999999999</v>
      </c>
      <c r="E280" s="83"/>
      <c r="F280" s="84"/>
      <c r="G280" s="83"/>
      <c r="H280" s="84"/>
      <c r="I280" s="85"/>
      <c r="J280" s="86"/>
    </row>
    <row r="281" spans="1:10">
      <c r="A281" s="80" t="s">
        <v>743</v>
      </c>
      <c r="B281" s="81" t="s">
        <v>744</v>
      </c>
      <c r="C281" s="80" t="s">
        <v>253</v>
      </c>
      <c r="D281" s="82">
        <v>56.555</v>
      </c>
      <c r="E281" s="83"/>
      <c r="F281" s="84"/>
      <c r="G281" s="83"/>
      <c r="H281" s="84"/>
      <c r="I281" s="85"/>
      <c r="J281" s="86"/>
    </row>
    <row r="282" spans="1:10">
      <c r="A282" s="80" t="s">
        <v>152</v>
      </c>
      <c r="B282" s="81" t="s">
        <v>1553</v>
      </c>
      <c r="C282" s="89" t="s">
        <v>250</v>
      </c>
      <c r="D282" s="82">
        <v>9.2970000000000006</v>
      </c>
      <c r="E282" s="83"/>
      <c r="F282" s="84"/>
      <c r="G282" s="83"/>
      <c r="H282" s="84"/>
      <c r="I282" s="85"/>
      <c r="J282" s="105" t="s">
        <v>1544</v>
      </c>
    </row>
    <row r="283" spans="1:10">
      <c r="A283" s="80" t="s">
        <v>745</v>
      </c>
      <c r="B283" s="81" t="s">
        <v>746</v>
      </c>
      <c r="C283" s="80" t="s">
        <v>747</v>
      </c>
      <c r="D283" s="82">
        <v>28.141999999999999</v>
      </c>
      <c r="E283" s="83"/>
      <c r="F283" s="84"/>
      <c r="G283" s="83"/>
      <c r="H283" s="84"/>
      <c r="I283" s="85"/>
      <c r="J283" s="86"/>
    </row>
    <row r="284" spans="1:10">
      <c r="A284" s="80" t="s">
        <v>748</v>
      </c>
      <c r="B284" s="81" t="s">
        <v>749</v>
      </c>
      <c r="C284" s="80" t="s">
        <v>750</v>
      </c>
      <c r="D284" s="82">
        <v>80.668999999999997</v>
      </c>
      <c r="E284" s="83"/>
      <c r="F284" s="84"/>
      <c r="G284" s="83"/>
      <c r="H284" s="84"/>
      <c r="I284" s="85"/>
      <c r="J284" s="86"/>
    </row>
    <row r="285" spans="1:10">
      <c r="A285" s="80" t="s">
        <v>751</v>
      </c>
      <c r="B285" s="81" t="s">
        <v>752</v>
      </c>
      <c r="C285" s="80" t="s">
        <v>753</v>
      </c>
      <c r="D285" s="82">
        <v>4.798</v>
      </c>
      <c r="E285" s="83"/>
      <c r="F285" s="84"/>
      <c r="G285" s="83"/>
      <c r="H285" s="84"/>
      <c r="I285" s="85"/>
      <c r="J285" s="86"/>
    </row>
    <row r="286" spans="1:10">
      <c r="A286" s="80" t="s">
        <v>754</v>
      </c>
      <c r="B286" s="81" t="s">
        <v>755</v>
      </c>
      <c r="C286" s="80" t="s">
        <v>753</v>
      </c>
      <c r="D286" s="82">
        <v>27.018000000000001</v>
      </c>
      <c r="E286" s="83"/>
      <c r="F286" s="84"/>
      <c r="G286" s="83"/>
      <c r="H286" s="84"/>
      <c r="I286" s="85"/>
      <c r="J286" s="86"/>
    </row>
    <row r="287" spans="1:10">
      <c r="A287" s="80" t="s">
        <v>756</v>
      </c>
      <c r="B287" s="81" t="s">
        <v>757</v>
      </c>
      <c r="C287" s="80" t="s">
        <v>362</v>
      </c>
      <c r="D287" s="82">
        <v>9.4090000000000007</v>
      </c>
      <c r="E287" s="83"/>
      <c r="F287" s="84"/>
      <c r="G287" s="83"/>
      <c r="H287" s="84"/>
      <c r="I287" s="85"/>
      <c r="J287" s="86"/>
    </row>
    <row r="288" spans="1:10">
      <c r="A288" s="80" t="s">
        <v>758</v>
      </c>
      <c r="B288" s="81" t="s">
        <v>759</v>
      </c>
      <c r="C288" s="80" t="s">
        <v>250</v>
      </c>
      <c r="D288" s="82">
        <v>9.6000000000000002E-2</v>
      </c>
      <c r="E288" s="83"/>
      <c r="F288" s="84"/>
      <c r="G288" s="83"/>
      <c r="H288" s="84"/>
      <c r="I288" s="85"/>
      <c r="J288" s="86"/>
    </row>
    <row r="289" spans="1:10">
      <c r="A289" s="94" t="s">
        <v>760</v>
      </c>
      <c r="B289" s="81" t="s">
        <v>761</v>
      </c>
      <c r="C289" s="80" t="s">
        <v>762</v>
      </c>
      <c r="D289" s="82">
        <v>71.399000000000001</v>
      </c>
      <c r="E289" s="83"/>
      <c r="F289" s="84"/>
      <c r="G289" s="83"/>
      <c r="H289" s="84"/>
      <c r="I289" s="85"/>
      <c r="J289" s="86"/>
    </row>
    <row r="290" spans="1:10">
      <c r="A290" s="80" t="s">
        <v>763</v>
      </c>
      <c r="B290" s="81" t="s">
        <v>764</v>
      </c>
      <c r="C290" s="80" t="s">
        <v>347</v>
      </c>
      <c r="D290" s="82">
        <v>22.187000000000001</v>
      </c>
      <c r="E290" s="83"/>
      <c r="F290" s="84"/>
      <c r="G290" s="83"/>
      <c r="H290" s="84"/>
      <c r="I290" s="85"/>
      <c r="J290" s="86"/>
    </row>
    <row r="291" spans="1:10">
      <c r="A291" s="80" t="s">
        <v>765</v>
      </c>
      <c r="B291" s="81" t="s">
        <v>766</v>
      </c>
      <c r="C291" s="80" t="s">
        <v>767</v>
      </c>
      <c r="D291" s="82">
        <v>104.858</v>
      </c>
      <c r="E291" s="83"/>
      <c r="F291" s="84"/>
      <c r="G291" s="83"/>
      <c r="H291" s="84"/>
      <c r="I291" s="85"/>
      <c r="J291" s="86"/>
    </row>
    <row r="292" spans="1:10">
      <c r="A292" s="80" t="s">
        <v>768</v>
      </c>
      <c r="B292" s="81" t="s">
        <v>769</v>
      </c>
      <c r="C292" s="80" t="s">
        <v>447</v>
      </c>
      <c r="D292" s="82">
        <v>0.318</v>
      </c>
      <c r="E292" s="83"/>
      <c r="F292" s="84"/>
      <c r="G292" s="83"/>
      <c r="H292" s="84"/>
      <c r="I292" s="85"/>
      <c r="J292" s="86"/>
    </row>
    <row r="293" spans="1:10">
      <c r="A293" s="80" t="s">
        <v>770</v>
      </c>
      <c r="B293" s="81" t="s">
        <v>771</v>
      </c>
      <c r="C293" s="80" t="s">
        <v>300</v>
      </c>
      <c r="D293" s="82">
        <v>37.606000000000002</v>
      </c>
      <c r="E293" s="83"/>
      <c r="F293" s="84"/>
      <c r="G293" s="83"/>
      <c r="H293" s="84"/>
      <c r="I293" s="85"/>
      <c r="J293" s="86"/>
    </row>
    <row r="294" spans="1:10">
      <c r="A294" s="80" t="s">
        <v>774</v>
      </c>
      <c r="B294" s="81" t="s">
        <v>775</v>
      </c>
      <c r="C294" s="80" t="s">
        <v>776</v>
      </c>
      <c r="D294" s="82">
        <v>2.2799999999999998</v>
      </c>
      <c r="E294" s="83"/>
      <c r="F294" s="84"/>
      <c r="G294" s="83"/>
      <c r="H294" s="84"/>
      <c r="I294" s="85"/>
      <c r="J294" s="86"/>
    </row>
    <row r="295" spans="1:10">
      <c r="A295" s="80" t="s">
        <v>146</v>
      </c>
      <c r="B295" s="81" t="s">
        <v>777</v>
      </c>
      <c r="C295" s="80" t="s">
        <v>447</v>
      </c>
      <c r="D295" s="82">
        <v>4.7169999999999996</v>
      </c>
      <c r="E295" s="83"/>
      <c r="F295" s="84"/>
      <c r="G295" s="83"/>
      <c r="H295" s="84"/>
      <c r="I295" s="85"/>
      <c r="J295" s="86"/>
    </row>
    <row r="296" spans="1:10">
      <c r="A296" s="80" t="s">
        <v>160</v>
      </c>
      <c r="B296" s="81" t="s">
        <v>777</v>
      </c>
      <c r="C296" s="80" t="s">
        <v>778</v>
      </c>
      <c r="D296" s="82">
        <v>6.9420000000000002</v>
      </c>
      <c r="E296" s="83"/>
      <c r="F296" s="84"/>
      <c r="G296" s="83"/>
      <c r="H296" s="84"/>
      <c r="I296" s="85"/>
      <c r="J296" s="86"/>
    </row>
    <row r="297" spans="1:10">
      <c r="A297" s="80" t="s">
        <v>779</v>
      </c>
      <c r="B297" s="81" t="s">
        <v>780</v>
      </c>
      <c r="C297" s="80" t="s">
        <v>250</v>
      </c>
      <c r="D297" s="82">
        <v>87.777000000000001</v>
      </c>
      <c r="E297" s="83"/>
      <c r="F297" s="84"/>
      <c r="G297" s="83"/>
      <c r="H297" s="84"/>
      <c r="I297" s="85"/>
      <c r="J297" s="86"/>
    </row>
    <row r="298" spans="1:10">
      <c r="A298" s="80" t="s">
        <v>781</v>
      </c>
      <c r="B298" s="81" t="s">
        <v>782</v>
      </c>
      <c r="C298" s="80" t="s">
        <v>371</v>
      </c>
      <c r="D298" s="82">
        <v>27.225000000000001</v>
      </c>
      <c r="E298" s="83"/>
      <c r="F298" s="84"/>
      <c r="G298" s="83"/>
      <c r="H298" s="84"/>
      <c r="I298" s="85"/>
      <c r="J298" s="86"/>
    </row>
    <row r="299" spans="1:10">
      <c r="A299" s="80" t="s">
        <v>783</v>
      </c>
      <c r="B299" s="81" t="s">
        <v>1392</v>
      </c>
      <c r="C299" s="80" t="s">
        <v>253</v>
      </c>
      <c r="D299" s="82">
        <v>0.67500000000000004</v>
      </c>
      <c r="E299" s="83"/>
      <c r="F299" s="84"/>
      <c r="G299" s="83"/>
      <c r="H299" s="84"/>
      <c r="I299" s="85"/>
      <c r="J299" s="86"/>
    </row>
    <row r="300" spans="1:10">
      <c r="A300" s="89" t="s">
        <v>785</v>
      </c>
      <c r="B300" s="81" t="s">
        <v>1393</v>
      </c>
      <c r="C300" s="89" t="s">
        <v>339</v>
      </c>
      <c r="D300" s="82">
        <v>40.386000000000003</v>
      </c>
      <c r="E300" s="96"/>
      <c r="F300" s="97"/>
      <c r="G300" s="90"/>
      <c r="H300" s="82"/>
      <c r="I300" s="90"/>
      <c r="J300" s="86"/>
    </row>
    <row r="301" spans="1:10">
      <c r="A301" s="80" t="s">
        <v>787</v>
      </c>
      <c r="B301" s="81" t="s">
        <v>788</v>
      </c>
      <c r="C301" s="80" t="s">
        <v>682</v>
      </c>
      <c r="D301" s="82">
        <v>108.38500000000001</v>
      </c>
      <c r="E301" s="83"/>
      <c r="F301" s="84"/>
      <c r="G301" s="83"/>
      <c r="H301" s="84"/>
      <c r="I301" s="85"/>
      <c r="J301" s="86"/>
    </row>
    <row r="302" spans="1:10">
      <c r="A302" s="89" t="s">
        <v>789</v>
      </c>
      <c r="B302" s="81" t="s">
        <v>790</v>
      </c>
      <c r="C302" s="89" t="s">
        <v>250</v>
      </c>
      <c r="D302" s="82">
        <v>1.4259999999999999</v>
      </c>
      <c r="E302" s="96"/>
      <c r="F302" s="97"/>
      <c r="G302" s="90"/>
      <c r="H302" s="82"/>
      <c r="I302" s="90"/>
      <c r="J302" s="86"/>
    </row>
    <row r="303" spans="1:10">
      <c r="A303" s="80" t="s">
        <v>791</v>
      </c>
      <c r="B303" s="81" t="s">
        <v>792</v>
      </c>
      <c r="C303" s="80" t="s">
        <v>239</v>
      </c>
      <c r="D303" s="82">
        <v>5.468</v>
      </c>
      <c r="E303" s="83"/>
      <c r="F303" s="84"/>
      <c r="G303" s="83"/>
      <c r="H303" s="84"/>
      <c r="I303" s="85"/>
      <c r="J303" s="86"/>
    </row>
    <row r="304" spans="1:10">
      <c r="A304" s="80" t="s">
        <v>793</v>
      </c>
      <c r="B304" s="81" t="s">
        <v>794</v>
      </c>
      <c r="C304" s="80" t="s">
        <v>250</v>
      </c>
      <c r="D304" s="82">
        <v>121.756</v>
      </c>
      <c r="E304" s="83"/>
      <c r="F304" s="84"/>
      <c r="G304" s="83"/>
      <c r="H304" s="84"/>
      <c r="I304" s="85"/>
      <c r="J304" s="86"/>
    </row>
    <row r="305" spans="1:10">
      <c r="A305" s="80" t="s">
        <v>795</v>
      </c>
      <c r="B305" s="81" t="s">
        <v>796</v>
      </c>
      <c r="C305" s="80" t="s">
        <v>250</v>
      </c>
      <c r="D305" s="82">
        <v>1.982</v>
      </c>
      <c r="E305" s="83"/>
      <c r="F305" s="84"/>
      <c r="G305" s="83"/>
      <c r="H305" s="84"/>
      <c r="I305" s="85"/>
      <c r="J305" s="86"/>
    </row>
    <row r="306" spans="1:10">
      <c r="A306" s="80" t="s">
        <v>797</v>
      </c>
      <c r="B306" s="81" t="s">
        <v>798</v>
      </c>
      <c r="C306" s="80" t="s">
        <v>250</v>
      </c>
      <c r="D306" s="82">
        <v>4.2000000000000003E-2</v>
      </c>
      <c r="E306" s="83"/>
      <c r="F306" s="84"/>
      <c r="G306" s="83"/>
      <c r="H306" s="84"/>
      <c r="I306" s="85"/>
      <c r="J306" s="86"/>
    </row>
    <row r="307" spans="1:10">
      <c r="A307" s="80" t="s">
        <v>1552</v>
      </c>
      <c r="B307" s="81" t="s">
        <v>1551</v>
      </c>
      <c r="C307" s="89" t="s">
        <v>250</v>
      </c>
      <c r="D307" s="82">
        <v>1.363</v>
      </c>
      <c r="E307" s="83"/>
      <c r="F307" s="84"/>
      <c r="G307" s="83"/>
      <c r="H307" s="84"/>
      <c r="I307" s="85"/>
      <c r="J307" s="105" t="s">
        <v>1544</v>
      </c>
    </row>
    <row r="308" spans="1:10">
      <c r="A308" s="80" t="s">
        <v>799</v>
      </c>
      <c r="B308" s="81" t="s">
        <v>800</v>
      </c>
      <c r="C308" s="80" t="s">
        <v>182</v>
      </c>
      <c r="D308" s="82">
        <v>29.484999999999999</v>
      </c>
      <c r="E308" s="83"/>
      <c r="F308" s="84"/>
      <c r="G308" s="83"/>
      <c r="H308" s="84"/>
      <c r="I308" s="85"/>
      <c r="J308" s="86"/>
    </row>
    <row r="309" spans="1:10">
      <c r="A309" s="80" t="s">
        <v>801</v>
      </c>
      <c r="B309" s="81" t="s">
        <v>802</v>
      </c>
      <c r="C309" s="80" t="s">
        <v>803</v>
      </c>
      <c r="D309" s="82">
        <v>1624.454</v>
      </c>
      <c r="E309" s="83"/>
      <c r="F309" s="84"/>
      <c r="G309" s="83"/>
      <c r="H309" s="84"/>
      <c r="I309" s="85"/>
      <c r="J309" s="86"/>
    </row>
    <row r="310" spans="1:10">
      <c r="A310" s="80" t="s">
        <v>804</v>
      </c>
      <c r="B310" s="81" t="s">
        <v>805</v>
      </c>
      <c r="C310" s="80" t="s">
        <v>250</v>
      </c>
      <c r="D310" s="82">
        <v>2.0590000000000002</v>
      </c>
      <c r="E310" s="83"/>
      <c r="F310" s="84"/>
      <c r="G310" s="83"/>
      <c r="H310" s="84"/>
      <c r="I310" s="85"/>
      <c r="J310" s="86"/>
    </row>
    <row r="311" spans="1:10">
      <c r="A311" s="80" t="s">
        <v>806</v>
      </c>
      <c r="B311" s="81" t="s">
        <v>807</v>
      </c>
      <c r="C311" s="80" t="s">
        <v>399</v>
      </c>
      <c r="D311" s="82">
        <v>33.064</v>
      </c>
      <c r="E311" s="83"/>
      <c r="F311" s="84"/>
      <c r="G311" s="83"/>
      <c r="H311" s="84"/>
      <c r="I311" s="85"/>
      <c r="J311" s="86"/>
    </row>
    <row r="312" spans="1:10">
      <c r="A312" s="80" t="s">
        <v>808</v>
      </c>
      <c r="B312" s="81" t="s">
        <v>809</v>
      </c>
      <c r="C312" s="80" t="s">
        <v>450</v>
      </c>
      <c r="D312" s="82">
        <v>3.2989999999999999</v>
      </c>
      <c r="E312" s="83"/>
      <c r="F312" s="84"/>
      <c r="G312" s="83"/>
      <c r="H312" s="84"/>
      <c r="I312" s="85"/>
      <c r="J312" s="86"/>
    </row>
    <row r="313" spans="1:10">
      <c r="A313" s="80" t="s">
        <v>41</v>
      </c>
      <c r="B313" s="81" t="s">
        <v>810</v>
      </c>
      <c r="C313" s="80" t="s">
        <v>250</v>
      </c>
      <c r="D313" s="82">
        <v>4.734</v>
      </c>
      <c r="E313" s="83"/>
      <c r="F313" s="84"/>
      <c r="G313" s="83"/>
      <c r="H313" s="84"/>
      <c r="I313" s="85"/>
      <c r="J313" s="86"/>
    </row>
    <row r="314" spans="1:10">
      <c r="A314" s="80" t="s">
        <v>811</v>
      </c>
      <c r="B314" s="81" t="s">
        <v>812</v>
      </c>
      <c r="C314" s="80" t="s">
        <v>250</v>
      </c>
      <c r="D314" s="82">
        <v>66.135999999999996</v>
      </c>
      <c r="E314" s="83"/>
      <c r="F314" s="84"/>
      <c r="G314" s="83"/>
      <c r="H314" s="84"/>
      <c r="I314" s="85"/>
      <c r="J314" s="86"/>
    </row>
    <row r="315" spans="1:10">
      <c r="A315" s="80" t="s">
        <v>813</v>
      </c>
      <c r="B315" s="81" t="s">
        <v>814</v>
      </c>
      <c r="C315" s="80" t="s">
        <v>250</v>
      </c>
      <c r="D315" s="82">
        <v>3.8570000000000002</v>
      </c>
      <c r="E315" s="83"/>
      <c r="F315" s="84"/>
      <c r="G315" s="83"/>
      <c r="H315" s="84"/>
      <c r="I315" s="85"/>
      <c r="J315" s="86"/>
    </row>
    <row r="316" spans="1:10">
      <c r="A316" s="80" t="s">
        <v>815</v>
      </c>
      <c r="B316" s="81" t="s">
        <v>816</v>
      </c>
      <c r="C316" s="80" t="s">
        <v>239</v>
      </c>
      <c r="D316" s="82">
        <v>1.742</v>
      </c>
      <c r="E316" s="83"/>
      <c r="F316" s="84"/>
      <c r="G316" s="83"/>
      <c r="H316" s="84"/>
      <c r="I316" s="85"/>
      <c r="J316" s="86"/>
    </row>
    <row r="317" spans="1:10" s="104" customFormat="1">
      <c r="A317" s="80" t="s">
        <v>817</v>
      </c>
      <c r="B317" s="81" t="s">
        <v>818</v>
      </c>
      <c r="C317" s="80" t="s">
        <v>605</v>
      </c>
      <c r="D317" s="82">
        <v>267.38200000000001</v>
      </c>
      <c r="E317" s="83"/>
      <c r="F317" s="84"/>
      <c r="G317" s="83"/>
      <c r="H317" s="84"/>
      <c r="I317" s="85"/>
      <c r="J317" s="86"/>
    </row>
    <row r="318" spans="1:10">
      <c r="A318" s="80" t="s">
        <v>151</v>
      </c>
      <c r="B318" s="81" t="s">
        <v>819</v>
      </c>
      <c r="C318" s="80" t="s">
        <v>250</v>
      </c>
      <c r="D318" s="82">
        <v>191.02799999999999</v>
      </c>
      <c r="E318" s="83"/>
      <c r="F318" s="84"/>
      <c r="G318" s="83"/>
      <c r="H318" s="84"/>
      <c r="I318" s="85"/>
      <c r="J318" s="86"/>
    </row>
    <row r="319" spans="1:10">
      <c r="A319" s="80" t="s">
        <v>1394</v>
      </c>
      <c r="B319" s="81" t="s">
        <v>1395</v>
      </c>
      <c r="C319" s="80" t="s">
        <v>250</v>
      </c>
      <c r="D319" s="82">
        <v>12.28</v>
      </c>
      <c r="E319" s="83"/>
      <c r="F319" s="84"/>
      <c r="G319" s="83"/>
      <c r="H319" s="84"/>
      <c r="I319" s="85"/>
      <c r="J319" s="86"/>
    </row>
    <row r="320" spans="1:10">
      <c r="A320" s="80" t="s">
        <v>820</v>
      </c>
      <c r="B320" s="81" t="s">
        <v>821</v>
      </c>
      <c r="C320" s="80" t="s">
        <v>247</v>
      </c>
      <c r="D320" s="82">
        <v>6.8689999999999998</v>
      </c>
      <c r="E320" s="83"/>
      <c r="F320" s="84"/>
      <c r="G320" s="83"/>
      <c r="H320" s="84"/>
      <c r="I320" s="85"/>
      <c r="J320" s="86"/>
    </row>
    <row r="321" spans="1:10">
      <c r="A321" s="80" t="s">
        <v>822</v>
      </c>
      <c r="B321" s="81" t="s">
        <v>823</v>
      </c>
      <c r="C321" s="80" t="s">
        <v>261</v>
      </c>
      <c r="D321" s="82">
        <v>4.0410000000000004</v>
      </c>
      <c r="E321" s="83"/>
      <c r="F321" s="84"/>
      <c r="G321" s="83"/>
      <c r="H321" s="84"/>
      <c r="I321" s="85"/>
      <c r="J321" s="86"/>
    </row>
    <row r="322" spans="1:10">
      <c r="A322" s="89" t="s">
        <v>82</v>
      </c>
      <c r="B322" s="81" t="s">
        <v>824</v>
      </c>
      <c r="C322" s="89" t="s">
        <v>250</v>
      </c>
      <c r="D322" s="82">
        <v>19.581</v>
      </c>
      <c r="E322" s="96"/>
      <c r="F322" s="97"/>
      <c r="G322" s="90"/>
      <c r="H322" s="82"/>
      <c r="I322" s="90"/>
      <c r="J322" s="86"/>
    </row>
    <row r="323" spans="1:10">
      <c r="A323" s="80" t="s">
        <v>825</v>
      </c>
      <c r="B323" s="81" t="s">
        <v>826</v>
      </c>
      <c r="C323" s="80" t="s">
        <v>327</v>
      </c>
      <c r="D323" s="82">
        <v>345.39400000000001</v>
      </c>
      <c r="E323" s="83"/>
      <c r="F323" s="84"/>
      <c r="G323" s="83"/>
      <c r="H323" s="84"/>
      <c r="I323" s="85"/>
      <c r="J323" s="86"/>
    </row>
    <row r="324" spans="1:10">
      <c r="A324" s="80" t="s">
        <v>827</v>
      </c>
      <c r="B324" s="81" t="s">
        <v>828</v>
      </c>
      <c r="C324" s="80" t="s">
        <v>253</v>
      </c>
      <c r="D324" s="82">
        <v>10.949</v>
      </c>
      <c r="E324" s="83"/>
      <c r="F324" s="84"/>
      <c r="G324" s="83"/>
      <c r="H324" s="84"/>
      <c r="I324" s="85"/>
      <c r="J324" s="86"/>
    </row>
    <row r="325" spans="1:10">
      <c r="A325" s="80" t="s">
        <v>829</v>
      </c>
      <c r="B325" s="81" t="s">
        <v>830</v>
      </c>
      <c r="C325" s="80" t="s">
        <v>506</v>
      </c>
      <c r="D325" s="82">
        <v>4.7930000000000001</v>
      </c>
      <c r="E325" s="83"/>
      <c r="F325" s="84"/>
      <c r="G325" s="83"/>
      <c r="H325" s="84"/>
      <c r="I325" s="85"/>
      <c r="J325" s="86"/>
    </row>
    <row r="326" spans="1:10">
      <c r="A326" s="80" t="s">
        <v>831</v>
      </c>
      <c r="B326" s="81" t="s">
        <v>832</v>
      </c>
      <c r="C326" s="80" t="s">
        <v>244</v>
      </c>
      <c r="D326" s="82">
        <v>3.0089999999999999</v>
      </c>
      <c r="E326" s="83"/>
      <c r="F326" s="84"/>
      <c r="G326" s="83"/>
      <c r="H326" s="84"/>
      <c r="I326" s="85"/>
      <c r="J326" s="86"/>
    </row>
    <row r="327" spans="1:10">
      <c r="A327" s="80" t="s">
        <v>833</v>
      </c>
      <c r="B327" s="81" t="s">
        <v>834</v>
      </c>
      <c r="C327" s="80" t="s">
        <v>244</v>
      </c>
      <c r="D327" s="82">
        <v>8.5299999999999994</v>
      </c>
      <c r="E327" s="83"/>
      <c r="F327" s="84"/>
      <c r="G327" s="83"/>
      <c r="H327" s="84"/>
      <c r="I327" s="85"/>
      <c r="J327" s="86"/>
    </row>
    <row r="328" spans="1:10">
      <c r="A328" s="80" t="s">
        <v>835</v>
      </c>
      <c r="B328" s="81" t="s">
        <v>836</v>
      </c>
      <c r="C328" s="80" t="s">
        <v>837</v>
      </c>
      <c r="D328" s="82">
        <v>1.9570000000000001</v>
      </c>
      <c r="E328" s="83"/>
      <c r="F328" s="84"/>
      <c r="G328" s="83"/>
      <c r="H328" s="84"/>
      <c r="I328" s="85"/>
      <c r="J328" s="86"/>
    </row>
    <row r="329" spans="1:10">
      <c r="A329" s="80" t="s">
        <v>838</v>
      </c>
      <c r="B329" s="81" t="s">
        <v>839</v>
      </c>
      <c r="C329" s="80" t="s">
        <v>250</v>
      </c>
      <c r="D329" s="82">
        <v>4.2889999999999997</v>
      </c>
      <c r="E329" s="83"/>
      <c r="F329" s="84"/>
      <c r="G329" s="83"/>
      <c r="H329" s="84"/>
      <c r="I329" s="85"/>
      <c r="J329" s="86"/>
    </row>
    <row r="330" spans="1:10">
      <c r="A330" s="80" t="s">
        <v>840</v>
      </c>
      <c r="B330" s="81" t="s">
        <v>841</v>
      </c>
      <c r="C330" s="80" t="s">
        <v>239</v>
      </c>
      <c r="D330" s="82">
        <v>1.9019999999999999</v>
      </c>
      <c r="E330" s="83"/>
      <c r="F330" s="84"/>
      <c r="G330" s="83"/>
      <c r="H330" s="84"/>
      <c r="I330" s="85"/>
      <c r="J330" s="86"/>
    </row>
    <row r="331" spans="1:10">
      <c r="A331" s="89" t="s">
        <v>842</v>
      </c>
      <c r="B331" s="81" t="s">
        <v>843</v>
      </c>
      <c r="C331" s="89" t="s">
        <v>321</v>
      </c>
      <c r="D331" s="82">
        <v>0.40600000000000003</v>
      </c>
      <c r="E331" s="96"/>
      <c r="F331" s="97"/>
      <c r="G331" s="90"/>
      <c r="H331" s="82"/>
      <c r="I331" s="90"/>
      <c r="J331" s="86"/>
    </row>
    <row r="332" spans="1:10">
      <c r="A332" s="80" t="s">
        <v>844</v>
      </c>
      <c r="B332" s="81" t="s">
        <v>845</v>
      </c>
      <c r="C332" s="80" t="s">
        <v>846</v>
      </c>
      <c r="D332" s="82">
        <v>0.35799999999999998</v>
      </c>
      <c r="E332" s="83"/>
      <c r="F332" s="84"/>
      <c r="G332" s="83"/>
      <c r="H332" s="84"/>
      <c r="I332" s="85"/>
      <c r="J332" s="86"/>
    </row>
    <row r="333" spans="1:10">
      <c r="A333" s="80" t="s">
        <v>847</v>
      </c>
      <c r="B333" s="81" t="s">
        <v>848</v>
      </c>
      <c r="C333" s="80" t="s">
        <v>261</v>
      </c>
      <c r="D333" s="82">
        <v>0.76600000000000001</v>
      </c>
      <c r="E333" s="83"/>
      <c r="F333" s="84"/>
      <c r="G333" s="83"/>
      <c r="H333" s="84"/>
      <c r="I333" s="85"/>
      <c r="J333" s="86"/>
    </row>
    <row r="334" spans="1:10">
      <c r="A334" s="80" t="s">
        <v>849</v>
      </c>
      <c r="B334" s="81" t="s">
        <v>850</v>
      </c>
      <c r="C334" s="80" t="s">
        <v>851</v>
      </c>
      <c r="D334" s="82">
        <v>0.15</v>
      </c>
      <c r="E334" s="83"/>
      <c r="F334" s="84"/>
      <c r="G334" s="83"/>
      <c r="H334" s="84"/>
      <c r="I334" s="85"/>
      <c r="J334" s="86"/>
    </row>
    <row r="335" spans="1:10">
      <c r="A335" s="80" t="s">
        <v>852</v>
      </c>
      <c r="B335" s="81" t="s">
        <v>853</v>
      </c>
      <c r="C335" s="80" t="s">
        <v>239</v>
      </c>
      <c r="D335" s="82">
        <v>1.5129999999999999</v>
      </c>
      <c r="E335" s="83"/>
      <c r="F335" s="84"/>
      <c r="G335" s="83"/>
      <c r="H335" s="84"/>
      <c r="I335" s="85"/>
      <c r="J335" s="86"/>
    </row>
    <row r="336" spans="1:10">
      <c r="A336" s="80" t="s">
        <v>854</v>
      </c>
      <c r="B336" s="81" t="s">
        <v>855</v>
      </c>
      <c r="C336" s="80" t="s">
        <v>239</v>
      </c>
      <c r="D336" s="82">
        <v>18.858000000000001</v>
      </c>
      <c r="E336" s="83"/>
      <c r="F336" s="84"/>
      <c r="G336" s="83"/>
      <c r="H336" s="84"/>
      <c r="I336" s="85"/>
      <c r="J336" s="86" t="s">
        <v>328</v>
      </c>
    </row>
    <row r="337" spans="1:10">
      <c r="A337" s="80" t="s">
        <v>10</v>
      </c>
      <c r="B337" s="81" t="s">
        <v>856</v>
      </c>
      <c r="C337" s="80" t="s">
        <v>250</v>
      </c>
      <c r="D337" s="82">
        <v>12.448</v>
      </c>
      <c r="E337" s="83"/>
      <c r="F337" s="84"/>
      <c r="G337" s="83"/>
      <c r="H337" s="84"/>
      <c r="I337" s="85"/>
      <c r="J337" s="86"/>
    </row>
    <row r="338" spans="1:10">
      <c r="A338" s="80" t="s">
        <v>857</v>
      </c>
      <c r="B338" s="81" t="s">
        <v>858</v>
      </c>
      <c r="C338" s="80" t="s">
        <v>859</v>
      </c>
      <c r="D338" s="82">
        <v>2.6320000000000001</v>
      </c>
      <c r="E338" s="83"/>
      <c r="F338" s="84"/>
      <c r="G338" s="83"/>
      <c r="H338" s="84"/>
      <c r="I338" s="85"/>
      <c r="J338" s="86"/>
    </row>
    <row r="339" spans="1:10">
      <c r="A339" s="80" t="s">
        <v>144</v>
      </c>
      <c r="B339" s="81" t="s">
        <v>858</v>
      </c>
      <c r="C339" s="80" t="s">
        <v>159</v>
      </c>
      <c r="D339" s="82">
        <v>1.3169999999999999</v>
      </c>
      <c r="E339" s="83"/>
      <c r="F339" s="84"/>
      <c r="G339" s="83"/>
      <c r="H339" s="84"/>
      <c r="I339" s="85"/>
      <c r="J339" s="86"/>
    </row>
    <row r="340" spans="1:10">
      <c r="A340" s="80" t="s">
        <v>860</v>
      </c>
      <c r="B340" s="81" t="s">
        <v>861</v>
      </c>
      <c r="C340" s="80" t="s">
        <v>159</v>
      </c>
      <c r="D340" s="82">
        <v>1.0780000000000001</v>
      </c>
      <c r="E340" s="83"/>
      <c r="F340" s="84"/>
      <c r="G340" s="83"/>
      <c r="H340" s="84"/>
      <c r="I340" s="85"/>
      <c r="J340" s="86"/>
    </row>
    <row r="341" spans="1:10">
      <c r="A341" s="80" t="s">
        <v>145</v>
      </c>
      <c r="B341" s="81" t="s">
        <v>858</v>
      </c>
      <c r="C341" s="80" t="s">
        <v>158</v>
      </c>
      <c r="D341" s="82">
        <v>0.67900000000000005</v>
      </c>
      <c r="E341" s="83"/>
      <c r="F341" s="84"/>
      <c r="G341" s="83"/>
      <c r="H341" s="84"/>
      <c r="I341" s="85"/>
      <c r="J341" s="86"/>
    </row>
    <row r="342" spans="1:10">
      <c r="A342" s="80" t="s">
        <v>862</v>
      </c>
      <c r="B342" s="81" t="s">
        <v>863</v>
      </c>
      <c r="C342" s="80" t="s">
        <v>159</v>
      </c>
      <c r="D342" s="82">
        <v>2.528</v>
      </c>
      <c r="E342" s="83"/>
      <c r="F342" s="84"/>
      <c r="G342" s="83"/>
      <c r="H342" s="84"/>
      <c r="I342" s="85"/>
      <c r="J342" s="86"/>
    </row>
    <row r="343" spans="1:10">
      <c r="A343" s="80" t="s">
        <v>864</v>
      </c>
      <c r="B343" s="81" t="s">
        <v>865</v>
      </c>
      <c r="C343" s="80" t="s">
        <v>866</v>
      </c>
      <c r="D343" s="82">
        <v>4.9370000000000003</v>
      </c>
      <c r="E343" s="83"/>
      <c r="F343" s="84"/>
      <c r="G343" s="83"/>
      <c r="H343" s="84"/>
      <c r="I343" s="85"/>
      <c r="J343" s="86"/>
    </row>
    <row r="344" spans="1:10">
      <c r="A344" s="80" t="s">
        <v>867</v>
      </c>
      <c r="B344" s="81" t="s">
        <v>868</v>
      </c>
      <c r="C344" s="80" t="s">
        <v>866</v>
      </c>
      <c r="D344" s="82">
        <v>2.5139999999999998</v>
      </c>
      <c r="E344" s="83"/>
      <c r="F344" s="84"/>
      <c r="G344" s="83"/>
      <c r="H344" s="84"/>
      <c r="I344" s="85"/>
      <c r="J344" s="86"/>
    </row>
    <row r="345" spans="1:10">
      <c r="A345" s="80" t="s">
        <v>869</v>
      </c>
      <c r="B345" s="81" t="s">
        <v>870</v>
      </c>
      <c r="C345" s="80" t="s">
        <v>871</v>
      </c>
      <c r="D345" s="82">
        <v>8.2279999999999998</v>
      </c>
      <c r="E345" s="84"/>
      <c r="F345" s="83"/>
      <c r="G345" s="84"/>
      <c r="H345" s="84"/>
      <c r="I345" s="85">
        <v>1</v>
      </c>
      <c r="J345" s="86"/>
    </row>
    <row r="346" spans="1:10">
      <c r="A346" s="89" t="s">
        <v>872</v>
      </c>
      <c r="B346" s="81" t="s">
        <v>873</v>
      </c>
      <c r="C346" s="80" t="s">
        <v>871</v>
      </c>
      <c r="D346" s="82">
        <v>1.34</v>
      </c>
      <c r="E346" s="96"/>
      <c r="F346" s="97"/>
      <c r="G346" s="90"/>
      <c r="H346" s="82"/>
      <c r="I346" s="90">
        <v>1</v>
      </c>
      <c r="J346" s="86"/>
    </row>
    <row r="347" spans="1:10">
      <c r="A347" s="80" t="s">
        <v>874</v>
      </c>
      <c r="B347" s="81" t="s">
        <v>875</v>
      </c>
      <c r="C347" s="80" t="s">
        <v>876</v>
      </c>
      <c r="D347" s="82">
        <v>1.0089999999999999</v>
      </c>
      <c r="E347" s="83"/>
      <c r="F347" s="84"/>
      <c r="G347" s="83"/>
      <c r="H347" s="84"/>
      <c r="I347" s="85">
        <v>1</v>
      </c>
      <c r="J347" s="86"/>
    </row>
    <row r="348" spans="1:10">
      <c r="A348" s="80" t="s">
        <v>877</v>
      </c>
      <c r="B348" s="81" t="s">
        <v>878</v>
      </c>
      <c r="C348" s="80" t="s">
        <v>871</v>
      </c>
      <c r="D348" s="82">
        <v>1.222</v>
      </c>
      <c r="E348" s="83"/>
      <c r="F348" s="84"/>
      <c r="G348" s="83"/>
      <c r="H348" s="84"/>
      <c r="I348" s="85">
        <v>1</v>
      </c>
      <c r="J348" s="86"/>
    </row>
    <row r="349" spans="1:10">
      <c r="A349" s="80" t="s">
        <v>879</v>
      </c>
      <c r="B349" s="81" t="s">
        <v>880</v>
      </c>
      <c r="C349" s="94" t="s">
        <v>881</v>
      </c>
      <c r="D349" s="82">
        <v>0.99199999999999999</v>
      </c>
      <c r="E349" s="83"/>
      <c r="F349" s="84"/>
      <c r="G349" s="83"/>
      <c r="H349" s="84"/>
      <c r="I349" s="85">
        <v>1</v>
      </c>
      <c r="J349" s="86"/>
    </row>
    <row r="350" spans="1:10">
      <c r="A350" s="80" t="s">
        <v>882</v>
      </c>
      <c r="B350" s="81" t="s">
        <v>883</v>
      </c>
      <c r="C350" s="80" t="s">
        <v>871</v>
      </c>
      <c r="D350" s="82">
        <v>1.123</v>
      </c>
      <c r="E350" s="83"/>
      <c r="F350" s="84"/>
      <c r="G350" s="83"/>
      <c r="H350" s="84"/>
      <c r="I350" s="85">
        <v>1</v>
      </c>
      <c r="J350" s="86"/>
    </row>
    <row r="351" spans="1:10">
      <c r="A351" s="80" t="s">
        <v>884</v>
      </c>
      <c r="B351" s="81" t="s">
        <v>885</v>
      </c>
      <c r="C351" s="94" t="s">
        <v>409</v>
      </c>
      <c r="D351" s="82">
        <v>2.0619999999999998</v>
      </c>
      <c r="E351" s="83"/>
      <c r="F351" s="84"/>
      <c r="G351" s="83"/>
      <c r="H351" s="84"/>
      <c r="I351" s="85">
        <v>1</v>
      </c>
      <c r="J351" s="86"/>
    </row>
    <row r="352" spans="1:10">
      <c r="A352" s="80" t="s">
        <v>886</v>
      </c>
      <c r="B352" s="81" t="s">
        <v>887</v>
      </c>
      <c r="C352" s="80" t="s">
        <v>871</v>
      </c>
      <c r="D352" s="82">
        <v>1.07</v>
      </c>
      <c r="E352" s="83"/>
      <c r="F352" s="84"/>
      <c r="G352" s="83"/>
      <c r="H352" s="84"/>
      <c r="I352" s="85">
        <v>1</v>
      </c>
      <c r="J352" s="86"/>
    </row>
    <row r="353" spans="1:10">
      <c r="A353" s="80" t="s">
        <v>888</v>
      </c>
      <c r="B353" s="81" t="s">
        <v>889</v>
      </c>
      <c r="C353" s="80" t="s">
        <v>871</v>
      </c>
      <c r="D353" s="82">
        <v>1.3260000000000001</v>
      </c>
      <c r="E353" s="83"/>
      <c r="F353" s="84"/>
      <c r="G353" s="83"/>
      <c r="H353" s="84"/>
      <c r="I353" s="85">
        <v>1</v>
      </c>
      <c r="J353" s="86"/>
    </row>
    <row r="354" spans="1:10">
      <c r="A354" s="80" t="s">
        <v>890</v>
      </c>
      <c r="B354" s="81" t="s">
        <v>891</v>
      </c>
      <c r="C354" s="80" t="s">
        <v>871</v>
      </c>
      <c r="D354" s="82">
        <v>1.119</v>
      </c>
      <c r="E354" s="83"/>
      <c r="F354" s="84"/>
      <c r="G354" s="83"/>
      <c r="H354" s="84"/>
      <c r="I354" s="85">
        <v>1</v>
      </c>
      <c r="J354" s="86"/>
    </row>
    <row r="355" spans="1:10">
      <c r="A355" s="80" t="s">
        <v>892</v>
      </c>
      <c r="B355" s="81" t="s">
        <v>893</v>
      </c>
      <c r="C355" s="80" t="s">
        <v>871</v>
      </c>
      <c r="D355" s="82">
        <v>1.415</v>
      </c>
      <c r="E355" s="83"/>
      <c r="F355" s="84"/>
      <c r="G355" s="83"/>
      <c r="H355" s="84"/>
      <c r="I355" s="85">
        <v>1</v>
      </c>
      <c r="J355" s="86"/>
    </row>
    <row r="356" spans="1:10">
      <c r="A356" s="80" t="s">
        <v>894</v>
      </c>
      <c r="B356" s="81" t="s">
        <v>895</v>
      </c>
      <c r="C356" s="80" t="s">
        <v>871</v>
      </c>
      <c r="D356" s="82">
        <v>1.5049999999999999</v>
      </c>
      <c r="E356" s="83"/>
      <c r="F356" s="84"/>
      <c r="G356" s="83"/>
      <c r="H356" s="84"/>
      <c r="I356" s="85">
        <v>1</v>
      </c>
      <c r="J356" s="86"/>
    </row>
    <row r="357" spans="1:10">
      <c r="A357" s="80" t="s">
        <v>896</v>
      </c>
      <c r="B357" s="81" t="s">
        <v>897</v>
      </c>
      <c r="C357" s="80" t="s">
        <v>871</v>
      </c>
      <c r="D357" s="82">
        <v>3.4929999999999999</v>
      </c>
      <c r="E357" s="83"/>
      <c r="F357" s="84"/>
      <c r="G357" s="83"/>
      <c r="H357" s="84"/>
      <c r="I357" s="85"/>
      <c r="J357" s="86"/>
    </row>
    <row r="358" spans="1:10">
      <c r="A358" s="80" t="s">
        <v>898</v>
      </c>
      <c r="B358" s="81" t="s">
        <v>899</v>
      </c>
      <c r="C358" s="80" t="s">
        <v>871</v>
      </c>
      <c r="D358" s="82">
        <v>2.0819999999999999</v>
      </c>
      <c r="E358" s="83"/>
      <c r="F358" s="84"/>
      <c r="G358" s="83"/>
      <c r="H358" s="84"/>
      <c r="I358" s="85">
        <v>1</v>
      </c>
      <c r="J358" s="86"/>
    </row>
    <row r="359" spans="1:10">
      <c r="A359" s="80" t="s">
        <v>900</v>
      </c>
      <c r="B359" s="81" t="s">
        <v>901</v>
      </c>
      <c r="C359" s="80" t="s">
        <v>871</v>
      </c>
      <c r="D359" s="82">
        <v>1.304</v>
      </c>
      <c r="E359" s="83"/>
      <c r="F359" s="84"/>
      <c r="G359" s="83"/>
      <c r="H359" s="84"/>
      <c r="I359" s="85">
        <v>1</v>
      </c>
      <c r="J359" s="86"/>
    </row>
    <row r="360" spans="1:10">
      <c r="A360" s="80" t="s">
        <v>902</v>
      </c>
      <c r="B360" s="81" t="s">
        <v>903</v>
      </c>
      <c r="C360" s="80" t="s">
        <v>871</v>
      </c>
      <c r="D360" s="82">
        <v>2.9849999999999999</v>
      </c>
      <c r="E360" s="83"/>
      <c r="F360" s="84"/>
      <c r="G360" s="83"/>
      <c r="H360" s="84"/>
      <c r="I360" s="85">
        <v>1</v>
      </c>
      <c r="J360" s="86"/>
    </row>
    <row r="361" spans="1:10">
      <c r="A361" s="80" t="s">
        <v>1550</v>
      </c>
      <c r="B361" s="81" t="s">
        <v>1549</v>
      </c>
      <c r="C361" s="80" t="s">
        <v>871</v>
      </c>
      <c r="D361" s="82">
        <v>4.28</v>
      </c>
      <c r="E361" s="83"/>
      <c r="F361" s="84"/>
      <c r="G361" s="83"/>
      <c r="H361" s="84"/>
      <c r="I361" s="85">
        <v>1</v>
      </c>
      <c r="J361" s="105" t="s">
        <v>1544</v>
      </c>
    </row>
    <row r="362" spans="1:10">
      <c r="A362" s="80" t="s">
        <v>904</v>
      </c>
      <c r="B362" s="81" t="s">
        <v>905</v>
      </c>
      <c r="C362" s="80" t="s">
        <v>871</v>
      </c>
      <c r="D362" s="82">
        <v>2.012</v>
      </c>
      <c r="E362" s="83"/>
      <c r="F362" s="84"/>
      <c r="G362" s="83"/>
      <c r="H362" s="84"/>
      <c r="I362" s="85">
        <v>1</v>
      </c>
      <c r="J362" s="86"/>
    </row>
    <row r="363" spans="1:10">
      <c r="A363" s="80" t="s">
        <v>1548</v>
      </c>
      <c r="B363" s="81" t="s">
        <v>1547</v>
      </c>
      <c r="C363" s="80" t="s">
        <v>871</v>
      </c>
      <c r="D363" s="82">
        <v>1.7170000000000001</v>
      </c>
      <c r="E363" s="83"/>
      <c r="F363" s="84"/>
      <c r="G363" s="83"/>
      <c r="H363" s="84"/>
      <c r="I363" s="85">
        <v>1</v>
      </c>
      <c r="J363" s="105" t="s">
        <v>1544</v>
      </c>
    </row>
    <row r="364" spans="1:10">
      <c r="A364" s="80" t="s">
        <v>906</v>
      </c>
      <c r="B364" s="81" t="s">
        <v>907</v>
      </c>
      <c r="C364" s="80" t="s">
        <v>908</v>
      </c>
      <c r="D364" s="82">
        <v>404.59100000000001</v>
      </c>
      <c r="E364" s="83"/>
      <c r="F364" s="84"/>
      <c r="G364" s="83"/>
      <c r="H364" s="84"/>
      <c r="I364" s="85"/>
      <c r="J364" s="86"/>
    </row>
    <row r="365" spans="1:10">
      <c r="A365" s="80" t="s">
        <v>909</v>
      </c>
      <c r="B365" s="81" t="s">
        <v>910</v>
      </c>
      <c r="C365" s="80" t="s">
        <v>911</v>
      </c>
      <c r="D365" s="82">
        <v>20130.5</v>
      </c>
      <c r="E365" s="83"/>
      <c r="F365" s="84"/>
      <c r="G365" s="83"/>
      <c r="H365" s="84"/>
      <c r="I365" s="85"/>
      <c r="J365" s="86"/>
    </row>
    <row r="366" spans="1:10">
      <c r="A366" s="80" t="s">
        <v>912</v>
      </c>
      <c r="B366" s="81" t="s">
        <v>913</v>
      </c>
      <c r="C366" s="80" t="s">
        <v>253</v>
      </c>
      <c r="D366" s="82">
        <v>200.167</v>
      </c>
      <c r="E366" s="83"/>
      <c r="F366" s="84"/>
      <c r="G366" s="83"/>
      <c r="H366" s="84"/>
      <c r="I366" s="85"/>
      <c r="J366" s="86"/>
    </row>
    <row r="367" spans="1:10">
      <c r="A367" s="89" t="s">
        <v>914</v>
      </c>
      <c r="B367" s="81" t="s">
        <v>915</v>
      </c>
      <c r="C367" s="89" t="s">
        <v>293</v>
      </c>
      <c r="D367" s="82">
        <v>490.32900000000001</v>
      </c>
      <c r="E367" s="96"/>
      <c r="F367" s="97"/>
      <c r="G367" s="90"/>
      <c r="H367" s="82"/>
      <c r="I367" s="90"/>
      <c r="J367" s="86"/>
    </row>
    <row r="368" spans="1:10">
      <c r="A368" s="89" t="s">
        <v>916</v>
      </c>
      <c r="B368" s="81" t="s">
        <v>917</v>
      </c>
      <c r="C368" s="89" t="s">
        <v>918</v>
      </c>
      <c r="D368" s="82">
        <v>836.33699999999999</v>
      </c>
      <c r="E368" s="96"/>
      <c r="F368" s="97"/>
      <c r="G368" s="90"/>
      <c r="H368" s="82"/>
      <c r="I368" s="90"/>
      <c r="J368" s="86"/>
    </row>
    <row r="369" spans="1:10">
      <c r="A369" s="80" t="s">
        <v>921</v>
      </c>
      <c r="B369" s="81" t="s">
        <v>1396</v>
      </c>
      <c r="C369" s="80" t="s">
        <v>923</v>
      </c>
      <c r="D369" s="82">
        <v>85.304000000000002</v>
      </c>
      <c r="E369" s="83"/>
      <c r="F369" s="84"/>
      <c r="G369" s="83"/>
      <c r="H369" s="84"/>
      <c r="I369" s="85"/>
      <c r="J369" s="86"/>
    </row>
    <row r="370" spans="1:10">
      <c r="A370" s="80" t="s">
        <v>924</v>
      </c>
      <c r="B370" s="81" t="s">
        <v>925</v>
      </c>
      <c r="C370" s="80" t="s">
        <v>923</v>
      </c>
      <c r="D370" s="82">
        <v>141.471</v>
      </c>
      <c r="E370" s="83"/>
      <c r="F370" s="84"/>
      <c r="G370" s="83"/>
      <c r="H370" s="84"/>
      <c r="I370" s="85"/>
      <c r="J370" s="86"/>
    </row>
    <row r="371" spans="1:10">
      <c r="A371" s="80" t="s">
        <v>926</v>
      </c>
      <c r="B371" s="81" t="s">
        <v>927</v>
      </c>
      <c r="C371" s="80" t="s">
        <v>923</v>
      </c>
      <c r="D371" s="82">
        <v>147.78700000000001</v>
      </c>
      <c r="E371" s="83"/>
      <c r="F371" s="84"/>
      <c r="G371" s="83"/>
      <c r="H371" s="84"/>
      <c r="I371" s="85"/>
      <c r="J371" s="86"/>
    </row>
    <row r="372" spans="1:10">
      <c r="A372" s="80" t="s">
        <v>928</v>
      </c>
      <c r="B372" s="81" t="s">
        <v>929</v>
      </c>
      <c r="C372" s="80" t="s">
        <v>250</v>
      </c>
      <c r="D372" s="82">
        <v>11.826000000000001</v>
      </c>
      <c r="E372" s="83"/>
      <c r="F372" s="84"/>
      <c r="G372" s="83"/>
      <c r="H372" s="84"/>
      <c r="I372" s="85"/>
      <c r="J372" s="86"/>
    </row>
    <row r="373" spans="1:10">
      <c r="A373" s="80" t="s">
        <v>930</v>
      </c>
      <c r="B373" s="81" t="s">
        <v>931</v>
      </c>
      <c r="C373" s="80" t="s">
        <v>923</v>
      </c>
      <c r="D373" s="82">
        <v>537.36099999999999</v>
      </c>
      <c r="E373" s="83"/>
      <c r="F373" s="84"/>
      <c r="G373" s="83"/>
      <c r="H373" s="84"/>
      <c r="I373" s="85"/>
      <c r="J373" s="86"/>
    </row>
    <row r="374" spans="1:10">
      <c r="A374" s="80" t="s">
        <v>932</v>
      </c>
      <c r="B374" s="81" t="s">
        <v>933</v>
      </c>
      <c r="C374" s="80" t="s">
        <v>934</v>
      </c>
      <c r="D374" s="82">
        <v>779.346</v>
      </c>
      <c r="E374" s="83"/>
      <c r="F374" s="84"/>
      <c r="G374" s="83"/>
      <c r="H374" s="84"/>
      <c r="I374" s="85"/>
      <c r="J374" s="86"/>
    </row>
    <row r="375" spans="1:10">
      <c r="A375" s="80" t="s">
        <v>935</v>
      </c>
      <c r="B375" s="81" t="s">
        <v>936</v>
      </c>
      <c r="C375" s="80" t="s">
        <v>937</v>
      </c>
      <c r="D375" s="82">
        <v>3.1589999999999998</v>
      </c>
      <c r="E375" s="83"/>
      <c r="F375" s="84"/>
      <c r="G375" s="83"/>
      <c r="H375" s="84"/>
      <c r="I375" s="85"/>
      <c r="J375" s="86"/>
    </row>
    <row r="376" spans="1:10">
      <c r="A376" s="80" t="s">
        <v>938</v>
      </c>
      <c r="B376" s="81" t="s">
        <v>939</v>
      </c>
      <c r="C376" s="80" t="s">
        <v>182</v>
      </c>
      <c r="D376" s="82">
        <v>0.67400000000000004</v>
      </c>
      <c r="E376" s="83"/>
      <c r="F376" s="84"/>
      <c r="G376" s="83"/>
      <c r="H376" s="84"/>
      <c r="I376" s="85"/>
      <c r="J376" s="86"/>
    </row>
    <row r="377" spans="1:10">
      <c r="A377" s="80" t="s">
        <v>940</v>
      </c>
      <c r="B377" s="81" t="s">
        <v>941</v>
      </c>
      <c r="C377" s="80" t="s">
        <v>244</v>
      </c>
      <c r="D377" s="82">
        <v>2.552</v>
      </c>
      <c r="E377" s="83"/>
      <c r="F377" s="84"/>
      <c r="G377" s="83"/>
      <c r="H377" s="84"/>
      <c r="I377" s="85"/>
      <c r="J377" s="86"/>
    </row>
    <row r="378" spans="1:10">
      <c r="A378" s="89" t="s">
        <v>942</v>
      </c>
      <c r="B378" s="81" t="s">
        <v>943</v>
      </c>
      <c r="C378" s="89" t="s">
        <v>415</v>
      </c>
      <c r="D378" s="82">
        <v>1.26</v>
      </c>
      <c r="E378" s="96"/>
      <c r="F378" s="97"/>
      <c r="G378" s="90"/>
      <c r="H378" s="82"/>
      <c r="I378" s="90"/>
      <c r="J378" s="86"/>
    </row>
    <row r="379" spans="1:10">
      <c r="A379" s="80" t="s">
        <v>944</v>
      </c>
      <c r="B379" s="81" t="s">
        <v>945</v>
      </c>
      <c r="C379" s="80" t="s">
        <v>270</v>
      </c>
      <c r="D379" s="82">
        <v>2081.2220000000002</v>
      </c>
      <c r="E379" s="83"/>
      <c r="F379" s="84"/>
      <c r="G379" s="83"/>
      <c r="H379" s="84"/>
      <c r="I379" s="85"/>
      <c r="J379" s="86"/>
    </row>
    <row r="380" spans="1:10">
      <c r="A380" s="80" t="s">
        <v>946</v>
      </c>
      <c r="B380" s="81" t="s">
        <v>947</v>
      </c>
      <c r="C380" s="80" t="s">
        <v>250</v>
      </c>
      <c r="D380" s="82">
        <v>0.625</v>
      </c>
      <c r="E380" s="83"/>
      <c r="F380" s="84"/>
      <c r="G380" s="83"/>
      <c r="H380" s="84"/>
      <c r="I380" s="85"/>
      <c r="J380" s="86"/>
    </row>
    <row r="381" spans="1:10">
      <c r="A381" s="89" t="s">
        <v>948</v>
      </c>
      <c r="B381" s="81" t="s">
        <v>949</v>
      </c>
      <c r="C381" s="89" t="s">
        <v>253</v>
      </c>
      <c r="D381" s="82">
        <v>0.47</v>
      </c>
      <c r="E381" s="96"/>
      <c r="F381" s="97"/>
      <c r="G381" s="90"/>
      <c r="H381" s="82"/>
      <c r="I381" s="90"/>
      <c r="J381" s="86"/>
    </row>
    <row r="382" spans="1:10">
      <c r="A382" s="80" t="s">
        <v>950</v>
      </c>
      <c r="B382" s="81" t="s">
        <v>951</v>
      </c>
      <c r="C382" s="80" t="s">
        <v>469</v>
      </c>
      <c r="D382" s="82">
        <v>0.21299999999999999</v>
      </c>
      <c r="E382" s="83"/>
      <c r="F382" s="84"/>
      <c r="G382" s="83"/>
      <c r="H382" s="84"/>
      <c r="I382" s="85"/>
      <c r="J382" s="86"/>
    </row>
    <row r="383" spans="1:10">
      <c r="A383" s="80" t="s">
        <v>952</v>
      </c>
      <c r="B383" s="81" t="s">
        <v>953</v>
      </c>
      <c r="C383" s="80" t="s">
        <v>247</v>
      </c>
      <c r="D383" s="82">
        <v>6.0999999999999999E-2</v>
      </c>
      <c r="E383" s="83"/>
      <c r="F383" s="84"/>
      <c r="G383" s="83"/>
      <c r="H383" s="84"/>
      <c r="I383" s="85"/>
      <c r="J383" s="86"/>
    </row>
    <row r="384" spans="1:10">
      <c r="A384" s="80" t="s">
        <v>954</v>
      </c>
      <c r="B384" s="81" t="s">
        <v>955</v>
      </c>
      <c r="C384" s="80" t="s">
        <v>506</v>
      </c>
      <c r="D384" s="82">
        <v>751.25</v>
      </c>
      <c r="E384" s="83"/>
      <c r="F384" s="84"/>
      <c r="G384" s="83"/>
      <c r="H384" s="84"/>
      <c r="I384" s="85"/>
      <c r="J384" s="86"/>
    </row>
    <row r="385" spans="1:10">
      <c r="A385" s="80" t="s">
        <v>956</v>
      </c>
      <c r="B385" s="81" t="s">
        <v>957</v>
      </c>
      <c r="C385" s="80" t="s">
        <v>250</v>
      </c>
      <c r="D385" s="82">
        <v>1.2999999999999999E-2</v>
      </c>
      <c r="E385" s="83"/>
      <c r="F385" s="84"/>
      <c r="G385" s="83"/>
      <c r="H385" s="84"/>
      <c r="I385" s="85"/>
      <c r="J385" s="86"/>
    </row>
    <row r="386" spans="1:10">
      <c r="A386" s="80" t="s">
        <v>958</v>
      </c>
      <c r="B386" s="81" t="s">
        <v>959</v>
      </c>
      <c r="C386" s="80" t="s">
        <v>506</v>
      </c>
      <c r="D386" s="82">
        <v>0.73299999999999998</v>
      </c>
      <c r="E386" s="83"/>
      <c r="F386" s="84"/>
      <c r="G386" s="83"/>
      <c r="H386" s="84"/>
      <c r="I386" s="85"/>
      <c r="J386" s="86"/>
    </row>
    <row r="387" spans="1:10">
      <c r="A387" s="80" t="s">
        <v>960</v>
      </c>
      <c r="B387" s="81" t="s">
        <v>961</v>
      </c>
      <c r="C387" s="80" t="s">
        <v>270</v>
      </c>
      <c r="D387" s="82">
        <v>45.856999999999999</v>
      </c>
      <c r="E387" s="83"/>
      <c r="F387" s="84"/>
      <c r="G387" s="83"/>
      <c r="H387" s="84"/>
      <c r="I387" s="85"/>
      <c r="J387" s="86"/>
    </row>
    <row r="388" spans="1:10">
      <c r="A388" s="80" t="s">
        <v>962</v>
      </c>
      <c r="B388" s="81" t="s">
        <v>963</v>
      </c>
      <c r="C388" s="80" t="s">
        <v>270</v>
      </c>
      <c r="D388" s="82">
        <v>1.77</v>
      </c>
      <c r="E388" s="83"/>
      <c r="F388" s="84"/>
      <c r="G388" s="83"/>
      <c r="H388" s="84"/>
      <c r="I388" s="85"/>
      <c r="J388" s="86"/>
    </row>
    <row r="389" spans="1:10">
      <c r="A389" s="80" t="s">
        <v>964</v>
      </c>
      <c r="B389" s="81" t="s">
        <v>965</v>
      </c>
      <c r="C389" s="80" t="s">
        <v>966</v>
      </c>
      <c r="D389" s="82">
        <v>2.9169999999999998</v>
      </c>
      <c r="E389" s="83"/>
      <c r="F389" s="84"/>
      <c r="G389" s="83"/>
      <c r="H389" s="84"/>
      <c r="I389" s="85"/>
      <c r="J389" s="86"/>
    </row>
    <row r="390" spans="1:10">
      <c r="A390" s="80" t="s">
        <v>967</v>
      </c>
      <c r="B390" s="81" t="s">
        <v>968</v>
      </c>
      <c r="C390" s="80" t="s">
        <v>250</v>
      </c>
      <c r="D390" s="82">
        <v>7.7889999999999997</v>
      </c>
      <c r="E390" s="83"/>
      <c r="F390" s="84"/>
      <c r="G390" s="83"/>
      <c r="H390" s="84"/>
      <c r="I390" s="85"/>
      <c r="J390" s="86" t="s">
        <v>328</v>
      </c>
    </row>
    <row r="391" spans="1:10">
      <c r="A391" s="80" t="s">
        <v>969</v>
      </c>
      <c r="B391" s="81" t="s">
        <v>970</v>
      </c>
      <c r="C391" s="80" t="s">
        <v>247</v>
      </c>
      <c r="D391" s="82">
        <v>205.624</v>
      </c>
      <c r="E391" s="83"/>
      <c r="F391" s="84"/>
      <c r="G391" s="83"/>
      <c r="H391" s="84"/>
      <c r="I391" s="85"/>
      <c r="J391" s="86"/>
    </row>
    <row r="392" spans="1:10">
      <c r="A392" s="80" t="s">
        <v>971</v>
      </c>
      <c r="B392" s="81" t="s">
        <v>972</v>
      </c>
      <c r="C392" s="80" t="s">
        <v>415</v>
      </c>
      <c r="D392" s="82">
        <v>8.6210000000000004</v>
      </c>
      <c r="E392" s="83"/>
      <c r="F392" s="84"/>
      <c r="G392" s="83"/>
      <c r="H392" s="84"/>
      <c r="I392" s="85"/>
      <c r="J392" s="86"/>
    </row>
    <row r="393" spans="1:10">
      <c r="A393" s="80" t="s">
        <v>973</v>
      </c>
      <c r="B393" s="81" t="s">
        <v>974</v>
      </c>
      <c r="C393" s="80" t="s">
        <v>975</v>
      </c>
      <c r="D393" s="82">
        <v>9.7710000000000008</v>
      </c>
      <c r="E393" s="83"/>
      <c r="F393" s="84"/>
      <c r="G393" s="83"/>
      <c r="H393" s="84"/>
      <c r="I393" s="85"/>
      <c r="J393" s="86"/>
    </row>
    <row r="394" spans="1:10">
      <c r="A394" s="80" t="s">
        <v>976</v>
      </c>
      <c r="B394" s="81" t="s">
        <v>977</v>
      </c>
      <c r="C394" s="80" t="s">
        <v>217</v>
      </c>
      <c r="D394" s="82">
        <v>10.984</v>
      </c>
      <c r="E394" s="83"/>
      <c r="F394" s="84"/>
      <c r="G394" s="83"/>
      <c r="H394" s="84"/>
      <c r="I394" s="85"/>
      <c r="J394" s="86"/>
    </row>
    <row r="395" spans="1:10">
      <c r="A395" s="80" t="s">
        <v>978</v>
      </c>
      <c r="B395" s="81" t="s">
        <v>979</v>
      </c>
      <c r="C395" s="80" t="s">
        <v>371</v>
      </c>
      <c r="D395" s="82">
        <v>6.7270000000000003</v>
      </c>
      <c r="E395" s="83"/>
      <c r="F395" s="84"/>
      <c r="G395" s="83"/>
      <c r="H395" s="84"/>
      <c r="I395" s="85"/>
      <c r="J395" s="86"/>
    </row>
    <row r="396" spans="1:10">
      <c r="A396" s="80" t="s">
        <v>980</v>
      </c>
      <c r="B396" s="81" t="s">
        <v>981</v>
      </c>
      <c r="C396" s="80" t="s">
        <v>250</v>
      </c>
      <c r="D396" s="82">
        <v>0.152</v>
      </c>
      <c r="E396" s="83"/>
      <c r="F396" s="84"/>
      <c r="G396" s="83"/>
      <c r="H396" s="84"/>
      <c r="I396" s="85"/>
      <c r="J396" s="86"/>
    </row>
    <row r="397" spans="1:10">
      <c r="A397" s="80" t="s">
        <v>982</v>
      </c>
      <c r="B397" s="81" t="s">
        <v>983</v>
      </c>
      <c r="C397" s="80" t="s">
        <v>362</v>
      </c>
      <c r="D397" s="82">
        <v>0.19600000000000001</v>
      </c>
      <c r="E397" s="83"/>
      <c r="F397" s="84"/>
      <c r="G397" s="83"/>
      <c r="H397" s="84"/>
      <c r="I397" s="85"/>
      <c r="J397" s="86"/>
    </row>
    <row r="398" spans="1:10">
      <c r="A398" s="80" t="s">
        <v>984</v>
      </c>
      <c r="B398" s="81" t="s">
        <v>985</v>
      </c>
      <c r="C398" s="80" t="s">
        <v>250</v>
      </c>
      <c r="D398" s="82">
        <v>4.2000000000000003E-2</v>
      </c>
      <c r="E398" s="83"/>
      <c r="F398" s="84"/>
      <c r="G398" s="83"/>
      <c r="H398" s="84"/>
      <c r="I398" s="85"/>
      <c r="J398" s="86"/>
    </row>
    <row r="399" spans="1:10">
      <c r="A399" s="80" t="s">
        <v>986</v>
      </c>
      <c r="B399" s="81" t="s">
        <v>987</v>
      </c>
      <c r="C399" s="80" t="s">
        <v>362</v>
      </c>
      <c r="D399" s="82">
        <v>5.8000000000000003E-2</v>
      </c>
      <c r="E399" s="83"/>
      <c r="F399" s="84"/>
      <c r="G399" s="83"/>
      <c r="H399" s="84"/>
      <c r="I399" s="85"/>
      <c r="J399" s="86"/>
    </row>
    <row r="400" spans="1:10">
      <c r="A400" s="80" t="s">
        <v>988</v>
      </c>
      <c r="B400" s="81" t="s">
        <v>989</v>
      </c>
      <c r="C400" s="80" t="s">
        <v>990</v>
      </c>
      <c r="D400" s="82">
        <v>0.127</v>
      </c>
      <c r="E400" s="83"/>
      <c r="F400" s="84"/>
      <c r="G400" s="83"/>
      <c r="H400" s="84"/>
      <c r="I400" s="85"/>
      <c r="J400" s="86"/>
    </row>
    <row r="401" spans="1:10">
      <c r="A401" s="80" t="s">
        <v>991</v>
      </c>
      <c r="B401" s="81" t="s">
        <v>992</v>
      </c>
      <c r="C401" s="80" t="s">
        <v>362</v>
      </c>
      <c r="D401" s="82">
        <v>2.2599999999999998</v>
      </c>
      <c r="E401" s="83"/>
      <c r="F401" s="84"/>
      <c r="G401" s="83"/>
      <c r="H401" s="84"/>
      <c r="I401" s="85"/>
      <c r="J401" s="86"/>
    </row>
    <row r="402" spans="1:10">
      <c r="A402" s="80" t="s">
        <v>993</v>
      </c>
      <c r="B402" s="81" t="s">
        <v>994</v>
      </c>
      <c r="C402" s="80" t="s">
        <v>239</v>
      </c>
      <c r="D402" s="82">
        <v>5.5060000000000002</v>
      </c>
      <c r="E402" s="83"/>
      <c r="F402" s="84"/>
      <c r="G402" s="83"/>
      <c r="H402" s="84"/>
      <c r="I402" s="85"/>
      <c r="J402" s="86"/>
    </row>
    <row r="403" spans="1:10">
      <c r="A403" s="80" t="s">
        <v>995</v>
      </c>
      <c r="B403" s="81" t="s">
        <v>996</v>
      </c>
      <c r="C403" s="80" t="s">
        <v>250</v>
      </c>
      <c r="D403" s="82">
        <v>47.787999999999997</v>
      </c>
      <c r="E403" s="83"/>
      <c r="F403" s="84"/>
      <c r="G403" s="83"/>
      <c r="H403" s="84"/>
      <c r="I403" s="85"/>
      <c r="J403" s="86"/>
    </row>
    <row r="404" spans="1:10">
      <c r="A404" s="80" t="s">
        <v>997</v>
      </c>
      <c r="B404" s="81" t="s">
        <v>998</v>
      </c>
      <c r="C404" s="80" t="s">
        <v>250</v>
      </c>
      <c r="D404" s="82">
        <v>0.218</v>
      </c>
      <c r="E404" s="83"/>
      <c r="F404" s="84"/>
      <c r="G404" s="83"/>
      <c r="H404" s="84"/>
      <c r="I404" s="85"/>
      <c r="J404" s="86"/>
    </row>
    <row r="405" spans="1:10">
      <c r="A405" s="80" t="s">
        <v>999</v>
      </c>
      <c r="B405" s="81" t="s">
        <v>1000</v>
      </c>
      <c r="C405" s="80" t="s">
        <v>250</v>
      </c>
      <c r="D405" s="82">
        <v>0.54400000000000004</v>
      </c>
      <c r="E405" s="83"/>
      <c r="F405" s="84"/>
      <c r="G405" s="83"/>
      <c r="H405" s="84"/>
      <c r="I405" s="85"/>
      <c r="J405" s="86"/>
    </row>
    <row r="406" spans="1:10">
      <c r="A406" s="80" t="s">
        <v>1001</v>
      </c>
      <c r="B406" s="81" t="s">
        <v>1002</v>
      </c>
      <c r="C406" s="80" t="s">
        <v>618</v>
      </c>
      <c r="D406" s="82">
        <v>38.091999999999999</v>
      </c>
      <c r="E406" s="83"/>
      <c r="F406" s="84"/>
      <c r="G406" s="83"/>
      <c r="H406" s="84"/>
      <c r="I406" s="85"/>
      <c r="J406" s="86"/>
    </row>
    <row r="407" spans="1:10">
      <c r="A407" s="80" t="s">
        <v>1003</v>
      </c>
      <c r="B407" s="81" t="s">
        <v>1004</v>
      </c>
      <c r="C407" s="80" t="s">
        <v>1005</v>
      </c>
      <c r="D407" s="82">
        <v>584.32500000000005</v>
      </c>
      <c r="E407" s="83"/>
      <c r="F407" s="84"/>
      <c r="G407" s="83"/>
      <c r="H407" s="84"/>
      <c r="I407" s="85"/>
      <c r="J407" s="86"/>
    </row>
    <row r="408" spans="1:10">
      <c r="A408" s="80" t="s">
        <v>1006</v>
      </c>
      <c r="B408" s="81" t="s">
        <v>1007</v>
      </c>
      <c r="C408" s="80" t="s">
        <v>247</v>
      </c>
      <c r="D408" s="82">
        <v>6.7160000000000002</v>
      </c>
      <c r="E408" s="83"/>
      <c r="F408" s="84"/>
      <c r="G408" s="83"/>
      <c r="H408" s="84"/>
      <c r="I408" s="85"/>
      <c r="J408" s="86"/>
    </row>
    <row r="409" spans="1:10">
      <c r="A409" s="80" t="s">
        <v>1008</v>
      </c>
      <c r="B409" s="81" t="s">
        <v>1009</v>
      </c>
      <c r="C409" s="80" t="s">
        <v>623</v>
      </c>
      <c r="D409" s="82">
        <v>24.2</v>
      </c>
      <c r="E409" s="83"/>
      <c r="F409" s="84"/>
      <c r="G409" s="83"/>
      <c r="H409" s="84"/>
      <c r="I409" s="85"/>
      <c r="J409" s="86"/>
    </row>
    <row r="410" spans="1:10">
      <c r="A410" s="80" t="s">
        <v>1010</v>
      </c>
      <c r="B410" s="81" t="s">
        <v>1011</v>
      </c>
      <c r="C410" s="80" t="s">
        <v>402</v>
      </c>
      <c r="D410" s="82">
        <v>1.218</v>
      </c>
      <c r="E410" s="83"/>
      <c r="F410" s="84"/>
      <c r="G410" s="83"/>
      <c r="H410" s="84"/>
      <c r="I410" s="85"/>
      <c r="J410" s="86"/>
    </row>
    <row r="411" spans="1:10">
      <c r="A411" s="80" t="s">
        <v>1012</v>
      </c>
      <c r="B411" s="81" t="s">
        <v>1013</v>
      </c>
      <c r="C411" s="80" t="s">
        <v>261</v>
      </c>
      <c r="D411" s="82">
        <v>3.5089999999999999</v>
      </c>
      <c r="E411" s="83"/>
      <c r="F411" s="84"/>
      <c r="G411" s="83"/>
      <c r="H411" s="84"/>
      <c r="I411" s="85"/>
      <c r="J411" s="86"/>
    </row>
    <row r="412" spans="1:10">
      <c r="A412" s="80" t="s">
        <v>1014</v>
      </c>
      <c r="B412" s="81" t="s">
        <v>1015</v>
      </c>
      <c r="C412" s="80" t="s">
        <v>506</v>
      </c>
      <c r="D412" s="82">
        <v>4.8630000000000004</v>
      </c>
      <c r="E412" s="83"/>
      <c r="F412" s="84"/>
      <c r="G412" s="83"/>
      <c r="H412" s="84"/>
      <c r="I412" s="85"/>
      <c r="J412" s="86"/>
    </row>
    <row r="413" spans="1:10">
      <c r="A413" s="80" t="s">
        <v>1016</v>
      </c>
      <c r="B413" s="81" t="s">
        <v>1017</v>
      </c>
      <c r="C413" s="80" t="s">
        <v>415</v>
      </c>
      <c r="D413" s="82">
        <v>7.1999999999999995E-2</v>
      </c>
      <c r="E413" s="83"/>
      <c r="F413" s="84"/>
      <c r="G413" s="83"/>
      <c r="H413" s="84"/>
      <c r="I413" s="85"/>
      <c r="J413" s="86"/>
    </row>
    <row r="414" spans="1:10">
      <c r="A414" s="80" t="s">
        <v>1018</v>
      </c>
      <c r="B414" s="81" t="s">
        <v>1019</v>
      </c>
      <c r="C414" s="80" t="s">
        <v>182</v>
      </c>
      <c r="D414" s="82">
        <v>75.56</v>
      </c>
      <c r="E414" s="83"/>
      <c r="F414" s="84"/>
      <c r="G414" s="83"/>
      <c r="H414" s="84"/>
      <c r="I414" s="85"/>
      <c r="J414" s="86"/>
    </row>
    <row r="415" spans="1:10">
      <c r="A415" s="80" t="s">
        <v>1020</v>
      </c>
      <c r="B415" s="81" t="s">
        <v>1021</v>
      </c>
      <c r="C415" s="80" t="s">
        <v>623</v>
      </c>
      <c r="D415" s="82">
        <v>11.999624000000001</v>
      </c>
      <c r="E415" s="83"/>
      <c r="F415" s="84"/>
      <c r="G415" s="83"/>
      <c r="H415" s="84"/>
      <c r="I415" s="85"/>
      <c r="J415" s="86"/>
    </row>
    <row r="416" spans="1:10">
      <c r="A416" s="80" t="s">
        <v>1022</v>
      </c>
      <c r="B416" s="81" t="s">
        <v>1023</v>
      </c>
      <c r="C416" s="80" t="s">
        <v>1024</v>
      </c>
      <c r="D416" s="82">
        <v>0.71399999999999997</v>
      </c>
      <c r="E416" s="83"/>
      <c r="F416" s="84"/>
      <c r="G416" s="83"/>
      <c r="H416" s="84"/>
      <c r="I416" s="85"/>
      <c r="J416" s="86"/>
    </row>
    <row r="417" spans="1:10">
      <c r="A417" s="89" t="s">
        <v>1025</v>
      </c>
      <c r="B417" s="81" t="s">
        <v>1026</v>
      </c>
      <c r="C417" s="89" t="s">
        <v>362</v>
      </c>
      <c r="D417" s="82">
        <v>301.94099999999997</v>
      </c>
      <c r="E417" s="96"/>
      <c r="F417" s="97"/>
      <c r="G417" s="90"/>
      <c r="H417" s="82"/>
      <c r="I417" s="90"/>
      <c r="J417" s="86"/>
    </row>
    <row r="418" spans="1:10">
      <c r="A418" s="80" t="s">
        <v>1513</v>
      </c>
      <c r="B418" s="81" t="s">
        <v>1519</v>
      </c>
      <c r="C418" s="80" t="s">
        <v>250</v>
      </c>
      <c r="D418" s="82">
        <v>2.2120000000000002</v>
      </c>
      <c r="E418" s="83"/>
      <c r="F418" s="84"/>
      <c r="G418" s="83"/>
      <c r="H418" s="84"/>
      <c r="I418" s="85"/>
      <c r="J418" s="86"/>
    </row>
    <row r="419" spans="1:10">
      <c r="A419" s="80" t="s">
        <v>1027</v>
      </c>
      <c r="B419" s="81" t="s">
        <v>1028</v>
      </c>
      <c r="C419" s="80" t="s">
        <v>247</v>
      </c>
      <c r="D419" s="82">
        <v>0.74399999999999999</v>
      </c>
      <c r="E419" s="83"/>
      <c r="F419" s="84"/>
      <c r="G419" s="83"/>
      <c r="H419" s="84"/>
      <c r="I419" s="85"/>
      <c r="J419" s="86"/>
    </row>
    <row r="420" spans="1:10">
      <c r="A420" s="80" t="s">
        <v>1029</v>
      </c>
      <c r="B420" s="81" t="s">
        <v>1030</v>
      </c>
      <c r="C420" s="80" t="s">
        <v>1031</v>
      </c>
      <c r="D420" s="82">
        <v>103.648</v>
      </c>
      <c r="E420" s="83"/>
      <c r="F420" s="84"/>
      <c r="G420" s="83"/>
      <c r="H420" s="84"/>
      <c r="I420" s="85"/>
      <c r="J420" s="86"/>
    </row>
    <row r="421" spans="1:10">
      <c r="A421" s="80" t="s">
        <v>1032</v>
      </c>
      <c r="B421" s="81" t="s">
        <v>1033</v>
      </c>
      <c r="C421" s="80" t="s">
        <v>239</v>
      </c>
      <c r="D421" s="82">
        <v>2.9319999999999999</v>
      </c>
      <c r="E421" s="83"/>
      <c r="F421" s="84"/>
      <c r="G421" s="83"/>
      <c r="H421" s="84"/>
      <c r="I421" s="85"/>
      <c r="J421" s="86"/>
    </row>
    <row r="422" spans="1:10">
      <c r="A422" s="80" t="s">
        <v>1034</v>
      </c>
      <c r="B422" s="81" t="s">
        <v>1035</v>
      </c>
      <c r="C422" s="80" t="s">
        <v>250</v>
      </c>
      <c r="D422" s="82">
        <v>77.034000000000006</v>
      </c>
      <c r="E422" s="83"/>
      <c r="F422" s="84"/>
      <c r="G422" s="83"/>
      <c r="H422" s="84"/>
      <c r="I422" s="85"/>
      <c r="J422" s="86"/>
    </row>
    <row r="423" spans="1:10">
      <c r="A423" s="80" t="s">
        <v>1036</v>
      </c>
      <c r="B423" s="81" t="s">
        <v>1037</v>
      </c>
      <c r="C423" s="80" t="s">
        <v>1038</v>
      </c>
      <c r="D423" s="82">
        <v>414.82499999999999</v>
      </c>
      <c r="E423" s="83"/>
      <c r="F423" s="84"/>
      <c r="G423" s="83"/>
      <c r="H423" s="84"/>
      <c r="I423" s="85"/>
      <c r="J423" s="86"/>
    </row>
    <row r="424" spans="1:10">
      <c r="A424" s="80" t="s">
        <v>1397</v>
      </c>
      <c r="B424" s="81" t="s">
        <v>1398</v>
      </c>
      <c r="C424" s="80" t="s">
        <v>239</v>
      </c>
      <c r="D424" s="82">
        <v>76.912000000000006</v>
      </c>
      <c r="E424" s="83"/>
      <c r="F424" s="84"/>
      <c r="G424" s="83"/>
      <c r="H424" s="84"/>
      <c r="I424" s="85"/>
      <c r="J424" s="86"/>
    </row>
    <row r="425" spans="1:10">
      <c r="A425" s="80" t="s">
        <v>1399</v>
      </c>
      <c r="B425" s="81" t="s">
        <v>1400</v>
      </c>
      <c r="C425" s="80" t="s">
        <v>239</v>
      </c>
      <c r="D425" s="82">
        <v>81.819999999999993</v>
      </c>
      <c r="E425" s="83"/>
      <c r="F425" s="84"/>
      <c r="G425" s="83"/>
      <c r="H425" s="84"/>
      <c r="I425" s="85"/>
      <c r="J425" s="86"/>
    </row>
    <row r="426" spans="1:10">
      <c r="A426" s="80" t="s">
        <v>1039</v>
      </c>
      <c r="B426" s="81" t="s">
        <v>1040</v>
      </c>
      <c r="C426" s="80" t="s">
        <v>250</v>
      </c>
      <c r="D426" s="82">
        <v>1.47</v>
      </c>
      <c r="E426" s="83"/>
      <c r="F426" s="84"/>
      <c r="G426" s="83"/>
      <c r="H426" s="84"/>
      <c r="I426" s="85"/>
      <c r="J426" s="86"/>
    </row>
    <row r="427" spans="1:10">
      <c r="A427" s="80" t="s">
        <v>1041</v>
      </c>
      <c r="B427" s="81" t="s">
        <v>1042</v>
      </c>
      <c r="C427" s="80" t="s">
        <v>250</v>
      </c>
      <c r="D427" s="82">
        <v>111.285</v>
      </c>
      <c r="E427" s="83"/>
      <c r="F427" s="84"/>
      <c r="G427" s="83"/>
      <c r="H427" s="84"/>
      <c r="I427" s="85"/>
      <c r="J427" s="86"/>
    </row>
    <row r="428" spans="1:10">
      <c r="A428" s="80" t="s">
        <v>1043</v>
      </c>
      <c r="B428" s="81" t="s">
        <v>1044</v>
      </c>
      <c r="C428" s="107" t="s">
        <v>1045</v>
      </c>
      <c r="D428" s="82">
        <v>140.61799999999999</v>
      </c>
      <c r="E428" s="83"/>
      <c r="F428" s="84"/>
      <c r="G428" s="83"/>
      <c r="H428" s="84"/>
      <c r="I428" s="85"/>
      <c r="J428" s="86"/>
    </row>
    <row r="429" spans="1:10">
      <c r="A429" s="89" t="s">
        <v>1046</v>
      </c>
      <c r="B429" s="81" t="s">
        <v>1047</v>
      </c>
      <c r="C429" s="89" t="s">
        <v>239</v>
      </c>
      <c r="D429" s="82">
        <v>37.74</v>
      </c>
      <c r="E429" s="96"/>
      <c r="F429" s="97"/>
      <c r="G429" s="90"/>
      <c r="H429" s="82"/>
      <c r="I429" s="90"/>
      <c r="J429" s="86"/>
    </row>
    <row r="430" spans="1:10">
      <c r="A430" s="80" t="s">
        <v>1048</v>
      </c>
      <c r="B430" s="81" t="s">
        <v>1049</v>
      </c>
      <c r="C430" s="80" t="s">
        <v>250</v>
      </c>
      <c r="D430" s="82">
        <v>30.576000000000001</v>
      </c>
      <c r="E430" s="83"/>
      <c r="F430" s="84"/>
      <c r="G430" s="83"/>
      <c r="H430" s="84"/>
      <c r="I430" s="85"/>
      <c r="J430" s="86"/>
    </row>
    <row r="431" spans="1:10">
      <c r="A431" s="80" t="s">
        <v>1050</v>
      </c>
      <c r="B431" s="81" t="s">
        <v>1051</v>
      </c>
      <c r="C431" s="80" t="s">
        <v>250</v>
      </c>
      <c r="D431" s="82">
        <v>23.84</v>
      </c>
      <c r="E431" s="83"/>
      <c r="F431" s="84"/>
      <c r="G431" s="83"/>
      <c r="H431" s="84"/>
      <c r="I431" s="85"/>
      <c r="J431" s="86"/>
    </row>
    <row r="432" spans="1:10">
      <c r="A432" s="80" t="s">
        <v>1052</v>
      </c>
      <c r="B432" s="81" t="s">
        <v>1053</v>
      </c>
      <c r="C432" s="80" t="s">
        <v>239</v>
      </c>
      <c r="D432" s="82">
        <v>79.251999999999995</v>
      </c>
      <c r="E432" s="83"/>
      <c r="F432" s="84"/>
      <c r="G432" s="83"/>
      <c r="H432" s="84"/>
      <c r="I432" s="85"/>
      <c r="J432" s="86"/>
    </row>
    <row r="433" spans="1:10">
      <c r="A433" s="80" t="s">
        <v>1054</v>
      </c>
      <c r="B433" s="81" t="s">
        <v>1055</v>
      </c>
      <c r="C433" s="80" t="s">
        <v>409</v>
      </c>
      <c r="D433" s="82">
        <v>110.366</v>
      </c>
      <c r="E433" s="83"/>
      <c r="F433" s="84"/>
      <c r="G433" s="83"/>
      <c r="H433" s="84"/>
      <c r="I433" s="85"/>
      <c r="J433" s="86"/>
    </row>
    <row r="434" spans="1:10">
      <c r="A434" s="80" t="s">
        <v>1057</v>
      </c>
      <c r="B434" s="81" t="s">
        <v>1058</v>
      </c>
      <c r="C434" s="80" t="s">
        <v>1059</v>
      </c>
      <c r="D434" s="82">
        <v>29.41</v>
      </c>
      <c r="E434" s="83"/>
      <c r="F434" s="84"/>
      <c r="G434" s="83"/>
      <c r="H434" s="84"/>
      <c r="I434" s="85"/>
      <c r="J434" s="86"/>
    </row>
    <row r="435" spans="1:10">
      <c r="A435" s="80" t="s">
        <v>1060</v>
      </c>
      <c r="B435" s="81" t="s">
        <v>1061</v>
      </c>
      <c r="C435" s="80" t="s">
        <v>253</v>
      </c>
      <c r="D435" s="82">
        <v>45.554000000000002</v>
      </c>
      <c r="E435" s="83"/>
      <c r="F435" s="84"/>
      <c r="G435" s="83"/>
      <c r="H435" s="84"/>
      <c r="I435" s="85"/>
      <c r="J435" s="86"/>
    </row>
    <row r="436" spans="1:10">
      <c r="A436" s="80" t="s">
        <v>1062</v>
      </c>
      <c r="B436" s="81" t="s">
        <v>1063</v>
      </c>
      <c r="C436" s="80" t="s">
        <v>250</v>
      </c>
      <c r="D436" s="82">
        <v>150.48400000000001</v>
      </c>
      <c r="E436" s="83"/>
      <c r="F436" s="84"/>
      <c r="G436" s="83"/>
      <c r="H436" s="84"/>
      <c r="I436" s="85"/>
      <c r="J436" s="86"/>
    </row>
    <row r="437" spans="1:10">
      <c r="A437" s="80" t="s">
        <v>1064</v>
      </c>
      <c r="B437" s="81" t="s">
        <v>1065</v>
      </c>
      <c r="C437" s="80" t="s">
        <v>250</v>
      </c>
      <c r="D437" s="82">
        <v>167.99</v>
      </c>
      <c r="E437" s="83"/>
      <c r="F437" s="84"/>
      <c r="G437" s="83"/>
      <c r="H437" s="84"/>
      <c r="I437" s="85"/>
      <c r="J437" s="86"/>
    </row>
    <row r="438" spans="1:10">
      <c r="A438" s="80" t="s">
        <v>1066</v>
      </c>
      <c r="B438" s="81" t="s">
        <v>1067</v>
      </c>
      <c r="C438" s="80" t="s">
        <v>182</v>
      </c>
      <c r="D438" s="82">
        <v>3.1779999999999999</v>
      </c>
      <c r="E438" s="83"/>
      <c r="F438" s="84"/>
      <c r="G438" s="83"/>
      <c r="H438" s="84"/>
      <c r="I438" s="85"/>
      <c r="J438" s="86"/>
    </row>
    <row r="439" spans="1:10">
      <c r="A439" s="89" t="s">
        <v>1068</v>
      </c>
      <c r="B439" s="81" t="s">
        <v>1069</v>
      </c>
      <c r="C439" s="89" t="s">
        <v>250</v>
      </c>
      <c r="D439" s="82">
        <v>36.317</v>
      </c>
      <c r="E439" s="96"/>
      <c r="F439" s="97"/>
      <c r="G439" s="90"/>
      <c r="H439" s="82"/>
      <c r="I439" s="90"/>
      <c r="J439" s="86"/>
    </row>
    <row r="440" spans="1:10">
      <c r="A440" s="80" t="s">
        <v>1070</v>
      </c>
      <c r="B440" s="81" t="s">
        <v>1071</v>
      </c>
      <c r="C440" s="80" t="s">
        <v>244</v>
      </c>
      <c r="D440" s="82">
        <v>4051.5030000000002</v>
      </c>
      <c r="E440" s="83"/>
      <c r="F440" s="84"/>
      <c r="G440" s="83"/>
      <c r="H440" s="84"/>
      <c r="I440" s="85"/>
      <c r="J440" s="86"/>
    </row>
    <row r="441" spans="1:10">
      <c r="A441" s="80" t="s">
        <v>1072</v>
      </c>
      <c r="B441" s="81" t="s">
        <v>1073</v>
      </c>
      <c r="C441" s="80" t="s">
        <v>239</v>
      </c>
      <c r="D441" s="82">
        <v>60.633000000000003</v>
      </c>
      <c r="E441" s="83"/>
      <c r="F441" s="84"/>
      <c r="G441" s="83"/>
      <c r="H441" s="84"/>
      <c r="I441" s="85"/>
      <c r="J441" s="86"/>
    </row>
    <row r="442" spans="1:10">
      <c r="A442" s="80" t="s">
        <v>1074</v>
      </c>
      <c r="B442" s="81" t="s">
        <v>1075</v>
      </c>
      <c r="C442" s="80" t="s">
        <v>239</v>
      </c>
      <c r="D442" s="82">
        <v>1.7549999999999999</v>
      </c>
      <c r="E442" s="83"/>
      <c r="F442" s="84"/>
      <c r="G442" s="83"/>
      <c r="H442" s="84"/>
      <c r="I442" s="85"/>
      <c r="J442" s="86"/>
    </row>
    <row r="443" spans="1:10">
      <c r="A443" s="80" t="s">
        <v>1076</v>
      </c>
      <c r="B443" s="81" t="s">
        <v>1077</v>
      </c>
      <c r="C443" s="80" t="s">
        <v>250</v>
      </c>
      <c r="D443" s="82">
        <v>22.640999999999998</v>
      </c>
      <c r="E443" s="83"/>
      <c r="F443" s="84"/>
      <c r="G443" s="83"/>
      <c r="H443" s="84"/>
      <c r="I443" s="85"/>
      <c r="J443" s="86"/>
    </row>
    <row r="444" spans="1:10">
      <c r="A444" s="80" t="s">
        <v>1078</v>
      </c>
      <c r="B444" s="81" t="s">
        <v>1079</v>
      </c>
      <c r="C444" s="80" t="s">
        <v>244</v>
      </c>
      <c r="D444" s="82">
        <v>41.612000000000002</v>
      </c>
      <c r="E444" s="83"/>
      <c r="F444" s="84"/>
      <c r="G444" s="83"/>
      <c r="H444" s="84"/>
      <c r="I444" s="85"/>
      <c r="J444" s="86"/>
    </row>
    <row r="445" spans="1:10">
      <c r="A445" s="80" t="s">
        <v>1080</v>
      </c>
      <c r="B445" s="81" t="s">
        <v>1081</v>
      </c>
      <c r="C445" s="80" t="s">
        <v>239</v>
      </c>
      <c r="D445" s="82">
        <v>628.36799999999994</v>
      </c>
      <c r="E445" s="83"/>
      <c r="F445" s="84"/>
      <c r="G445" s="83"/>
      <c r="H445" s="84"/>
      <c r="I445" s="85"/>
      <c r="J445" s="86"/>
    </row>
    <row r="446" spans="1:10">
      <c r="A446" s="80" t="s">
        <v>1082</v>
      </c>
      <c r="B446" s="81" t="s">
        <v>1083</v>
      </c>
      <c r="C446" s="80" t="s">
        <v>244</v>
      </c>
      <c r="D446" s="82">
        <v>0.626</v>
      </c>
      <c r="E446" s="83"/>
      <c r="F446" s="84"/>
      <c r="G446" s="83"/>
      <c r="H446" s="84"/>
      <c r="I446" s="85"/>
      <c r="J446" s="86" t="s">
        <v>328</v>
      </c>
    </row>
    <row r="447" spans="1:10">
      <c r="A447" s="80" t="s">
        <v>1084</v>
      </c>
      <c r="B447" s="81" t="s">
        <v>1085</v>
      </c>
      <c r="C447" s="80" t="s">
        <v>362</v>
      </c>
      <c r="D447" s="82">
        <v>1427.6659999999999</v>
      </c>
      <c r="E447" s="83"/>
      <c r="F447" s="84"/>
      <c r="G447" s="83"/>
      <c r="H447" s="84"/>
      <c r="I447" s="85"/>
      <c r="J447" s="86"/>
    </row>
    <row r="448" spans="1:10">
      <c r="A448" s="80" t="s">
        <v>1086</v>
      </c>
      <c r="B448" s="81" t="s">
        <v>1087</v>
      </c>
      <c r="C448" s="80" t="s">
        <v>244</v>
      </c>
      <c r="D448" s="82">
        <v>4.3099999999999996</v>
      </c>
      <c r="E448" s="83"/>
      <c r="F448" s="84"/>
      <c r="G448" s="83"/>
      <c r="H448" s="84"/>
      <c r="I448" s="85"/>
      <c r="J448" s="86"/>
    </row>
    <row r="449" spans="1:10">
      <c r="A449" s="80" t="s">
        <v>1088</v>
      </c>
      <c r="B449" s="81" t="s">
        <v>1089</v>
      </c>
      <c r="C449" s="80" t="s">
        <v>239</v>
      </c>
      <c r="D449" s="82">
        <v>52.406999999999996</v>
      </c>
      <c r="E449" s="83"/>
      <c r="F449" s="84"/>
      <c r="G449" s="83"/>
      <c r="H449" s="84"/>
      <c r="I449" s="85"/>
      <c r="J449" s="86"/>
    </row>
    <row r="450" spans="1:10">
      <c r="A450" s="80" t="s">
        <v>1090</v>
      </c>
      <c r="B450" s="81" t="s">
        <v>1091</v>
      </c>
      <c r="C450" s="80" t="s">
        <v>239</v>
      </c>
      <c r="D450" s="82">
        <v>50.658999999999999</v>
      </c>
      <c r="E450" s="83"/>
      <c r="F450" s="84"/>
      <c r="G450" s="83"/>
      <c r="H450" s="84"/>
      <c r="I450" s="85"/>
      <c r="J450" s="86"/>
    </row>
    <row r="451" spans="1:10">
      <c r="A451" s="100" t="s">
        <v>1092</v>
      </c>
      <c r="B451" s="81" t="s">
        <v>1093</v>
      </c>
      <c r="C451" s="80" t="s">
        <v>250</v>
      </c>
      <c r="D451" s="82">
        <v>3.7160000000000002</v>
      </c>
      <c r="E451" s="83"/>
      <c r="F451" s="97"/>
      <c r="G451" s="83"/>
      <c r="H451" s="82"/>
      <c r="I451" s="85"/>
      <c r="J451" s="86"/>
    </row>
    <row r="452" spans="1:10">
      <c r="A452" s="80" t="s">
        <v>1094</v>
      </c>
      <c r="B452" s="81" t="s">
        <v>1095</v>
      </c>
      <c r="C452" s="80" t="s">
        <v>250</v>
      </c>
      <c r="D452" s="82">
        <v>1.5089999999999999</v>
      </c>
      <c r="E452" s="83"/>
      <c r="F452" s="84"/>
      <c r="G452" s="83"/>
      <c r="H452" s="84"/>
      <c r="I452" s="85"/>
      <c r="J452" s="86"/>
    </row>
    <row r="453" spans="1:10">
      <c r="A453" s="80" t="s">
        <v>1096</v>
      </c>
      <c r="B453" s="81" t="s">
        <v>1097</v>
      </c>
      <c r="C453" s="80" t="s">
        <v>250</v>
      </c>
      <c r="D453" s="82">
        <v>6.415</v>
      </c>
      <c r="E453" s="83"/>
      <c r="F453" s="84"/>
      <c r="G453" s="83"/>
      <c r="H453" s="84"/>
      <c r="I453" s="85"/>
      <c r="J453" s="86"/>
    </row>
    <row r="454" spans="1:10">
      <c r="A454" s="80" t="s">
        <v>1098</v>
      </c>
      <c r="B454" s="81" t="s">
        <v>1099</v>
      </c>
      <c r="C454" s="80" t="s">
        <v>623</v>
      </c>
      <c r="D454" s="82">
        <v>1.32</v>
      </c>
      <c r="E454" s="83"/>
      <c r="F454" s="84"/>
      <c r="G454" s="83"/>
      <c r="H454" s="84"/>
      <c r="I454" s="85"/>
      <c r="J454" s="86"/>
    </row>
    <row r="455" spans="1:10">
      <c r="A455" s="80" t="s">
        <v>1100</v>
      </c>
      <c r="B455" s="81" t="s">
        <v>1101</v>
      </c>
      <c r="C455" s="80" t="s">
        <v>253</v>
      </c>
      <c r="D455" s="82">
        <v>114.337</v>
      </c>
      <c r="E455" s="83"/>
      <c r="F455" s="84"/>
      <c r="G455" s="83"/>
      <c r="H455" s="84"/>
      <c r="I455" s="85"/>
      <c r="J455" s="86"/>
    </row>
    <row r="456" spans="1:10">
      <c r="A456" s="80" t="s">
        <v>1102</v>
      </c>
      <c r="B456" s="81" t="s">
        <v>1103</v>
      </c>
      <c r="C456" s="80" t="s">
        <v>239</v>
      </c>
      <c r="D456" s="82">
        <v>0.72799999999999998</v>
      </c>
      <c r="E456" s="83"/>
      <c r="F456" s="84"/>
      <c r="G456" s="83"/>
      <c r="H456" s="84"/>
      <c r="I456" s="85"/>
      <c r="J456" s="86"/>
    </row>
    <row r="457" spans="1:10">
      <c r="A457" s="80" t="s">
        <v>1104</v>
      </c>
      <c r="B457" s="81" t="s">
        <v>1105</v>
      </c>
      <c r="C457" s="80" t="s">
        <v>182</v>
      </c>
      <c r="D457" s="82">
        <v>59.936</v>
      </c>
      <c r="E457" s="83"/>
      <c r="F457" s="84"/>
      <c r="G457" s="83"/>
      <c r="H457" s="84"/>
      <c r="I457" s="85"/>
      <c r="J457" s="86"/>
    </row>
    <row r="458" spans="1:10">
      <c r="A458" s="80" t="s">
        <v>1106</v>
      </c>
      <c r="B458" s="81" t="s">
        <v>1107</v>
      </c>
      <c r="C458" s="80" t="s">
        <v>261</v>
      </c>
      <c r="D458" s="82">
        <v>1.7949999999999999</v>
      </c>
      <c r="E458" s="83"/>
      <c r="F458" s="84"/>
      <c r="G458" s="83"/>
      <c r="H458" s="84"/>
      <c r="I458" s="85"/>
      <c r="J458" s="86"/>
    </row>
    <row r="459" spans="1:10">
      <c r="A459" s="80" t="s">
        <v>1108</v>
      </c>
      <c r="B459" s="81" t="s">
        <v>1109</v>
      </c>
      <c r="C459" s="80" t="s">
        <v>261</v>
      </c>
      <c r="D459" s="82">
        <v>91.997</v>
      </c>
      <c r="E459" s="83"/>
      <c r="F459" s="84"/>
      <c r="G459" s="83"/>
      <c r="H459" s="84"/>
      <c r="I459" s="85"/>
      <c r="J459" s="86"/>
    </row>
    <row r="460" spans="1:10">
      <c r="A460" s="80" t="s">
        <v>1110</v>
      </c>
      <c r="B460" s="81" t="s">
        <v>1111</v>
      </c>
      <c r="C460" s="80" t="s">
        <v>399</v>
      </c>
      <c r="D460" s="82">
        <v>7.4340000000000002</v>
      </c>
      <c r="E460" s="83"/>
      <c r="F460" s="84"/>
      <c r="G460" s="83"/>
      <c r="H460" s="84"/>
      <c r="I460" s="85"/>
      <c r="J460" s="86"/>
    </row>
    <row r="461" spans="1:10">
      <c r="A461" s="80" t="s">
        <v>1112</v>
      </c>
      <c r="B461" s="81" t="s">
        <v>1113</v>
      </c>
      <c r="C461" s="80" t="s">
        <v>1114</v>
      </c>
      <c r="D461" s="82">
        <v>509.02199999999999</v>
      </c>
      <c r="E461" s="83"/>
      <c r="F461" s="84"/>
      <c r="G461" s="83"/>
      <c r="H461" s="84"/>
      <c r="I461" s="85"/>
      <c r="J461" s="86"/>
    </row>
    <row r="462" spans="1:10">
      <c r="A462" s="80" t="s">
        <v>1115</v>
      </c>
      <c r="B462" s="81" t="s">
        <v>1116</v>
      </c>
      <c r="C462" s="80" t="s">
        <v>250</v>
      </c>
      <c r="D462" s="82">
        <v>45.530999999999999</v>
      </c>
      <c r="E462" s="83"/>
      <c r="F462" s="84"/>
      <c r="G462" s="83"/>
      <c r="H462" s="84"/>
      <c r="I462" s="85"/>
      <c r="J462" s="86"/>
    </row>
    <row r="463" spans="1:10">
      <c r="A463" s="80" t="s">
        <v>1117</v>
      </c>
      <c r="B463" s="81" t="s">
        <v>1118</v>
      </c>
      <c r="C463" s="80" t="s">
        <v>286</v>
      </c>
      <c r="D463" s="82">
        <v>3.2240000000000002</v>
      </c>
      <c r="E463" s="83"/>
      <c r="F463" s="84"/>
      <c r="G463" s="83"/>
      <c r="H463" s="84"/>
      <c r="I463" s="85"/>
      <c r="J463" s="86"/>
    </row>
    <row r="464" spans="1:10">
      <c r="A464" s="80" t="s">
        <v>1119</v>
      </c>
      <c r="B464" s="81" t="s">
        <v>1120</v>
      </c>
      <c r="C464" s="80" t="s">
        <v>250</v>
      </c>
      <c r="D464" s="82">
        <v>70.988</v>
      </c>
      <c r="E464" s="83"/>
      <c r="F464" s="84"/>
      <c r="G464" s="83"/>
      <c r="H464" s="84"/>
      <c r="I464" s="85"/>
      <c r="J464" s="86"/>
    </row>
    <row r="465" spans="1:10">
      <c r="A465" s="80" t="s">
        <v>1121</v>
      </c>
      <c r="B465" s="81" t="s">
        <v>1122</v>
      </c>
      <c r="C465" s="80" t="s">
        <v>371</v>
      </c>
      <c r="D465" s="82">
        <v>25.608000000000001</v>
      </c>
      <c r="E465" s="83"/>
      <c r="F465" s="84"/>
      <c r="G465" s="83"/>
      <c r="H465" s="84"/>
      <c r="I465" s="85"/>
      <c r="J465" s="86"/>
    </row>
    <row r="466" spans="1:10">
      <c r="A466" s="80" t="s">
        <v>1123</v>
      </c>
      <c r="B466" s="81" t="s">
        <v>1124</v>
      </c>
      <c r="C466" s="80" t="s">
        <v>399</v>
      </c>
      <c r="D466" s="82">
        <v>2.3809999999999998</v>
      </c>
      <c r="E466" s="83"/>
      <c r="F466" s="84"/>
      <c r="G466" s="83"/>
      <c r="H466" s="84"/>
      <c r="I466" s="85"/>
      <c r="J466" s="86"/>
    </row>
    <row r="467" spans="1:10">
      <c r="A467" s="80" t="s">
        <v>1125</v>
      </c>
      <c r="B467" s="81" t="s">
        <v>1126</v>
      </c>
      <c r="C467" s="80" t="s">
        <v>247</v>
      </c>
      <c r="D467" s="82">
        <v>34.26</v>
      </c>
      <c r="E467" s="83"/>
      <c r="F467" s="84"/>
      <c r="G467" s="83"/>
      <c r="H467" s="84"/>
      <c r="I467" s="85"/>
      <c r="J467" s="86"/>
    </row>
    <row r="468" spans="1:10">
      <c r="A468" s="80" t="s">
        <v>1127</v>
      </c>
      <c r="B468" s="81" t="s">
        <v>1128</v>
      </c>
      <c r="C468" s="80" t="s">
        <v>1129</v>
      </c>
      <c r="D468" s="82">
        <v>34.146000000000001</v>
      </c>
      <c r="E468" s="83"/>
      <c r="F468" s="84"/>
      <c r="G468" s="83"/>
      <c r="H468" s="84"/>
      <c r="I468" s="85"/>
      <c r="J468" s="86"/>
    </row>
    <row r="469" spans="1:10">
      <c r="A469" s="80" t="s">
        <v>1130</v>
      </c>
      <c r="B469" s="81" t="s">
        <v>1131</v>
      </c>
      <c r="C469" s="80" t="s">
        <v>1132</v>
      </c>
      <c r="D469" s="82">
        <v>228.41399999999999</v>
      </c>
      <c r="E469" s="83"/>
      <c r="F469" s="84"/>
      <c r="G469" s="83"/>
      <c r="H469" s="84"/>
      <c r="I469" s="85"/>
      <c r="J469" s="86"/>
    </row>
    <row r="470" spans="1:10">
      <c r="A470" s="80" t="s">
        <v>1133</v>
      </c>
      <c r="B470" s="81" t="s">
        <v>1134</v>
      </c>
      <c r="C470" s="80" t="s">
        <v>250</v>
      </c>
      <c r="D470" s="82">
        <v>27.169</v>
      </c>
      <c r="E470" s="83"/>
      <c r="F470" s="84"/>
      <c r="G470" s="83"/>
      <c r="H470" s="84"/>
      <c r="I470" s="85"/>
      <c r="J470" s="86"/>
    </row>
    <row r="471" spans="1:10">
      <c r="A471" s="80" t="s">
        <v>1135</v>
      </c>
      <c r="B471" s="81" t="s">
        <v>1136</v>
      </c>
      <c r="C471" s="80" t="s">
        <v>182</v>
      </c>
      <c r="D471" s="82">
        <v>3610.3209999999999</v>
      </c>
      <c r="E471" s="83"/>
      <c r="F471" s="84"/>
      <c r="G471" s="83"/>
      <c r="H471" s="84"/>
      <c r="I471" s="85"/>
      <c r="J471" s="86"/>
    </row>
    <row r="472" spans="1:10">
      <c r="A472" s="80" t="s">
        <v>1137</v>
      </c>
      <c r="B472" s="81" t="s">
        <v>1138</v>
      </c>
      <c r="C472" s="80" t="s">
        <v>182</v>
      </c>
      <c r="D472" s="82">
        <v>31835.044999999998</v>
      </c>
      <c r="E472" s="83"/>
      <c r="F472" s="84"/>
      <c r="G472" s="83"/>
      <c r="H472" s="84"/>
      <c r="I472" s="85"/>
      <c r="J472" s="86"/>
    </row>
    <row r="473" spans="1:10">
      <c r="A473" s="80" t="s">
        <v>1139</v>
      </c>
      <c r="B473" s="81" t="s">
        <v>1140</v>
      </c>
      <c r="C473" s="80" t="s">
        <v>250</v>
      </c>
      <c r="D473" s="82">
        <v>150.87200000000001</v>
      </c>
      <c r="E473" s="83"/>
      <c r="F473" s="84"/>
      <c r="G473" s="83"/>
      <c r="H473" s="84"/>
      <c r="I473" s="85"/>
      <c r="J473" s="86"/>
    </row>
    <row r="474" spans="1:10">
      <c r="A474" s="80" t="s">
        <v>1141</v>
      </c>
      <c r="B474" s="81" t="s">
        <v>1142</v>
      </c>
      <c r="C474" s="80" t="s">
        <v>239</v>
      </c>
      <c r="D474" s="82">
        <v>321.72300000000001</v>
      </c>
      <c r="E474" s="83"/>
      <c r="F474" s="84"/>
      <c r="G474" s="83"/>
      <c r="H474" s="84"/>
      <c r="I474" s="85"/>
      <c r="J474" s="86"/>
    </row>
    <row r="475" spans="1:10">
      <c r="A475" s="80" t="s">
        <v>1143</v>
      </c>
      <c r="B475" s="81" t="s">
        <v>1144</v>
      </c>
      <c r="C475" s="80" t="s">
        <v>182</v>
      </c>
      <c r="D475" s="82">
        <v>814.80399999999997</v>
      </c>
      <c r="E475" s="83"/>
      <c r="F475" s="84"/>
      <c r="G475" s="83"/>
      <c r="H475" s="84"/>
      <c r="I475" s="85"/>
      <c r="J475" s="86"/>
    </row>
    <row r="476" spans="1:10">
      <c r="A476" s="80" t="s">
        <v>1145</v>
      </c>
      <c r="B476" s="81" t="s">
        <v>1146</v>
      </c>
      <c r="C476" s="80" t="s">
        <v>247</v>
      </c>
      <c r="D476" s="82">
        <v>0.25</v>
      </c>
      <c r="E476" s="83"/>
      <c r="F476" s="84"/>
      <c r="G476" s="83"/>
      <c r="H476" s="84"/>
      <c r="I476" s="85"/>
      <c r="J476" s="86"/>
    </row>
    <row r="477" spans="1:10">
      <c r="A477" s="80" t="s">
        <v>1147</v>
      </c>
      <c r="B477" s="81" t="s">
        <v>1146</v>
      </c>
      <c r="C477" s="80" t="s">
        <v>182</v>
      </c>
      <c r="D477" s="82">
        <v>2.504</v>
      </c>
      <c r="E477" s="83"/>
      <c r="F477" s="84"/>
      <c r="G477" s="83"/>
      <c r="H477" s="84"/>
      <c r="I477" s="85"/>
      <c r="J477" s="86"/>
    </row>
    <row r="478" spans="1:10">
      <c r="A478" s="80" t="s">
        <v>1148</v>
      </c>
      <c r="B478" s="81" t="s">
        <v>1149</v>
      </c>
      <c r="C478" s="80" t="s">
        <v>182</v>
      </c>
      <c r="D478" s="82">
        <v>152.214</v>
      </c>
      <c r="E478" s="83"/>
      <c r="F478" s="84"/>
      <c r="G478" s="83"/>
      <c r="H478" s="84"/>
      <c r="I478" s="85"/>
      <c r="J478" s="86"/>
    </row>
    <row r="479" spans="1:10">
      <c r="A479" s="80" t="s">
        <v>1150</v>
      </c>
      <c r="B479" s="81" t="s">
        <v>1151</v>
      </c>
      <c r="C479" s="80" t="s">
        <v>362</v>
      </c>
      <c r="D479" s="82">
        <v>0.16900000000000001</v>
      </c>
      <c r="E479" s="83"/>
      <c r="F479" s="84"/>
      <c r="G479" s="83"/>
      <c r="H479" s="84"/>
      <c r="I479" s="85"/>
      <c r="J479" s="86"/>
    </row>
    <row r="480" spans="1:10">
      <c r="A480" s="80" t="s">
        <v>1152</v>
      </c>
      <c r="B480" s="81" t="s">
        <v>1153</v>
      </c>
      <c r="C480" s="80" t="s">
        <v>250</v>
      </c>
      <c r="D480" s="82">
        <v>11.6</v>
      </c>
      <c r="E480" s="83"/>
      <c r="F480" s="84"/>
      <c r="G480" s="83"/>
      <c r="H480" s="84"/>
      <c r="I480" s="85"/>
      <c r="J480" s="86"/>
    </row>
    <row r="481" spans="1:10">
      <c r="A481" s="80" t="s">
        <v>1154</v>
      </c>
      <c r="B481" s="81" t="s">
        <v>1155</v>
      </c>
      <c r="C481" s="80" t="s">
        <v>1045</v>
      </c>
      <c r="D481" s="82">
        <v>15028.71</v>
      </c>
      <c r="E481" s="83"/>
      <c r="F481" s="84"/>
      <c r="G481" s="83"/>
      <c r="H481" s="84"/>
      <c r="I481" s="85"/>
      <c r="J481" s="86"/>
    </row>
    <row r="482" spans="1:10">
      <c r="A482" s="80" t="s">
        <v>1156</v>
      </c>
      <c r="B482" s="81" t="s">
        <v>1157</v>
      </c>
      <c r="C482" s="80" t="s">
        <v>250</v>
      </c>
      <c r="D482" s="82">
        <v>0.13600000000000001</v>
      </c>
      <c r="E482" s="83"/>
      <c r="F482" s="84"/>
      <c r="G482" s="83"/>
      <c r="H482" s="84"/>
      <c r="I482" s="85"/>
      <c r="J482" s="86"/>
    </row>
    <row r="483" spans="1:10">
      <c r="A483" s="80" t="s">
        <v>1158</v>
      </c>
      <c r="B483" s="81" t="s">
        <v>1159</v>
      </c>
      <c r="C483" s="80" t="s">
        <v>239</v>
      </c>
      <c r="D483" s="82">
        <v>2096.2860000000001</v>
      </c>
      <c r="E483" s="83"/>
      <c r="F483" s="84"/>
      <c r="G483" s="83"/>
      <c r="H483" s="84"/>
      <c r="I483" s="85"/>
      <c r="J483" s="86"/>
    </row>
    <row r="484" spans="1:10">
      <c r="A484" s="89" t="s">
        <v>1160</v>
      </c>
      <c r="B484" s="81" t="s">
        <v>1161</v>
      </c>
      <c r="C484" s="89" t="s">
        <v>250</v>
      </c>
      <c r="D484" s="82">
        <v>49.350999999999999</v>
      </c>
      <c r="E484" s="83"/>
      <c r="F484" s="84"/>
      <c r="G484" s="83"/>
      <c r="H484" s="84"/>
      <c r="I484" s="85"/>
      <c r="J484" s="86"/>
    </row>
    <row r="485" spans="1:10">
      <c r="A485" s="80" t="s">
        <v>1162</v>
      </c>
      <c r="B485" s="81" t="s">
        <v>1163</v>
      </c>
      <c r="C485" s="80" t="s">
        <v>247</v>
      </c>
      <c r="D485" s="82">
        <v>134.24700000000001</v>
      </c>
      <c r="E485" s="83"/>
      <c r="F485" s="84"/>
      <c r="G485" s="83"/>
      <c r="H485" s="84"/>
      <c r="I485" s="85"/>
      <c r="J485" s="86"/>
    </row>
    <row r="486" spans="1:10">
      <c r="A486" s="80" t="s">
        <v>1403</v>
      </c>
      <c r="B486" s="81" t="s">
        <v>1404</v>
      </c>
      <c r="C486" s="80" t="s">
        <v>239</v>
      </c>
      <c r="D486" s="82">
        <v>51.039000000000001</v>
      </c>
      <c r="E486" s="83"/>
      <c r="F486" s="84"/>
      <c r="G486" s="83"/>
      <c r="H486" s="84"/>
      <c r="I486" s="85"/>
      <c r="J486" s="86"/>
    </row>
    <row r="487" spans="1:10">
      <c r="A487" s="80" t="s">
        <v>1164</v>
      </c>
      <c r="B487" s="81" t="s">
        <v>1165</v>
      </c>
      <c r="C487" s="80" t="s">
        <v>247</v>
      </c>
      <c r="D487" s="82">
        <v>27.359000000000002</v>
      </c>
      <c r="E487" s="83"/>
      <c r="F487" s="84"/>
      <c r="G487" s="83"/>
      <c r="H487" s="84"/>
      <c r="I487" s="85"/>
      <c r="J487" s="86"/>
    </row>
    <row r="488" spans="1:10">
      <c r="A488" s="80" t="s">
        <v>1166</v>
      </c>
      <c r="B488" s="81" t="s">
        <v>1167</v>
      </c>
      <c r="C488" s="89" t="s">
        <v>250</v>
      </c>
      <c r="D488" s="82">
        <v>5.5720000000000001</v>
      </c>
      <c r="E488" s="83"/>
      <c r="F488" s="84"/>
      <c r="G488" s="83"/>
      <c r="H488" s="84"/>
      <c r="I488" s="85"/>
      <c r="J488" s="86"/>
    </row>
    <row r="489" spans="1:10">
      <c r="A489" s="89" t="s">
        <v>1168</v>
      </c>
      <c r="B489" s="81" t="s">
        <v>1169</v>
      </c>
      <c r="C489" s="89" t="s">
        <v>250</v>
      </c>
      <c r="D489" s="82">
        <v>27.541</v>
      </c>
      <c r="E489" s="96"/>
      <c r="F489" s="97"/>
      <c r="G489" s="90"/>
      <c r="H489" s="82"/>
      <c r="I489" s="90"/>
      <c r="J489" s="86"/>
    </row>
    <row r="490" spans="1:10">
      <c r="A490" s="80" t="s">
        <v>1170</v>
      </c>
      <c r="B490" s="81" t="s">
        <v>1171</v>
      </c>
      <c r="C490" s="80" t="s">
        <v>239</v>
      </c>
      <c r="D490" s="82">
        <v>62.633000000000003</v>
      </c>
      <c r="E490" s="83"/>
      <c r="F490" s="84"/>
      <c r="G490" s="83"/>
      <c r="H490" s="84"/>
      <c r="I490" s="85"/>
      <c r="J490" s="86"/>
    </row>
    <row r="491" spans="1:10">
      <c r="A491" s="80" t="s">
        <v>1172</v>
      </c>
      <c r="B491" s="81" t="s">
        <v>1173</v>
      </c>
      <c r="C491" s="80" t="s">
        <v>239</v>
      </c>
      <c r="D491" s="82">
        <v>58.548999999999999</v>
      </c>
      <c r="E491" s="83"/>
      <c r="F491" s="84"/>
      <c r="G491" s="83"/>
      <c r="H491" s="84"/>
      <c r="I491" s="85"/>
      <c r="J491" s="86"/>
    </row>
    <row r="492" spans="1:10">
      <c r="A492" s="80" t="s">
        <v>1174</v>
      </c>
      <c r="B492" s="81" t="s">
        <v>1175</v>
      </c>
      <c r="C492" s="80" t="s">
        <v>239</v>
      </c>
      <c r="D492" s="82">
        <v>114.375</v>
      </c>
      <c r="E492" s="83"/>
      <c r="F492" s="84"/>
      <c r="G492" s="83"/>
      <c r="H492" s="84"/>
      <c r="I492" s="85"/>
      <c r="J492" s="86"/>
    </row>
    <row r="493" spans="1:10">
      <c r="A493" s="80" t="s">
        <v>1176</v>
      </c>
      <c r="B493" s="81" t="s">
        <v>1177</v>
      </c>
      <c r="C493" s="80" t="s">
        <v>239</v>
      </c>
      <c r="D493" s="82">
        <v>68.216999999999999</v>
      </c>
      <c r="E493" s="83"/>
      <c r="F493" s="84"/>
      <c r="G493" s="83"/>
      <c r="H493" s="84"/>
      <c r="I493" s="85"/>
      <c r="J493" s="86"/>
    </row>
    <row r="494" spans="1:10">
      <c r="A494" s="89" t="s">
        <v>1178</v>
      </c>
      <c r="B494" s="81" t="s">
        <v>1179</v>
      </c>
      <c r="C494" s="89" t="s">
        <v>250</v>
      </c>
      <c r="D494" s="82">
        <v>11.865</v>
      </c>
      <c r="E494" s="96"/>
      <c r="F494" s="97"/>
      <c r="G494" s="90"/>
      <c r="H494" s="82"/>
      <c r="I494" s="90"/>
      <c r="J494" s="86"/>
    </row>
    <row r="495" spans="1:10">
      <c r="A495" s="80" t="s">
        <v>1180</v>
      </c>
      <c r="B495" s="81" t="s">
        <v>1181</v>
      </c>
      <c r="C495" s="80" t="s">
        <v>250</v>
      </c>
      <c r="D495" s="82">
        <v>271.61099999999999</v>
      </c>
      <c r="E495" s="83"/>
      <c r="F495" s="84"/>
      <c r="G495" s="83"/>
      <c r="H495" s="84"/>
      <c r="I495" s="85"/>
      <c r="J495" s="86"/>
    </row>
    <row r="496" spans="1:10">
      <c r="A496" s="89" t="s">
        <v>1182</v>
      </c>
      <c r="B496" s="81" t="s">
        <v>1183</v>
      </c>
      <c r="C496" s="89" t="s">
        <v>247</v>
      </c>
      <c r="D496" s="82">
        <v>57.676000000000002</v>
      </c>
      <c r="E496" s="96"/>
      <c r="F496" s="97"/>
      <c r="G496" s="90"/>
      <c r="H496" s="82"/>
      <c r="I496" s="90"/>
      <c r="J496" s="86"/>
    </row>
    <row r="497" spans="1:10">
      <c r="A497" s="80" t="s">
        <v>18</v>
      </c>
      <c r="B497" s="81" t="s">
        <v>1184</v>
      </c>
      <c r="C497" s="80" t="s">
        <v>244</v>
      </c>
      <c r="D497" s="82">
        <v>919.85400000000004</v>
      </c>
      <c r="E497" s="83"/>
      <c r="F497" s="84"/>
      <c r="G497" s="83"/>
      <c r="H497" s="84"/>
      <c r="I497" s="85"/>
      <c r="J497" s="86"/>
    </row>
    <row r="498" spans="1:10">
      <c r="A498" s="80" t="s">
        <v>1185</v>
      </c>
      <c r="B498" s="81" t="s">
        <v>1186</v>
      </c>
      <c r="C498" s="80" t="s">
        <v>250</v>
      </c>
      <c r="D498" s="82">
        <v>322.58</v>
      </c>
      <c r="E498" s="83"/>
      <c r="F498" s="84"/>
      <c r="G498" s="83"/>
      <c r="H498" s="84"/>
      <c r="I498" s="85"/>
      <c r="J498" s="86"/>
    </row>
    <row r="499" spans="1:10">
      <c r="A499" s="80" t="s">
        <v>1187</v>
      </c>
      <c r="B499" s="81" t="s">
        <v>1188</v>
      </c>
      <c r="C499" s="80" t="s">
        <v>371</v>
      </c>
      <c r="D499" s="82">
        <v>348.70600000000002</v>
      </c>
      <c r="E499" s="83"/>
      <c r="F499" s="84"/>
      <c r="G499" s="83"/>
      <c r="H499" s="84"/>
      <c r="I499" s="85"/>
      <c r="J499" s="86"/>
    </row>
    <row r="500" spans="1:10">
      <c r="A500" s="80" t="s">
        <v>1189</v>
      </c>
      <c r="B500" s="81" t="s">
        <v>1190</v>
      </c>
      <c r="C500" s="80" t="s">
        <v>1191</v>
      </c>
      <c r="D500" s="82">
        <v>49.994</v>
      </c>
      <c r="E500" s="83"/>
      <c r="F500" s="84"/>
      <c r="G500" s="83"/>
      <c r="H500" s="84"/>
      <c r="I500" s="85"/>
      <c r="J500" s="86"/>
    </row>
    <row r="501" spans="1:10">
      <c r="A501" s="80" t="s">
        <v>1192</v>
      </c>
      <c r="B501" s="81" t="s">
        <v>1193</v>
      </c>
      <c r="C501" s="80" t="s">
        <v>250</v>
      </c>
      <c r="D501" s="82">
        <v>10.553000000000001</v>
      </c>
      <c r="E501" s="83"/>
      <c r="F501" s="84"/>
      <c r="G501" s="83"/>
      <c r="H501" s="84"/>
      <c r="I501" s="85"/>
      <c r="J501" s="86"/>
    </row>
    <row r="502" spans="1:10">
      <c r="A502" s="80" t="s">
        <v>1194</v>
      </c>
      <c r="B502" s="81" t="s">
        <v>1195</v>
      </c>
      <c r="C502" s="80" t="s">
        <v>250</v>
      </c>
      <c r="D502" s="82">
        <v>73.753</v>
      </c>
      <c r="E502" s="83"/>
      <c r="F502" s="84"/>
      <c r="G502" s="83"/>
      <c r="H502" s="84"/>
      <c r="I502" s="85"/>
      <c r="J502" s="86"/>
    </row>
    <row r="503" spans="1:10">
      <c r="A503" s="80" t="s">
        <v>1196</v>
      </c>
      <c r="B503" s="81" t="s">
        <v>1197</v>
      </c>
      <c r="C503" s="80" t="s">
        <v>253</v>
      </c>
      <c r="D503" s="82">
        <v>1.081</v>
      </c>
      <c r="E503" s="83"/>
      <c r="F503" s="84"/>
      <c r="G503" s="83"/>
      <c r="H503" s="84"/>
      <c r="I503" s="85"/>
      <c r="J503" s="86"/>
    </row>
    <row r="504" spans="1:10">
      <c r="A504" s="80" t="s">
        <v>1198</v>
      </c>
      <c r="B504" s="81" t="s">
        <v>1199</v>
      </c>
      <c r="C504" s="80" t="s">
        <v>253</v>
      </c>
      <c r="D504" s="82">
        <v>300.67399999999998</v>
      </c>
      <c r="E504" s="83"/>
      <c r="F504" s="84"/>
      <c r="G504" s="83"/>
      <c r="H504" s="84"/>
      <c r="I504" s="85"/>
      <c r="J504" s="86"/>
    </row>
    <row r="505" spans="1:10">
      <c r="A505" s="89" t="s">
        <v>1200</v>
      </c>
      <c r="B505" s="81" t="s">
        <v>1201</v>
      </c>
      <c r="C505" s="89" t="s">
        <v>250</v>
      </c>
      <c r="D505" s="82">
        <v>30.777999999999999</v>
      </c>
      <c r="E505" s="96"/>
      <c r="F505" s="97"/>
      <c r="G505" s="90"/>
      <c r="H505" s="82"/>
      <c r="I505" s="90"/>
      <c r="J505" s="86"/>
    </row>
    <row r="506" spans="1:10">
      <c r="A506" s="80" t="s">
        <v>1202</v>
      </c>
      <c r="B506" s="81" t="s">
        <v>1203</v>
      </c>
      <c r="C506" s="80" t="s">
        <v>239</v>
      </c>
      <c r="D506" s="82">
        <v>104.123</v>
      </c>
      <c r="E506" s="83"/>
      <c r="F506" s="84"/>
      <c r="G506" s="83"/>
      <c r="H506" s="84"/>
      <c r="I506" s="85"/>
      <c r="J506" s="86"/>
    </row>
    <row r="507" spans="1:10">
      <c r="A507" s="80" t="s">
        <v>1204</v>
      </c>
      <c r="B507" s="81" t="s">
        <v>1205</v>
      </c>
      <c r="C507" s="80" t="s">
        <v>399</v>
      </c>
      <c r="D507" s="82">
        <v>1328.6669999999999</v>
      </c>
      <c r="E507" s="83"/>
      <c r="F507" s="84"/>
      <c r="G507" s="83"/>
      <c r="H507" s="84"/>
      <c r="I507" s="85"/>
      <c r="J507" s="86"/>
    </row>
    <row r="508" spans="1:10">
      <c r="A508" s="80" t="s">
        <v>1206</v>
      </c>
      <c r="B508" s="81" t="s">
        <v>1207</v>
      </c>
      <c r="C508" s="80" t="s">
        <v>250</v>
      </c>
      <c r="D508" s="82">
        <v>3.786</v>
      </c>
      <c r="E508" s="83"/>
      <c r="F508" s="84"/>
      <c r="G508" s="83"/>
      <c r="H508" s="84"/>
      <c r="I508" s="85"/>
      <c r="J508" s="86"/>
    </row>
    <row r="509" spans="1:10">
      <c r="A509" s="80" t="s">
        <v>1208</v>
      </c>
      <c r="B509" s="81" t="s">
        <v>1209</v>
      </c>
      <c r="C509" s="80" t="s">
        <v>250</v>
      </c>
      <c r="D509" s="82">
        <v>5.3449999999999998</v>
      </c>
      <c r="E509" s="83"/>
      <c r="F509" s="84"/>
      <c r="G509" s="83"/>
      <c r="H509" s="84"/>
      <c r="I509" s="85"/>
      <c r="J509" s="86"/>
    </row>
    <row r="510" spans="1:10">
      <c r="A510" s="80" t="s">
        <v>1210</v>
      </c>
      <c r="B510" s="81" t="s">
        <v>1211</v>
      </c>
      <c r="C510" s="80" t="s">
        <v>250</v>
      </c>
      <c r="D510" s="82">
        <v>2916.6239999999998</v>
      </c>
      <c r="E510" s="83"/>
      <c r="F510" s="84"/>
      <c r="G510" s="83"/>
      <c r="H510" s="84"/>
      <c r="I510" s="85"/>
      <c r="J510" s="86"/>
    </row>
    <row r="511" spans="1:10">
      <c r="A511" s="80" t="s">
        <v>1212</v>
      </c>
      <c r="B511" s="81" t="s">
        <v>1213</v>
      </c>
      <c r="C511" s="80" t="s">
        <v>239</v>
      </c>
      <c r="D511" s="82">
        <v>17.645</v>
      </c>
      <c r="E511" s="83"/>
      <c r="F511" s="84"/>
      <c r="G511" s="83"/>
      <c r="H511" s="84"/>
      <c r="I511" s="85"/>
      <c r="J511" s="86"/>
    </row>
    <row r="512" spans="1:10">
      <c r="A512" s="80" t="s">
        <v>1214</v>
      </c>
      <c r="B512" s="81" t="s">
        <v>1215</v>
      </c>
      <c r="C512" s="80" t="s">
        <v>506</v>
      </c>
      <c r="D512" s="82">
        <v>97.936000000000007</v>
      </c>
      <c r="E512" s="83"/>
      <c r="F512" s="84"/>
      <c r="G512" s="83"/>
      <c r="H512" s="84"/>
      <c r="I512" s="85"/>
      <c r="J512" s="86"/>
    </row>
    <row r="513" spans="1:10">
      <c r="A513" s="89" t="s">
        <v>1216</v>
      </c>
      <c r="B513" s="81" t="s">
        <v>1217</v>
      </c>
      <c r="C513" s="89" t="s">
        <v>250</v>
      </c>
      <c r="D513" s="82">
        <v>8.3209999999999997</v>
      </c>
      <c r="E513" s="96"/>
      <c r="F513" s="97"/>
      <c r="G513" s="90"/>
      <c r="H513" s="82"/>
      <c r="I513" s="90"/>
      <c r="J513" s="86"/>
    </row>
    <row r="514" spans="1:10">
      <c r="A514" s="80" t="s">
        <v>1218</v>
      </c>
      <c r="B514" s="81" t="s">
        <v>1219</v>
      </c>
      <c r="C514" s="80" t="s">
        <v>477</v>
      </c>
      <c r="D514" s="82">
        <v>10.49</v>
      </c>
      <c r="E514" s="83"/>
      <c r="F514" s="97"/>
      <c r="G514" s="83">
        <v>95</v>
      </c>
      <c r="H514" s="82">
        <v>10.49</v>
      </c>
      <c r="I514" s="85"/>
      <c r="J514" s="86"/>
    </row>
    <row r="515" spans="1:10">
      <c r="A515" s="80" t="s">
        <v>1220</v>
      </c>
      <c r="B515" s="81" t="s">
        <v>1221</v>
      </c>
      <c r="C515" s="80" t="s">
        <v>158</v>
      </c>
      <c r="D515" s="82">
        <v>52.45</v>
      </c>
      <c r="E515" s="83"/>
      <c r="F515" s="97"/>
      <c r="G515" s="83">
        <v>95</v>
      </c>
      <c r="H515" s="82">
        <v>52.45</v>
      </c>
      <c r="I515" s="85"/>
      <c r="J515" s="86"/>
    </row>
    <row r="516" spans="1:10">
      <c r="A516" s="80" t="s">
        <v>1222</v>
      </c>
      <c r="B516" s="81" t="s">
        <v>1223</v>
      </c>
      <c r="C516" s="80" t="s">
        <v>1224</v>
      </c>
      <c r="D516" s="82">
        <v>20.98</v>
      </c>
      <c r="E516" s="83"/>
      <c r="F516" s="97"/>
      <c r="G516" s="83">
        <v>95</v>
      </c>
      <c r="H516" s="82">
        <v>20.98</v>
      </c>
      <c r="I516" s="85"/>
      <c r="J516" s="86"/>
    </row>
    <row r="517" spans="1:10">
      <c r="A517" s="80" t="s">
        <v>1225</v>
      </c>
      <c r="B517" s="81" t="s">
        <v>1226</v>
      </c>
      <c r="C517" s="107" t="s">
        <v>477</v>
      </c>
      <c r="D517" s="82">
        <v>52.45</v>
      </c>
      <c r="E517" s="83"/>
      <c r="F517" s="97"/>
      <c r="G517" s="83">
        <v>95</v>
      </c>
      <c r="H517" s="82">
        <v>52.45</v>
      </c>
      <c r="I517" s="85"/>
      <c r="J517" s="86"/>
    </row>
    <row r="518" spans="1:10">
      <c r="A518" s="100" t="s">
        <v>1227</v>
      </c>
      <c r="B518" s="81" t="s">
        <v>1228</v>
      </c>
      <c r="C518" s="80" t="s">
        <v>250</v>
      </c>
      <c r="D518" s="82">
        <v>0.98</v>
      </c>
      <c r="E518" s="83"/>
      <c r="F518" s="97"/>
      <c r="G518" s="83"/>
      <c r="H518" s="82"/>
      <c r="I518" s="85"/>
      <c r="J518" s="86"/>
    </row>
    <row r="519" spans="1:10">
      <c r="A519" s="100" t="s">
        <v>1229</v>
      </c>
      <c r="B519" s="81" t="s">
        <v>1230</v>
      </c>
      <c r="C519" s="80" t="s">
        <v>250</v>
      </c>
      <c r="D519" s="82">
        <v>0.98</v>
      </c>
      <c r="E519" s="83"/>
      <c r="F519" s="97"/>
      <c r="G519" s="83"/>
      <c r="H519" s="82"/>
      <c r="I519" s="85"/>
      <c r="J519" s="86"/>
    </row>
    <row r="520" spans="1:10">
      <c r="A520" s="80" t="s">
        <v>1231</v>
      </c>
      <c r="B520" s="81" t="s">
        <v>1232</v>
      </c>
      <c r="C520" s="80" t="s">
        <v>250</v>
      </c>
      <c r="D520" s="82">
        <v>2.4E-2</v>
      </c>
      <c r="E520" s="83"/>
      <c r="F520" s="84"/>
      <c r="G520" s="83"/>
      <c r="H520" s="84"/>
      <c r="I520" s="85"/>
      <c r="J520" s="86"/>
    </row>
    <row r="521" spans="1:10">
      <c r="A521" s="80" t="s">
        <v>1233</v>
      </c>
      <c r="B521" s="81" t="s">
        <v>1234</v>
      </c>
      <c r="C521" s="80" t="s">
        <v>182</v>
      </c>
      <c r="D521" s="82">
        <v>0.26800000000000002</v>
      </c>
      <c r="E521" s="83"/>
      <c r="F521" s="84"/>
      <c r="G521" s="83"/>
      <c r="H521" s="84"/>
      <c r="I521" s="85"/>
      <c r="J521" s="86"/>
    </row>
    <row r="522" spans="1:10">
      <c r="A522" s="80" t="s">
        <v>1235</v>
      </c>
      <c r="B522" s="81" t="s">
        <v>1236</v>
      </c>
      <c r="C522" s="80" t="s">
        <v>247</v>
      </c>
      <c r="D522" s="82">
        <v>0.03</v>
      </c>
      <c r="E522" s="83"/>
      <c r="F522" s="84"/>
      <c r="G522" s="83"/>
      <c r="H522" s="84"/>
      <c r="I522" s="85"/>
      <c r="J522" s="86"/>
    </row>
    <row r="523" spans="1:10">
      <c r="A523" s="80" t="s">
        <v>1237</v>
      </c>
      <c r="B523" s="81" t="s">
        <v>1238</v>
      </c>
      <c r="C523" s="80" t="s">
        <v>250</v>
      </c>
      <c r="D523" s="82">
        <v>4.0449999999999999</v>
      </c>
      <c r="E523" s="83"/>
      <c r="F523" s="84"/>
      <c r="G523" s="83"/>
      <c r="H523" s="84"/>
      <c r="I523" s="85"/>
      <c r="J523" s="86"/>
    </row>
    <row r="524" spans="1:10">
      <c r="A524" s="80" t="s">
        <v>1239</v>
      </c>
      <c r="B524" s="81" t="s">
        <v>1240</v>
      </c>
      <c r="C524" s="80" t="s">
        <v>1024</v>
      </c>
      <c r="D524" s="82">
        <v>1.923</v>
      </c>
      <c r="E524" s="83"/>
      <c r="F524" s="84"/>
      <c r="G524" s="83"/>
      <c r="H524" s="84"/>
      <c r="I524" s="85"/>
      <c r="J524" s="86"/>
    </row>
    <row r="525" spans="1:10">
      <c r="A525" s="80" t="s">
        <v>1241</v>
      </c>
      <c r="B525" s="81" t="s">
        <v>1242</v>
      </c>
      <c r="C525" s="80" t="s">
        <v>776</v>
      </c>
      <c r="D525" s="82">
        <v>1.2999999999999999E-2</v>
      </c>
      <c r="E525" s="83"/>
      <c r="F525" s="84"/>
      <c r="G525" s="83"/>
      <c r="H525" s="84"/>
      <c r="I525" s="85"/>
      <c r="J525" s="86"/>
    </row>
    <row r="526" spans="1:10" ht="38.25">
      <c r="A526" s="80" t="s">
        <v>1243</v>
      </c>
      <c r="B526" s="81" t="s">
        <v>1244</v>
      </c>
      <c r="C526" s="87" t="s">
        <v>190</v>
      </c>
      <c r="D526" s="82">
        <v>18.236000000000001</v>
      </c>
      <c r="E526" s="83">
        <v>95</v>
      </c>
      <c r="F526" s="82">
        <v>18.236000000000001</v>
      </c>
      <c r="G526" s="84"/>
      <c r="H526" s="85"/>
      <c r="I526" s="85"/>
      <c r="J526" s="86" t="s">
        <v>187</v>
      </c>
    </row>
    <row r="527" spans="1:10">
      <c r="A527" s="80" t="s">
        <v>1247</v>
      </c>
      <c r="B527" s="81" t="s">
        <v>1248</v>
      </c>
      <c r="C527" s="80" t="s">
        <v>1249</v>
      </c>
      <c r="D527" s="82">
        <v>43419.425000000003</v>
      </c>
      <c r="E527" s="83"/>
      <c r="F527" s="84"/>
      <c r="G527" s="83"/>
      <c r="H527" s="84"/>
      <c r="I527" s="85"/>
      <c r="J527" s="86"/>
    </row>
    <row r="528" spans="1:10">
      <c r="A528" s="80" t="s">
        <v>1250</v>
      </c>
      <c r="B528" s="81" t="s">
        <v>1251</v>
      </c>
      <c r="C528" s="80" t="s">
        <v>239</v>
      </c>
      <c r="D528" s="82">
        <v>383.56599999999997</v>
      </c>
      <c r="E528" s="83"/>
      <c r="F528" s="84"/>
      <c r="G528" s="83"/>
      <c r="H528" s="84"/>
      <c r="I528" s="85"/>
      <c r="J528" s="86"/>
    </row>
    <row r="529" spans="1:10">
      <c r="A529" s="80" t="s">
        <v>1252</v>
      </c>
      <c r="B529" s="81" t="s">
        <v>1253</v>
      </c>
      <c r="C529" s="80" t="s">
        <v>409</v>
      </c>
      <c r="D529" s="82">
        <v>54.113</v>
      </c>
      <c r="E529" s="83"/>
      <c r="F529" s="84"/>
      <c r="G529" s="83"/>
      <c r="H529" s="84"/>
      <c r="I529" s="85"/>
      <c r="J529" s="86"/>
    </row>
    <row r="530" spans="1:10">
      <c r="A530" s="80" t="s">
        <v>1254</v>
      </c>
      <c r="B530" s="81" t="s">
        <v>1255</v>
      </c>
      <c r="C530" s="94" t="s">
        <v>1256</v>
      </c>
      <c r="D530" s="82">
        <v>141.85300000000001</v>
      </c>
      <c r="E530" s="83"/>
      <c r="F530" s="84"/>
      <c r="G530" s="83"/>
      <c r="H530" s="84"/>
      <c r="I530" s="85"/>
      <c r="J530" s="86"/>
    </row>
    <row r="531" spans="1:10">
      <c r="A531" s="80" t="s">
        <v>1257</v>
      </c>
      <c r="B531" s="81" t="s">
        <v>1258</v>
      </c>
      <c r="C531" s="80" t="s">
        <v>327</v>
      </c>
      <c r="D531" s="82">
        <v>1.2270000000000001</v>
      </c>
      <c r="E531" s="83"/>
      <c r="F531" s="84"/>
      <c r="G531" s="83"/>
      <c r="H531" s="84"/>
      <c r="I531" s="85"/>
      <c r="J531" s="86"/>
    </row>
    <row r="532" spans="1:10">
      <c r="A532" s="80" t="s">
        <v>1259</v>
      </c>
      <c r="B532" s="81" t="s">
        <v>1260</v>
      </c>
      <c r="C532" s="80" t="s">
        <v>937</v>
      </c>
      <c r="D532" s="82">
        <v>30.803999999999998</v>
      </c>
      <c r="E532" s="83"/>
      <c r="F532" s="84"/>
      <c r="G532" s="83"/>
      <c r="H532" s="84"/>
      <c r="I532" s="85"/>
      <c r="J532" s="86"/>
    </row>
    <row r="533" spans="1:10">
      <c r="A533" s="80" t="s">
        <v>1261</v>
      </c>
      <c r="B533" s="81" t="s">
        <v>1262</v>
      </c>
      <c r="C533" s="80" t="s">
        <v>937</v>
      </c>
      <c r="D533" s="82">
        <v>11.519</v>
      </c>
      <c r="E533" s="83"/>
      <c r="F533" s="84"/>
      <c r="G533" s="83"/>
      <c r="H533" s="84"/>
      <c r="I533" s="85"/>
      <c r="J533" s="86"/>
    </row>
    <row r="534" spans="1:10">
      <c r="A534" s="80" t="s">
        <v>1263</v>
      </c>
      <c r="B534" s="81" t="s">
        <v>1264</v>
      </c>
      <c r="C534" s="80" t="s">
        <v>937</v>
      </c>
      <c r="D534" s="82">
        <v>33.145000000000003</v>
      </c>
      <c r="E534" s="83"/>
      <c r="F534" s="84"/>
      <c r="G534" s="83"/>
      <c r="H534" s="84"/>
      <c r="I534" s="85"/>
      <c r="J534" s="86"/>
    </row>
    <row r="535" spans="1:10">
      <c r="A535" s="80" t="s">
        <v>1265</v>
      </c>
      <c r="B535" s="81" t="s">
        <v>1266</v>
      </c>
      <c r="C535" s="80" t="s">
        <v>937</v>
      </c>
      <c r="D535" s="82">
        <v>87.494</v>
      </c>
      <c r="E535" s="83"/>
      <c r="F535" s="84"/>
      <c r="G535" s="83"/>
      <c r="H535" s="84"/>
      <c r="I535" s="85"/>
      <c r="J535" s="86"/>
    </row>
    <row r="536" spans="1:10">
      <c r="A536" s="80" t="s">
        <v>1267</v>
      </c>
      <c r="B536" s="81" t="s">
        <v>1268</v>
      </c>
      <c r="C536" s="80" t="s">
        <v>937</v>
      </c>
      <c r="D536" s="82">
        <v>7.26</v>
      </c>
      <c r="E536" s="83"/>
      <c r="F536" s="84"/>
      <c r="G536" s="83"/>
      <c r="H536" s="84"/>
      <c r="I536" s="85"/>
      <c r="J536" s="86"/>
    </row>
    <row r="537" spans="1:10">
      <c r="A537" s="80" t="s">
        <v>1269</v>
      </c>
      <c r="B537" s="81" t="s">
        <v>1270</v>
      </c>
      <c r="C537" s="80" t="s">
        <v>523</v>
      </c>
      <c r="D537" s="82">
        <v>754.72</v>
      </c>
      <c r="E537" s="83"/>
      <c r="F537" s="84"/>
      <c r="G537" s="83"/>
      <c r="H537" s="84"/>
      <c r="I537" s="85"/>
      <c r="J537" s="86"/>
    </row>
    <row r="538" spans="1:10">
      <c r="A538" s="80" t="s">
        <v>1271</v>
      </c>
      <c r="B538" s="81" t="s">
        <v>1272</v>
      </c>
      <c r="C538" s="80" t="s">
        <v>523</v>
      </c>
      <c r="D538" s="82">
        <v>754.72</v>
      </c>
      <c r="E538" s="83"/>
      <c r="F538" s="84"/>
      <c r="G538" s="83"/>
      <c r="H538" s="84"/>
      <c r="I538" s="85"/>
      <c r="J538" s="86"/>
    </row>
    <row r="539" spans="1:10">
      <c r="A539" s="80" t="s">
        <v>1273</v>
      </c>
      <c r="B539" s="81" t="s">
        <v>1274</v>
      </c>
      <c r="C539" s="87" t="s">
        <v>937</v>
      </c>
      <c r="D539" s="82">
        <v>11.207000000000001</v>
      </c>
      <c r="E539" s="83"/>
      <c r="F539" s="84"/>
      <c r="G539" s="83"/>
      <c r="H539" s="84"/>
      <c r="I539" s="85"/>
      <c r="J539" s="86"/>
    </row>
    <row r="540" spans="1:10">
      <c r="A540" s="80" t="s">
        <v>1277</v>
      </c>
      <c r="B540" s="81" t="s">
        <v>1278</v>
      </c>
      <c r="C540" s="87" t="s">
        <v>937</v>
      </c>
      <c r="D540" s="82">
        <v>45.834000000000003</v>
      </c>
      <c r="E540" s="83"/>
      <c r="F540" s="84"/>
      <c r="G540" s="83"/>
      <c r="H540" s="84"/>
      <c r="I540" s="85"/>
      <c r="J540" s="86"/>
    </row>
    <row r="541" spans="1:10">
      <c r="A541" s="80" t="s">
        <v>1279</v>
      </c>
      <c r="B541" s="81" t="s">
        <v>1274</v>
      </c>
      <c r="C541" s="87" t="s">
        <v>937</v>
      </c>
      <c r="D541" s="82">
        <v>20.193999999999999</v>
      </c>
      <c r="E541" s="83"/>
      <c r="F541" s="84"/>
      <c r="G541" s="83"/>
      <c r="H541" s="84"/>
      <c r="I541" s="85"/>
      <c r="J541" s="86"/>
    </row>
    <row r="542" spans="1:10">
      <c r="A542" s="80" t="s">
        <v>1280</v>
      </c>
      <c r="B542" s="81" t="s">
        <v>1281</v>
      </c>
      <c r="C542" s="87" t="s">
        <v>937</v>
      </c>
      <c r="D542" s="82">
        <v>159.911</v>
      </c>
      <c r="E542" s="83"/>
      <c r="F542" s="84"/>
      <c r="G542" s="83"/>
      <c r="H542" s="84"/>
      <c r="I542" s="85"/>
      <c r="J542" s="86"/>
    </row>
    <row r="543" spans="1:10">
      <c r="A543" s="80" t="s">
        <v>1282</v>
      </c>
      <c r="B543" s="81" t="s">
        <v>1405</v>
      </c>
      <c r="C543" s="87" t="s">
        <v>937</v>
      </c>
      <c r="D543" s="82">
        <v>132.21799999999999</v>
      </c>
      <c r="E543" s="83"/>
      <c r="F543" s="84"/>
      <c r="G543" s="83"/>
      <c r="H543" s="84"/>
      <c r="I543" s="85"/>
      <c r="J543" s="86"/>
    </row>
    <row r="544" spans="1:10">
      <c r="A544" s="80" t="s">
        <v>1284</v>
      </c>
      <c r="B544" s="81" t="s">
        <v>1406</v>
      </c>
      <c r="C544" s="87" t="s">
        <v>937</v>
      </c>
      <c r="D544" s="82">
        <v>131.79400000000001</v>
      </c>
      <c r="E544" s="83"/>
      <c r="F544" s="84"/>
      <c r="G544" s="83"/>
      <c r="H544" s="84"/>
      <c r="I544" s="85"/>
      <c r="J544" s="86"/>
    </row>
    <row r="545" spans="1:10">
      <c r="A545" s="80" t="s">
        <v>1514</v>
      </c>
      <c r="B545" s="81" t="s">
        <v>1520</v>
      </c>
      <c r="C545" s="80" t="s">
        <v>937</v>
      </c>
      <c r="D545" s="82">
        <v>71.197999999999993</v>
      </c>
      <c r="E545" s="83"/>
      <c r="F545" s="84"/>
      <c r="G545" s="83"/>
      <c r="H545" s="84"/>
      <c r="I545" s="85"/>
      <c r="J545" s="86"/>
    </row>
    <row r="546" spans="1:10">
      <c r="A546" s="80" t="s">
        <v>1286</v>
      </c>
      <c r="B546" s="81" t="s">
        <v>1287</v>
      </c>
      <c r="C546" s="100" t="s">
        <v>409</v>
      </c>
      <c r="D546" s="82">
        <v>0.64</v>
      </c>
      <c r="E546" s="83"/>
      <c r="F546" s="84"/>
      <c r="G546" s="83"/>
      <c r="H546" s="84"/>
      <c r="I546" s="85"/>
      <c r="J546" s="86"/>
    </row>
    <row r="547" spans="1:10">
      <c r="A547" s="80" t="s">
        <v>1515</v>
      </c>
      <c r="B547" s="81" t="s">
        <v>1516</v>
      </c>
      <c r="C547" s="87" t="s">
        <v>239</v>
      </c>
      <c r="D547" s="82">
        <v>61.363</v>
      </c>
      <c r="E547" s="83"/>
      <c r="F547" s="84"/>
      <c r="G547" s="83"/>
      <c r="H547" s="84"/>
      <c r="I547" s="85"/>
      <c r="J547" s="86"/>
    </row>
    <row r="548" spans="1:10">
      <c r="A548" s="80" t="s">
        <v>1517</v>
      </c>
      <c r="B548" s="81" t="s">
        <v>1518</v>
      </c>
      <c r="C548" s="87" t="s">
        <v>239</v>
      </c>
      <c r="D548" s="82">
        <v>64.382000000000005</v>
      </c>
      <c r="E548" s="83"/>
      <c r="F548" s="84"/>
      <c r="G548" s="83"/>
      <c r="H548" s="84"/>
      <c r="I548" s="85"/>
      <c r="J548" s="86"/>
    </row>
    <row r="549" spans="1:10">
      <c r="A549" s="80" t="s">
        <v>1529</v>
      </c>
      <c r="B549" s="81" t="s">
        <v>1530</v>
      </c>
      <c r="C549" s="89" t="s">
        <v>327</v>
      </c>
      <c r="D549" s="82">
        <v>1.1691800000000001</v>
      </c>
      <c r="E549" s="83"/>
      <c r="F549" s="84"/>
      <c r="G549" s="83"/>
      <c r="H549" s="84"/>
      <c r="I549" s="85"/>
      <c r="J549" s="86"/>
    </row>
    <row r="550" spans="1:10">
      <c r="A550" s="80" t="s">
        <v>1532</v>
      </c>
      <c r="B550" s="81" t="s">
        <v>1533</v>
      </c>
      <c r="C550" s="89" t="s">
        <v>389</v>
      </c>
      <c r="D550" s="82">
        <v>11.691800000000001</v>
      </c>
      <c r="E550" s="83"/>
      <c r="F550" s="84"/>
      <c r="G550" s="83"/>
      <c r="H550" s="84"/>
      <c r="I550" s="85"/>
      <c r="J550" s="86"/>
    </row>
    <row r="551" spans="1:10">
      <c r="A551" s="80" t="s">
        <v>1546</v>
      </c>
      <c r="B551" s="81" t="s">
        <v>1545</v>
      </c>
      <c r="C551" s="80" t="s">
        <v>362</v>
      </c>
      <c r="D551" s="82">
        <v>368.79166666666669</v>
      </c>
      <c r="E551" s="83"/>
      <c r="F551" s="84"/>
      <c r="G551" s="83"/>
      <c r="H551" s="84"/>
      <c r="I551" s="85"/>
      <c r="J551" s="105" t="s">
        <v>1544</v>
      </c>
    </row>
    <row r="552" spans="1:10">
      <c r="A552" s="89" t="s">
        <v>1289</v>
      </c>
      <c r="B552" s="81" t="s">
        <v>1290</v>
      </c>
      <c r="C552" s="89" t="s">
        <v>177</v>
      </c>
      <c r="D552" s="82">
        <v>20.475999999999999</v>
      </c>
      <c r="E552" s="96"/>
      <c r="F552" s="97"/>
      <c r="G552" s="90"/>
      <c r="H552" s="82"/>
      <c r="I552" s="90"/>
      <c r="J552" s="86"/>
    </row>
    <row r="553" spans="1:10">
      <c r="A553" s="80" t="s">
        <v>1291</v>
      </c>
      <c r="B553" s="81" t="s">
        <v>1292</v>
      </c>
      <c r="C553" s="80" t="s">
        <v>177</v>
      </c>
      <c r="D553" s="82">
        <v>32.472999999999999</v>
      </c>
      <c r="E553" s="83"/>
      <c r="F553" s="84"/>
      <c r="G553" s="83"/>
      <c r="H553" s="84"/>
      <c r="I553" s="85"/>
      <c r="J553" s="86"/>
    </row>
    <row r="554" spans="1:10">
      <c r="A554" s="80" t="s">
        <v>1293</v>
      </c>
      <c r="B554" s="81" t="s">
        <v>1294</v>
      </c>
      <c r="C554" s="80" t="s">
        <v>177</v>
      </c>
      <c r="D554" s="82">
        <v>48.709000000000003</v>
      </c>
      <c r="E554" s="83"/>
      <c r="F554" s="84"/>
      <c r="G554" s="83"/>
      <c r="H554" s="84"/>
      <c r="I554" s="85"/>
      <c r="J554" s="86"/>
    </row>
    <row r="555" spans="1:10">
      <c r="A555" s="80" t="s">
        <v>1295</v>
      </c>
      <c r="B555" s="81" t="s">
        <v>1296</v>
      </c>
      <c r="C555" s="80" t="s">
        <v>177</v>
      </c>
      <c r="D555" s="82">
        <v>7.6999999999999999E-2</v>
      </c>
      <c r="E555" s="83"/>
      <c r="F555" s="84"/>
      <c r="G555" s="83"/>
      <c r="H555" s="84"/>
      <c r="I555" s="85"/>
      <c r="J555" s="86"/>
    </row>
    <row r="556" spans="1:10">
      <c r="A556" s="80" t="s">
        <v>1297</v>
      </c>
      <c r="B556" s="81" t="s">
        <v>1298</v>
      </c>
      <c r="C556" s="80" t="s">
        <v>177</v>
      </c>
      <c r="D556" s="82">
        <v>0.23499999999999999</v>
      </c>
      <c r="E556" s="83"/>
      <c r="F556" s="84"/>
      <c r="G556" s="83"/>
      <c r="H556" s="84"/>
      <c r="I556" s="85"/>
      <c r="J556" s="86"/>
    </row>
    <row r="557" spans="1:10">
      <c r="A557" s="80" t="s">
        <v>1299</v>
      </c>
      <c r="B557" s="81" t="s">
        <v>1300</v>
      </c>
      <c r="C557" s="80" t="s">
        <v>177</v>
      </c>
      <c r="D557" s="82">
        <v>0.25900000000000001</v>
      </c>
      <c r="E557" s="83"/>
      <c r="F557" s="84"/>
      <c r="G557" s="83"/>
      <c r="H557" s="84"/>
      <c r="I557" s="85"/>
      <c r="J557" s="86"/>
    </row>
    <row r="558" spans="1:10">
      <c r="A558" s="80" t="s">
        <v>1301</v>
      </c>
      <c r="B558" s="81" t="s">
        <v>1302</v>
      </c>
      <c r="C558" s="80" t="s">
        <v>177</v>
      </c>
      <c r="D558" s="82">
        <v>0.19800000000000001</v>
      </c>
      <c r="E558" s="83"/>
      <c r="F558" s="84"/>
      <c r="G558" s="83"/>
      <c r="H558" s="84"/>
      <c r="I558" s="85"/>
      <c r="J558" s="86"/>
    </row>
    <row r="559" spans="1:10">
      <c r="A559" s="80" t="s">
        <v>1303</v>
      </c>
      <c r="B559" s="81" t="s">
        <v>1304</v>
      </c>
      <c r="C559" s="80" t="s">
        <v>177</v>
      </c>
      <c r="D559" s="82">
        <v>1.036</v>
      </c>
      <c r="E559" s="83"/>
      <c r="F559" s="84"/>
      <c r="G559" s="83"/>
      <c r="H559" s="84"/>
      <c r="I559" s="85"/>
      <c r="J559" s="86"/>
    </row>
    <row r="560" spans="1:10">
      <c r="A560" s="80" t="s">
        <v>1305</v>
      </c>
      <c r="B560" s="81" t="s">
        <v>1306</v>
      </c>
      <c r="C560" s="80" t="s">
        <v>177</v>
      </c>
      <c r="D560" s="82">
        <v>0.33800000000000002</v>
      </c>
      <c r="E560" s="83"/>
      <c r="F560" s="84"/>
      <c r="G560" s="83"/>
      <c r="H560" s="84"/>
      <c r="I560" s="85"/>
      <c r="J560" s="86"/>
    </row>
    <row r="561" spans="1:10">
      <c r="A561" s="80" t="s">
        <v>1307</v>
      </c>
      <c r="B561" s="81" t="s">
        <v>1308</v>
      </c>
      <c r="C561" s="80" t="s">
        <v>177</v>
      </c>
      <c r="D561" s="82">
        <v>0.123</v>
      </c>
      <c r="E561" s="83"/>
      <c r="F561" s="84"/>
      <c r="G561" s="83"/>
      <c r="H561" s="84"/>
      <c r="I561" s="85"/>
      <c r="J561" s="86"/>
    </row>
    <row r="562" spans="1:10">
      <c r="A562" s="80" t="s">
        <v>1534</v>
      </c>
      <c r="B562" s="81" t="s">
        <v>1535</v>
      </c>
      <c r="C562" s="80" t="s">
        <v>1536</v>
      </c>
      <c r="D562" s="82">
        <v>1674.8</v>
      </c>
      <c r="E562" s="83"/>
      <c r="F562" s="84"/>
      <c r="G562" s="83"/>
      <c r="H562" s="84"/>
      <c r="I562" s="85"/>
      <c r="J562" s="86"/>
    </row>
    <row r="563" spans="1:10">
      <c r="A563" s="80" t="s">
        <v>1537</v>
      </c>
      <c r="B563" s="81" t="s">
        <v>1538</v>
      </c>
      <c r="C563" s="80" t="s">
        <v>1539</v>
      </c>
      <c r="D563" s="82">
        <v>1674.8</v>
      </c>
      <c r="E563" s="83"/>
      <c r="F563" s="84"/>
      <c r="G563" s="83"/>
      <c r="H563" s="84"/>
      <c r="I563" s="85"/>
      <c r="J563" s="86"/>
    </row>
    <row r="564" spans="1:10">
      <c r="A564" s="80" t="s">
        <v>1540</v>
      </c>
      <c r="B564" s="81" t="s">
        <v>1541</v>
      </c>
      <c r="C564" s="89" t="s">
        <v>250</v>
      </c>
      <c r="D564" s="82">
        <v>18.881</v>
      </c>
      <c r="E564" s="83"/>
      <c r="F564" s="84"/>
      <c r="G564" s="83"/>
      <c r="H564" s="84"/>
      <c r="I564" s="85"/>
      <c r="J564" s="86"/>
    </row>
    <row r="565" spans="1:10">
      <c r="A565" s="80" t="s">
        <v>1542</v>
      </c>
      <c r="B565" s="81" t="s">
        <v>1543</v>
      </c>
      <c r="C565" s="80" t="s">
        <v>362</v>
      </c>
      <c r="D565" s="82">
        <v>48.86</v>
      </c>
      <c r="E565" s="83"/>
      <c r="F565" s="84"/>
      <c r="G565" s="83"/>
      <c r="H565" s="84"/>
      <c r="I565" s="85">
        <v>1</v>
      </c>
      <c r="J565" s="86"/>
    </row>
  </sheetData>
  <mergeCells count="9">
    <mergeCell ref="A7:J7"/>
    <mergeCell ref="A8:J8"/>
    <mergeCell ref="A9:J9"/>
    <mergeCell ref="A1:J1"/>
    <mergeCell ref="A2:J2"/>
    <mergeCell ref="A3:J3"/>
    <mergeCell ref="A4:J4"/>
    <mergeCell ref="A5:J5"/>
    <mergeCell ref="A6:J6"/>
  </mergeCells>
  <printOptions gridLines="1"/>
  <pageMargins left="0.5" right="0.2" top="0.5" bottom="0.5" header="0.2" footer="0.2"/>
  <pageSetup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dimension ref="A1:J567"/>
  <sheetViews>
    <sheetView workbookViewId="0">
      <pane ySplit="10" topLeftCell="A544" activePane="bottomLeft" state="frozen"/>
      <selection pane="bottomLeft" activeCell="G571" sqref="G571"/>
    </sheetView>
  </sheetViews>
  <sheetFormatPr defaultRowHeight="12.75"/>
  <cols>
    <col min="1" max="1" width="13" style="373" customWidth="1"/>
    <col min="2" max="2" width="34.28515625" style="374" customWidth="1"/>
    <col min="3" max="3" width="20.140625" style="373" customWidth="1"/>
    <col min="4" max="4" width="14.85546875" style="375" customWidth="1"/>
    <col min="5" max="5" width="8.5703125" style="376" customWidth="1"/>
    <col min="6" max="6" width="13" style="375" customWidth="1"/>
    <col min="7" max="7" width="9.5703125" style="376" customWidth="1"/>
    <col min="8" max="8" width="11.85546875" style="375" customWidth="1"/>
    <col min="9" max="9" width="10.5703125" style="376" customWidth="1"/>
    <col min="10" max="10" width="35.7109375" style="377" customWidth="1"/>
    <col min="11" max="16384" width="9.140625" style="340"/>
  </cols>
  <sheetData>
    <row r="1" spans="1:10" ht="15.75">
      <c r="A1" s="822" t="s">
        <v>161</v>
      </c>
      <c r="B1" s="822"/>
      <c r="C1" s="822"/>
      <c r="D1" s="822"/>
      <c r="E1" s="822"/>
      <c r="F1" s="822"/>
      <c r="G1" s="822"/>
      <c r="H1" s="822"/>
      <c r="I1" s="822"/>
      <c r="J1" s="822"/>
    </row>
    <row r="2" spans="1:10" ht="15.75">
      <c r="A2" s="822"/>
      <c r="B2" s="822"/>
      <c r="C2" s="822"/>
      <c r="D2" s="822"/>
      <c r="E2" s="822"/>
      <c r="F2" s="822"/>
      <c r="G2" s="822"/>
      <c r="H2" s="822"/>
      <c r="I2" s="822"/>
      <c r="J2" s="822"/>
    </row>
    <row r="3" spans="1:10" ht="15.75">
      <c r="A3" s="823" t="s">
        <v>1527</v>
      </c>
      <c r="B3" s="823"/>
      <c r="C3" s="823"/>
      <c r="D3" s="823"/>
      <c r="E3" s="823"/>
      <c r="F3" s="823"/>
      <c r="G3" s="823"/>
      <c r="H3" s="823"/>
      <c r="I3" s="823"/>
      <c r="J3" s="823"/>
    </row>
    <row r="4" spans="1:10" ht="15.75">
      <c r="A4" s="824"/>
      <c r="B4" s="824"/>
      <c r="C4" s="824"/>
      <c r="D4" s="824"/>
      <c r="E4" s="824"/>
      <c r="F4" s="824"/>
      <c r="G4" s="824"/>
      <c r="H4" s="824"/>
      <c r="I4" s="824"/>
      <c r="J4" s="824"/>
    </row>
    <row r="5" spans="1:10" ht="15.75">
      <c r="A5" s="820" t="s">
        <v>1528</v>
      </c>
      <c r="B5" s="820"/>
      <c r="C5" s="820"/>
      <c r="D5" s="820"/>
      <c r="E5" s="820"/>
      <c r="F5" s="820"/>
      <c r="G5" s="820"/>
      <c r="H5" s="820"/>
      <c r="I5" s="820"/>
      <c r="J5" s="820"/>
    </row>
    <row r="6" spans="1:10" ht="15.75">
      <c r="A6" s="820" t="s">
        <v>164</v>
      </c>
      <c r="B6" s="820"/>
      <c r="C6" s="820"/>
      <c r="D6" s="820"/>
      <c r="E6" s="820"/>
      <c r="F6" s="820"/>
      <c r="G6" s="820"/>
      <c r="H6" s="820"/>
      <c r="I6" s="820"/>
      <c r="J6" s="820"/>
    </row>
    <row r="7" spans="1:10" ht="15">
      <c r="A7" s="820" t="s">
        <v>165</v>
      </c>
      <c r="B7" s="820"/>
      <c r="C7" s="820"/>
      <c r="D7" s="820"/>
      <c r="E7" s="820"/>
      <c r="F7" s="820"/>
      <c r="G7" s="820"/>
      <c r="H7" s="820"/>
      <c r="I7" s="820"/>
      <c r="J7" s="820"/>
    </row>
    <row r="8" spans="1:10" ht="15">
      <c r="A8" s="820" t="s">
        <v>166</v>
      </c>
      <c r="B8" s="820"/>
      <c r="C8" s="820"/>
      <c r="D8" s="820"/>
      <c r="E8" s="820"/>
      <c r="F8" s="820"/>
      <c r="G8" s="820"/>
      <c r="H8" s="820"/>
      <c r="I8" s="820"/>
      <c r="J8" s="820"/>
    </row>
    <row r="9" spans="1:10" ht="15.75">
      <c r="A9" s="821"/>
      <c r="B9" s="821"/>
      <c r="C9" s="821"/>
      <c r="D9" s="821"/>
      <c r="E9" s="821"/>
      <c r="F9" s="821"/>
      <c r="G9" s="821"/>
      <c r="H9" s="821"/>
      <c r="I9" s="821"/>
      <c r="J9" s="821"/>
    </row>
    <row r="10" spans="1:10" ht="25.5">
      <c r="A10" s="341" t="s">
        <v>167</v>
      </c>
      <c r="B10" s="342" t="s">
        <v>168</v>
      </c>
      <c r="C10" s="343" t="s">
        <v>169</v>
      </c>
      <c r="D10" s="344" t="s">
        <v>170</v>
      </c>
      <c r="E10" s="345" t="s">
        <v>171</v>
      </c>
      <c r="F10" s="346" t="s">
        <v>172</v>
      </c>
      <c r="G10" s="345" t="s">
        <v>173</v>
      </c>
      <c r="H10" s="346" t="s">
        <v>174</v>
      </c>
      <c r="I10" s="347" t="s">
        <v>175</v>
      </c>
      <c r="J10" s="348" t="s">
        <v>96</v>
      </c>
    </row>
    <row r="11" spans="1:10">
      <c r="A11" s="349">
        <v>90371</v>
      </c>
      <c r="B11" s="350" t="s">
        <v>176</v>
      </c>
      <c r="C11" s="349" t="s">
        <v>177</v>
      </c>
      <c r="D11" s="351">
        <v>117.116</v>
      </c>
      <c r="E11" s="352"/>
      <c r="F11" s="353"/>
      <c r="G11" s="352"/>
      <c r="H11" s="353"/>
      <c r="I11" s="354"/>
      <c r="J11" s="355"/>
    </row>
    <row r="12" spans="1:10">
      <c r="A12" s="349">
        <v>90375</v>
      </c>
      <c r="B12" s="350" t="s">
        <v>178</v>
      </c>
      <c r="C12" s="349" t="s">
        <v>179</v>
      </c>
      <c r="D12" s="351">
        <v>295.822</v>
      </c>
      <c r="E12" s="352"/>
      <c r="F12" s="353"/>
      <c r="G12" s="352"/>
      <c r="H12" s="353"/>
      <c r="I12" s="354"/>
      <c r="J12" s="355"/>
    </row>
    <row r="13" spans="1:10">
      <c r="A13" s="349">
        <v>90376</v>
      </c>
      <c r="B13" s="350" t="s">
        <v>180</v>
      </c>
      <c r="C13" s="349" t="s">
        <v>179</v>
      </c>
      <c r="D13" s="351">
        <v>305.44099999999997</v>
      </c>
      <c r="E13" s="352"/>
      <c r="F13" s="353"/>
      <c r="G13" s="352"/>
      <c r="H13" s="353"/>
      <c r="I13" s="354"/>
      <c r="J13" s="355"/>
    </row>
    <row r="14" spans="1:10">
      <c r="A14" s="349">
        <v>90585</v>
      </c>
      <c r="B14" s="350" t="s">
        <v>181</v>
      </c>
      <c r="C14" s="349" t="s">
        <v>182</v>
      </c>
      <c r="D14" s="351">
        <v>138.11199999999999</v>
      </c>
      <c r="E14" s="352"/>
      <c r="F14" s="356"/>
      <c r="G14" s="352"/>
      <c r="H14" s="353"/>
      <c r="I14" s="354"/>
      <c r="J14" s="355"/>
    </row>
    <row r="15" spans="1:10">
      <c r="A15" s="349">
        <v>90586</v>
      </c>
      <c r="B15" s="350" t="s">
        <v>183</v>
      </c>
      <c r="C15" s="349" t="s">
        <v>184</v>
      </c>
      <c r="D15" s="351">
        <v>138.11199999999999</v>
      </c>
      <c r="E15" s="352"/>
      <c r="F15" s="356"/>
      <c r="G15" s="352"/>
      <c r="H15" s="353"/>
      <c r="I15" s="354"/>
      <c r="J15" s="355"/>
    </row>
    <row r="16" spans="1:10" ht="38.25">
      <c r="A16" s="349">
        <v>90630</v>
      </c>
      <c r="B16" s="350" t="s">
        <v>185</v>
      </c>
      <c r="C16" s="349" t="s">
        <v>186</v>
      </c>
      <c r="D16" s="351">
        <v>20.343</v>
      </c>
      <c r="E16" s="352">
        <v>95</v>
      </c>
      <c r="F16" s="351">
        <v>20.343</v>
      </c>
      <c r="G16" s="352"/>
      <c r="H16" s="353"/>
      <c r="I16" s="354"/>
      <c r="J16" s="355" t="s">
        <v>187</v>
      </c>
    </row>
    <row r="17" spans="1:10">
      <c r="A17" s="349">
        <v>90632</v>
      </c>
      <c r="B17" s="350" t="s">
        <v>188</v>
      </c>
      <c r="C17" s="349" t="s">
        <v>177</v>
      </c>
      <c r="D17" s="351">
        <v>56.694000000000003</v>
      </c>
      <c r="E17" s="352"/>
      <c r="F17" s="356"/>
      <c r="G17" s="352"/>
      <c r="H17" s="353"/>
      <c r="I17" s="354"/>
      <c r="J17" s="355"/>
    </row>
    <row r="18" spans="1:10" ht="38.25">
      <c r="A18" s="349">
        <v>90653</v>
      </c>
      <c r="B18" s="350" t="s">
        <v>189</v>
      </c>
      <c r="C18" s="349" t="s">
        <v>190</v>
      </c>
      <c r="D18" s="351">
        <v>50.216999999999999</v>
      </c>
      <c r="E18" s="352">
        <v>95</v>
      </c>
      <c r="F18" s="351">
        <v>50.216999999999999</v>
      </c>
      <c r="G18" s="352"/>
      <c r="H18" s="353"/>
      <c r="I18" s="354"/>
      <c r="J18" s="355" t="s">
        <v>191</v>
      </c>
    </row>
    <row r="19" spans="1:10" ht="38.25">
      <c r="A19" s="349">
        <v>90656</v>
      </c>
      <c r="B19" s="350" t="s">
        <v>192</v>
      </c>
      <c r="C19" s="349" t="s">
        <v>193</v>
      </c>
      <c r="D19" s="351">
        <v>19.246999999999996</v>
      </c>
      <c r="E19" s="352">
        <v>95</v>
      </c>
      <c r="F19" s="351">
        <v>19.246999999999996</v>
      </c>
      <c r="G19" s="352"/>
      <c r="H19" s="353"/>
      <c r="I19" s="354"/>
      <c r="J19" s="355" t="s">
        <v>187</v>
      </c>
    </row>
    <row r="20" spans="1:10" ht="38.25">
      <c r="A20" s="349">
        <v>90662</v>
      </c>
      <c r="B20" s="350" t="s">
        <v>194</v>
      </c>
      <c r="C20" s="357" t="s">
        <v>193</v>
      </c>
      <c r="D20" s="351">
        <v>49.024999999999999</v>
      </c>
      <c r="E20" s="352">
        <v>95</v>
      </c>
      <c r="F20" s="351">
        <v>49.024999999999999</v>
      </c>
      <c r="G20" s="352"/>
      <c r="H20" s="353"/>
      <c r="I20" s="354"/>
      <c r="J20" s="355" t="s">
        <v>187</v>
      </c>
    </row>
    <row r="21" spans="1:10">
      <c r="A21" s="349">
        <v>90670</v>
      </c>
      <c r="B21" s="350" t="s">
        <v>195</v>
      </c>
      <c r="C21" s="349" t="s">
        <v>193</v>
      </c>
      <c r="D21" s="351">
        <v>205.113</v>
      </c>
      <c r="E21" s="352">
        <v>95</v>
      </c>
      <c r="F21" s="351">
        <v>205.113</v>
      </c>
      <c r="G21" s="352"/>
      <c r="H21" s="353"/>
      <c r="I21" s="354"/>
      <c r="J21" s="355"/>
    </row>
    <row r="22" spans="1:10" ht="38.25">
      <c r="A22" s="358">
        <v>90673</v>
      </c>
      <c r="B22" s="350" t="s">
        <v>198</v>
      </c>
      <c r="C22" s="91" t="s">
        <v>193</v>
      </c>
      <c r="D22" s="351">
        <v>40.613</v>
      </c>
      <c r="E22" s="352">
        <v>95</v>
      </c>
      <c r="F22" s="351">
        <v>40.613</v>
      </c>
      <c r="G22" s="359"/>
      <c r="H22" s="351"/>
      <c r="I22" s="354"/>
      <c r="J22" s="355" t="s">
        <v>187</v>
      </c>
    </row>
    <row r="23" spans="1:10" ht="38.25">
      <c r="A23" s="358">
        <v>90674</v>
      </c>
      <c r="B23" s="350" t="s">
        <v>199</v>
      </c>
      <c r="C23" s="92" t="s">
        <v>193</v>
      </c>
      <c r="D23" s="351">
        <v>24.047000000000001</v>
      </c>
      <c r="E23" s="352">
        <v>95</v>
      </c>
      <c r="F23" s="351">
        <v>24.047000000000001</v>
      </c>
      <c r="G23" s="359"/>
      <c r="H23" s="351"/>
      <c r="I23" s="354"/>
      <c r="J23" s="355" t="s">
        <v>187</v>
      </c>
    </row>
    <row r="24" spans="1:10">
      <c r="A24" s="349">
        <v>90675</v>
      </c>
      <c r="B24" s="350" t="s">
        <v>200</v>
      </c>
      <c r="C24" s="349" t="s">
        <v>177</v>
      </c>
      <c r="D24" s="351">
        <v>288.95699999999999</v>
      </c>
      <c r="E24" s="352"/>
      <c r="F24" s="356"/>
      <c r="G24" s="352"/>
      <c r="H24" s="353"/>
      <c r="I24" s="354"/>
      <c r="J24" s="355"/>
    </row>
    <row r="25" spans="1:10" ht="38.25">
      <c r="A25" s="349">
        <v>90682</v>
      </c>
      <c r="B25" s="350" t="s">
        <v>1381</v>
      </c>
      <c r="C25" s="91" t="s">
        <v>193</v>
      </c>
      <c r="D25" s="351">
        <v>46.313000000000002</v>
      </c>
      <c r="E25" s="352">
        <v>95</v>
      </c>
      <c r="F25" s="351">
        <v>46.313000000000002</v>
      </c>
      <c r="G25" s="352"/>
      <c r="H25" s="353"/>
      <c r="I25" s="354"/>
      <c r="J25" s="355" t="s">
        <v>187</v>
      </c>
    </row>
    <row r="26" spans="1:10" ht="38.25">
      <c r="A26" s="358">
        <v>90685</v>
      </c>
      <c r="B26" s="350" t="s">
        <v>201</v>
      </c>
      <c r="C26" s="360" t="s">
        <v>202</v>
      </c>
      <c r="D26" s="351">
        <v>21.198</v>
      </c>
      <c r="E26" s="352">
        <v>95</v>
      </c>
      <c r="F26" s="351">
        <v>21.198</v>
      </c>
      <c r="G26" s="359"/>
      <c r="H26" s="351"/>
      <c r="I26" s="354"/>
      <c r="J26" s="355" t="s">
        <v>187</v>
      </c>
    </row>
    <row r="27" spans="1:10" ht="38.25">
      <c r="A27" s="358">
        <v>90686</v>
      </c>
      <c r="B27" s="350" t="s">
        <v>203</v>
      </c>
      <c r="C27" s="358" t="s">
        <v>190</v>
      </c>
      <c r="D27" s="351">
        <v>19.032</v>
      </c>
      <c r="E27" s="352">
        <v>95</v>
      </c>
      <c r="F27" s="351">
        <v>19.032</v>
      </c>
      <c r="G27" s="359"/>
      <c r="H27" s="351"/>
      <c r="I27" s="354"/>
      <c r="J27" s="355" t="s">
        <v>187</v>
      </c>
    </row>
    <row r="28" spans="1:10" ht="38.25">
      <c r="A28" s="349">
        <v>90687</v>
      </c>
      <c r="B28" s="350" t="s">
        <v>204</v>
      </c>
      <c r="C28" s="349" t="s">
        <v>205</v>
      </c>
      <c r="D28" s="351">
        <v>9.4030000000000005</v>
      </c>
      <c r="E28" s="352">
        <v>95</v>
      </c>
      <c r="F28" s="351">
        <v>9.4030000000000005</v>
      </c>
      <c r="G28" s="352"/>
      <c r="H28" s="353"/>
      <c r="I28" s="354"/>
      <c r="J28" s="355" t="s">
        <v>191</v>
      </c>
    </row>
    <row r="29" spans="1:10" ht="38.25">
      <c r="A29" s="358">
        <v>90688</v>
      </c>
      <c r="B29" s="350" t="s">
        <v>206</v>
      </c>
      <c r="C29" s="358" t="s">
        <v>193</v>
      </c>
      <c r="D29" s="351">
        <v>17.835000000000001</v>
      </c>
      <c r="E29" s="352">
        <v>95</v>
      </c>
      <c r="F29" s="351">
        <v>17.835000000000001</v>
      </c>
      <c r="G29" s="359"/>
      <c r="H29" s="351"/>
      <c r="I29" s="354"/>
      <c r="J29" s="355" t="s">
        <v>191</v>
      </c>
    </row>
    <row r="30" spans="1:10">
      <c r="A30" s="349">
        <v>90691</v>
      </c>
      <c r="B30" s="350" t="s">
        <v>207</v>
      </c>
      <c r="C30" s="349" t="s">
        <v>193</v>
      </c>
      <c r="D30" s="351">
        <v>111.523</v>
      </c>
      <c r="E30" s="352"/>
      <c r="F30" s="356"/>
      <c r="G30" s="352"/>
      <c r="H30" s="353"/>
      <c r="I30" s="354"/>
      <c r="J30" s="355"/>
    </row>
    <row r="31" spans="1:10">
      <c r="A31" s="349">
        <v>90714</v>
      </c>
      <c r="B31" s="350" t="s">
        <v>208</v>
      </c>
      <c r="C31" s="349" t="s">
        <v>193</v>
      </c>
      <c r="D31" s="351">
        <v>23.718</v>
      </c>
      <c r="E31" s="352"/>
      <c r="F31" s="356"/>
      <c r="G31" s="352"/>
      <c r="H31" s="353"/>
      <c r="I31" s="354"/>
      <c r="J31" s="355"/>
    </row>
    <row r="32" spans="1:10">
      <c r="A32" s="349">
        <v>90715</v>
      </c>
      <c r="B32" s="350" t="s">
        <v>209</v>
      </c>
      <c r="C32" s="349" t="s">
        <v>193</v>
      </c>
      <c r="D32" s="351">
        <v>30.954000000000001</v>
      </c>
      <c r="E32" s="352"/>
      <c r="F32" s="356"/>
      <c r="G32" s="352"/>
      <c r="H32" s="353"/>
      <c r="I32" s="354"/>
      <c r="J32" s="355"/>
    </row>
    <row r="33" spans="1:10">
      <c r="A33" s="349">
        <v>90732</v>
      </c>
      <c r="B33" s="350" t="s">
        <v>210</v>
      </c>
      <c r="C33" s="349" t="s">
        <v>193</v>
      </c>
      <c r="D33" s="351">
        <v>107.74615</v>
      </c>
      <c r="E33" s="352">
        <v>95</v>
      </c>
      <c r="F33" s="351">
        <v>107.74615</v>
      </c>
      <c r="G33" s="352"/>
      <c r="H33" s="353"/>
      <c r="I33" s="354"/>
      <c r="J33" s="355"/>
    </row>
    <row r="34" spans="1:10">
      <c r="A34" s="349">
        <v>90739</v>
      </c>
      <c r="B34" s="350" t="s">
        <v>1509</v>
      </c>
      <c r="C34" s="349" t="s">
        <v>1510</v>
      </c>
      <c r="D34" s="351">
        <v>131.1</v>
      </c>
      <c r="E34" s="352">
        <v>95</v>
      </c>
      <c r="F34" s="351">
        <v>131.1</v>
      </c>
      <c r="G34" s="352"/>
      <c r="H34" s="353"/>
      <c r="I34" s="354"/>
      <c r="J34" s="355"/>
    </row>
    <row r="35" spans="1:10">
      <c r="A35" s="349">
        <v>90740</v>
      </c>
      <c r="B35" s="350" t="s">
        <v>211</v>
      </c>
      <c r="C35" s="349" t="s">
        <v>212</v>
      </c>
      <c r="D35" s="351">
        <v>130.24499999999998</v>
      </c>
      <c r="E35" s="352">
        <v>95</v>
      </c>
      <c r="F35" s="351">
        <v>130.24499999999998</v>
      </c>
      <c r="G35" s="352"/>
      <c r="H35" s="353"/>
      <c r="I35" s="354"/>
      <c r="J35" s="355"/>
    </row>
    <row r="36" spans="1:10">
      <c r="A36" s="349">
        <v>90743</v>
      </c>
      <c r="B36" s="350" t="s">
        <v>213</v>
      </c>
      <c r="C36" s="349" t="s">
        <v>214</v>
      </c>
      <c r="D36" s="351">
        <v>26.135000000000002</v>
      </c>
      <c r="E36" s="352">
        <v>95</v>
      </c>
      <c r="F36" s="351">
        <v>26.135000000000002</v>
      </c>
      <c r="G36" s="352"/>
      <c r="H36" s="353"/>
      <c r="I36" s="354"/>
      <c r="J36" s="355"/>
    </row>
    <row r="37" spans="1:10">
      <c r="A37" s="349">
        <v>90744</v>
      </c>
      <c r="B37" s="350" t="s">
        <v>215</v>
      </c>
      <c r="C37" s="349" t="s">
        <v>214</v>
      </c>
      <c r="D37" s="351">
        <v>26.135000000000002</v>
      </c>
      <c r="E37" s="352">
        <v>95</v>
      </c>
      <c r="F37" s="351">
        <v>26.135000000000002</v>
      </c>
      <c r="G37" s="352"/>
      <c r="H37" s="353"/>
      <c r="I37" s="354"/>
      <c r="J37" s="355"/>
    </row>
    <row r="38" spans="1:10">
      <c r="A38" s="349">
        <v>90746</v>
      </c>
      <c r="B38" s="350" t="s">
        <v>216</v>
      </c>
      <c r="C38" s="349" t="s">
        <v>217</v>
      </c>
      <c r="D38" s="351">
        <v>65.123000000000005</v>
      </c>
      <c r="E38" s="352">
        <v>95</v>
      </c>
      <c r="F38" s="351">
        <v>65.123000000000005</v>
      </c>
      <c r="G38" s="352"/>
      <c r="H38" s="353"/>
      <c r="I38" s="354"/>
      <c r="J38" s="355"/>
    </row>
    <row r="39" spans="1:10">
      <c r="A39" s="349">
        <v>90747</v>
      </c>
      <c r="B39" s="350" t="s">
        <v>218</v>
      </c>
      <c r="C39" s="349" t="s">
        <v>212</v>
      </c>
      <c r="D39" s="351">
        <v>130.24499999999998</v>
      </c>
      <c r="E39" s="352">
        <v>95</v>
      </c>
      <c r="F39" s="351">
        <v>130.24499999999998</v>
      </c>
      <c r="G39" s="352"/>
      <c r="H39" s="353"/>
      <c r="I39" s="354"/>
      <c r="J39" s="355"/>
    </row>
    <row r="40" spans="1:10" ht="38.25">
      <c r="A40" s="349">
        <v>90756</v>
      </c>
      <c r="B40" s="350" t="s">
        <v>1382</v>
      </c>
      <c r="C40" s="91" t="s">
        <v>193</v>
      </c>
      <c r="D40" s="351">
        <v>22.792999999999999</v>
      </c>
      <c r="E40" s="352">
        <v>95</v>
      </c>
      <c r="F40" s="351">
        <v>22.792999999999999</v>
      </c>
      <c r="G40" s="352"/>
      <c r="H40" s="353"/>
      <c r="I40" s="354"/>
      <c r="J40" s="355" t="s">
        <v>187</v>
      </c>
    </row>
    <row r="41" spans="1:10">
      <c r="A41" s="349" t="s">
        <v>219</v>
      </c>
      <c r="B41" s="350" t="s">
        <v>220</v>
      </c>
      <c r="C41" s="349" t="s">
        <v>186</v>
      </c>
      <c r="D41" s="351">
        <v>0.19900000000000001</v>
      </c>
      <c r="E41" s="352"/>
      <c r="F41" s="356"/>
      <c r="G41" s="352"/>
      <c r="H41" s="353"/>
      <c r="I41" s="354"/>
      <c r="J41" s="355"/>
    </row>
    <row r="42" spans="1:10">
      <c r="A42" s="349" t="s">
        <v>221</v>
      </c>
      <c r="B42" s="350" t="s">
        <v>222</v>
      </c>
      <c r="C42" s="349" t="s">
        <v>177</v>
      </c>
      <c r="D42" s="351">
        <v>1.615</v>
      </c>
      <c r="E42" s="352"/>
      <c r="F42" s="353"/>
      <c r="G42" s="352"/>
      <c r="H42" s="353"/>
      <c r="I42" s="354"/>
      <c r="J42" s="355"/>
    </row>
    <row r="43" spans="1:10">
      <c r="A43" s="349" t="s">
        <v>223</v>
      </c>
      <c r="B43" s="350" t="s">
        <v>224</v>
      </c>
      <c r="C43" s="349" t="s">
        <v>177</v>
      </c>
      <c r="D43" s="351">
        <v>2.028</v>
      </c>
      <c r="E43" s="352"/>
      <c r="F43" s="353"/>
      <c r="G43" s="352"/>
      <c r="H43" s="353"/>
      <c r="I43" s="354"/>
      <c r="J43" s="355"/>
    </row>
    <row r="44" spans="1:10">
      <c r="A44" s="349" t="s">
        <v>225</v>
      </c>
      <c r="B44" s="350" t="s">
        <v>226</v>
      </c>
      <c r="C44" s="349" t="s">
        <v>177</v>
      </c>
      <c r="D44" s="351">
        <v>1.952</v>
      </c>
      <c r="E44" s="352"/>
      <c r="F44" s="353"/>
      <c r="G44" s="352"/>
      <c r="H44" s="353"/>
      <c r="I44" s="354"/>
      <c r="J44" s="355"/>
    </row>
    <row r="45" spans="1:10">
      <c r="A45" s="349" t="s">
        <v>227</v>
      </c>
      <c r="B45" s="350" t="s">
        <v>228</v>
      </c>
      <c r="C45" s="349" t="s">
        <v>177</v>
      </c>
      <c r="D45" s="351">
        <v>1.778</v>
      </c>
      <c r="E45" s="352"/>
      <c r="F45" s="353"/>
      <c r="G45" s="352"/>
      <c r="H45" s="353"/>
      <c r="I45" s="354"/>
      <c r="J45" s="355"/>
    </row>
    <row r="46" spans="1:10">
      <c r="A46" s="362" t="s">
        <v>229</v>
      </c>
      <c r="B46" s="350" t="s">
        <v>230</v>
      </c>
      <c r="C46" s="362" t="s">
        <v>177</v>
      </c>
      <c r="D46" s="351">
        <v>14.798</v>
      </c>
      <c r="E46" s="352"/>
      <c r="F46" s="353"/>
      <c r="G46" s="352"/>
      <c r="H46" s="353"/>
      <c r="I46" s="354"/>
      <c r="J46" s="355"/>
    </row>
    <row r="47" spans="1:10">
      <c r="A47" s="349" t="s">
        <v>231</v>
      </c>
      <c r="B47" s="350" t="s">
        <v>232</v>
      </c>
      <c r="C47" s="356" t="s">
        <v>233</v>
      </c>
      <c r="D47" s="351">
        <v>0.39200000000000002</v>
      </c>
      <c r="E47" s="352"/>
      <c r="F47" s="353"/>
      <c r="G47" s="352"/>
      <c r="H47" s="353"/>
      <c r="I47" s="354"/>
      <c r="J47" s="355"/>
    </row>
    <row r="48" spans="1:10" ht="51">
      <c r="A48" s="349" t="s">
        <v>234</v>
      </c>
      <c r="B48" s="350" t="s">
        <v>235</v>
      </c>
      <c r="C48" s="356" t="s">
        <v>236</v>
      </c>
      <c r="D48" s="356" t="s">
        <v>154</v>
      </c>
      <c r="E48" s="353"/>
      <c r="F48" s="352"/>
      <c r="G48" s="353"/>
      <c r="H48" s="354"/>
      <c r="I48" s="363"/>
      <c r="J48" s="364" t="s">
        <v>1512</v>
      </c>
    </row>
    <row r="49" spans="1:10">
      <c r="A49" s="349" t="s">
        <v>25</v>
      </c>
      <c r="B49" s="350" t="s">
        <v>238</v>
      </c>
      <c r="C49" s="356" t="s">
        <v>239</v>
      </c>
      <c r="D49" s="351">
        <v>51.628</v>
      </c>
      <c r="E49" s="352"/>
      <c r="F49" s="353"/>
      <c r="G49" s="352"/>
      <c r="H49" s="353"/>
      <c r="I49" s="354"/>
      <c r="J49" s="355"/>
    </row>
    <row r="50" spans="1:10" ht="12.75" customHeight="1">
      <c r="A50" s="349" t="s">
        <v>240</v>
      </c>
      <c r="B50" s="350" t="s">
        <v>241</v>
      </c>
      <c r="C50" s="349" t="s">
        <v>239</v>
      </c>
      <c r="D50" s="351">
        <v>1285.6369999999999</v>
      </c>
      <c r="E50" s="352"/>
      <c r="F50" s="353"/>
      <c r="G50" s="352"/>
      <c r="H50" s="353"/>
      <c r="I50" s="354"/>
      <c r="J50" s="355"/>
    </row>
    <row r="51" spans="1:10" ht="12.75" customHeight="1">
      <c r="A51" s="349" t="s">
        <v>242</v>
      </c>
      <c r="B51" s="350" t="s">
        <v>243</v>
      </c>
      <c r="C51" s="349" t="s">
        <v>244</v>
      </c>
      <c r="D51" s="351">
        <v>1.228</v>
      </c>
      <c r="E51" s="352"/>
      <c r="F51" s="353"/>
      <c r="G51" s="352"/>
      <c r="H51" s="356"/>
      <c r="I51" s="354"/>
      <c r="J51" s="355"/>
    </row>
    <row r="52" spans="1:10">
      <c r="A52" s="349" t="s">
        <v>245</v>
      </c>
      <c r="B52" s="350" t="s">
        <v>246</v>
      </c>
      <c r="C52" s="349" t="s">
        <v>247</v>
      </c>
      <c r="D52" s="351">
        <v>5.1999999999999998E-2</v>
      </c>
      <c r="E52" s="352"/>
      <c r="F52" s="353"/>
      <c r="G52" s="352"/>
      <c r="H52" s="356"/>
      <c r="I52" s="354"/>
      <c r="J52" s="355"/>
    </row>
    <row r="53" spans="1:10">
      <c r="A53" s="349" t="s">
        <v>248</v>
      </c>
      <c r="B53" s="350" t="s">
        <v>249</v>
      </c>
      <c r="C53" s="349" t="s">
        <v>250</v>
      </c>
      <c r="D53" s="351">
        <v>0.77</v>
      </c>
      <c r="E53" s="352"/>
      <c r="F53" s="353"/>
      <c r="G53" s="352"/>
      <c r="H53" s="356"/>
      <c r="I53" s="354"/>
      <c r="J53" s="355"/>
    </row>
    <row r="54" spans="1:10">
      <c r="A54" s="349" t="s">
        <v>251</v>
      </c>
      <c r="B54" s="350" t="s">
        <v>252</v>
      </c>
      <c r="C54" s="349" t="s">
        <v>253</v>
      </c>
      <c r="D54" s="351">
        <v>0.58399999999999996</v>
      </c>
      <c r="E54" s="352"/>
      <c r="F54" s="353"/>
      <c r="G54" s="352"/>
      <c r="H54" s="353"/>
      <c r="I54" s="354"/>
      <c r="J54" s="355"/>
    </row>
    <row r="55" spans="1:10">
      <c r="A55" s="349" t="s">
        <v>254</v>
      </c>
      <c r="B55" s="350" t="s">
        <v>255</v>
      </c>
      <c r="C55" s="349" t="s">
        <v>250</v>
      </c>
      <c r="D55" s="351">
        <v>967.673</v>
      </c>
      <c r="E55" s="352"/>
      <c r="F55" s="353"/>
      <c r="G55" s="352"/>
      <c r="H55" s="353"/>
      <c r="I55" s="354"/>
      <c r="J55" s="355"/>
    </row>
    <row r="56" spans="1:10">
      <c r="A56" s="349" t="s">
        <v>33</v>
      </c>
      <c r="B56" s="350" t="s">
        <v>256</v>
      </c>
      <c r="C56" s="349" t="s">
        <v>250</v>
      </c>
      <c r="D56" s="351">
        <v>174.67</v>
      </c>
      <c r="E56" s="352"/>
      <c r="F56" s="353"/>
      <c r="G56" s="352"/>
      <c r="H56" s="356"/>
      <c r="I56" s="354"/>
      <c r="J56" s="355"/>
    </row>
    <row r="57" spans="1:10">
      <c r="A57" s="358" t="s">
        <v>257</v>
      </c>
      <c r="B57" s="350" t="s">
        <v>258</v>
      </c>
      <c r="C57" s="358" t="s">
        <v>250</v>
      </c>
      <c r="D57" s="351">
        <v>1843.2760000000001</v>
      </c>
      <c r="E57" s="365"/>
      <c r="F57" s="366"/>
      <c r="G57" s="359"/>
      <c r="H57" s="351"/>
      <c r="I57" s="359"/>
      <c r="J57" s="355"/>
    </row>
    <row r="58" spans="1:10">
      <c r="A58" s="349" t="s">
        <v>259</v>
      </c>
      <c r="B58" s="350" t="s">
        <v>260</v>
      </c>
      <c r="C58" s="349" t="s">
        <v>261</v>
      </c>
      <c r="D58" s="351">
        <v>976.55799999999999</v>
      </c>
      <c r="E58" s="352"/>
      <c r="F58" s="353"/>
      <c r="G58" s="352"/>
      <c r="H58" s="353"/>
      <c r="I58" s="354"/>
      <c r="J58" s="355"/>
    </row>
    <row r="59" spans="1:10">
      <c r="A59" s="349" t="s">
        <v>157</v>
      </c>
      <c r="B59" s="350" t="s">
        <v>262</v>
      </c>
      <c r="C59" s="349" t="s">
        <v>239</v>
      </c>
      <c r="D59" s="351">
        <v>162.816</v>
      </c>
      <c r="E59" s="352"/>
      <c r="F59" s="353"/>
      <c r="G59" s="352"/>
      <c r="H59" s="353"/>
      <c r="I59" s="354"/>
      <c r="J59" s="355"/>
    </row>
    <row r="60" spans="1:10">
      <c r="A60" s="349" t="s">
        <v>23</v>
      </c>
      <c r="B60" s="350" t="s">
        <v>263</v>
      </c>
      <c r="C60" s="349" t="s">
        <v>239</v>
      </c>
      <c r="D60" s="351">
        <v>4.5179999999999998</v>
      </c>
      <c r="E60" s="352"/>
      <c r="F60" s="353"/>
      <c r="G60" s="352"/>
      <c r="H60" s="353"/>
      <c r="I60" s="354"/>
      <c r="J60" s="355"/>
    </row>
    <row r="61" spans="1:10">
      <c r="A61" s="349" t="s">
        <v>264</v>
      </c>
      <c r="B61" s="350" t="s">
        <v>265</v>
      </c>
      <c r="C61" s="349" t="s">
        <v>239</v>
      </c>
      <c r="D61" s="351">
        <v>4.7380000000000004</v>
      </c>
      <c r="E61" s="352"/>
      <c r="F61" s="353"/>
      <c r="G61" s="352"/>
      <c r="H61" s="353"/>
      <c r="I61" s="354"/>
      <c r="J61" s="355"/>
    </row>
    <row r="62" spans="1:10">
      <c r="A62" s="349" t="s">
        <v>266</v>
      </c>
      <c r="B62" s="350" t="s">
        <v>267</v>
      </c>
      <c r="C62" s="349" t="s">
        <v>244</v>
      </c>
      <c r="D62" s="351">
        <v>1.119</v>
      </c>
      <c r="E62" s="352"/>
      <c r="F62" s="353"/>
      <c r="G62" s="352"/>
      <c r="H62" s="353"/>
      <c r="I62" s="354"/>
      <c r="J62" s="355"/>
    </row>
    <row r="63" spans="1:10">
      <c r="A63" s="349" t="s">
        <v>268</v>
      </c>
      <c r="B63" s="350" t="s">
        <v>269</v>
      </c>
      <c r="C63" s="349" t="s">
        <v>270</v>
      </c>
      <c r="D63" s="351">
        <v>6.827</v>
      </c>
      <c r="E63" s="352"/>
      <c r="F63" s="353"/>
      <c r="G63" s="352"/>
      <c r="H63" s="353"/>
      <c r="I63" s="354"/>
      <c r="J63" s="355"/>
    </row>
    <row r="64" spans="1:10">
      <c r="A64" s="349" t="s">
        <v>271</v>
      </c>
      <c r="B64" s="350" t="s">
        <v>272</v>
      </c>
      <c r="C64" s="349" t="s">
        <v>182</v>
      </c>
      <c r="D64" s="351">
        <v>33.68</v>
      </c>
      <c r="E64" s="352"/>
      <c r="F64" s="353"/>
      <c r="G64" s="352"/>
      <c r="H64" s="353"/>
      <c r="I64" s="354"/>
      <c r="J64" s="355"/>
    </row>
    <row r="65" spans="1:10">
      <c r="A65" s="349" t="s">
        <v>273</v>
      </c>
      <c r="B65" s="350" t="s">
        <v>274</v>
      </c>
      <c r="C65" s="349" t="s">
        <v>239</v>
      </c>
      <c r="D65" s="351">
        <v>19.335999999999999</v>
      </c>
      <c r="E65" s="352"/>
      <c r="F65" s="353"/>
      <c r="G65" s="352"/>
      <c r="H65" s="353"/>
      <c r="I65" s="354"/>
      <c r="J65" s="355"/>
    </row>
    <row r="66" spans="1:10">
      <c r="A66" s="349" t="s">
        <v>275</v>
      </c>
      <c r="B66" s="350" t="s">
        <v>276</v>
      </c>
      <c r="C66" s="349" t="s">
        <v>239</v>
      </c>
      <c r="D66" s="351">
        <v>48.066760000000002</v>
      </c>
      <c r="E66" s="352"/>
      <c r="F66" s="353"/>
      <c r="G66" s="352"/>
      <c r="H66" s="353"/>
      <c r="I66" s="354"/>
      <c r="J66" s="355"/>
    </row>
    <row r="67" spans="1:10">
      <c r="A67" s="349" t="s">
        <v>277</v>
      </c>
      <c r="B67" s="350" t="s">
        <v>278</v>
      </c>
      <c r="C67" s="349" t="s">
        <v>261</v>
      </c>
      <c r="D67" s="351">
        <v>1.1160000000000001</v>
      </c>
      <c r="E67" s="352"/>
      <c r="F67" s="353"/>
      <c r="G67" s="352"/>
      <c r="H67" s="353"/>
      <c r="I67" s="354"/>
      <c r="J67" s="355"/>
    </row>
    <row r="68" spans="1:10">
      <c r="A68" s="349" t="s">
        <v>279</v>
      </c>
      <c r="B68" s="350" t="s">
        <v>280</v>
      </c>
      <c r="C68" s="349" t="s">
        <v>281</v>
      </c>
      <c r="D68" s="351">
        <v>2.391</v>
      </c>
      <c r="E68" s="352"/>
      <c r="F68" s="353"/>
      <c r="G68" s="352"/>
      <c r="H68" s="353"/>
      <c r="I68" s="354"/>
      <c r="J68" s="355"/>
    </row>
    <row r="69" spans="1:10">
      <c r="A69" s="349" t="s">
        <v>282</v>
      </c>
      <c r="B69" s="350" t="s">
        <v>283</v>
      </c>
      <c r="C69" s="349" t="s">
        <v>250</v>
      </c>
      <c r="D69" s="351">
        <v>0.56200000000000006</v>
      </c>
      <c r="E69" s="352"/>
      <c r="F69" s="353"/>
      <c r="G69" s="352"/>
      <c r="H69" s="353"/>
      <c r="I69" s="354"/>
      <c r="J69" s="355"/>
    </row>
    <row r="70" spans="1:10">
      <c r="A70" s="349" t="s">
        <v>284</v>
      </c>
      <c r="B70" s="350" t="s">
        <v>285</v>
      </c>
      <c r="C70" s="349" t="s">
        <v>286</v>
      </c>
      <c r="D70" s="351">
        <v>2.843</v>
      </c>
      <c r="E70" s="352"/>
      <c r="F70" s="353"/>
      <c r="G70" s="352"/>
      <c r="H70" s="353"/>
      <c r="I70" s="354"/>
      <c r="J70" s="355"/>
    </row>
    <row r="71" spans="1:10">
      <c r="A71" s="349" t="s">
        <v>287</v>
      </c>
      <c r="B71" s="350" t="s">
        <v>288</v>
      </c>
      <c r="C71" s="349" t="s">
        <v>250</v>
      </c>
      <c r="D71" s="351">
        <v>5.2370000000000001</v>
      </c>
      <c r="E71" s="352"/>
      <c r="F71" s="353"/>
      <c r="G71" s="352"/>
      <c r="H71" s="353"/>
      <c r="I71" s="354"/>
      <c r="J71" s="355"/>
    </row>
    <row r="72" spans="1:10">
      <c r="A72" s="349" t="s">
        <v>289</v>
      </c>
      <c r="B72" s="350" t="s">
        <v>290</v>
      </c>
      <c r="C72" s="349" t="s">
        <v>261</v>
      </c>
      <c r="D72" s="351">
        <v>3.0489999999999999</v>
      </c>
      <c r="E72" s="352"/>
      <c r="F72" s="353"/>
      <c r="G72" s="352"/>
      <c r="H72" s="353"/>
      <c r="I72" s="354"/>
      <c r="J72" s="355"/>
    </row>
    <row r="73" spans="1:10">
      <c r="A73" s="349" t="s">
        <v>291</v>
      </c>
      <c r="B73" s="350" t="s">
        <v>292</v>
      </c>
      <c r="C73" s="349" t="s">
        <v>293</v>
      </c>
      <c r="D73" s="351">
        <v>6.6000000000000003E-2</v>
      </c>
      <c r="E73" s="352"/>
      <c r="F73" s="353"/>
      <c r="G73" s="352"/>
      <c r="H73" s="353"/>
      <c r="I73" s="354"/>
      <c r="J73" s="355"/>
    </row>
    <row r="74" spans="1:10">
      <c r="A74" s="349" t="s">
        <v>294</v>
      </c>
      <c r="B74" s="350" t="s">
        <v>295</v>
      </c>
      <c r="C74" s="349" t="s">
        <v>244</v>
      </c>
      <c r="D74" s="351">
        <v>50.444000000000003</v>
      </c>
      <c r="E74" s="352"/>
      <c r="F74" s="353"/>
      <c r="G74" s="352"/>
      <c r="H74" s="353"/>
      <c r="I74" s="354"/>
      <c r="J74" s="355"/>
    </row>
    <row r="75" spans="1:10">
      <c r="A75" s="349" t="s">
        <v>296</v>
      </c>
      <c r="B75" s="350" t="s">
        <v>297</v>
      </c>
      <c r="C75" s="349" t="s">
        <v>239</v>
      </c>
      <c r="D75" s="351">
        <v>173.31</v>
      </c>
      <c r="E75" s="352"/>
      <c r="F75" s="353"/>
      <c r="G75" s="352"/>
      <c r="H75" s="353"/>
      <c r="I75" s="354"/>
      <c r="J75" s="355"/>
    </row>
    <row r="76" spans="1:10">
      <c r="A76" s="349" t="s">
        <v>298</v>
      </c>
      <c r="B76" s="350" t="s">
        <v>299</v>
      </c>
      <c r="C76" s="349" t="s">
        <v>300</v>
      </c>
      <c r="D76" s="351">
        <v>59.392000000000003</v>
      </c>
      <c r="E76" s="352"/>
      <c r="F76" s="353"/>
      <c r="G76" s="352"/>
      <c r="H76" s="353"/>
      <c r="I76" s="354"/>
      <c r="J76" s="355"/>
    </row>
    <row r="77" spans="1:10">
      <c r="A77" s="349" t="s">
        <v>301</v>
      </c>
      <c r="B77" s="350" t="s">
        <v>302</v>
      </c>
      <c r="C77" s="349" t="s">
        <v>286</v>
      </c>
      <c r="D77" s="351">
        <v>3656.0070000000001</v>
      </c>
      <c r="E77" s="352"/>
      <c r="F77" s="353"/>
      <c r="G77" s="352"/>
      <c r="H77" s="353"/>
      <c r="I77" s="354"/>
      <c r="J77" s="355"/>
    </row>
    <row r="78" spans="1:10">
      <c r="A78" s="349" t="s">
        <v>83</v>
      </c>
      <c r="B78" s="350" t="s">
        <v>303</v>
      </c>
      <c r="C78" s="349" t="s">
        <v>250</v>
      </c>
      <c r="D78" s="351">
        <v>3.8290000000000002</v>
      </c>
      <c r="E78" s="352"/>
      <c r="F78" s="353"/>
      <c r="G78" s="352"/>
      <c r="H78" s="353"/>
      <c r="I78" s="354"/>
      <c r="J78" s="355"/>
    </row>
    <row r="79" spans="1:10">
      <c r="A79" s="362" t="s">
        <v>39</v>
      </c>
      <c r="B79" s="350" t="s">
        <v>304</v>
      </c>
      <c r="C79" s="362" t="s">
        <v>239</v>
      </c>
      <c r="D79" s="351">
        <v>43.619</v>
      </c>
      <c r="E79" s="352"/>
      <c r="F79" s="353"/>
      <c r="G79" s="352"/>
      <c r="H79" s="353"/>
      <c r="I79" s="354"/>
      <c r="J79" s="355"/>
    </row>
    <row r="80" spans="1:10">
      <c r="A80" s="349" t="s">
        <v>305</v>
      </c>
      <c r="B80" s="350" t="s">
        <v>306</v>
      </c>
      <c r="C80" s="349" t="s">
        <v>286</v>
      </c>
      <c r="D80" s="351">
        <v>77.12</v>
      </c>
      <c r="E80" s="352"/>
      <c r="F80" s="353"/>
      <c r="G80" s="352"/>
      <c r="H80" s="353"/>
      <c r="I80" s="354"/>
      <c r="J80" s="355"/>
    </row>
    <row r="81" spans="1:10">
      <c r="A81" s="349" t="s">
        <v>307</v>
      </c>
      <c r="B81" s="350" t="s">
        <v>308</v>
      </c>
      <c r="C81" s="349" t="s">
        <v>250</v>
      </c>
      <c r="D81" s="351">
        <v>16.677</v>
      </c>
      <c r="E81" s="352"/>
      <c r="F81" s="353"/>
      <c r="G81" s="352"/>
      <c r="H81" s="353"/>
      <c r="I81" s="354"/>
      <c r="J81" s="355"/>
    </row>
    <row r="82" spans="1:10">
      <c r="A82" s="349" t="s">
        <v>309</v>
      </c>
      <c r="B82" s="350" t="s">
        <v>310</v>
      </c>
      <c r="C82" s="349" t="s">
        <v>311</v>
      </c>
      <c r="D82" s="351">
        <v>10.925000000000001</v>
      </c>
      <c r="E82" s="352"/>
      <c r="F82" s="353"/>
      <c r="G82" s="352"/>
      <c r="H82" s="353"/>
      <c r="I82" s="354"/>
      <c r="J82" s="355"/>
    </row>
    <row r="83" spans="1:10">
      <c r="A83" s="349" t="s">
        <v>312</v>
      </c>
      <c r="B83" s="350" t="s">
        <v>313</v>
      </c>
      <c r="C83" s="349" t="s">
        <v>311</v>
      </c>
      <c r="D83" s="351">
        <v>13.936999999999999</v>
      </c>
      <c r="E83" s="352"/>
      <c r="F83" s="353"/>
      <c r="G83" s="352"/>
      <c r="H83" s="353"/>
      <c r="I83" s="354"/>
      <c r="J83" s="355"/>
    </row>
    <row r="84" spans="1:10">
      <c r="A84" s="349" t="s">
        <v>314</v>
      </c>
      <c r="B84" s="350" t="s">
        <v>315</v>
      </c>
      <c r="C84" s="349" t="s">
        <v>316</v>
      </c>
      <c r="D84" s="351">
        <v>1250.924</v>
      </c>
      <c r="E84" s="352"/>
      <c r="F84" s="353"/>
      <c r="G84" s="352"/>
      <c r="H84" s="353"/>
      <c r="I84" s="354"/>
      <c r="J84" s="355"/>
    </row>
    <row r="85" spans="1:10">
      <c r="A85" s="349" t="s">
        <v>317</v>
      </c>
      <c r="B85" s="350" t="s">
        <v>318</v>
      </c>
      <c r="C85" s="349" t="s">
        <v>250</v>
      </c>
      <c r="D85" s="351">
        <v>0.96199999999999997</v>
      </c>
      <c r="E85" s="352"/>
      <c r="F85" s="353"/>
      <c r="G85" s="352"/>
      <c r="H85" s="353"/>
      <c r="I85" s="354"/>
      <c r="J85" s="355"/>
    </row>
    <row r="86" spans="1:10">
      <c r="A86" s="349" t="s">
        <v>319</v>
      </c>
      <c r="B86" s="350" t="s">
        <v>320</v>
      </c>
      <c r="C86" s="349" t="s">
        <v>321</v>
      </c>
      <c r="D86" s="351">
        <v>6.1580000000000004</v>
      </c>
      <c r="E86" s="352"/>
      <c r="F86" s="353"/>
      <c r="G86" s="352"/>
      <c r="H86" s="353"/>
      <c r="I86" s="354"/>
      <c r="J86" s="355"/>
    </row>
    <row r="87" spans="1:10">
      <c r="A87" s="367" t="s">
        <v>322</v>
      </c>
      <c r="B87" s="350" t="s">
        <v>323</v>
      </c>
      <c r="C87" s="349" t="s">
        <v>324</v>
      </c>
      <c r="D87" s="351">
        <v>8.4250000000000007</v>
      </c>
      <c r="E87" s="352"/>
      <c r="F87" s="366"/>
      <c r="G87" s="352"/>
      <c r="H87" s="351"/>
      <c r="I87" s="354"/>
      <c r="J87" s="355"/>
    </row>
    <row r="88" spans="1:10">
      <c r="A88" s="349" t="s">
        <v>325</v>
      </c>
      <c r="B88" s="350" t="s">
        <v>326</v>
      </c>
      <c r="C88" s="349" t="s">
        <v>327</v>
      </c>
      <c r="D88" s="351">
        <v>12.015000000000001</v>
      </c>
      <c r="E88" s="352"/>
      <c r="F88" s="353"/>
      <c r="G88" s="352"/>
      <c r="H88" s="353"/>
      <c r="I88" s="354"/>
      <c r="J88" s="355"/>
    </row>
    <row r="89" spans="1:10">
      <c r="A89" s="349" t="s">
        <v>329</v>
      </c>
      <c r="B89" s="350" t="s">
        <v>330</v>
      </c>
      <c r="C89" s="362" t="s">
        <v>321</v>
      </c>
      <c r="D89" s="351">
        <v>5.0819999999999999</v>
      </c>
      <c r="E89" s="352"/>
      <c r="F89" s="353"/>
      <c r="G89" s="352"/>
      <c r="H89" s="353"/>
      <c r="I89" s="354"/>
      <c r="J89" s="355"/>
    </row>
    <row r="90" spans="1:10">
      <c r="A90" s="349" t="s">
        <v>331</v>
      </c>
      <c r="B90" s="350" t="s">
        <v>332</v>
      </c>
      <c r="C90" s="349" t="s">
        <v>253</v>
      </c>
      <c r="D90" s="351">
        <v>3.915</v>
      </c>
      <c r="E90" s="352"/>
      <c r="F90" s="353"/>
      <c r="G90" s="352"/>
      <c r="H90" s="353"/>
      <c r="I90" s="354"/>
      <c r="J90" s="355"/>
    </row>
    <row r="91" spans="1:10">
      <c r="A91" s="349" t="s">
        <v>333</v>
      </c>
      <c r="B91" s="350" t="s">
        <v>334</v>
      </c>
      <c r="C91" s="349" t="s">
        <v>250</v>
      </c>
      <c r="D91" s="351">
        <v>20.271000000000001</v>
      </c>
      <c r="E91" s="352"/>
      <c r="F91" s="353"/>
      <c r="G91" s="352"/>
      <c r="H91" s="353"/>
      <c r="I91" s="354"/>
      <c r="J91" s="355"/>
    </row>
    <row r="92" spans="1:10">
      <c r="A92" s="349" t="s">
        <v>335</v>
      </c>
      <c r="B92" s="350" t="s">
        <v>336</v>
      </c>
      <c r="C92" s="349" t="s">
        <v>250</v>
      </c>
      <c r="D92" s="351">
        <v>2.3940000000000001</v>
      </c>
      <c r="E92" s="352"/>
      <c r="F92" s="353"/>
      <c r="G92" s="352"/>
      <c r="H92" s="353"/>
      <c r="I92" s="354"/>
      <c r="J92" s="355"/>
    </row>
    <row r="93" spans="1:10">
      <c r="A93" s="349" t="s">
        <v>1318</v>
      </c>
      <c r="B93" s="350" t="s">
        <v>1317</v>
      </c>
      <c r="C93" s="349" t="s">
        <v>339</v>
      </c>
      <c r="D93" s="351">
        <v>27.716000000000001</v>
      </c>
      <c r="E93" s="352"/>
      <c r="F93" s="353"/>
      <c r="G93" s="352"/>
      <c r="H93" s="353"/>
      <c r="I93" s="354"/>
      <c r="J93" s="355"/>
    </row>
    <row r="94" spans="1:10">
      <c r="A94" s="349" t="s">
        <v>337</v>
      </c>
      <c r="B94" s="350" t="s">
        <v>338</v>
      </c>
      <c r="C94" s="349" t="s">
        <v>339</v>
      </c>
      <c r="D94" s="351">
        <v>48.935000000000002</v>
      </c>
      <c r="E94" s="352"/>
      <c r="F94" s="353"/>
      <c r="G94" s="352"/>
      <c r="H94" s="353"/>
      <c r="I94" s="354"/>
      <c r="J94" s="355"/>
    </row>
    <row r="95" spans="1:10">
      <c r="A95" s="349" t="s">
        <v>340</v>
      </c>
      <c r="B95" s="350" t="s">
        <v>341</v>
      </c>
      <c r="C95" s="362" t="s">
        <v>339</v>
      </c>
      <c r="D95" s="351">
        <v>55.941000000000003</v>
      </c>
      <c r="E95" s="352"/>
      <c r="F95" s="353"/>
      <c r="G95" s="354"/>
      <c r="H95" s="355"/>
      <c r="I95" s="368"/>
      <c r="J95" s="355"/>
    </row>
    <row r="96" spans="1:10">
      <c r="A96" s="349" t="s">
        <v>342</v>
      </c>
      <c r="B96" s="350" t="s">
        <v>343</v>
      </c>
      <c r="C96" s="349" t="s">
        <v>344</v>
      </c>
      <c r="D96" s="351">
        <v>5594.4219999999996</v>
      </c>
      <c r="E96" s="352"/>
      <c r="F96" s="353"/>
      <c r="G96" s="352"/>
      <c r="H96" s="353"/>
      <c r="I96" s="354"/>
      <c r="J96" s="355"/>
    </row>
    <row r="97" spans="1:10">
      <c r="A97" s="349" t="s">
        <v>345</v>
      </c>
      <c r="B97" s="350" t="s">
        <v>346</v>
      </c>
      <c r="C97" s="349" t="s">
        <v>347</v>
      </c>
      <c r="D97" s="351">
        <v>4.1609999999999996</v>
      </c>
      <c r="E97" s="352"/>
      <c r="F97" s="353"/>
      <c r="G97" s="352"/>
      <c r="H97" s="353"/>
      <c r="I97" s="354"/>
      <c r="J97" s="355"/>
    </row>
    <row r="98" spans="1:10">
      <c r="A98" s="349" t="s">
        <v>348</v>
      </c>
      <c r="B98" s="350" t="s">
        <v>349</v>
      </c>
      <c r="C98" s="349" t="s">
        <v>350</v>
      </c>
      <c r="D98" s="351">
        <v>2606.1320000000001</v>
      </c>
      <c r="E98" s="352"/>
      <c r="F98" s="353"/>
      <c r="G98" s="352"/>
      <c r="H98" s="353"/>
      <c r="I98" s="354"/>
      <c r="J98" s="355"/>
    </row>
    <row r="99" spans="1:10">
      <c r="A99" s="349" t="s">
        <v>351</v>
      </c>
      <c r="B99" s="350" t="s">
        <v>352</v>
      </c>
      <c r="C99" s="349" t="s">
        <v>353</v>
      </c>
      <c r="D99" s="351">
        <v>0.55500000000000005</v>
      </c>
      <c r="E99" s="352"/>
      <c r="F99" s="353"/>
      <c r="G99" s="352"/>
      <c r="H99" s="353"/>
      <c r="I99" s="354"/>
      <c r="J99" s="355"/>
    </row>
    <row r="100" spans="1:10">
      <c r="A100" s="349" t="s">
        <v>354</v>
      </c>
      <c r="B100" s="350" t="s">
        <v>355</v>
      </c>
      <c r="C100" s="349" t="s">
        <v>247</v>
      </c>
      <c r="D100" s="351">
        <v>13.601000000000001</v>
      </c>
      <c r="E100" s="352"/>
      <c r="F100" s="353"/>
      <c r="G100" s="352"/>
      <c r="H100" s="353"/>
      <c r="I100" s="354"/>
      <c r="J100" s="355"/>
    </row>
    <row r="101" spans="1:10">
      <c r="A101" s="349" t="s">
        <v>356</v>
      </c>
      <c r="B101" s="350" t="s">
        <v>357</v>
      </c>
      <c r="C101" s="349" t="s">
        <v>250</v>
      </c>
      <c r="D101" s="351">
        <v>110.52</v>
      </c>
      <c r="E101" s="352"/>
      <c r="F101" s="353"/>
      <c r="G101" s="352"/>
      <c r="H101" s="353"/>
      <c r="I101" s="354"/>
      <c r="J101" s="355"/>
    </row>
    <row r="102" spans="1:10">
      <c r="A102" s="349" t="s">
        <v>358</v>
      </c>
      <c r="B102" s="350" t="s">
        <v>359</v>
      </c>
      <c r="C102" s="349" t="s">
        <v>182</v>
      </c>
      <c r="D102" s="351">
        <v>3.133</v>
      </c>
      <c r="E102" s="352"/>
      <c r="F102" s="353"/>
      <c r="G102" s="352"/>
      <c r="H102" s="353"/>
      <c r="I102" s="354"/>
      <c r="J102" s="355"/>
    </row>
    <row r="103" spans="1:10">
      <c r="A103" s="349" t="s">
        <v>360</v>
      </c>
      <c r="B103" s="350" t="s">
        <v>361</v>
      </c>
      <c r="C103" s="349" t="s">
        <v>362</v>
      </c>
      <c r="D103" s="351">
        <v>0.23300000000000001</v>
      </c>
      <c r="E103" s="352"/>
      <c r="F103" s="353"/>
      <c r="G103" s="352"/>
      <c r="H103" s="353"/>
      <c r="I103" s="354"/>
      <c r="J103" s="355"/>
    </row>
    <row r="104" spans="1:10">
      <c r="A104" s="349" t="s">
        <v>363</v>
      </c>
      <c r="B104" s="350" t="s">
        <v>364</v>
      </c>
      <c r="C104" s="349" t="s">
        <v>347</v>
      </c>
      <c r="D104" s="351">
        <v>2.5430000000000001</v>
      </c>
      <c r="E104" s="352"/>
      <c r="F104" s="353"/>
      <c r="G104" s="352"/>
      <c r="H104" s="353"/>
      <c r="I104" s="354"/>
      <c r="J104" s="355" t="s">
        <v>328</v>
      </c>
    </row>
    <row r="105" spans="1:10">
      <c r="A105" s="349" t="s">
        <v>365</v>
      </c>
      <c r="B105" s="350" t="s">
        <v>366</v>
      </c>
      <c r="C105" s="349" t="s">
        <v>261</v>
      </c>
      <c r="D105" s="351">
        <v>0.77600000000000002</v>
      </c>
      <c r="E105" s="352"/>
      <c r="F105" s="353"/>
      <c r="G105" s="352"/>
      <c r="H105" s="353"/>
      <c r="I105" s="354"/>
      <c r="J105" s="355"/>
    </row>
    <row r="106" spans="1:10">
      <c r="A106" s="349" t="s">
        <v>367</v>
      </c>
      <c r="B106" s="350" t="s">
        <v>368</v>
      </c>
      <c r="C106" s="349" t="s">
        <v>261</v>
      </c>
      <c r="D106" s="351">
        <v>2.4950000000000001</v>
      </c>
      <c r="E106" s="352"/>
      <c r="F106" s="353"/>
      <c r="G106" s="352"/>
      <c r="H106" s="353"/>
      <c r="I106" s="354"/>
      <c r="J106" s="355"/>
    </row>
    <row r="107" spans="1:10">
      <c r="A107" s="349" t="s">
        <v>369</v>
      </c>
      <c r="B107" s="350" t="s">
        <v>370</v>
      </c>
      <c r="C107" s="349" t="s">
        <v>371</v>
      </c>
      <c r="D107" s="351">
        <v>3.8260000000000001</v>
      </c>
      <c r="E107" s="352"/>
      <c r="F107" s="353"/>
      <c r="G107" s="352"/>
      <c r="H107" s="353"/>
      <c r="I107" s="354"/>
      <c r="J107" s="355"/>
    </row>
    <row r="108" spans="1:10">
      <c r="A108" s="349" t="s">
        <v>372</v>
      </c>
      <c r="B108" s="350" t="s">
        <v>373</v>
      </c>
      <c r="C108" s="349" t="s">
        <v>270</v>
      </c>
      <c r="D108" s="351">
        <v>0.59099999999999997</v>
      </c>
      <c r="E108" s="352"/>
      <c r="F108" s="353"/>
      <c r="G108" s="352"/>
      <c r="H108" s="353"/>
      <c r="I108" s="354"/>
      <c r="J108" s="355"/>
    </row>
    <row r="109" spans="1:10">
      <c r="A109" s="349" t="s">
        <v>374</v>
      </c>
      <c r="B109" s="350" t="s">
        <v>375</v>
      </c>
      <c r="C109" s="349" t="s">
        <v>376</v>
      </c>
      <c r="D109" s="351">
        <v>1.99</v>
      </c>
      <c r="E109" s="352"/>
      <c r="F109" s="353"/>
      <c r="G109" s="352"/>
      <c r="H109" s="353"/>
      <c r="I109" s="354"/>
      <c r="J109" s="355"/>
    </row>
    <row r="110" spans="1:10">
      <c r="A110" s="349" t="s">
        <v>377</v>
      </c>
      <c r="B110" s="350" t="s">
        <v>378</v>
      </c>
      <c r="C110" s="349" t="s">
        <v>379</v>
      </c>
      <c r="D110" s="351">
        <v>6.99</v>
      </c>
      <c r="E110" s="352"/>
      <c r="F110" s="353"/>
      <c r="G110" s="352"/>
      <c r="H110" s="353"/>
      <c r="I110" s="354"/>
      <c r="J110" s="355"/>
    </row>
    <row r="111" spans="1:10">
      <c r="A111" s="349" t="s">
        <v>380</v>
      </c>
      <c r="B111" s="350" t="s">
        <v>381</v>
      </c>
      <c r="C111" s="349" t="s">
        <v>239</v>
      </c>
      <c r="D111" s="351">
        <v>2.8980000000000001</v>
      </c>
      <c r="E111" s="352"/>
      <c r="F111" s="353"/>
      <c r="G111" s="352"/>
      <c r="H111" s="353"/>
      <c r="I111" s="354"/>
      <c r="J111" s="355"/>
    </row>
    <row r="112" spans="1:10">
      <c r="A112" s="349" t="s">
        <v>382</v>
      </c>
      <c r="B112" s="350" t="s">
        <v>383</v>
      </c>
      <c r="C112" s="349" t="s">
        <v>261</v>
      </c>
      <c r="D112" s="351">
        <v>2.319</v>
      </c>
      <c r="E112" s="352"/>
      <c r="F112" s="353"/>
      <c r="G112" s="352"/>
      <c r="H112" s="353"/>
      <c r="I112" s="354"/>
      <c r="J112" s="355"/>
    </row>
    <row r="113" spans="1:10">
      <c r="A113" s="367" t="s">
        <v>37</v>
      </c>
      <c r="B113" s="350" t="s">
        <v>384</v>
      </c>
      <c r="C113" s="349" t="s">
        <v>250</v>
      </c>
      <c r="D113" s="351">
        <v>8.0229999999999997</v>
      </c>
      <c r="E113" s="352"/>
      <c r="F113" s="366"/>
      <c r="G113" s="352"/>
      <c r="H113" s="351"/>
      <c r="I113" s="354"/>
      <c r="J113" s="355"/>
    </row>
    <row r="114" spans="1:10">
      <c r="A114" s="349" t="s">
        <v>385</v>
      </c>
      <c r="B114" s="350" t="s">
        <v>386</v>
      </c>
      <c r="C114" s="349" t="s">
        <v>371</v>
      </c>
      <c r="D114" s="351">
        <v>39.728999999999999</v>
      </c>
      <c r="E114" s="352"/>
      <c r="F114" s="353"/>
      <c r="G114" s="352"/>
      <c r="H114" s="353"/>
      <c r="I114" s="354"/>
      <c r="J114" s="355"/>
    </row>
    <row r="115" spans="1:10">
      <c r="A115" s="349" t="s">
        <v>387</v>
      </c>
      <c r="B115" s="350" t="s">
        <v>388</v>
      </c>
      <c r="C115" s="349" t="s">
        <v>389</v>
      </c>
      <c r="D115" s="351">
        <v>24.113</v>
      </c>
      <c r="E115" s="352"/>
      <c r="F115" s="353"/>
      <c r="G115" s="352"/>
      <c r="H115" s="353"/>
      <c r="I115" s="354"/>
      <c r="J115" s="355"/>
    </row>
    <row r="116" spans="1:10">
      <c r="A116" s="349" t="s">
        <v>390</v>
      </c>
      <c r="B116" s="350" t="s">
        <v>391</v>
      </c>
      <c r="C116" s="349" t="s">
        <v>250</v>
      </c>
      <c r="D116" s="351">
        <v>12.205</v>
      </c>
      <c r="E116" s="352"/>
      <c r="F116" s="353"/>
      <c r="G116" s="352"/>
      <c r="H116" s="353"/>
      <c r="I116" s="354"/>
      <c r="J116" s="355"/>
    </row>
    <row r="117" spans="1:10">
      <c r="A117" s="349" t="s">
        <v>392</v>
      </c>
      <c r="B117" s="350" t="s">
        <v>393</v>
      </c>
      <c r="C117" s="349" t="s">
        <v>394</v>
      </c>
      <c r="D117" s="351">
        <v>466.608</v>
      </c>
      <c r="E117" s="352"/>
      <c r="F117" s="353"/>
      <c r="G117" s="352"/>
      <c r="H117" s="353"/>
      <c r="I117" s="354"/>
      <c r="J117" s="355"/>
    </row>
    <row r="118" spans="1:10">
      <c r="A118" s="349" t="s">
        <v>395</v>
      </c>
      <c r="B118" s="350" t="s">
        <v>396</v>
      </c>
      <c r="C118" s="349" t="s">
        <v>270</v>
      </c>
      <c r="D118" s="351">
        <v>6.96</v>
      </c>
      <c r="E118" s="352"/>
      <c r="F118" s="353"/>
      <c r="G118" s="352"/>
      <c r="H118" s="353"/>
      <c r="I118" s="354"/>
      <c r="J118" s="355"/>
    </row>
    <row r="119" spans="1:10">
      <c r="A119" s="349" t="s">
        <v>397</v>
      </c>
      <c r="B119" s="350" t="s">
        <v>398</v>
      </c>
      <c r="C119" s="349" t="s">
        <v>399</v>
      </c>
      <c r="D119" s="351">
        <v>3.2170000000000001</v>
      </c>
      <c r="E119" s="352"/>
      <c r="F119" s="353"/>
      <c r="G119" s="352"/>
      <c r="H119" s="353"/>
      <c r="I119" s="354"/>
      <c r="J119" s="355"/>
    </row>
    <row r="120" spans="1:10">
      <c r="A120" s="349" t="s">
        <v>400</v>
      </c>
      <c r="B120" s="350" t="s">
        <v>401</v>
      </c>
      <c r="C120" s="349" t="s">
        <v>402</v>
      </c>
      <c r="D120" s="351">
        <v>16.119</v>
      </c>
      <c r="E120" s="352"/>
      <c r="F120" s="353"/>
      <c r="G120" s="352"/>
      <c r="H120" s="353"/>
      <c r="I120" s="354"/>
      <c r="J120" s="355"/>
    </row>
    <row r="121" spans="1:10">
      <c r="A121" s="349" t="s">
        <v>403</v>
      </c>
      <c r="B121" s="350" t="s">
        <v>404</v>
      </c>
      <c r="C121" s="349" t="s">
        <v>293</v>
      </c>
      <c r="D121" s="351">
        <v>43.502000000000002</v>
      </c>
      <c r="E121" s="352"/>
      <c r="F121" s="353"/>
      <c r="G121" s="352"/>
      <c r="H121" s="353"/>
      <c r="I121" s="354"/>
      <c r="J121" s="355"/>
    </row>
    <row r="122" spans="1:10">
      <c r="A122" s="349" t="s">
        <v>405</v>
      </c>
      <c r="B122" s="350" t="s">
        <v>406</v>
      </c>
      <c r="C122" s="349" t="s">
        <v>239</v>
      </c>
      <c r="D122" s="351">
        <v>10.052</v>
      </c>
      <c r="E122" s="352"/>
      <c r="F122" s="353"/>
      <c r="G122" s="352"/>
      <c r="H122" s="353"/>
      <c r="I122" s="354"/>
      <c r="J122" s="355"/>
    </row>
    <row r="123" spans="1:10">
      <c r="A123" s="349" t="s">
        <v>407</v>
      </c>
      <c r="B123" s="350" t="s">
        <v>408</v>
      </c>
      <c r="C123" s="349" t="s">
        <v>409</v>
      </c>
      <c r="D123" s="351">
        <v>8.6039999999999992</v>
      </c>
      <c r="E123" s="352"/>
      <c r="F123" s="353"/>
      <c r="G123" s="352"/>
      <c r="H123" s="353"/>
      <c r="I123" s="354"/>
      <c r="J123" s="355"/>
    </row>
    <row r="124" spans="1:10">
      <c r="A124" s="349" t="s">
        <v>410</v>
      </c>
      <c r="B124" s="350" t="s">
        <v>411</v>
      </c>
      <c r="C124" s="349" t="s">
        <v>412</v>
      </c>
      <c r="D124" s="351">
        <v>3990.1680000000001</v>
      </c>
      <c r="E124" s="352"/>
      <c r="F124" s="353"/>
      <c r="G124" s="352"/>
      <c r="H124" s="353"/>
      <c r="I124" s="354"/>
      <c r="J124" s="355"/>
    </row>
    <row r="125" spans="1:10">
      <c r="A125" s="349" t="s">
        <v>413</v>
      </c>
      <c r="B125" s="350" t="s">
        <v>414</v>
      </c>
      <c r="C125" s="349" t="s">
        <v>415</v>
      </c>
      <c r="D125" s="351">
        <v>33.152000000000001</v>
      </c>
      <c r="E125" s="352"/>
      <c r="F125" s="353"/>
      <c r="G125" s="352"/>
      <c r="H125" s="353"/>
      <c r="I125" s="354"/>
      <c r="J125" s="355"/>
    </row>
    <row r="126" spans="1:10">
      <c r="A126" s="362" t="s">
        <v>416</v>
      </c>
      <c r="B126" s="350" t="s">
        <v>417</v>
      </c>
      <c r="C126" s="349" t="s">
        <v>418</v>
      </c>
      <c r="D126" s="351">
        <v>3231.9380000000001</v>
      </c>
      <c r="E126" s="352"/>
      <c r="F126" s="353"/>
      <c r="G126" s="352"/>
      <c r="H126" s="353"/>
      <c r="I126" s="354"/>
      <c r="J126" s="355"/>
    </row>
    <row r="127" spans="1:10">
      <c r="A127" s="349" t="s">
        <v>419</v>
      </c>
      <c r="B127" s="350" t="s">
        <v>420</v>
      </c>
      <c r="C127" s="349" t="s">
        <v>421</v>
      </c>
      <c r="D127" s="351">
        <v>1129.1199999999999</v>
      </c>
      <c r="E127" s="352"/>
      <c r="F127" s="353"/>
      <c r="G127" s="352"/>
      <c r="H127" s="353"/>
      <c r="I127" s="354"/>
      <c r="J127" s="355"/>
    </row>
    <row r="128" spans="1:10">
      <c r="A128" s="358" t="s">
        <v>422</v>
      </c>
      <c r="B128" s="350" t="s">
        <v>423</v>
      </c>
      <c r="C128" s="358" t="s">
        <v>247</v>
      </c>
      <c r="D128" s="351">
        <v>14.657999999999999</v>
      </c>
      <c r="E128" s="365"/>
      <c r="F128" s="366"/>
      <c r="G128" s="359"/>
      <c r="H128" s="351"/>
      <c r="I128" s="359"/>
      <c r="J128" s="355"/>
    </row>
    <row r="129" spans="1:10">
      <c r="A129" s="349" t="s">
        <v>424</v>
      </c>
      <c r="B129" s="350" t="s">
        <v>425</v>
      </c>
      <c r="C129" s="349" t="s">
        <v>250</v>
      </c>
      <c r="D129" s="351">
        <v>0.35599999999999998</v>
      </c>
      <c r="E129" s="352"/>
      <c r="F129" s="353"/>
      <c r="G129" s="352"/>
      <c r="H129" s="353"/>
      <c r="I129" s="354"/>
      <c r="J129" s="355"/>
    </row>
    <row r="130" spans="1:10">
      <c r="A130" s="349" t="s">
        <v>426</v>
      </c>
      <c r="B130" s="350" t="s">
        <v>427</v>
      </c>
      <c r="C130" s="349" t="s">
        <v>409</v>
      </c>
      <c r="D130" s="351">
        <v>3.8380000000000001</v>
      </c>
      <c r="E130" s="352"/>
      <c r="F130" s="353"/>
      <c r="G130" s="352"/>
      <c r="H130" s="353"/>
      <c r="I130" s="354"/>
      <c r="J130" s="355"/>
    </row>
    <row r="131" spans="1:10">
      <c r="A131" s="349" t="s">
        <v>428</v>
      </c>
      <c r="B131" s="350" t="s">
        <v>429</v>
      </c>
      <c r="C131" s="349" t="s">
        <v>409</v>
      </c>
      <c r="D131" s="351">
        <v>3.8380000000000001</v>
      </c>
      <c r="E131" s="352"/>
      <c r="F131" s="353"/>
      <c r="G131" s="352"/>
      <c r="H131" s="353"/>
      <c r="I131" s="354"/>
      <c r="J131" s="355"/>
    </row>
    <row r="132" spans="1:10">
      <c r="A132" s="349" t="s">
        <v>430</v>
      </c>
      <c r="B132" s="350" t="s">
        <v>431</v>
      </c>
      <c r="C132" s="349" t="s">
        <v>389</v>
      </c>
      <c r="D132" s="351">
        <v>13.09</v>
      </c>
      <c r="E132" s="352"/>
      <c r="F132" s="353"/>
      <c r="G132" s="352"/>
      <c r="H132" s="353"/>
      <c r="I132" s="354"/>
      <c r="J132" s="355"/>
    </row>
    <row r="133" spans="1:10">
      <c r="A133" s="349" t="s">
        <v>432</v>
      </c>
      <c r="B133" s="350" t="s">
        <v>433</v>
      </c>
      <c r="C133" s="91" t="s">
        <v>409</v>
      </c>
      <c r="D133" s="351">
        <v>1.7869999999999999</v>
      </c>
      <c r="E133" s="352"/>
      <c r="F133" s="353"/>
      <c r="G133" s="352"/>
      <c r="H133" s="353"/>
      <c r="I133" s="354"/>
      <c r="J133" s="355"/>
    </row>
    <row r="134" spans="1:10">
      <c r="A134" s="349" t="s">
        <v>434</v>
      </c>
      <c r="B134" s="350" t="s">
        <v>435</v>
      </c>
      <c r="C134" s="91" t="s">
        <v>409</v>
      </c>
      <c r="D134" s="351">
        <v>1.7869999999999999</v>
      </c>
      <c r="E134" s="352"/>
      <c r="F134" s="353"/>
      <c r="G134" s="352"/>
      <c r="H134" s="353"/>
      <c r="I134" s="354"/>
      <c r="J134" s="355"/>
    </row>
    <row r="135" spans="1:10">
      <c r="A135" s="349" t="s">
        <v>436</v>
      </c>
      <c r="B135" s="350" t="s">
        <v>437</v>
      </c>
      <c r="C135" s="349" t="s">
        <v>250</v>
      </c>
      <c r="D135" s="351">
        <v>14.494999999999999</v>
      </c>
      <c r="E135" s="352"/>
      <c r="F135" s="353"/>
      <c r="G135" s="352"/>
      <c r="H135" s="353"/>
      <c r="I135" s="354"/>
      <c r="J135" s="355"/>
    </row>
    <row r="136" spans="1:10">
      <c r="A136" s="349" t="s">
        <v>438</v>
      </c>
      <c r="B136" s="350" t="s">
        <v>439</v>
      </c>
      <c r="C136" s="349" t="s">
        <v>261</v>
      </c>
      <c r="D136" s="351">
        <v>20.161000000000001</v>
      </c>
      <c r="E136" s="352"/>
      <c r="F136" s="353"/>
      <c r="G136" s="352"/>
      <c r="H136" s="353"/>
      <c r="I136" s="354"/>
      <c r="J136" s="355"/>
    </row>
    <row r="137" spans="1:10">
      <c r="A137" s="349" t="s">
        <v>21</v>
      </c>
      <c r="B137" s="350" t="s">
        <v>440</v>
      </c>
      <c r="C137" s="349" t="s">
        <v>250</v>
      </c>
      <c r="D137" s="351">
        <v>18.378</v>
      </c>
      <c r="E137" s="352"/>
      <c r="F137" s="353"/>
      <c r="G137" s="352"/>
      <c r="H137" s="353"/>
      <c r="I137" s="354"/>
      <c r="J137" s="355"/>
    </row>
    <row r="138" spans="1:10">
      <c r="A138" s="349" t="s">
        <v>441</v>
      </c>
      <c r="B138" s="350" t="s">
        <v>442</v>
      </c>
      <c r="C138" s="349" t="s">
        <v>247</v>
      </c>
      <c r="D138" s="351">
        <v>21.968</v>
      </c>
      <c r="E138" s="352"/>
      <c r="F138" s="353"/>
      <c r="G138" s="352"/>
      <c r="H138" s="353"/>
      <c r="I138" s="354"/>
      <c r="J138" s="355"/>
    </row>
    <row r="139" spans="1:10">
      <c r="A139" s="349" t="s">
        <v>443</v>
      </c>
      <c r="B139" s="350" t="s">
        <v>444</v>
      </c>
      <c r="C139" s="349" t="s">
        <v>286</v>
      </c>
      <c r="D139" s="351">
        <v>4.1769999999999996</v>
      </c>
      <c r="E139" s="352"/>
      <c r="F139" s="353"/>
      <c r="G139" s="352"/>
      <c r="H139" s="353"/>
      <c r="I139" s="354"/>
      <c r="J139" s="355"/>
    </row>
    <row r="140" spans="1:10">
      <c r="A140" s="349" t="s">
        <v>445</v>
      </c>
      <c r="B140" s="350" t="s">
        <v>446</v>
      </c>
      <c r="C140" s="349" t="s">
        <v>447</v>
      </c>
      <c r="D140" s="351">
        <v>7.0010000000000003</v>
      </c>
      <c r="E140" s="352"/>
      <c r="F140" s="353"/>
      <c r="G140" s="352"/>
      <c r="H140" s="353"/>
      <c r="I140" s="354"/>
      <c r="J140" s="355"/>
    </row>
    <row r="141" spans="1:10">
      <c r="A141" s="349" t="s">
        <v>448</v>
      </c>
      <c r="B141" s="350" t="s">
        <v>449</v>
      </c>
      <c r="C141" s="349" t="s">
        <v>450</v>
      </c>
      <c r="D141" s="351">
        <v>13.51</v>
      </c>
      <c r="E141" s="352"/>
      <c r="F141" s="353"/>
      <c r="G141" s="352"/>
      <c r="H141" s="353"/>
      <c r="I141" s="354"/>
      <c r="J141" s="355"/>
    </row>
    <row r="142" spans="1:10">
      <c r="A142" s="349" t="s">
        <v>451</v>
      </c>
      <c r="B142" s="350" t="s">
        <v>452</v>
      </c>
      <c r="C142" s="349" t="s">
        <v>250</v>
      </c>
      <c r="D142" s="351">
        <v>0.56299999999999994</v>
      </c>
      <c r="E142" s="352"/>
      <c r="F142" s="353"/>
      <c r="G142" s="352"/>
      <c r="H142" s="353"/>
      <c r="I142" s="354"/>
      <c r="J142" s="355"/>
    </row>
    <row r="143" spans="1:10">
      <c r="A143" s="349" t="s">
        <v>453</v>
      </c>
      <c r="B143" s="350" t="s">
        <v>454</v>
      </c>
      <c r="C143" s="349" t="s">
        <v>250</v>
      </c>
      <c r="D143" s="351">
        <v>2.5000000000000001E-2</v>
      </c>
      <c r="E143" s="352"/>
      <c r="F143" s="353"/>
      <c r="G143" s="352"/>
      <c r="H143" s="353"/>
      <c r="I143" s="354"/>
      <c r="J143" s="355"/>
    </row>
    <row r="144" spans="1:10">
      <c r="A144" s="349" t="s">
        <v>455</v>
      </c>
      <c r="B144" s="350" t="s">
        <v>456</v>
      </c>
      <c r="C144" s="349" t="s">
        <v>250</v>
      </c>
      <c r="D144" s="351">
        <v>0.121</v>
      </c>
      <c r="E144" s="352"/>
      <c r="F144" s="353"/>
      <c r="G144" s="352"/>
      <c r="H144" s="353"/>
      <c r="I144" s="354"/>
      <c r="J144" s="355"/>
    </row>
    <row r="145" spans="1:10">
      <c r="A145" s="349" t="s">
        <v>457</v>
      </c>
      <c r="B145" s="350" t="s">
        <v>458</v>
      </c>
      <c r="C145" s="349" t="s">
        <v>250</v>
      </c>
      <c r="D145" s="351">
        <v>92.188000000000002</v>
      </c>
      <c r="E145" s="352"/>
      <c r="F145" s="353"/>
      <c r="G145" s="352"/>
      <c r="H145" s="353"/>
      <c r="I145" s="354"/>
      <c r="J145" s="355"/>
    </row>
    <row r="146" spans="1:10">
      <c r="A146" s="349" t="s">
        <v>459</v>
      </c>
      <c r="B146" s="350" t="s">
        <v>460</v>
      </c>
      <c r="C146" s="349" t="s">
        <v>261</v>
      </c>
      <c r="D146" s="351">
        <v>15.173999999999999</v>
      </c>
      <c r="E146" s="352"/>
      <c r="F146" s="353"/>
      <c r="G146" s="352"/>
      <c r="H146" s="353"/>
      <c r="I146" s="354"/>
      <c r="J146" s="355"/>
    </row>
    <row r="147" spans="1:10">
      <c r="A147" s="349" t="s">
        <v>461</v>
      </c>
      <c r="B147" s="350" t="s">
        <v>462</v>
      </c>
      <c r="C147" s="349" t="s">
        <v>362</v>
      </c>
      <c r="D147" s="351">
        <v>6.992</v>
      </c>
      <c r="E147" s="352"/>
      <c r="F147" s="353"/>
      <c r="G147" s="352"/>
      <c r="H147" s="353"/>
      <c r="I147" s="354"/>
      <c r="J147" s="355"/>
    </row>
    <row r="148" spans="1:10">
      <c r="A148" s="349" t="s">
        <v>463</v>
      </c>
      <c r="B148" s="350" t="s">
        <v>464</v>
      </c>
      <c r="C148" s="349" t="s">
        <v>421</v>
      </c>
      <c r="D148" s="351">
        <v>3512.183</v>
      </c>
      <c r="E148" s="352"/>
      <c r="F148" s="353"/>
      <c r="G148" s="352"/>
      <c r="H148" s="353"/>
      <c r="I148" s="354"/>
      <c r="J148" s="355"/>
    </row>
    <row r="149" spans="1:10">
      <c r="A149" s="349" t="s">
        <v>465</v>
      </c>
      <c r="B149" s="350" t="s">
        <v>466</v>
      </c>
      <c r="C149" s="349" t="s">
        <v>182</v>
      </c>
      <c r="D149" s="351">
        <v>0.59699999999999998</v>
      </c>
      <c r="E149" s="352"/>
      <c r="F149" s="353"/>
      <c r="G149" s="352"/>
      <c r="H149" s="353"/>
      <c r="I149" s="354"/>
      <c r="J149" s="355"/>
    </row>
    <row r="150" spans="1:10">
      <c r="A150" s="349" t="s">
        <v>467</v>
      </c>
      <c r="B150" s="350" t="s">
        <v>468</v>
      </c>
      <c r="C150" s="349" t="s">
        <v>469</v>
      </c>
      <c r="D150" s="351">
        <v>1.3740000000000001</v>
      </c>
      <c r="E150" s="352"/>
      <c r="F150" s="353"/>
      <c r="G150" s="352"/>
      <c r="H150" s="353"/>
      <c r="I150" s="354"/>
      <c r="J150" s="355"/>
    </row>
    <row r="151" spans="1:10">
      <c r="A151" s="349" t="s">
        <v>470</v>
      </c>
      <c r="B151" s="350" t="s">
        <v>471</v>
      </c>
      <c r="C151" s="349" t="s">
        <v>270</v>
      </c>
      <c r="D151" s="351">
        <v>236.49299999999999</v>
      </c>
      <c r="E151" s="352"/>
      <c r="F151" s="353"/>
      <c r="G151" s="352"/>
      <c r="H151" s="353"/>
      <c r="I151" s="354"/>
      <c r="J151" s="355"/>
    </row>
    <row r="152" spans="1:10">
      <c r="A152" s="349" t="s">
        <v>143</v>
      </c>
      <c r="B152" s="350" t="s">
        <v>472</v>
      </c>
      <c r="C152" s="349" t="s">
        <v>182</v>
      </c>
      <c r="D152" s="351">
        <v>0.58699999999999997</v>
      </c>
      <c r="E152" s="352"/>
      <c r="F152" s="353"/>
      <c r="G152" s="352"/>
      <c r="H152" s="353"/>
      <c r="I152" s="354"/>
      <c r="J152" s="355"/>
    </row>
    <row r="153" spans="1:10">
      <c r="A153" s="349" t="s">
        <v>473</v>
      </c>
      <c r="B153" s="350" t="s">
        <v>474</v>
      </c>
      <c r="C153" s="349" t="s">
        <v>261</v>
      </c>
      <c r="D153" s="351">
        <v>75.313000000000002</v>
      </c>
      <c r="E153" s="352"/>
      <c r="F153" s="353"/>
      <c r="G153" s="352"/>
      <c r="H153" s="353"/>
      <c r="I153" s="354"/>
      <c r="J153" s="355"/>
    </row>
    <row r="154" spans="1:10">
      <c r="A154" s="349" t="s">
        <v>475</v>
      </c>
      <c r="B154" s="350" t="s">
        <v>476</v>
      </c>
      <c r="C154" s="349" t="s">
        <v>477</v>
      </c>
      <c r="D154" s="351">
        <v>531.553</v>
      </c>
      <c r="E154" s="352"/>
      <c r="F154" s="353"/>
      <c r="G154" s="352"/>
      <c r="H154" s="353"/>
      <c r="I154" s="354"/>
      <c r="J154" s="355"/>
    </row>
    <row r="155" spans="1:10">
      <c r="A155" s="349" t="s">
        <v>478</v>
      </c>
      <c r="B155" s="350" t="s">
        <v>479</v>
      </c>
      <c r="C155" s="349" t="s">
        <v>239</v>
      </c>
      <c r="D155" s="351">
        <v>17.988</v>
      </c>
      <c r="E155" s="352"/>
      <c r="F155" s="353"/>
      <c r="G155" s="352"/>
      <c r="H155" s="353"/>
      <c r="I155" s="354"/>
      <c r="J155" s="355"/>
    </row>
    <row r="156" spans="1:10">
      <c r="A156" s="349" t="s">
        <v>480</v>
      </c>
      <c r="B156" s="350" t="s">
        <v>481</v>
      </c>
      <c r="C156" s="349" t="s">
        <v>182</v>
      </c>
      <c r="D156" s="351">
        <v>7.05</v>
      </c>
      <c r="E156" s="352"/>
      <c r="F156" s="353"/>
      <c r="G156" s="352"/>
      <c r="H156" s="353"/>
      <c r="I156" s="354"/>
      <c r="J156" s="355"/>
    </row>
    <row r="157" spans="1:10">
      <c r="A157" s="349" t="s">
        <v>482</v>
      </c>
      <c r="B157" s="350" t="s">
        <v>483</v>
      </c>
      <c r="C157" s="349" t="s">
        <v>239</v>
      </c>
      <c r="D157" s="351">
        <v>0.80300000000000005</v>
      </c>
      <c r="E157" s="352"/>
      <c r="F157" s="353"/>
      <c r="G157" s="352"/>
      <c r="H157" s="353"/>
      <c r="I157" s="354"/>
      <c r="J157" s="355"/>
    </row>
    <row r="158" spans="1:10">
      <c r="A158" s="349" t="s">
        <v>484</v>
      </c>
      <c r="B158" s="350" t="s">
        <v>485</v>
      </c>
      <c r="C158" s="349" t="s">
        <v>270</v>
      </c>
      <c r="D158" s="351">
        <v>5.056</v>
      </c>
      <c r="E158" s="352"/>
      <c r="F158" s="353"/>
      <c r="G158" s="352"/>
      <c r="H158" s="353"/>
      <c r="I158" s="354"/>
      <c r="J158" s="355"/>
    </row>
    <row r="159" spans="1:10">
      <c r="A159" s="349" t="s">
        <v>486</v>
      </c>
      <c r="B159" s="350" t="s">
        <v>487</v>
      </c>
      <c r="C159" s="349" t="s">
        <v>447</v>
      </c>
      <c r="D159" s="351">
        <v>0.60299999999999998</v>
      </c>
      <c r="E159" s="352"/>
      <c r="F159" s="353"/>
      <c r="G159" s="352"/>
      <c r="H159" s="353"/>
      <c r="I159" s="354"/>
      <c r="J159" s="355"/>
    </row>
    <row r="160" spans="1:10">
      <c r="A160" s="349" t="s">
        <v>488</v>
      </c>
      <c r="B160" s="350" t="s">
        <v>489</v>
      </c>
      <c r="C160" s="349" t="s">
        <v>239</v>
      </c>
      <c r="D160" s="351">
        <v>0.88490920000000006</v>
      </c>
      <c r="E160" s="352"/>
      <c r="F160" s="353"/>
      <c r="G160" s="352"/>
      <c r="H160" s="353"/>
      <c r="I160" s="354"/>
      <c r="J160" s="355"/>
    </row>
    <row r="161" spans="1:10">
      <c r="A161" s="349" t="s">
        <v>490</v>
      </c>
      <c r="B161" s="350" t="s">
        <v>491</v>
      </c>
      <c r="C161" s="349" t="s">
        <v>409</v>
      </c>
      <c r="D161" s="351">
        <v>0.47</v>
      </c>
      <c r="E161" s="352"/>
      <c r="F161" s="353"/>
      <c r="G161" s="352"/>
      <c r="H161" s="353"/>
      <c r="I161" s="354"/>
      <c r="J161" s="355"/>
    </row>
    <row r="162" spans="1:10">
      <c r="A162" s="349" t="s">
        <v>492</v>
      </c>
      <c r="B162" s="350" t="s">
        <v>493</v>
      </c>
      <c r="C162" s="349" t="s">
        <v>250</v>
      </c>
      <c r="D162" s="351">
        <v>476.86700000000002</v>
      </c>
      <c r="E162" s="352"/>
      <c r="F162" s="353"/>
      <c r="G162" s="352"/>
      <c r="H162" s="353"/>
      <c r="I162" s="354"/>
      <c r="J162" s="355"/>
    </row>
    <row r="163" spans="1:10">
      <c r="A163" s="349" t="s">
        <v>494</v>
      </c>
      <c r="B163" s="350" t="s">
        <v>495</v>
      </c>
      <c r="C163" s="349" t="s">
        <v>239</v>
      </c>
      <c r="D163" s="351">
        <v>230.48</v>
      </c>
      <c r="E163" s="352"/>
      <c r="F163" s="353"/>
      <c r="G163" s="352"/>
      <c r="H163" s="353"/>
      <c r="I163" s="354"/>
      <c r="J163" s="355"/>
    </row>
    <row r="164" spans="1:10">
      <c r="A164" s="349" t="s">
        <v>496</v>
      </c>
      <c r="B164" s="350" t="s">
        <v>497</v>
      </c>
      <c r="C164" s="349" t="s">
        <v>362</v>
      </c>
      <c r="D164" s="351">
        <v>16.077999999999999</v>
      </c>
      <c r="E164" s="352"/>
      <c r="F164" s="353"/>
      <c r="G164" s="352"/>
      <c r="H164" s="353"/>
      <c r="I164" s="354"/>
      <c r="J164" s="355"/>
    </row>
    <row r="165" spans="1:10">
      <c r="A165" s="349" t="s">
        <v>498</v>
      </c>
      <c r="B165" s="350" t="s">
        <v>499</v>
      </c>
      <c r="C165" s="349" t="s">
        <v>261</v>
      </c>
      <c r="D165" s="351">
        <v>62.783999999999999</v>
      </c>
      <c r="E165" s="352"/>
      <c r="F165" s="353"/>
      <c r="G165" s="352"/>
      <c r="H165" s="353"/>
      <c r="I165" s="354"/>
      <c r="J165" s="355"/>
    </row>
    <row r="166" spans="1:10">
      <c r="A166" s="349" t="s">
        <v>500</v>
      </c>
      <c r="B166" s="350" t="s">
        <v>501</v>
      </c>
      <c r="C166" s="349" t="s">
        <v>261</v>
      </c>
      <c r="D166" s="351">
        <v>78.867179999999991</v>
      </c>
      <c r="E166" s="352"/>
      <c r="F166" s="353"/>
      <c r="G166" s="352"/>
      <c r="H166" s="353"/>
      <c r="I166" s="354"/>
      <c r="J166" s="355"/>
    </row>
    <row r="167" spans="1:10">
      <c r="A167" s="349" t="s">
        <v>502</v>
      </c>
      <c r="B167" s="350" t="s">
        <v>503</v>
      </c>
      <c r="C167" s="349" t="s">
        <v>239</v>
      </c>
      <c r="D167" s="351">
        <v>15.744</v>
      </c>
      <c r="E167" s="352"/>
      <c r="F167" s="353"/>
      <c r="G167" s="352"/>
      <c r="H167" s="353"/>
      <c r="I167" s="354"/>
      <c r="J167" s="355"/>
    </row>
    <row r="168" spans="1:10">
      <c r="A168" s="349" t="s">
        <v>504</v>
      </c>
      <c r="B168" s="350" t="s">
        <v>505</v>
      </c>
      <c r="C168" s="349" t="s">
        <v>506</v>
      </c>
      <c r="D168" s="351">
        <v>310.39299999999997</v>
      </c>
      <c r="E168" s="352"/>
      <c r="F168" s="353"/>
      <c r="G168" s="352"/>
      <c r="H168" s="353"/>
      <c r="I168" s="354"/>
      <c r="J168" s="355"/>
    </row>
    <row r="169" spans="1:10">
      <c r="A169" s="349" t="s">
        <v>507</v>
      </c>
      <c r="B169" s="350" t="s">
        <v>508</v>
      </c>
      <c r="C169" s="349" t="s">
        <v>244</v>
      </c>
      <c r="D169" s="351">
        <v>444.09899999999999</v>
      </c>
      <c r="E169" s="352"/>
      <c r="F169" s="353"/>
      <c r="G169" s="352"/>
      <c r="H169" s="353"/>
      <c r="I169" s="354"/>
      <c r="J169" s="355"/>
    </row>
    <row r="170" spans="1:10">
      <c r="A170" s="349" t="s">
        <v>29</v>
      </c>
      <c r="B170" s="350" t="s">
        <v>509</v>
      </c>
      <c r="C170" s="349" t="s">
        <v>250</v>
      </c>
      <c r="D170" s="351">
        <v>1.069</v>
      </c>
      <c r="E170" s="352"/>
      <c r="F170" s="353"/>
      <c r="G170" s="352"/>
      <c r="H170" s="353"/>
      <c r="I170" s="354"/>
      <c r="J170" s="355"/>
    </row>
    <row r="171" spans="1:10">
      <c r="A171" s="349" t="s">
        <v>510</v>
      </c>
      <c r="B171" s="350" t="s">
        <v>511</v>
      </c>
      <c r="C171" s="349" t="s">
        <v>409</v>
      </c>
      <c r="D171" s="351">
        <v>1.0229999999999999</v>
      </c>
      <c r="E171" s="352"/>
      <c r="F171" s="353"/>
      <c r="G171" s="352"/>
      <c r="H171" s="353"/>
      <c r="I171" s="354"/>
      <c r="J171" s="355"/>
    </row>
    <row r="172" spans="1:10">
      <c r="A172" s="349" t="s">
        <v>512</v>
      </c>
      <c r="B172" s="350" t="s">
        <v>513</v>
      </c>
      <c r="C172" s="349" t="s">
        <v>409</v>
      </c>
      <c r="D172" s="351">
        <v>0.59199999999999997</v>
      </c>
      <c r="E172" s="352"/>
      <c r="F172" s="353"/>
      <c r="G172" s="352"/>
      <c r="H172" s="353"/>
      <c r="I172" s="354"/>
      <c r="J172" s="355"/>
    </row>
    <row r="173" spans="1:10">
      <c r="A173" s="349" t="s">
        <v>514</v>
      </c>
      <c r="B173" s="350" t="s">
        <v>515</v>
      </c>
      <c r="C173" s="349" t="s">
        <v>399</v>
      </c>
      <c r="D173" s="351">
        <v>4.4889999999999999</v>
      </c>
      <c r="E173" s="352"/>
      <c r="F173" s="353"/>
      <c r="G173" s="352"/>
      <c r="H173" s="353"/>
      <c r="I173" s="354"/>
      <c r="J173" s="355"/>
    </row>
    <row r="174" spans="1:10">
      <c r="A174" s="349" t="s">
        <v>516</v>
      </c>
      <c r="B174" s="350" t="s">
        <v>517</v>
      </c>
      <c r="C174" s="349" t="s">
        <v>250</v>
      </c>
      <c r="D174" s="351">
        <v>2.0779999999999998</v>
      </c>
      <c r="E174" s="352"/>
      <c r="F174" s="353"/>
      <c r="G174" s="352"/>
      <c r="H174" s="353"/>
      <c r="I174" s="354"/>
      <c r="J174" s="355"/>
    </row>
    <row r="175" spans="1:10">
      <c r="A175" s="349" t="s">
        <v>518</v>
      </c>
      <c r="B175" s="350" t="s">
        <v>519</v>
      </c>
      <c r="C175" s="349" t="s">
        <v>250</v>
      </c>
      <c r="D175" s="351">
        <v>383.21300000000002</v>
      </c>
      <c r="E175" s="352"/>
      <c r="F175" s="353"/>
      <c r="G175" s="352"/>
      <c r="H175" s="353"/>
      <c r="I175" s="354"/>
      <c r="J175" s="355"/>
    </row>
    <row r="176" spans="1:10">
      <c r="A176" s="349" t="s">
        <v>149</v>
      </c>
      <c r="B176" s="350" t="s">
        <v>520</v>
      </c>
      <c r="C176" s="349" t="s">
        <v>261</v>
      </c>
      <c r="D176" s="351">
        <v>39.67</v>
      </c>
      <c r="E176" s="352"/>
      <c r="F176" s="353"/>
      <c r="G176" s="352"/>
      <c r="H176" s="353"/>
      <c r="I176" s="354"/>
      <c r="J176" s="355"/>
    </row>
    <row r="177" spans="1:10">
      <c r="A177" s="349" t="s">
        <v>521</v>
      </c>
      <c r="B177" s="350" t="s">
        <v>522</v>
      </c>
      <c r="C177" s="349" t="s">
        <v>523</v>
      </c>
      <c r="D177" s="351">
        <v>38.481000000000002</v>
      </c>
      <c r="E177" s="352"/>
      <c r="F177" s="353"/>
      <c r="G177" s="352"/>
      <c r="H177" s="353"/>
      <c r="I177" s="354"/>
      <c r="J177" s="355"/>
    </row>
    <row r="178" spans="1:10">
      <c r="A178" s="349" t="s">
        <v>1383</v>
      </c>
      <c r="B178" s="350" t="s">
        <v>1384</v>
      </c>
      <c r="C178" s="349" t="s">
        <v>244</v>
      </c>
      <c r="D178" s="351">
        <v>13.500999999999999</v>
      </c>
      <c r="E178" s="352"/>
      <c r="F178" s="353"/>
      <c r="G178" s="352"/>
      <c r="H178" s="353"/>
      <c r="I178" s="354"/>
      <c r="J178" s="355"/>
    </row>
    <row r="179" spans="1:10">
      <c r="A179" s="358" t="s">
        <v>524</v>
      </c>
      <c r="B179" s="350" t="s">
        <v>525</v>
      </c>
      <c r="C179" s="358" t="s">
        <v>261</v>
      </c>
      <c r="D179" s="351">
        <v>70.51597000000001</v>
      </c>
      <c r="E179" s="365"/>
      <c r="F179" s="366"/>
      <c r="G179" s="359"/>
      <c r="H179" s="351"/>
      <c r="I179" s="359"/>
      <c r="J179" s="355"/>
    </row>
    <row r="180" spans="1:10">
      <c r="A180" s="349" t="s">
        <v>153</v>
      </c>
      <c r="B180" s="350" t="s">
        <v>526</v>
      </c>
      <c r="C180" s="349" t="s">
        <v>261</v>
      </c>
      <c r="D180" s="351">
        <v>55.771999999999998</v>
      </c>
      <c r="E180" s="352"/>
      <c r="F180" s="353"/>
      <c r="G180" s="352"/>
      <c r="H180" s="353"/>
      <c r="I180" s="354"/>
      <c r="J180" s="355"/>
    </row>
    <row r="181" spans="1:10">
      <c r="A181" s="349" t="s">
        <v>527</v>
      </c>
      <c r="B181" s="350" t="s">
        <v>528</v>
      </c>
      <c r="C181" s="349" t="s">
        <v>244</v>
      </c>
      <c r="D181" s="351">
        <v>9.85</v>
      </c>
      <c r="E181" s="352"/>
      <c r="F181" s="353"/>
      <c r="G181" s="352"/>
      <c r="H181" s="353"/>
      <c r="I181" s="354"/>
      <c r="J181" s="355"/>
    </row>
    <row r="182" spans="1:10">
      <c r="A182" s="349" t="s">
        <v>529</v>
      </c>
      <c r="B182" s="350" t="s">
        <v>530</v>
      </c>
      <c r="C182" s="349" t="s">
        <v>531</v>
      </c>
      <c r="D182" s="351">
        <v>384.81</v>
      </c>
      <c r="E182" s="352"/>
      <c r="F182" s="353"/>
      <c r="G182" s="352"/>
      <c r="H182" s="353"/>
      <c r="I182" s="354"/>
      <c r="J182" s="355"/>
    </row>
    <row r="183" spans="1:10">
      <c r="A183" s="349" t="s">
        <v>85</v>
      </c>
      <c r="B183" s="350" t="s">
        <v>532</v>
      </c>
      <c r="C183" s="349" t="s">
        <v>261</v>
      </c>
      <c r="D183" s="351">
        <v>41.207999999999998</v>
      </c>
      <c r="E183" s="352"/>
      <c r="F183" s="353"/>
      <c r="G183" s="352"/>
      <c r="H183" s="353"/>
      <c r="I183" s="354"/>
      <c r="J183" s="355"/>
    </row>
    <row r="184" spans="1:10">
      <c r="A184" s="349" t="s">
        <v>150</v>
      </c>
      <c r="B184" s="350" t="s">
        <v>533</v>
      </c>
      <c r="C184" s="349" t="s">
        <v>261</v>
      </c>
      <c r="D184" s="351">
        <v>41.402999999999999</v>
      </c>
      <c r="E184" s="352"/>
      <c r="F184" s="353"/>
      <c r="G184" s="352"/>
      <c r="H184" s="353"/>
      <c r="I184" s="354"/>
      <c r="J184" s="355"/>
    </row>
    <row r="185" spans="1:10">
      <c r="A185" s="349" t="s">
        <v>84</v>
      </c>
      <c r="B185" s="350" t="s">
        <v>534</v>
      </c>
      <c r="C185" s="349" t="s">
        <v>261</v>
      </c>
      <c r="D185" s="351">
        <v>33.158999999999999</v>
      </c>
      <c r="E185" s="352"/>
      <c r="F185" s="353"/>
      <c r="G185" s="352"/>
      <c r="H185" s="353"/>
      <c r="I185" s="354"/>
      <c r="J185" s="355"/>
    </row>
    <row r="186" spans="1:10">
      <c r="A186" s="349" t="s">
        <v>148</v>
      </c>
      <c r="B186" s="350" t="s">
        <v>535</v>
      </c>
      <c r="C186" s="349" t="s">
        <v>261</v>
      </c>
      <c r="D186" s="351">
        <v>50.554000000000002</v>
      </c>
      <c r="E186" s="352"/>
      <c r="F186" s="353"/>
      <c r="G186" s="352"/>
      <c r="H186" s="353"/>
      <c r="I186" s="354"/>
      <c r="J186" s="355"/>
    </row>
    <row r="187" spans="1:10">
      <c r="A187" s="349" t="s">
        <v>536</v>
      </c>
      <c r="B187" s="350" t="s">
        <v>537</v>
      </c>
      <c r="C187" s="349" t="s">
        <v>261</v>
      </c>
      <c r="D187" s="351">
        <v>68.528999999999996</v>
      </c>
      <c r="E187" s="352"/>
      <c r="F187" s="353"/>
      <c r="G187" s="352"/>
      <c r="H187" s="353"/>
      <c r="I187" s="354"/>
      <c r="J187" s="355"/>
    </row>
    <row r="188" spans="1:10">
      <c r="A188" s="349" t="s">
        <v>538</v>
      </c>
      <c r="B188" s="350" t="s">
        <v>539</v>
      </c>
      <c r="C188" s="349" t="s">
        <v>193</v>
      </c>
      <c r="D188" s="351">
        <v>67.888000000000005</v>
      </c>
      <c r="E188" s="352"/>
      <c r="F188" s="353"/>
      <c r="G188" s="352"/>
      <c r="H188" s="353"/>
      <c r="I188" s="354"/>
      <c r="J188" s="355"/>
    </row>
    <row r="189" spans="1:10">
      <c r="A189" s="349" t="s">
        <v>31</v>
      </c>
      <c r="B189" s="350" t="s">
        <v>540</v>
      </c>
      <c r="C189" s="349" t="s">
        <v>261</v>
      </c>
      <c r="D189" s="351">
        <v>36.073999999999998</v>
      </c>
      <c r="E189" s="352"/>
      <c r="F189" s="353"/>
      <c r="G189" s="352"/>
      <c r="H189" s="353"/>
      <c r="I189" s="354"/>
      <c r="J189" s="355"/>
    </row>
    <row r="190" spans="1:10">
      <c r="A190" s="358" t="s">
        <v>541</v>
      </c>
      <c r="B190" s="350" t="s">
        <v>542</v>
      </c>
      <c r="C190" s="358" t="s">
        <v>244</v>
      </c>
      <c r="D190" s="351">
        <v>14.538</v>
      </c>
      <c r="E190" s="365"/>
      <c r="F190" s="366"/>
      <c r="G190" s="359"/>
      <c r="H190" s="351"/>
      <c r="I190" s="359"/>
      <c r="J190" s="355"/>
    </row>
    <row r="191" spans="1:10">
      <c r="A191" s="349" t="s">
        <v>543</v>
      </c>
      <c r="B191" s="350" t="s">
        <v>544</v>
      </c>
      <c r="C191" s="349" t="s">
        <v>450</v>
      </c>
      <c r="D191" s="351">
        <v>1.359</v>
      </c>
      <c r="E191" s="352"/>
      <c r="F191" s="353"/>
      <c r="G191" s="352"/>
      <c r="H191" s="353"/>
      <c r="I191" s="354"/>
      <c r="J191" s="355" t="s">
        <v>328</v>
      </c>
    </row>
    <row r="192" spans="1:10">
      <c r="A192" s="349" t="s">
        <v>16</v>
      </c>
      <c r="B192" s="350" t="s">
        <v>545</v>
      </c>
      <c r="C192" s="349" t="s">
        <v>250</v>
      </c>
      <c r="D192" s="351">
        <v>24.300999999999998</v>
      </c>
      <c r="E192" s="352"/>
      <c r="F192" s="353"/>
      <c r="G192" s="352"/>
      <c r="H192" s="353"/>
      <c r="I192" s="354"/>
      <c r="J192" s="355"/>
    </row>
    <row r="193" spans="1:10">
      <c r="A193" s="349" t="s">
        <v>546</v>
      </c>
      <c r="B193" s="350" t="s">
        <v>547</v>
      </c>
      <c r="C193" s="349" t="s">
        <v>250</v>
      </c>
      <c r="D193" s="351">
        <v>197.32</v>
      </c>
      <c r="E193" s="352"/>
      <c r="F193" s="353"/>
      <c r="G193" s="352"/>
      <c r="H193" s="353"/>
      <c r="I193" s="354"/>
      <c r="J193" s="355"/>
    </row>
    <row r="194" spans="1:10">
      <c r="A194" s="349" t="s">
        <v>548</v>
      </c>
      <c r="B194" s="350" t="s">
        <v>549</v>
      </c>
      <c r="C194" s="349" t="s">
        <v>550</v>
      </c>
      <c r="D194" s="351">
        <v>0.31900000000000001</v>
      </c>
      <c r="E194" s="352"/>
      <c r="F194" s="353"/>
      <c r="G194" s="352"/>
      <c r="H194" s="353"/>
      <c r="I194" s="354"/>
      <c r="J194" s="355"/>
    </row>
    <row r="195" spans="1:10">
      <c r="A195" s="349" t="s">
        <v>1386</v>
      </c>
      <c r="B195" s="350" t="s">
        <v>1387</v>
      </c>
      <c r="C195" s="349" t="s">
        <v>253</v>
      </c>
      <c r="D195" s="351">
        <v>3.8849999999999998</v>
      </c>
      <c r="E195" s="352"/>
      <c r="F195" s="353"/>
      <c r="G195" s="352"/>
      <c r="H195" s="353"/>
      <c r="I195" s="354"/>
      <c r="J195" s="355"/>
    </row>
    <row r="196" spans="1:10">
      <c r="A196" s="349" t="s">
        <v>551</v>
      </c>
      <c r="B196" s="350" t="s">
        <v>552</v>
      </c>
      <c r="C196" s="349" t="s">
        <v>247</v>
      </c>
      <c r="D196" s="351">
        <v>0.98799999999999999</v>
      </c>
      <c r="E196" s="352"/>
      <c r="F196" s="353"/>
      <c r="G196" s="352"/>
      <c r="H196" s="353"/>
      <c r="I196" s="354"/>
      <c r="J196" s="355"/>
    </row>
    <row r="197" spans="1:10">
      <c r="A197" s="349" t="s">
        <v>553</v>
      </c>
      <c r="B197" s="350" t="s">
        <v>554</v>
      </c>
      <c r="C197" s="349" t="s">
        <v>182</v>
      </c>
      <c r="D197" s="351">
        <v>17.984000000000002</v>
      </c>
      <c r="E197" s="352"/>
      <c r="F197" s="353"/>
      <c r="G197" s="352"/>
      <c r="H197" s="353"/>
      <c r="I197" s="354"/>
      <c r="J197" s="355"/>
    </row>
    <row r="198" spans="1:10">
      <c r="A198" s="349" t="s">
        <v>555</v>
      </c>
      <c r="B198" s="350" t="s">
        <v>556</v>
      </c>
      <c r="C198" s="349" t="s">
        <v>250</v>
      </c>
      <c r="D198" s="351">
        <v>23.044</v>
      </c>
      <c r="E198" s="352"/>
      <c r="F198" s="353"/>
      <c r="G198" s="352"/>
      <c r="H198" s="353"/>
      <c r="I198" s="354"/>
      <c r="J198" s="355"/>
    </row>
    <row r="199" spans="1:10">
      <c r="A199" s="349" t="s">
        <v>557</v>
      </c>
      <c r="B199" s="350" t="s">
        <v>558</v>
      </c>
      <c r="C199" s="349" t="s">
        <v>339</v>
      </c>
      <c r="D199" s="351">
        <v>0.18</v>
      </c>
      <c r="E199" s="352"/>
      <c r="F199" s="353"/>
      <c r="G199" s="352"/>
      <c r="H199" s="353"/>
      <c r="I199" s="354"/>
      <c r="J199" s="355"/>
    </row>
    <row r="200" spans="1:10">
      <c r="A200" s="349" t="s">
        <v>559</v>
      </c>
      <c r="B200" s="350" t="s">
        <v>560</v>
      </c>
      <c r="C200" s="349" t="s">
        <v>389</v>
      </c>
      <c r="D200" s="351">
        <v>0.19900000000000001</v>
      </c>
      <c r="E200" s="352"/>
      <c r="F200" s="353"/>
      <c r="G200" s="352"/>
      <c r="H200" s="353"/>
      <c r="I200" s="354"/>
      <c r="J200" s="355"/>
    </row>
    <row r="201" spans="1:10">
      <c r="A201" s="349" t="s">
        <v>561</v>
      </c>
      <c r="B201" s="350" t="s">
        <v>562</v>
      </c>
      <c r="C201" s="349" t="s">
        <v>563</v>
      </c>
      <c r="D201" s="351">
        <v>14.981999999999999</v>
      </c>
      <c r="E201" s="352"/>
      <c r="F201" s="353"/>
      <c r="G201" s="352"/>
      <c r="H201" s="353"/>
      <c r="I201" s="354"/>
      <c r="J201" s="355"/>
    </row>
    <row r="202" spans="1:10">
      <c r="A202" s="349" t="s">
        <v>564</v>
      </c>
      <c r="B202" s="350" t="s">
        <v>565</v>
      </c>
      <c r="C202" s="349" t="s">
        <v>239</v>
      </c>
      <c r="D202" s="351">
        <v>0.872</v>
      </c>
      <c r="E202" s="352"/>
      <c r="F202" s="353"/>
      <c r="G202" s="352"/>
      <c r="H202" s="353"/>
      <c r="I202" s="354"/>
      <c r="J202" s="355"/>
    </row>
    <row r="203" spans="1:10">
      <c r="A203" s="349" t="s">
        <v>566</v>
      </c>
      <c r="B203" s="350" t="s">
        <v>567</v>
      </c>
      <c r="C203" s="349" t="s">
        <v>362</v>
      </c>
      <c r="D203" s="351">
        <v>2.2829999999999999</v>
      </c>
      <c r="E203" s="352"/>
      <c r="F203" s="353"/>
      <c r="G203" s="352"/>
      <c r="H203" s="353"/>
      <c r="I203" s="354"/>
      <c r="J203" s="355"/>
    </row>
    <row r="204" spans="1:10">
      <c r="A204" s="349" t="s">
        <v>568</v>
      </c>
      <c r="B204" s="350" t="s">
        <v>569</v>
      </c>
      <c r="C204" s="349" t="s">
        <v>570</v>
      </c>
      <c r="D204" s="351">
        <v>312.43</v>
      </c>
      <c r="E204" s="352"/>
      <c r="F204" s="353"/>
      <c r="G204" s="352"/>
      <c r="H204" s="353"/>
      <c r="I204" s="354"/>
      <c r="J204" s="355"/>
    </row>
    <row r="205" spans="1:10">
      <c r="A205" s="349" t="s">
        <v>147</v>
      </c>
      <c r="B205" s="350" t="s">
        <v>571</v>
      </c>
      <c r="C205" s="349" t="s">
        <v>244</v>
      </c>
      <c r="D205" s="351">
        <v>13.177</v>
      </c>
      <c r="E205" s="352"/>
      <c r="F205" s="353"/>
      <c r="G205" s="352"/>
      <c r="H205" s="353"/>
      <c r="I205" s="354"/>
      <c r="J205" s="355"/>
    </row>
    <row r="206" spans="1:10">
      <c r="A206" s="349" t="s">
        <v>81</v>
      </c>
      <c r="B206" s="350" t="s">
        <v>572</v>
      </c>
      <c r="C206" s="349" t="s">
        <v>250</v>
      </c>
      <c r="D206" s="351">
        <v>78.108999999999995</v>
      </c>
      <c r="E206" s="352"/>
      <c r="F206" s="353"/>
      <c r="G206" s="352"/>
      <c r="H206" s="353"/>
      <c r="I206" s="354"/>
      <c r="J206" s="355"/>
    </row>
    <row r="207" spans="1:10">
      <c r="A207" s="349" t="s">
        <v>573</v>
      </c>
      <c r="B207" s="350" t="s">
        <v>574</v>
      </c>
      <c r="C207" s="349" t="s">
        <v>250</v>
      </c>
      <c r="D207" s="351">
        <v>298.65100000000001</v>
      </c>
      <c r="E207" s="352"/>
      <c r="F207" s="353"/>
      <c r="G207" s="352"/>
      <c r="H207" s="353"/>
      <c r="I207" s="354"/>
      <c r="J207" s="355"/>
    </row>
    <row r="208" spans="1:10">
      <c r="A208" s="349" t="s">
        <v>575</v>
      </c>
      <c r="B208" s="350" t="s">
        <v>576</v>
      </c>
      <c r="C208" s="349" t="s">
        <v>250</v>
      </c>
      <c r="D208" s="351">
        <v>542.91700000000003</v>
      </c>
      <c r="E208" s="352"/>
      <c r="F208" s="353"/>
      <c r="G208" s="352"/>
      <c r="H208" s="353"/>
      <c r="I208" s="354"/>
      <c r="J208" s="355"/>
    </row>
    <row r="209" spans="1:10">
      <c r="A209" s="349" t="s">
        <v>7</v>
      </c>
      <c r="B209" s="350" t="s">
        <v>577</v>
      </c>
      <c r="C209" s="349" t="s">
        <v>239</v>
      </c>
      <c r="D209" s="351">
        <v>83.899000000000001</v>
      </c>
      <c r="E209" s="352"/>
      <c r="F209" s="353"/>
      <c r="G209" s="352"/>
      <c r="H209" s="353"/>
      <c r="I209" s="354"/>
      <c r="J209" s="355"/>
    </row>
    <row r="210" spans="1:10">
      <c r="A210" s="349" t="s">
        <v>578</v>
      </c>
      <c r="B210" s="350" t="s">
        <v>579</v>
      </c>
      <c r="C210" s="349" t="s">
        <v>182</v>
      </c>
      <c r="D210" s="351">
        <v>13.669</v>
      </c>
      <c r="E210" s="352"/>
      <c r="F210" s="353"/>
      <c r="G210" s="352"/>
      <c r="H210" s="353"/>
      <c r="I210" s="354"/>
      <c r="J210" s="355"/>
    </row>
    <row r="211" spans="1:10">
      <c r="A211" s="349" t="s">
        <v>580</v>
      </c>
      <c r="B211" s="350" t="s">
        <v>581</v>
      </c>
      <c r="C211" s="349" t="s">
        <v>250</v>
      </c>
      <c r="D211" s="351">
        <v>0.23400000000000001</v>
      </c>
      <c r="E211" s="352"/>
      <c r="F211" s="353"/>
      <c r="G211" s="352"/>
      <c r="H211" s="353"/>
      <c r="I211" s="354"/>
      <c r="J211" s="355"/>
    </row>
    <row r="212" spans="1:10">
      <c r="A212" s="349" t="s">
        <v>582</v>
      </c>
      <c r="B212" s="350" t="s">
        <v>583</v>
      </c>
      <c r="C212" s="349" t="s">
        <v>339</v>
      </c>
      <c r="D212" s="351">
        <v>41.332999999999998</v>
      </c>
      <c r="E212" s="352"/>
      <c r="F212" s="353"/>
      <c r="G212" s="352"/>
      <c r="H212" s="353"/>
      <c r="I212" s="354"/>
      <c r="J212" s="355"/>
    </row>
    <row r="213" spans="1:10">
      <c r="A213" s="349" t="s">
        <v>584</v>
      </c>
      <c r="B213" s="350" t="s">
        <v>585</v>
      </c>
      <c r="C213" s="349" t="s">
        <v>250</v>
      </c>
      <c r="D213" s="351">
        <v>4.5339999999999998</v>
      </c>
      <c r="E213" s="352"/>
      <c r="F213" s="353"/>
      <c r="G213" s="352"/>
      <c r="H213" s="353"/>
      <c r="I213" s="354"/>
      <c r="J213" s="355"/>
    </row>
    <row r="214" spans="1:10">
      <c r="A214" s="349" t="s">
        <v>586</v>
      </c>
      <c r="B214" s="350" t="s">
        <v>587</v>
      </c>
      <c r="C214" s="349" t="s">
        <v>588</v>
      </c>
      <c r="D214" s="351">
        <v>0.93799999999999994</v>
      </c>
      <c r="E214" s="352"/>
      <c r="F214" s="353"/>
      <c r="G214" s="352"/>
      <c r="H214" s="353"/>
      <c r="I214" s="354"/>
      <c r="J214" s="355"/>
    </row>
    <row r="215" spans="1:10">
      <c r="A215" s="349" t="s">
        <v>589</v>
      </c>
      <c r="B215" s="350" t="s">
        <v>590</v>
      </c>
      <c r="C215" s="349" t="s">
        <v>591</v>
      </c>
      <c r="D215" s="351">
        <v>11.196999999999999</v>
      </c>
      <c r="E215" s="352"/>
      <c r="F215" s="353"/>
      <c r="G215" s="352"/>
      <c r="H215" s="353"/>
      <c r="I215" s="354"/>
      <c r="J215" s="355"/>
    </row>
    <row r="216" spans="1:10">
      <c r="A216" s="349" t="s">
        <v>592</v>
      </c>
      <c r="B216" s="350" t="s">
        <v>593</v>
      </c>
      <c r="C216" s="349" t="s">
        <v>594</v>
      </c>
      <c r="D216" s="351">
        <v>0.56599999999999995</v>
      </c>
      <c r="E216" s="352"/>
      <c r="F216" s="353"/>
      <c r="G216" s="352"/>
      <c r="H216" s="353"/>
      <c r="I216" s="354"/>
      <c r="J216" s="355"/>
    </row>
    <row r="217" spans="1:10">
      <c r="A217" s="349" t="s">
        <v>595</v>
      </c>
      <c r="B217" s="350" t="s">
        <v>596</v>
      </c>
      <c r="C217" s="349" t="s">
        <v>250</v>
      </c>
      <c r="D217" s="351">
        <v>58.981999999999999</v>
      </c>
      <c r="E217" s="352"/>
      <c r="F217" s="353"/>
      <c r="G217" s="352"/>
      <c r="H217" s="353"/>
      <c r="I217" s="354"/>
      <c r="J217" s="355"/>
    </row>
    <row r="218" spans="1:10">
      <c r="A218" s="349" t="s">
        <v>597</v>
      </c>
      <c r="B218" s="350" t="s">
        <v>598</v>
      </c>
      <c r="C218" s="349" t="s">
        <v>253</v>
      </c>
      <c r="D218" s="351">
        <v>30.614999999999998</v>
      </c>
      <c r="E218" s="352"/>
      <c r="F218" s="353"/>
      <c r="G218" s="352"/>
      <c r="H218" s="353"/>
      <c r="I218" s="354"/>
      <c r="J218" s="355"/>
    </row>
    <row r="219" spans="1:10">
      <c r="A219" s="349" t="s">
        <v>599</v>
      </c>
      <c r="B219" s="350" t="s">
        <v>600</v>
      </c>
      <c r="C219" s="349" t="s">
        <v>286</v>
      </c>
      <c r="D219" s="351">
        <v>0.875</v>
      </c>
      <c r="E219" s="352"/>
      <c r="F219" s="353"/>
      <c r="G219" s="352"/>
      <c r="H219" s="353"/>
      <c r="I219" s="354"/>
      <c r="J219" s="355"/>
    </row>
    <row r="220" spans="1:10">
      <c r="A220" s="369" t="s">
        <v>601</v>
      </c>
      <c r="B220" s="350" t="s">
        <v>602</v>
      </c>
      <c r="C220" s="370" t="s">
        <v>250</v>
      </c>
      <c r="D220" s="351">
        <v>2.4580000000000002</v>
      </c>
      <c r="E220" s="359"/>
      <c r="F220" s="351"/>
      <c r="G220" s="359"/>
      <c r="H220" s="351"/>
      <c r="I220" s="359"/>
      <c r="J220" s="355"/>
    </row>
    <row r="221" spans="1:10">
      <c r="A221" s="349" t="s">
        <v>603</v>
      </c>
      <c r="B221" s="350" t="s">
        <v>604</v>
      </c>
      <c r="C221" s="349" t="s">
        <v>605</v>
      </c>
      <c r="D221" s="351">
        <v>1196.9110000000001</v>
      </c>
      <c r="E221" s="352"/>
      <c r="F221" s="353"/>
      <c r="G221" s="352"/>
      <c r="H221" s="353"/>
      <c r="I221" s="354"/>
      <c r="J221" s="355"/>
    </row>
    <row r="222" spans="1:10">
      <c r="A222" s="349" t="s">
        <v>606</v>
      </c>
      <c r="B222" s="350" t="s">
        <v>607</v>
      </c>
      <c r="C222" s="349" t="s">
        <v>239</v>
      </c>
      <c r="D222" s="351">
        <v>0.11899999999999999</v>
      </c>
      <c r="E222" s="352"/>
      <c r="F222" s="353"/>
      <c r="G222" s="352"/>
      <c r="H222" s="353"/>
      <c r="I222" s="354"/>
      <c r="J222" s="355"/>
    </row>
    <row r="223" spans="1:10">
      <c r="A223" s="349" t="s">
        <v>608</v>
      </c>
      <c r="B223" s="350" t="s">
        <v>609</v>
      </c>
      <c r="C223" s="349" t="s">
        <v>371</v>
      </c>
      <c r="D223" s="351">
        <v>32.076000000000001</v>
      </c>
      <c r="E223" s="352"/>
      <c r="F223" s="353"/>
      <c r="G223" s="352"/>
      <c r="H223" s="353"/>
      <c r="I223" s="354"/>
      <c r="J223" s="355"/>
    </row>
    <row r="224" spans="1:10">
      <c r="A224" s="349" t="s">
        <v>610</v>
      </c>
      <c r="B224" s="350" t="s">
        <v>611</v>
      </c>
      <c r="C224" s="349" t="s">
        <v>270</v>
      </c>
      <c r="D224" s="351">
        <v>1.254</v>
      </c>
      <c r="E224" s="352"/>
      <c r="F224" s="353"/>
      <c r="G224" s="352"/>
      <c r="H224" s="353"/>
      <c r="I224" s="354"/>
      <c r="J224" s="355"/>
    </row>
    <row r="225" spans="1:10">
      <c r="A225" s="349" t="s">
        <v>612</v>
      </c>
      <c r="B225" s="350" t="s">
        <v>613</v>
      </c>
      <c r="C225" s="349" t="s">
        <v>415</v>
      </c>
      <c r="D225" s="351">
        <v>30.337</v>
      </c>
      <c r="E225" s="352"/>
      <c r="F225" s="353"/>
      <c r="G225" s="352"/>
      <c r="H225" s="353"/>
      <c r="I225" s="354"/>
      <c r="J225" s="355"/>
    </row>
    <row r="226" spans="1:10">
      <c r="A226" s="349" t="s">
        <v>614</v>
      </c>
      <c r="B226" s="350" t="s">
        <v>615</v>
      </c>
      <c r="C226" s="349" t="s">
        <v>239</v>
      </c>
      <c r="D226" s="351">
        <v>2.1999999999999999E-2</v>
      </c>
      <c r="E226" s="352"/>
      <c r="F226" s="353"/>
      <c r="G226" s="352"/>
      <c r="H226" s="353"/>
      <c r="I226" s="354"/>
      <c r="J226" s="355"/>
    </row>
    <row r="227" spans="1:10">
      <c r="A227" s="349" t="s">
        <v>616</v>
      </c>
      <c r="B227" s="350" t="s">
        <v>617</v>
      </c>
      <c r="C227" s="349" t="s">
        <v>618</v>
      </c>
      <c r="D227" s="351">
        <v>13.026</v>
      </c>
      <c r="E227" s="352"/>
      <c r="F227" s="353"/>
      <c r="G227" s="352"/>
      <c r="H227" s="353"/>
      <c r="I227" s="354"/>
      <c r="J227" s="355"/>
    </row>
    <row r="228" spans="1:10">
      <c r="A228" s="349" t="s">
        <v>619</v>
      </c>
      <c r="B228" s="350" t="s">
        <v>620</v>
      </c>
      <c r="C228" s="349" t="s">
        <v>399</v>
      </c>
      <c r="D228" s="351">
        <v>11.917</v>
      </c>
      <c r="E228" s="352"/>
      <c r="F228" s="353"/>
      <c r="G228" s="352"/>
      <c r="H228" s="353"/>
      <c r="I228" s="354"/>
      <c r="J228" s="355"/>
    </row>
    <row r="229" spans="1:10">
      <c r="A229" s="349" t="s">
        <v>621</v>
      </c>
      <c r="B229" s="350" t="s">
        <v>622</v>
      </c>
      <c r="C229" s="349" t="s">
        <v>623</v>
      </c>
      <c r="D229" s="351">
        <v>0.76400000000000001</v>
      </c>
      <c r="E229" s="352"/>
      <c r="F229" s="353"/>
      <c r="G229" s="352"/>
      <c r="H229" s="353"/>
      <c r="I229" s="354"/>
      <c r="J229" s="355"/>
    </row>
    <row r="230" spans="1:10">
      <c r="A230" s="349" t="s">
        <v>624</v>
      </c>
      <c r="B230" s="350" t="s">
        <v>625</v>
      </c>
      <c r="C230" s="349" t="s">
        <v>477</v>
      </c>
      <c r="D230" s="351">
        <v>2.323</v>
      </c>
      <c r="E230" s="352"/>
      <c r="F230" s="353"/>
      <c r="G230" s="352"/>
      <c r="H230" s="353"/>
      <c r="I230" s="354"/>
      <c r="J230" s="355"/>
    </row>
    <row r="231" spans="1:10">
      <c r="A231" s="349" t="s">
        <v>626</v>
      </c>
      <c r="B231" s="350" t="s">
        <v>627</v>
      </c>
      <c r="C231" s="349" t="s">
        <v>244</v>
      </c>
      <c r="D231" s="351">
        <v>3.7679999999999998</v>
      </c>
      <c r="E231" s="352"/>
      <c r="F231" s="353"/>
      <c r="G231" s="352"/>
      <c r="H231" s="353"/>
      <c r="I231" s="354"/>
      <c r="J231" s="355"/>
    </row>
    <row r="232" spans="1:10">
      <c r="A232" s="349" t="s">
        <v>628</v>
      </c>
      <c r="B232" s="350" t="s">
        <v>629</v>
      </c>
      <c r="C232" s="349" t="s">
        <v>244</v>
      </c>
      <c r="D232" s="351">
        <v>0.81399999999999995</v>
      </c>
      <c r="E232" s="352"/>
      <c r="F232" s="353"/>
      <c r="G232" s="352"/>
      <c r="H232" s="353"/>
      <c r="I232" s="354"/>
      <c r="J232" s="355"/>
    </row>
    <row r="233" spans="1:10">
      <c r="A233" s="349" t="s">
        <v>630</v>
      </c>
      <c r="B233" s="350" t="s">
        <v>631</v>
      </c>
      <c r="C233" s="349" t="s">
        <v>632</v>
      </c>
      <c r="D233" s="351">
        <v>14.805999999999999</v>
      </c>
      <c r="E233" s="352"/>
      <c r="F233" s="353"/>
      <c r="G233" s="352"/>
      <c r="H233" s="353"/>
      <c r="I233" s="354"/>
      <c r="J233" s="355"/>
    </row>
    <row r="234" spans="1:10">
      <c r="A234" s="349" t="s">
        <v>633</v>
      </c>
      <c r="B234" s="350" t="s">
        <v>634</v>
      </c>
      <c r="C234" s="349" t="s">
        <v>250</v>
      </c>
      <c r="D234" s="351">
        <v>0.86399999999999999</v>
      </c>
      <c r="E234" s="352"/>
      <c r="F234" s="353"/>
      <c r="G234" s="352"/>
      <c r="H234" s="353"/>
      <c r="I234" s="354"/>
      <c r="J234" s="355"/>
    </row>
    <row r="235" spans="1:10">
      <c r="A235" s="349" t="s">
        <v>635</v>
      </c>
      <c r="B235" s="350" t="s">
        <v>636</v>
      </c>
      <c r="C235" s="349" t="s">
        <v>250</v>
      </c>
      <c r="D235" s="351">
        <v>0.124</v>
      </c>
      <c r="E235" s="352"/>
      <c r="F235" s="353"/>
      <c r="G235" s="352"/>
      <c r="H235" s="353"/>
      <c r="I235" s="354"/>
      <c r="J235" s="355"/>
    </row>
    <row r="236" spans="1:10">
      <c r="A236" s="369" t="s">
        <v>637</v>
      </c>
      <c r="B236" s="350" t="s">
        <v>1388</v>
      </c>
      <c r="C236" s="370" t="s">
        <v>247</v>
      </c>
      <c r="D236" s="351">
        <v>1.657</v>
      </c>
      <c r="E236" s="359"/>
      <c r="F236" s="351"/>
      <c r="G236" s="359"/>
      <c r="H236" s="351"/>
      <c r="I236" s="359"/>
      <c r="J236" s="355"/>
    </row>
    <row r="237" spans="1:10">
      <c r="A237" s="349" t="s">
        <v>639</v>
      </c>
      <c r="B237" s="350" t="s">
        <v>640</v>
      </c>
      <c r="C237" s="349" t="s">
        <v>239</v>
      </c>
      <c r="D237" s="351">
        <v>2.4329999999999998</v>
      </c>
      <c r="E237" s="352"/>
      <c r="F237" s="353"/>
      <c r="G237" s="352"/>
      <c r="H237" s="353"/>
      <c r="I237" s="354"/>
      <c r="J237" s="355"/>
    </row>
    <row r="238" spans="1:10">
      <c r="A238" s="358" t="s">
        <v>641</v>
      </c>
      <c r="B238" s="350" t="s">
        <v>1389</v>
      </c>
      <c r="C238" s="358" t="s">
        <v>239</v>
      </c>
      <c r="D238" s="351">
        <v>11.425000000000001</v>
      </c>
      <c r="E238" s="365"/>
      <c r="F238" s="366"/>
      <c r="G238" s="359"/>
      <c r="H238" s="351"/>
      <c r="I238" s="359"/>
      <c r="J238" s="355"/>
    </row>
    <row r="239" spans="1:10">
      <c r="A239" s="349" t="s">
        <v>643</v>
      </c>
      <c r="B239" s="350" t="s">
        <v>644</v>
      </c>
      <c r="C239" s="349" t="s">
        <v>409</v>
      </c>
      <c r="D239" s="351">
        <v>7.5789999999999997</v>
      </c>
      <c r="E239" s="352"/>
      <c r="F239" s="353"/>
      <c r="G239" s="352"/>
      <c r="H239" s="353"/>
      <c r="I239" s="354"/>
      <c r="J239" s="355"/>
    </row>
    <row r="240" spans="1:10">
      <c r="A240" s="349" t="s">
        <v>645</v>
      </c>
      <c r="B240" s="350" t="s">
        <v>646</v>
      </c>
      <c r="C240" s="349" t="s">
        <v>244</v>
      </c>
      <c r="D240" s="351">
        <v>9.73</v>
      </c>
      <c r="E240" s="352"/>
      <c r="F240" s="353"/>
      <c r="G240" s="352"/>
      <c r="H240" s="353"/>
      <c r="I240" s="354"/>
      <c r="J240" s="355"/>
    </row>
    <row r="241" spans="1:10">
      <c r="A241" s="349" t="s">
        <v>647</v>
      </c>
      <c r="B241" s="350" t="s">
        <v>648</v>
      </c>
      <c r="C241" s="349" t="s">
        <v>239</v>
      </c>
      <c r="D241" s="351">
        <v>2.903</v>
      </c>
      <c r="E241" s="352"/>
      <c r="F241" s="353"/>
      <c r="G241" s="352"/>
      <c r="H241" s="353"/>
      <c r="I241" s="354"/>
      <c r="J241" s="355"/>
    </row>
    <row r="242" spans="1:10">
      <c r="A242" s="349" t="s">
        <v>649</v>
      </c>
      <c r="B242" s="350" t="s">
        <v>650</v>
      </c>
      <c r="C242" s="349" t="s">
        <v>250</v>
      </c>
      <c r="D242" s="351">
        <v>23.867000000000001</v>
      </c>
      <c r="E242" s="352"/>
      <c r="F242" s="353"/>
      <c r="G242" s="352"/>
      <c r="H242" s="353"/>
      <c r="I242" s="354"/>
      <c r="J242" s="355"/>
    </row>
    <row r="243" spans="1:10">
      <c r="A243" s="349" t="s">
        <v>651</v>
      </c>
      <c r="B243" s="350" t="s">
        <v>652</v>
      </c>
      <c r="C243" s="349" t="s">
        <v>250</v>
      </c>
      <c r="D243" s="351">
        <v>3.2629999999999999</v>
      </c>
      <c r="E243" s="352"/>
      <c r="F243" s="353"/>
      <c r="G243" s="352"/>
      <c r="H243" s="353"/>
      <c r="I243" s="354"/>
      <c r="J243" s="355"/>
    </row>
    <row r="244" spans="1:10">
      <c r="A244" s="349" t="s">
        <v>14</v>
      </c>
      <c r="B244" s="350" t="s">
        <v>653</v>
      </c>
      <c r="C244" s="349" t="s">
        <v>250</v>
      </c>
      <c r="D244" s="351">
        <v>19.901</v>
      </c>
      <c r="E244" s="352"/>
      <c r="F244" s="353"/>
      <c r="G244" s="352"/>
      <c r="H244" s="353"/>
      <c r="I244" s="354"/>
      <c r="J244" s="355"/>
    </row>
    <row r="245" spans="1:10">
      <c r="A245" s="349" t="s">
        <v>1390</v>
      </c>
      <c r="B245" s="350" t="s">
        <v>1391</v>
      </c>
      <c r="C245" s="349" t="s">
        <v>250</v>
      </c>
      <c r="D245" s="351">
        <v>57.173999999999999</v>
      </c>
      <c r="E245" s="352"/>
      <c r="F245" s="353"/>
      <c r="G245" s="352"/>
      <c r="H245" s="353"/>
      <c r="I245" s="354"/>
      <c r="J245" s="355"/>
    </row>
    <row r="246" spans="1:10">
      <c r="A246" s="349" t="s">
        <v>654</v>
      </c>
      <c r="B246" s="350" t="s">
        <v>655</v>
      </c>
      <c r="C246" s="349" t="s">
        <v>250</v>
      </c>
      <c r="D246" s="351">
        <v>199.03100000000001</v>
      </c>
      <c r="E246" s="352"/>
      <c r="F246" s="353"/>
      <c r="G246" s="352"/>
      <c r="H246" s="353"/>
      <c r="I246" s="354"/>
      <c r="J246" s="355"/>
    </row>
    <row r="247" spans="1:10">
      <c r="A247" s="349" t="s">
        <v>656</v>
      </c>
      <c r="B247" s="350" t="s">
        <v>657</v>
      </c>
      <c r="C247" s="349" t="s">
        <v>658</v>
      </c>
      <c r="D247" s="351">
        <v>0.92900000000000005</v>
      </c>
      <c r="E247" s="352"/>
      <c r="F247" s="353"/>
      <c r="G247" s="352"/>
      <c r="H247" s="353"/>
      <c r="I247" s="354"/>
      <c r="J247" s="355"/>
    </row>
    <row r="248" spans="1:10">
      <c r="A248" s="349" t="s">
        <v>659</v>
      </c>
      <c r="B248" s="350" t="s">
        <v>660</v>
      </c>
      <c r="C248" s="349" t="s">
        <v>247</v>
      </c>
      <c r="D248" s="351">
        <v>426.91500000000002</v>
      </c>
      <c r="E248" s="352"/>
      <c r="F248" s="353"/>
      <c r="G248" s="352"/>
      <c r="H248" s="353"/>
      <c r="I248" s="354"/>
      <c r="J248" s="355"/>
    </row>
    <row r="249" spans="1:10">
      <c r="A249" s="349" t="s">
        <v>12</v>
      </c>
      <c r="B249" s="350" t="s">
        <v>661</v>
      </c>
      <c r="C249" s="349" t="s">
        <v>247</v>
      </c>
      <c r="D249" s="351">
        <v>36.334000000000003</v>
      </c>
      <c r="E249" s="352"/>
      <c r="F249" s="353"/>
      <c r="G249" s="352"/>
      <c r="H249" s="353"/>
      <c r="I249" s="354"/>
      <c r="J249" s="355"/>
    </row>
    <row r="250" spans="1:10">
      <c r="A250" s="349" t="s">
        <v>662</v>
      </c>
      <c r="B250" s="350" t="s">
        <v>663</v>
      </c>
      <c r="C250" s="349" t="s">
        <v>250</v>
      </c>
      <c r="D250" s="351">
        <v>2.9169999999999998</v>
      </c>
      <c r="E250" s="352"/>
      <c r="F250" s="353"/>
      <c r="G250" s="352"/>
      <c r="H250" s="353"/>
      <c r="I250" s="354"/>
      <c r="J250" s="355"/>
    </row>
    <row r="251" spans="1:10">
      <c r="A251" s="349" t="s">
        <v>664</v>
      </c>
      <c r="B251" s="350" t="s">
        <v>665</v>
      </c>
      <c r="C251" s="349" t="s">
        <v>666</v>
      </c>
      <c r="D251" s="351">
        <v>6.3879999999999999</v>
      </c>
      <c r="E251" s="352"/>
      <c r="F251" s="353"/>
      <c r="G251" s="352"/>
      <c r="H251" s="353"/>
      <c r="I251" s="354"/>
      <c r="J251" s="355"/>
    </row>
    <row r="252" spans="1:10">
      <c r="A252" s="349" t="s">
        <v>667</v>
      </c>
      <c r="B252" s="350" t="s">
        <v>668</v>
      </c>
      <c r="C252" s="349" t="s">
        <v>669</v>
      </c>
      <c r="D252" s="351">
        <v>18.788</v>
      </c>
      <c r="E252" s="352"/>
      <c r="F252" s="353"/>
      <c r="G252" s="352"/>
      <c r="H252" s="353"/>
      <c r="I252" s="354"/>
      <c r="J252" s="355" t="s">
        <v>328</v>
      </c>
    </row>
    <row r="253" spans="1:10">
      <c r="A253" s="349" t="s">
        <v>670</v>
      </c>
      <c r="B253" s="350" t="s">
        <v>671</v>
      </c>
      <c r="C253" s="349" t="s">
        <v>250</v>
      </c>
      <c r="D253" s="351">
        <v>7.9000000000000001E-2</v>
      </c>
      <c r="E253" s="352"/>
      <c r="F253" s="353"/>
      <c r="G253" s="352"/>
      <c r="H253" s="353"/>
      <c r="I253" s="354"/>
      <c r="J253" s="355"/>
    </row>
    <row r="254" spans="1:10">
      <c r="A254" s="358" t="s">
        <v>672</v>
      </c>
      <c r="B254" s="350" t="s">
        <v>673</v>
      </c>
      <c r="C254" s="358" t="s">
        <v>239</v>
      </c>
      <c r="D254" s="351">
        <v>25.616666666666671</v>
      </c>
      <c r="E254" s="365"/>
      <c r="F254" s="366"/>
      <c r="G254" s="359"/>
      <c r="H254" s="351"/>
      <c r="I254" s="359"/>
      <c r="J254" s="355"/>
    </row>
    <row r="255" spans="1:10">
      <c r="A255" s="349" t="s">
        <v>676</v>
      </c>
      <c r="B255" s="350" t="s">
        <v>677</v>
      </c>
      <c r="C255" s="349" t="s">
        <v>300</v>
      </c>
      <c r="D255" s="351">
        <v>20.338000000000001</v>
      </c>
      <c r="E255" s="352"/>
      <c r="F255" s="353"/>
      <c r="G255" s="352"/>
      <c r="H255" s="353"/>
      <c r="I255" s="354"/>
      <c r="J255" s="355"/>
    </row>
    <row r="256" spans="1:10">
      <c r="A256" s="349" t="s">
        <v>678</v>
      </c>
      <c r="B256" s="350" t="s">
        <v>679</v>
      </c>
      <c r="C256" s="349" t="s">
        <v>250</v>
      </c>
      <c r="D256" s="351">
        <v>10.877000000000001</v>
      </c>
      <c r="E256" s="352"/>
      <c r="F256" s="353"/>
      <c r="G256" s="352"/>
      <c r="H256" s="353"/>
      <c r="I256" s="354"/>
      <c r="J256" s="355"/>
    </row>
    <row r="257" spans="1:10">
      <c r="A257" s="349" t="s">
        <v>680</v>
      </c>
      <c r="B257" s="350" t="s">
        <v>681</v>
      </c>
      <c r="C257" s="349" t="s">
        <v>682</v>
      </c>
      <c r="D257" s="351">
        <v>10.048999999999999</v>
      </c>
      <c r="E257" s="352"/>
      <c r="F257" s="353"/>
      <c r="G257" s="352"/>
      <c r="H257" s="353"/>
      <c r="I257" s="354"/>
      <c r="J257" s="355"/>
    </row>
    <row r="258" spans="1:10">
      <c r="A258" s="349" t="s">
        <v>683</v>
      </c>
      <c r="B258" s="350" t="s">
        <v>684</v>
      </c>
      <c r="C258" s="349" t="s">
        <v>658</v>
      </c>
      <c r="D258" s="351">
        <v>22.603999999999999</v>
      </c>
      <c r="E258" s="352"/>
      <c r="F258" s="353"/>
      <c r="G258" s="352"/>
      <c r="H258" s="353"/>
      <c r="I258" s="354"/>
      <c r="J258" s="355"/>
    </row>
    <row r="259" spans="1:10">
      <c r="A259" s="349" t="s">
        <v>685</v>
      </c>
      <c r="B259" s="350" t="s">
        <v>686</v>
      </c>
      <c r="C259" s="349" t="s">
        <v>409</v>
      </c>
      <c r="D259" s="351">
        <v>0.745</v>
      </c>
      <c r="E259" s="352"/>
      <c r="F259" s="353"/>
      <c r="G259" s="352"/>
      <c r="H259" s="353"/>
      <c r="I259" s="354"/>
      <c r="J259" s="355" t="s">
        <v>328</v>
      </c>
    </row>
    <row r="260" spans="1:10">
      <c r="A260" s="349" t="s">
        <v>687</v>
      </c>
      <c r="B260" s="350" t="s">
        <v>688</v>
      </c>
      <c r="C260" s="349" t="s">
        <v>689</v>
      </c>
      <c r="D260" s="351">
        <v>717.86500000000001</v>
      </c>
      <c r="E260" s="352"/>
      <c r="F260" s="353"/>
      <c r="G260" s="352"/>
      <c r="H260" s="353"/>
      <c r="I260" s="354"/>
      <c r="J260" s="355"/>
    </row>
    <row r="261" spans="1:10">
      <c r="A261" s="349" t="s">
        <v>690</v>
      </c>
      <c r="B261" s="350" t="s">
        <v>691</v>
      </c>
      <c r="C261" s="349" t="s">
        <v>692</v>
      </c>
      <c r="D261" s="351">
        <v>367.96100000000001</v>
      </c>
      <c r="E261" s="352"/>
      <c r="F261" s="353"/>
      <c r="G261" s="352"/>
      <c r="H261" s="353"/>
      <c r="I261" s="354"/>
      <c r="J261" s="355"/>
    </row>
    <row r="262" spans="1:10">
      <c r="A262" s="349" t="s">
        <v>693</v>
      </c>
      <c r="B262" s="350" t="s">
        <v>694</v>
      </c>
      <c r="C262" s="349" t="s">
        <v>695</v>
      </c>
      <c r="D262" s="351">
        <v>4720.8429999999998</v>
      </c>
      <c r="E262" s="352"/>
      <c r="F262" s="353"/>
      <c r="G262" s="352"/>
      <c r="H262" s="353"/>
      <c r="I262" s="354"/>
      <c r="J262" s="355"/>
    </row>
    <row r="263" spans="1:10">
      <c r="A263" s="349" t="s">
        <v>27</v>
      </c>
      <c r="B263" s="350" t="s">
        <v>696</v>
      </c>
      <c r="C263" s="349" t="s">
        <v>250</v>
      </c>
      <c r="D263" s="351">
        <v>2322.0630000000001</v>
      </c>
      <c r="E263" s="352"/>
      <c r="F263" s="353"/>
      <c r="G263" s="352"/>
      <c r="H263" s="353"/>
      <c r="I263" s="354"/>
      <c r="J263" s="355"/>
    </row>
    <row r="264" spans="1:10">
      <c r="A264" s="349" t="s">
        <v>697</v>
      </c>
      <c r="B264" s="350" t="s">
        <v>698</v>
      </c>
      <c r="C264" s="349" t="s">
        <v>699</v>
      </c>
      <c r="D264" s="351">
        <v>29.294690000000003</v>
      </c>
      <c r="E264" s="352"/>
      <c r="F264" s="353"/>
      <c r="G264" s="352"/>
      <c r="H264" s="353"/>
      <c r="I264" s="354"/>
      <c r="J264" s="355"/>
    </row>
    <row r="265" spans="1:10">
      <c r="A265" s="349" t="s">
        <v>700</v>
      </c>
      <c r="B265" s="350" t="s">
        <v>701</v>
      </c>
      <c r="C265" s="349" t="s">
        <v>182</v>
      </c>
      <c r="D265" s="351">
        <v>49.201000000000001</v>
      </c>
      <c r="E265" s="352"/>
      <c r="F265" s="353"/>
      <c r="G265" s="352"/>
      <c r="H265" s="353"/>
      <c r="I265" s="354"/>
      <c r="J265" s="355"/>
    </row>
    <row r="266" spans="1:10">
      <c r="A266" s="349" t="s">
        <v>702</v>
      </c>
      <c r="B266" s="350" t="s">
        <v>703</v>
      </c>
      <c r="C266" s="349" t="s">
        <v>699</v>
      </c>
      <c r="D266" s="351">
        <v>1.085</v>
      </c>
      <c r="E266" s="352"/>
      <c r="F266" s="353"/>
      <c r="G266" s="352"/>
      <c r="H266" s="353"/>
      <c r="I266" s="354"/>
      <c r="J266" s="355"/>
    </row>
    <row r="267" spans="1:10">
      <c r="A267" s="349" t="s">
        <v>704</v>
      </c>
      <c r="B267" s="350" t="s">
        <v>705</v>
      </c>
      <c r="C267" s="349" t="s">
        <v>706</v>
      </c>
      <c r="D267" s="351">
        <v>2.726</v>
      </c>
      <c r="E267" s="352"/>
      <c r="F267" s="353"/>
      <c r="G267" s="352"/>
      <c r="H267" s="353"/>
      <c r="I267" s="354"/>
      <c r="J267" s="355"/>
    </row>
    <row r="268" spans="1:10">
      <c r="A268" s="349" t="s">
        <v>707</v>
      </c>
      <c r="B268" s="350" t="s">
        <v>708</v>
      </c>
      <c r="C268" s="349" t="s">
        <v>618</v>
      </c>
      <c r="D268" s="351">
        <v>115.476</v>
      </c>
      <c r="E268" s="352"/>
      <c r="F268" s="353"/>
      <c r="G268" s="352"/>
      <c r="H268" s="353"/>
      <c r="I268" s="354"/>
      <c r="J268" s="355"/>
    </row>
    <row r="269" spans="1:10">
      <c r="A269" s="349" t="s">
        <v>709</v>
      </c>
      <c r="B269" s="350" t="s">
        <v>710</v>
      </c>
      <c r="C269" s="349" t="s">
        <v>182</v>
      </c>
      <c r="D269" s="351">
        <v>1.925</v>
      </c>
      <c r="E269" s="352"/>
      <c r="F269" s="353"/>
      <c r="G269" s="352"/>
      <c r="H269" s="353"/>
      <c r="I269" s="354"/>
      <c r="J269" s="355"/>
    </row>
    <row r="270" spans="1:10">
      <c r="A270" s="349" t="s">
        <v>711</v>
      </c>
      <c r="B270" s="350" t="s">
        <v>712</v>
      </c>
      <c r="C270" s="349" t="s">
        <v>713</v>
      </c>
      <c r="D270" s="351">
        <v>38.167000000000002</v>
      </c>
      <c r="E270" s="352"/>
      <c r="F270" s="353"/>
      <c r="G270" s="352"/>
      <c r="H270" s="353"/>
      <c r="I270" s="354"/>
      <c r="J270" s="355"/>
    </row>
    <row r="271" spans="1:10">
      <c r="A271" s="358" t="s">
        <v>714</v>
      </c>
      <c r="B271" s="350" t="s">
        <v>715</v>
      </c>
      <c r="C271" s="349" t="s">
        <v>250</v>
      </c>
      <c r="D271" s="351">
        <v>329.81299999999999</v>
      </c>
      <c r="E271" s="352"/>
      <c r="F271" s="366"/>
      <c r="G271" s="352"/>
      <c r="H271" s="351"/>
      <c r="I271" s="354"/>
      <c r="J271" s="355"/>
    </row>
    <row r="272" spans="1:10">
      <c r="A272" s="349" t="s">
        <v>716</v>
      </c>
      <c r="B272" s="350" t="s">
        <v>717</v>
      </c>
      <c r="C272" s="349" t="s">
        <v>409</v>
      </c>
      <c r="D272" s="351">
        <v>12.903</v>
      </c>
      <c r="E272" s="352"/>
      <c r="F272" s="353"/>
      <c r="G272" s="352"/>
      <c r="H272" s="353"/>
      <c r="I272" s="354"/>
      <c r="J272" s="355"/>
    </row>
    <row r="273" spans="1:10">
      <c r="A273" s="349" t="s">
        <v>718</v>
      </c>
      <c r="B273" s="350" t="s">
        <v>719</v>
      </c>
      <c r="C273" s="349" t="s">
        <v>182</v>
      </c>
      <c r="D273" s="351">
        <v>1.1020000000000001</v>
      </c>
      <c r="E273" s="352"/>
      <c r="F273" s="353"/>
      <c r="G273" s="352"/>
      <c r="H273" s="353"/>
      <c r="I273" s="354"/>
      <c r="J273" s="355"/>
    </row>
    <row r="274" spans="1:10">
      <c r="A274" s="349" t="s">
        <v>720</v>
      </c>
      <c r="B274" s="350" t="s">
        <v>721</v>
      </c>
      <c r="C274" s="349" t="s">
        <v>506</v>
      </c>
      <c r="D274" s="351">
        <v>13.938000000000001</v>
      </c>
      <c r="E274" s="352"/>
      <c r="F274" s="353"/>
      <c r="G274" s="352"/>
      <c r="H274" s="353"/>
      <c r="I274" s="354"/>
      <c r="J274" s="355"/>
    </row>
    <row r="275" spans="1:10">
      <c r="A275" s="349" t="s">
        <v>722</v>
      </c>
      <c r="B275" s="350" t="s">
        <v>723</v>
      </c>
      <c r="C275" s="349" t="s">
        <v>371</v>
      </c>
      <c r="D275" s="351">
        <v>69.233999999999995</v>
      </c>
      <c r="E275" s="352"/>
      <c r="F275" s="353"/>
      <c r="G275" s="352"/>
      <c r="H275" s="353"/>
      <c r="I275" s="354"/>
      <c r="J275" s="355"/>
    </row>
    <row r="276" spans="1:10">
      <c r="A276" s="349" t="s">
        <v>724</v>
      </c>
      <c r="B276" s="350" t="s">
        <v>725</v>
      </c>
      <c r="C276" s="349" t="s">
        <v>270</v>
      </c>
      <c r="D276" s="351">
        <v>2.266</v>
      </c>
      <c r="E276" s="352"/>
      <c r="F276" s="353"/>
      <c r="G276" s="352"/>
      <c r="H276" s="353"/>
      <c r="I276" s="354"/>
      <c r="J276" s="355"/>
    </row>
    <row r="277" spans="1:10">
      <c r="A277" s="349" t="s">
        <v>726</v>
      </c>
      <c r="B277" s="350" t="s">
        <v>727</v>
      </c>
      <c r="C277" s="349" t="s">
        <v>239</v>
      </c>
      <c r="D277" s="351">
        <v>0.11799999999999999</v>
      </c>
      <c r="E277" s="352"/>
      <c r="F277" s="353"/>
      <c r="G277" s="352"/>
      <c r="H277" s="353"/>
      <c r="I277" s="354"/>
      <c r="J277" s="355"/>
    </row>
    <row r="278" spans="1:10">
      <c r="A278" s="349" t="s">
        <v>728</v>
      </c>
      <c r="B278" s="350" t="s">
        <v>729</v>
      </c>
      <c r="C278" s="349" t="s">
        <v>239</v>
      </c>
      <c r="D278" s="351">
        <v>1.145</v>
      </c>
      <c r="E278" s="352"/>
      <c r="F278" s="353"/>
      <c r="G278" s="352"/>
      <c r="H278" s="353"/>
      <c r="I278" s="354"/>
      <c r="J278" s="355"/>
    </row>
    <row r="279" spans="1:10">
      <c r="A279" s="349" t="s">
        <v>730</v>
      </c>
      <c r="B279" s="350" t="s">
        <v>731</v>
      </c>
      <c r="C279" s="349" t="s">
        <v>339</v>
      </c>
      <c r="D279" s="351">
        <v>15.336</v>
      </c>
      <c r="E279" s="352"/>
      <c r="F279" s="353"/>
      <c r="G279" s="352"/>
      <c r="H279" s="353"/>
      <c r="I279" s="354"/>
      <c r="J279" s="355"/>
    </row>
    <row r="280" spans="1:10">
      <c r="A280" s="349" t="s">
        <v>732</v>
      </c>
      <c r="B280" s="350" t="s">
        <v>733</v>
      </c>
      <c r="C280" s="349" t="s">
        <v>239</v>
      </c>
      <c r="D280" s="351">
        <v>0.85299999999999998</v>
      </c>
      <c r="E280" s="352"/>
      <c r="F280" s="353"/>
      <c r="G280" s="352"/>
      <c r="H280" s="353"/>
      <c r="I280" s="354"/>
      <c r="J280" s="355"/>
    </row>
    <row r="281" spans="1:10">
      <c r="A281" s="349" t="s">
        <v>734</v>
      </c>
      <c r="B281" s="350" t="s">
        <v>735</v>
      </c>
      <c r="C281" s="349" t="s">
        <v>261</v>
      </c>
      <c r="D281" s="351">
        <v>418.59100000000001</v>
      </c>
      <c r="E281" s="352"/>
      <c r="F281" s="353"/>
      <c r="G281" s="352"/>
      <c r="H281" s="353"/>
      <c r="I281" s="354"/>
      <c r="J281" s="355"/>
    </row>
    <row r="282" spans="1:10">
      <c r="A282" s="349" t="s">
        <v>736</v>
      </c>
      <c r="B282" s="350" t="s">
        <v>737</v>
      </c>
      <c r="C282" s="349" t="s">
        <v>738</v>
      </c>
      <c r="D282" s="351">
        <v>373.5</v>
      </c>
      <c r="E282" s="352"/>
      <c r="F282" s="353"/>
      <c r="G282" s="352"/>
      <c r="H282" s="353"/>
      <c r="I282" s="354"/>
      <c r="J282" s="355"/>
    </row>
    <row r="283" spans="1:10">
      <c r="A283" s="349" t="s">
        <v>739</v>
      </c>
      <c r="B283" s="350" t="s">
        <v>740</v>
      </c>
      <c r="C283" s="349" t="s">
        <v>506</v>
      </c>
      <c r="D283" s="351">
        <v>5.0259999999999998</v>
      </c>
      <c r="E283" s="352"/>
      <c r="F283" s="353"/>
      <c r="G283" s="352"/>
      <c r="H283" s="353"/>
      <c r="I283" s="354"/>
      <c r="J283" s="355"/>
    </row>
    <row r="284" spans="1:10">
      <c r="A284" s="349" t="s">
        <v>741</v>
      </c>
      <c r="B284" s="350" t="s">
        <v>742</v>
      </c>
      <c r="C284" s="349" t="s">
        <v>362</v>
      </c>
      <c r="D284" s="351">
        <v>271.64499999999998</v>
      </c>
      <c r="E284" s="352"/>
      <c r="F284" s="353"/>
      <c r="G284" s="352"/>
      <c r="H284" s="353"/>
      <c r="I284" s="354"/>
      <c r="J284" s="355"/>
    </row>
    <row r="285" spans="1:10">
      <c r="A285" s="349" t="s">
        <v>743</v>
      </c>
      <c r="B285" s="350" t="s">
        <v>744</v>
      </c>
      <c r="C285" s="349" t="s">
        <v>253</v>
      </c>
      <c r="D285" s="351">
        <v>56.497999999999998</v>
      </c>
      <c r="E285" s="352"/>
      <c r="F285" s="353"/>
      <c r="G285" s="352"/>
      <c r="H285" s="353"/>
      <c r="I285" s="354"/>
      <c r="J285" s="355"/>
    </row>
    <row r="286" spans="1:10">
      <c r="A286" s="349" t="s">
        <v>745</v>
      </c>
      <c r="B286" s="350" t="s">
        <v>746</v>
      </c>
      <c r="C286" s="349" t="s">
        <v>747</v>
      </c>
      <c r="D286" s="351">
        <v>25.375</v>
      </c>
      <c r="E286" s="352"/>
      <c r="F286" s="353"/>
      <c r="G286" s="352"/>
      <c r="H286" s="353"/>
      <c r="I286" s="354"/>
      <c r="J286" s="355"/>
    </row>
    <row r="287" spans="1:10">
      <c r="A287" s="349" t="s">
        <v>748</v>
      </c>
      <c r="B287" s="350" t="s">
        <v>749</v>
      </c>
      <c r="C287" s="349" t="s">
        <v>750</v>
      </c>
      <c r="D287" s="351">
        <v>82.441000000000003</v>
      </c>
      <c r="E287" s="352"/>
      <c r="F287" s="353"/>
      <c r="G287" s="352"/>
      <c r="H287" s="353"/>
      <c r="I287" s="354"/>
      <c r="J287" s="355"/>
    </row>
    <row r="288" spans="1:10">
      <c r="A288" s="349" t="s">
        <v>751</v>
      </c>
      <c r="B288" s="350" t="s">
        <v>752</v>
      </c>
      <c r="C288" s="349" t="s">
        <v>753</v>
      </c>
      <c r="D288" s="351">
        <v>4.8479999999999999</v>
      </c>
      <c r="E288" s="352"/>
      <c r="F288" s="353"/>
      <c r="G288" s="352"/>
      <c r="H288" s="353"/>
      <c r="I288" s="354"/>
      <c r="J288" s="355"/>
    </row>
    <row r="289" spans="1:10">
      <c r="A289" s="349" t="s">
        <v>754</v>
      </c>
      <c r="B289" s="350" t="s">
        <v>755</v>
      </c>
      <c r="C289" s="349" t="s">
        <v>753</v>
      </c>
      <c r="D289" s="351">
        <v>27.315999999999999</v>
      </c>
      <c r="E289" s="352"/>
      <c r="F289" s="353"/>
      <c r="G289" s="352"/>
      <c r="H289" s="353"/>
      <c r="I289" s="354"/>
      <c r="J289" s="355"/>
    </row>
    <row r="290" spans="1:10">
      <c r="A290" s="349" t="s">
        <v>756</v>
      </c>
      <c r="B290" s="350" t="s">
        <v>757</v>
      </c>
      <c r="C290" s="349" t="s">
        <v>362</v>
      </c>
      <c r="D290" s="351">
        <v>9.4019999999999992</v>
      </c>
      <c r="E290" s="352"/>
      <c r="F290" s="353"/>
      <c r="G290" s="352"/>
      <c r="H290" s="353"/>
      <c r="I290" s="354"/>
      <c r="J290" s="355"/>
    </row>
    <row r="291" spans="1:10">
      <c r="A291" s="349" t="s">
        <v>758</v>
      </c>
      <c r="B291" s="350" t="s">
        <v>759</v>
      </c>
      <c r="C291" s="349" t="s">
        <v>250</v>
      </c>
      <c r="D291" s="351">
        <v>7.9000000000000001E-2</v>
      </c>
      <c r="E291" s="352"/>
      <c r="F291" s="353"/>
      <c r="G291" s="352"/>
      <c r="H291" s="353"/>
      <c r="I291" s="354"/>
      <c r="J291" s="355"/>
    </row>
    <row r="292" spans="1:10">
      <c r="A292" s="362" t="s">
        <v>760</v>
      </c>
      <c r="B292" s="350" t="s">
        <v>761</v>
      </c>
      <c r="C292" s="349" t="s">
        <v>762</v>
      </c>
      <c r="D292" s="351">
        <v>70.548000000000002</v>
      </c>
      <c r="E292" s="352"/>
      <c r="F292" s="353"/>
      <c r="G292" s="352"/>
      <c r="H292" s="353"/>
      <c r="I292" s="354"/>
      <c r="J292" s="355"/>
    </row>
    <row r="293" spans="1:10">
      <c r="A293" s="349" t="s">
        <v>763</v>
      </c>
      <c r="B293" s="350" t="s">
        <v>764</v>
      </c>
      <c r="C293" s="349" t="s">
        <v>347</v>
      </c>
      <c r="D293" s="351">
        <v>24.126999999999999</v>
      </c>
      <c r="E293" s="352"/>
      <c r="F293" s="353"/>
      <c r="G293" s="352"/>
      <c r="H293" s="353"/>
      <c r="I293" s="354"/>
      <c r="J293" s="355"/>
    </row>
    <row r="294" spans="1:10">
      <c r="A294" s="349" t="s">
        <v>765</v>
      </c>
      <c r="B294" s="350" t="s">
        <v>766</v>
      </c>
      <c r="C294" s="349" t="s">
        <v>767</v>
      </c>
      <c r="D294" s="351">
        <v>106.649</v>
      </c>
      <c r="E294" s="352"/>
      <c r="F294" s="353"/>
      <c r="G294" s="352"/>
      <c r="H294" s="353"/>
      <c r="I294" s="354"/>
      <c r="J294" s="355"/>
    </row>
    <row r="295" spans="1:10">
      <c r="A295" s="349" t="s">
        <v>768</v>
      </c>
      <c r="B295" s="350" t="s">
        <v>769</v>
      </c>
      <c r="C295" s="349" t="s">
        <v>447</v>
      </c>
      <c r="D295" s="351">
        <v>0.307</v>
      </c>
      <c r="E295" s="352"/>
      <c r="F295" s="353"/>
      <c r="G295" s="352"/>
      <c r="H295" s="353"/>
      <c r="I295" s="354"/>
      <c r="J295" s="355"/>
    </row>
    <row r="296" spans="1:10">
      <c r="A296" s="349" t="s">
        <v>770</v>
      </c>
      <c r="B296" s="350" t="s">
        <v>771</v>
      </c>
      <c r="C296" s="349" t="s">
        <v>300</v>
      </c>
      <c r="D296" s="351">
        <v>35.616</v>
      </c>
      <c r="E296" s="352"/>
      <c r="F296" s="353"/>
      <c r="G296" s="352"/>
      <c r="H296" s="353"/>
      <c r="I296" s="354"/>
      <c r="J296" s="355"/>
    </row>
    <row r="297" spans="1:10">
      <c r="A297" s="349" t="s">
        <v>774</v>
      </c>
      <c r="B297" s="350" t="s">
        <v>775</v>
      </c>
      <c r="C297" s="349" t="s">
        <v>776</v>
      </c>
      <c r="D297" s="351">
        <v>2.1789999999999998</v>
      </c>
      <c r="E297" s="352"/>
      <c r="F297" s="353"/>
      <c r="G297" s="352"/>
      <c r="H297" s="353"/>
      <c r="I297" s="354"/>
      <c r="J297" s="355"/>
    </row>
    <row r="298" spans="1:10">
      <c r="A298" s="349" t="s">
        <v>146</v>
      </c>
      <c r="B298" s="350" t="s">
        <v>777</v>
      </c>
      <c r="C298" s="349" t="s">
        <v>447</v>
      </c>
      <c r="D298" s="351">
        <v>4.8049999999999997</v>
      </c>
      <c r="E298" s="352"/>
      <c r="F298" s="353"/>
      <c r="G298" s="352"/>
      <c r="H298" s="353"/>
      <c r="I298" s="354"/>
      <c r="J298" s="355"/>
    </row>
    <row r="299" spans="1:10">
      <c r="A299" s="349" t="s">
        <v>160</v>
      </c>
      <c r="B299" s="350" t="s">
        <v>777</v>
      </c>
      <c r="C299" s="349" t="s">
        <v>778</v>
      </c>
      <c r="D299" s="351">
        <v>6.9649999999999999</v>
      </c>
      <c r="E299" s="352"/>
      <c r="F299" s="353"/>
      <c r="G299" s="352"/>
      <c r="H299" s="353"/>
      <c r="I299" s="354"/>
      <c r="J299" s="355"/>
    </row>
    <row r="300" spans="1:10">
      <c r="A300" s="349" t="s">
        <v>779</v>
      </c>
      <c r="B300" s="350" t="s">
        <v>780</v>
      </c>
      <c r="C300" s="349" t="s">
        <v>250</v>
      </c>
      <c r="D300" s="351">
        <v>87.62</v>
      </c>
      <c r="E300" s="352"/>
      <c r="F300" s="353"/>
      <c r="G300" s="352"/>
      <c r="H300" s="353"/>
      <c r="I300" s="354"/>
      <c r="J300" s="355"/>
    </row>
    <row r="301" spans="1:10">
      <c r="A301" s="349" t="s">
        <v>781</v>
      </c>
      <c r="B301" s="350" t="s">
        <v>782</v>
      </c>
      <c r="C301" s="349" t="s">
        <v>371</v>
      </c>
      <c r="D301" s="351">
        <v>16.459</v>
      </c>
      <c r="E301" s="352"/>
      <c r="F301" s="353"/>
      <c r="G301" s="352"/>
      <c r="H301" s="353"/>
      <c r="I301" s="354"/>
      <c r="J301" s="355"/>
    </row>
    <row r="302" spans="1:10">
      <c r="A302" s="349" t="s">
        <v>783</v>
      </c>
      <c r="B302" s="350" t="s">
        <v>1392</v>
      </c>
      <c r="C302" s="349" t="s">
        <v>253</v>
      </c>
      <c r="D302" s="351">
        <v>0.59499999999999997</v>
      </c>
      <c r="E302" s="352"/>
      <c r="F302" s="353"/>
      <c r="G302" s="352"/>
      <c r="H302" s="353"/>
      <c r="I302" s="354"/>
      <c r="J302" s="355"/>
    </row>
    <row r="303" spans="1:10">
      <c r="A303" s="358" t="s">
        <v>785</v>
      </c>
      <c r="B303" s="350" t="s">
        <v>1393</v>
      </c>
      <c r="C303" s="358" t="s">
        <v>339</v>
      </c>
      <c r="D303" s="351">
        <v>40.39</v>
      </c>
      <c r="E303" s="365"/>
      <c r="F303" s="366"/>
      <c r="G303" s="359"/>
      <c r="H303" s="351"/>
      <c r="I303" s="359"/>
      <c r="J303" s="355"/>
    </row>
    <row r="304" spans="1:10">
      <c r="A304" s="349" t="s">
        <v>787</v>
      </c>
      <c r="B304" s="350" t="s">
        <v>788</v>
      </c>
      <c r="C304" s="349" t="s">
        <v>682</v>
      </c>
      <c r="D304" s="351">
        <v>108.38500000000001</v>
      </c>
      <c r="E304" s="352"/>
      <c r="F304" s="353"/>
      <c r="G304" s="352"/>
      <c r="H304" s="353"/>
      <c r="I304" s="354"/>
      <c r="J304" s="355"/>
    </row>
    <row r="305" spans="1:10">
      <c r="A305" s="358" t="s">
        <v>789</v>
      </c>
      <c r="B305" s="350" t="s">
        <v>790</v>
      </c>
      <c r="C305" s="358" t="s">
        <v>250</v>
      </c>
      <c r="D305" s="351">
        <v>1.4370000000000001</v>
      </c>
      <c r="E305" s="365"/>
      <c r="F305" s="366"/>
      <c r="G305" s="359"/>
      <c r="H305" s="351"/>
      <c r="I305" s="359"/>
      <c r="J305" s="355"/>
    </row>
    <row r="306" spans="1:10">
      <c r="A306" s="349" t="s">
        <v>791</v>
      </c>
      <c r="B306" s="350" t="s">
        <v>792</v>
      </c>
      <c r="C306" s="349" t="s">
        <v>239</v>
      </c>
      <c r="D306" s="351">
        <v>5.4870000000000001</v>
      </c>
      <c r="E306" s="352"/>
      <c r="F306" s="353"/>
      <c r="G306" s="352"/>
      <c r="H306" s="353"/>
      <c r="I306" s="354"/>
      <c r="J306" s="355"/>
    </row>
    <row r="307" spans="1:10">
      <c r="A307" s="349" t="s">
        <v>793</v>
      </c>
      <c r="B307" s="350" t="s">
        <v>794</v>
      </c>
      <c r="C307" s="349" t="s">
        <v>250</v>
      </c>
      <c r="D307" s="351">
        <v>121.02500000000001</v>
      </c>
      <c r="E307" s="352"/>
      <c r="F307" s="353"/>
      <c r="G307" s="352"/>
      <c r="H307" s="353"/>
      <c r="I307" s="354"/>
      <c r="J307" s="355"/>
    </row>
    <row r="308" spans="1:10">
      <c r="A308" s="349" t="s">
        <v>795</v>
      </c>
      <c r="B308" s="350" t="s">
        <v>796</v>
      </c>
      <c r="C308" s="349" t="s">
        <v>250</v>
      </c>
      <c r="D308" s="351">
        <v>2.895</v>
      </c>
      <c r="E308" s="352"/>
      <c r="F308" s="353"/>
      <c r="G308" s="352"/>
      <c r="H308" s="353"/>
      <c r="I308" s="354"/>
      <c r="J308" s="355"/>
    </row>
    <row r="309" spans="1:10">
      <c r="A309" s="349" t="s">
        <v>797</v>
      </c>
      <c r="B309" s="350" t="s">
        <v>798</v>
      </c>
      <c r="C309" s="349" t="s">
        <v>250</v>
      </c>
      <c r="D309" s="351">
        <v>3.7999999999999999E-2</v>
      </c>
      <c r="E309" s="352"/>
      <c r="F309" s="353"/>
      <c r="G309" s="352"/>
      <c r="H309" s="353"/>
      <c r="I309" s="354"/>
      <c r="J309" s="355"/>
    </row>
    <row r="310" spans="1:10">
      <c r="A310" s="349" t="s">
        <v>799</v>
      </c>
      <c r="B310" s="350" t="s">
        <v>800</v>
      </c>
      <c r="C310" s="349" t="s">
        <v>182</v>
      </c>
      <c r="D310" s="351">
        <v>29.344999999999999</v>
      </c>
      <c r="E310" s="352"/>
      <c r="F310" s="353"/>
      <c r="G310" s="352"/>
      <c r="H310" s="353"/>
      <c r="I310" s="354"/>
      <c r="J310" s="355"/>
    </row>
    <row r="311" spans="1:10">
      <c r="A311" s="349" t="s">
        <v>801</v>
      </c>
      <c r="B311" s="350" t="s">
        <v>802</v>
      </c>
      <c r="C311" s="349" t="s">
        <v>803</v>
      </c>
      <c r="D311" s="351">
        <v>1608.7149999999999</v>
      </c>
      <c r="E311" s="352"/>
      <c r="F311" s="353"/>
      <c r="G311" s="352"/>
      <c r="H311" s="353"/>
      <c r="I311" s="354"/>
      <c r="J311" s="355"/>
    </row>
    <row r="312" spans="1:10">
      <c r="A312" s="349" t="s">
        <v>804</v>
      </c>
      <c r="B312" s="350" t="s">
        <v>805</v>
      </c>
      <c r="C312" s="349" t="s">
        <v>250</v>
      </c>
      <c r="D312" s="351">
        <v>2.2559999999999998</v>
      </c>
      <c r="E312" s="352"/>
      <c r="F312" s="353"/>
      <c r="G312" s="352"/>
      <c r="H312" s="353"/>
      <c r="I312" s="354"/>
      <c r="J312" s="355"/>
    </row>
    <row r="313" spans="1:10">
      <c r="A313" s="349" t="s">
        <v>806</v>
      </c>
      <c r="B313" s="350" t="s">
        <v>807</v>
      </c>
      <c r="C313" s="349" t="s">
        <v>399</v>
      </c>
      <c r="D313" s="351">
        <v>32.237000000000002</v>
      </c>
      <c r="E313" s="352"/>
      <c r="F313" s="353"/>
      <c r="G313" s="352"/>
      <c r="H313" s="353"/>
      <c r="I313" s="354"/>
      <c r="J313" s="355"/>
    </row>
    <row r="314" spans="1:10">
      <c r="A314" s="349" t="s">
        <v>808</v>
      </c>
      <c r="B314" s="350" t="s">
        <v>809</v>
      </c>
      <c r="C314" s="349" t="s">
        <v>450</v>
      </c>
      <c r="D314" s="351">
        <v>3.0030000000000001</v>
      </c>
      <c r="E314" s="352"/>
      <c r="F314" s="353"/>
      <c r="G314" s="352"/>
      <c r="H314" s="353"/>
      <c r="I314" s="354"/>
      <c r="J314" s="355"/>
    </row>
    <row r="315" spans="1:10">
      <c r="A315" s="349" t="s">
        <v>41</v>
      </c>
      <c r="B315" s="350" t="s">
        <v>810</v>
      </c>
      <c r="C315" s="349" t="s">
        <v>250</v>
      </c>
      <c r="D315" s="351">
        <v>4.7190000000000003</v>
      </c>
      <c r="E315" s="352"/>
      <c r="F315" s="353"/>
      <c r="G315" s="352"/>
      <c r="H315" s="353"/>
      <c r="I315" s="354"/>
      <c r="J315" s="355"/>
    </row>
    <row r="316" spans="1:10">
      <c r="A316" s="349" t="s">
        <v>811</v>
      </c>
      <c r="B316" s="350" t="s">
        <v>812</v>
      </c>
      <c r="C316" s="349" t="s">
        <v>250</v>
      </c>
      <c r="D316" s="351">
        <v>61.237000000000002</v>
      </c>
      <c r="E316" s="352"/>
      <c r="F316" s="353"/>
      <c r="G316" s="352"/>
      <c r="H316" s="353"/>
      <c r="I316" s="354"/>
      <c r="J316" s="355"/>
    </row>
    <row r="317" spans="1:10">
      <c r="A317" s="349" t="s">
        <v>813</v>
      </c>
      <c r="B317" s="350" t="s">
        <v>814</v>
      </c>
      <c r="C317" s="349" t="s">
        <v>250</v>
      </c>
      <c r="D317" s="351">
        <v>3.8570000000000002</v>
      </c>
      <c r="E317" s="352"/>
      <c r="F317" s="353"/>
      <c r="G317" s="352"/>
      <c r="H317" s="353"/>
      <c r="I317" s="354"/>
      <c r="J317" s="355"/>
    </row>
    <row r="318" spans="1:10">
      <c r="A318" s="349" t="s">
        <v>815</v>
      </c>
      <c r="B318" s="350" t="s">
        <v>816</v>
      </c>
      <c r="C318" s="349" t="s">
        <v>239</v>
      </c>
      <c r="D318" s="351">
        <v>1.766</v>
      </c>
      <c r="E318" s="352"/>
      <c r="F318" s="353"/>
      <c r="G318" s="352"/>
      <c r="H318" s="353"/>
      <c r="I318" s="354"/>
      <c r="J318" s="355"/>
    </row>
    <row r="319" spans="1:10">
      <c r="A319" s="349" t="s">
        <v>817</v>
      </c>
      <c r="B319" s="350" t="s">
        <v>818</v>
      </c>
      <c r="C319" s="349" t="s">
        <v>605</v>
      </c>
      <c r="D319" s="351">
        <v>262.096</v>
      </c>
      <c r="E319" s="352"/>
      <c r="F319" s="353"/>
      <c r="G319" s="352"/>
      <c r="H319" s="353"/>
      <c r="I319" s="354"/>
      <c r="J319" s="355" t="s">
        <v>328</v>
      </c>
    </row>
    <row r="320" spans="1:10">
      <c r="A320" s="349" t="s">
        <v>151</v>
      </c>
      <c r="B320" s="350" t="s">
        <v>819</v>
      </c>
      <c r="C320" s="349" t="s">
        <v>250</v>
      </c>
      <c r="D320" s="351">
        <v>195.547</v>
      </c>
      <c r="E320" s="352"/>
      <c r="F320" s="353"/>
      <c r="G320" s="352"/>
      <c r="H320" s="353"/>
      <c r="I320" s="354"/>
      <c r="J320" s="355"/>
    </row>
    <row r="321" spans="1:10" s="371" customFormat="1">
      <c r="A321" s="349" t="s">
        <v>1394</v>
      </c>
      <c r="B321" s="350" t="s">
        <v>1395</v>
      </c>
      <c r="C321" s="349" t="s">
        <v>250</v>
      </c>
      <c r="D321" s="351">
        <v>12.548999999999999</v>
      </c>
      <c r="E321" s="352"/>
      <c r="F321" s="353"/>
      <c r="G321" s="352"/>
      <c r="H321" s="353"/>
      <c r="I321" s="354"/>
      <c r="J321" s="355"/>
    </row>
    <row r="322" spans="1:10">
      <c r="A322" s="349" t="s">
        <v>820</v>
      </c>
      <c r="B322" s="350" t="s">
        <v>821</v>
      </c>
      <c r="C322" s="349" t="s">
        <v>247</v>
      </c>
      <c r="D322" s="351">
        <v>6.9550000000000001</v>
      </c>
      <c r="E322" s="352"/>
      <c r="F322" s="353"/>
      <c r="G322" s="352"/>
      <c r="H322" s="353"/>
      <c r="I322" s="354"/>
      <c r="J322" s="355"/>
    </row>
    <row r="323" spans="1:10">
      <c r="A323" s="349" t="s">
        <v>822</v>
      </c>
      <c r="B323" s="350" t="s">
        <v>823</v>
      </c>
      <c r="C323" s="349" t="s">
        <v>261</v>
      </c>
      <c r="D323" s="351">
        <v>3.9129999999999998</v>
      </c>
      <c r="E323" s="352"/>
      <c r="F323" s="353"/>
      <c r="G323" s="352"/>
      <c r="H323" s="353"/>
      <c r="I323" s="354"/>
      <c r="J323" s="355"/>
    </row>
    <row r="324" spans="1:10">
      <c r="A324" s="358" t="s">
        <v>82</v>
      </c>
      <c r="B324" s="350" t="s">
        <v>824</v>
      </c>
      <c r="C324" s="358" t="s">
        <v>250</v>
      </c>
      <c r="D324" s="351">
        <v>19.622</v>
      </c>
      <c r="E324" s="365"/>
      <c r="F324" s="366"/>
      <c r="G324" s="359"/>
      <c r="H324" s="351"/>
      <c r="I324" s="359"/>
      <c r="J324" s="355"/>
    </row>
    <row r="325" spans="1:10">
      <c r="A325" s="349" t="s">
        <v>825</v>
      </c>
      <c r="B325" s="350" t="s">
        <v>826</v>
      </c>
      <c r="C325" s="349" t="s">
        <v>327</v>
      </c>
      <c r="D325" s="351">
        <v>345.25</v>
      </c>
      <c r="E325" s="352"/>
      <c r="F325" s="353"/>
      <c r="G325" s="352"/>
      <c r="H325" s="353"/>
      <c r="I325" s="354"/>
      <c r="J325" s="355"/>
    </row>
    <row r="326" spans="1:10">
      <c r="A326" s="349" t="s">
        <v>827</v>
      </c>
      <c r="B326" s="350" t="s">
        <v>828</v>
      </c>
      <c r="C326" s="349" t="s">
        <v>253</v>
      </c>
      <c r="D326" s="351">
        <v>10.856</v>
      </c>
      <c r="E326" s="352"/>
      <c r="F326" s="353"/>
      <c r="G326" s="352"/>
      <c r="H326" s="353"/>
      <c r="I326" s="354"/>
      <c r="J326" s="355"/>
    </row>
    <row r="327" spans="1:10">
      <c r="A327" s="349" t="s">
        <v>829</v>
      </c>
      <c r="B327" s="350" t="s">
        <v>830</v>
      </c>
      <c r="C327" s="349" t="s">
        <v>506</v>
      </c>
      <c r="D327" s="351">
        <v>7.2649999999999997</v>
      </c>
      <c r="E327" s="352"/>
      <c r="F327" s="353"/>
      <c r="G327" s="352"/>
      <c r="H327" s="353"/>
      <c r="I327" s="354"/>
      <c r="J327" s="355"/>
    </row>
    <row r="328" spans="1:10">
      <c r="A328" s="349" t="s">
        <v>831</v>
      </c>
      <c r="B328" s="350" t="s">
        <v>832</v>
      </c>
      <c r="C328" s="349" t="s">
        <v>244</v>
      </c>
      <c r="D328" s="351">
        <v>2.9140000000000001</v>
      </c>
      <c r="E328" s="352"/>
      <c r="F328" s="353"/>
      <c r="G328" s="352"/>
      <c r="H328" s="353"/>
      <c r="I328" s="354"/>
      <c r="J328" s="355"/>
    </row>
    <row r="329" spans="1:10">
      <c r="A329" s="349" t="s">
        <v>833</v>
      </c>
      <c r="B329" s="350" t="s">
        <v>834</v>
      </c>
      <c r="C329" s="349" t="s">
        <v>244</v>
      </c>
      <c r="D329" s="351">
        <v>9.5229999999999997</v>
      </c>
      <c r="E329" s="352"/>
      <c r="F329" s="353"/>
      <c r="G329" s="352"/>
      <c r="H329" s="353"/>
      <c r="I329" s="354"/>
      <c r="J329" s="355"/>
    </row>
    <row r="330" spans="1:10">
      <c r="A330" s="349" t="s">
        <v>835</v>
      </c>
      <c r="B330" s="350" t="s">
        <v>836</v>
      </c>
      <c r="C330" s="349" t="s">
        <v>837</v>
      </c>
      <c r="D330" s="351">
        <v>1.9079999999999999</v>
      </c>
      <c r="E330" s="352"/>
      <c r="F330" s="353"/>
      <c r="G330" s="352"/>
      <c r="H330" s="353"/>
      <c r="I330" s="354"/>
      <c r="J330" s="355"/>
    </row>
    <row r="331" spans="1:10">
      <c r="A331" s="349" t="s">
        <v>838</v>
      </c>
      <c r="B331" s="350" t="s">
        <v>839</v>
      </c>
      <c r="C331" s="349" t="s">
        <v>250</v>
      </c>
      <c r="D331" s="351">
        <v>4.274</v>
      </c>
      <c r="E331" s="352"/>
      <c r="F331" s="353"/>
      <c r="G331" s="352"/>
      <c r="H331" s="353"/>
      <c r="I331" s="354"/>
      <c r="J331" s="355"/>
    </row>
    <row r="332" spans="1:10">
      <c r="A332" s="349" t="s">
        <v>840</v>
      </c>
      <c r="B332" s="350" t="s">
        <v>841</v>
      </c>
      <c r="C332" s="349" t="s">
        <v>239</v>
      </c>
      <c r="D332" s="351">
        <v>1.94</v>
      </c>
      <c r="E332" s="352"/>
      <c r="F332" s="353"/>
      <c r="G332" s="352"/>
      <c r="H332" s="353"/>
      <c r="I332" s="354"/>
      <c r="J332" s="355"/>
    </row>
    <row r="333" spans="1:10">
      <c r="A333" s="358" t="s">
        <v>842</v>
      </c>
      <c r="B333" s="350" t="s">
        <v>843</v>
      </c>
      <c r="C333" s="358" t="s">
        <v>321</v>
      </c>
      <c r="D333" s="351">
        <v>0.40500000000000003</v>
      </c>
      <c r="E333" s="365"/>
      <c r="F333" s="366"/>
      <c r="G333" s="359"/>
      <c r="H333" s="351"/>
      <c r="I333" s="359"/>
      <c r="J333" s="355"/>
    </row>
    <row r="334" spans="1:10">
      <c r="A334" s="349" t="s">
        <v>844</v>
      </c>
      <c r="B334" s="350" t="s">
        <v>845</v>
      </c>
      <c r="C334" s="349" t="s">
        <v>846</v>
      </c>
      <c r="D334" s="351">
        <v>0.35799999999999998</v>
      </c>
      <c r="E334" s="352"/>
      <c r="F334" s="353"/>
      <c r="G334" s="352"/>
      <c r="H334" s="353"/>
      <c r="I334" s="354"/>
      <c r="J334" s="355"/>
    </row>
    <row r="335" spans="1:10">
      <c r="A335" s="349" t="s">
        <v>847</v>
      </c>
      <c r="B335" s="350" t="s">
        <v>848</v>
      </c>
      <c r="C335" s="349" t="s">
        <v>261</v>
      </c>
      <c r="D335" s="351">
        <v>0.50600000000000001</v>
      </c>
      <c r="E335" s="352"/>
      <c r="F335" s="353"/>
      <c r="G335" s="352"/>
      <c r="H335" s="353"/>
      <c r="I335" s="354"/>
      <c r="J335" s="355"/>
    </row>
    <row r="336" spans="1:10">
      <c r="A336" s="349" t="s">
        <v>849</v>
      </c>
      <c r="B336" s="350" t="s">
        <v>850</v>
      </c>
      <c r="C336" s="349" t="s">
        <v>851</v>
      </c>
      <c r="D336" s="351">
        <v>0.121</v>
      </c>
      <c r="E336" s="352"/>
      <c r="F336" s="353"/>
      <c r="G336" s="352"/>
      <c r="H336" s="353"/>
      <c r="I336" s="354"/>
      <c r="J336" s="355"/>
    </row>
    <row r="337" spans="1:10">
      <c r="A337" s="349" t="s">
        <v>852</v>
      </c>
      <c r="B337" s="350" t="s">
        <v>853</v>
      </c>
      <c r="C337" s="349" t="s">
        <v>239</v>
      </c>
      <c r="D337" s="351">
        <v>1.514</v>
      </c>
      <c r="E337" s="352"/>
      <c r="F337" s="353"/>
      <c r="G337" s="352"/>
      <c r="H337" s="353"/>
      <c r="I337" s="354"/>
      <c r="J337" s="355"/>
    </row>
    <row r="338" spans="1:10">
      <c r="A338" s="349" t="s">
        <v>854</v>
      </c>
      <c r="B338" s="350" t="s">
        <v>855</v>
      </c>
      <c r="C338" s="349" t="s">
        <v>239</v>
      </c>
      <c r="D338" s="351">
        <v>18.071000000000002</v>
      </c>
      <c r="E338" s="352"/>
      <c r="F338" s="353"/>
      <c r="G338" s="352"/>
      <c r="H338" s="353"/>
      <c r="I338" s="354"/>
      <c r="J338" s="355" t="s">
        <v>328</v>
      </c>
    </row>
    <row r="339" spans="1:10">
      <c r="A339" s="349" t="s">
        <v>10</v>
      </c>
      <c r="B339" s="350" t="s">
        <v>856</v>
      </c>
      <c r="C339" s="349" t="s">
        <v>250</v>
      </c>
      <c r="D339" s="351">
        <v>14.715999999999999</v>
      </c>
      <c r="E339" s="352"/>
      <c r="F339" s="353"/>
      <c r="G339" s="352"/>
      <c r="H339" s="353"/>
      <c r="I339" s="354"/>
      <c r="J339" s="355"/>
    </row>
    <row r="340" spans="1:10">
      <c r="A340" s="349" t="s">
        <v>857</v>
      </c>
      <c r="B340" s="350" t="s">
        <v>858</v>
      </c>
      <c r="C340" s="349" t="s">
        <v>859</v>
      </c>
      <c r="D340" s="351">
        <v>2.4969999999999999</v>
      </c>
      <c r="E340" s="352"/>
      <c r="F340" s="353"/>
      <c r="G340" s="352"/>
      <c r="H340" s="353"/>
      <c r="I340" s="354"/>
      <c r="J340" s="355"/>
    </row>
    <row r="341" spans="1:10">
      <c r="A341" s="349" t="s">
        <v>144</v>
      </c>
      <c r="B341" s="350" t="s">
        <v>858</v>
      </c>
      <c r="C341" s="349" t="s">
        <v>159</v>
      </c>
      <c r="D341" s="351">
        <v>1.256</v>
      </c>
      <c r="E341" s="352"/>
      <c r="F341" s="353"/>
      <c r="G341" s="352"/>
      <c r="H341" s="353"/>
      <c r="I341" s="354"/>
      <c r="J341" s="355"/>
    </row>
    <row r="342" spans="1:10">
      <c r="A342" s="349" t="s">
        <v>860</v>
      </c>
      <c r="B342" s="350" t="s">
        <v>861</v>
      </c>
      <c r="C342" s="349" t="s">
        <v>159</v>
      </c>
      <c r="D342" s="351">
        <v>1.006</v>
      </c>
      <c r="E342" s="352"/>
      <c r="F342" s="353"/>
      <c r="G342" s="352"/>
      <c r="H342" s="353"/>
      <c r="I342" s="354"/>
      <c r="J342" s="355"/>
    </row>
    <row r="343" spans="1:10">
      <c r="A343" s="349" t="s">
        <v>145</v>
      </c>
      <c r="B343" s="350" t="s">
        <v>858</v>
      </c>
      <c r="C343" s="349" t="s">
        <v>158</v>
      </c>
      <c r="D343" s="351">
        <v>0.624</v>
      </c>
      <c r="E343" s="352"/>
      <c r="F343" s="353"/>
      <c r="G343" s="352"/>
      <c r="H343" s="353"/>
      <c r="I343" s="354"/>
      <c r="J343" s="355"/>
    </row>
    <row r="344" spans="1:10">
      <c r="A344" s="349" t="s">
        <v>862</v>
      </c>
      <c r="B344" s="350" t="s">
        <v>863</v>
      </c>
      <c r="C344" s="349" t="s">
        <v>159</v>
      </c>
      <c r="D344" s="351">
        <v>2.2789999999999999</v>
      </c>
      <c r="E344" s="352"/>
      <c r="F344" s="353"/>
      <c r="G344" s="352"/>
      <c r="H344" s="353"/>
      <c r="I344" s="354"/>
      <c r="J344" s="355"/>
    </row>
    <row r="345" spans="1:10">
      <c r="A345" s="349" t="s">
        <v>864</v>
      </c>
      <c r="B345" s="350" t="s">
        <v>865</v>
      </c>
      <c r="C345" s="349" t="s">
        <v>866</v>
      </c>
      <c r="D345" s="351">
        <v>4.4880000000000004</v>
      </c>
      <c r="E345" s="352"/>
      <c r="F345" s="353"/>
      <c r="G345" s="352"/>
      <c r="H345" s="353"/>
      <c r="I345" s="354"/>
      <c r="J345" s="355"/>
    </row>
    <row r="346" spans="1:10">
      <c r="A346" s="349" t="s">
        <v>867</v>
      </c>
      <c r="B346" s="350" t="s">
        <v>868</v>
      </c>
      <c r="C346" s="349" t="s">
        <v>866</v>
      </c>
      <c r="D346" s="351">
        <v>2.673</v>
      </c>
      <c r="E346" s="352"/>
      <c r="F346" s="353"/>
      <c r="G346" s="352"/>
      <c r="H346" s="353"/>
      <c r="I346" s="354"/>
      <c r="J346" s="355"/>
    </row>
    <row r="347" spans="1:10">
      <c r="A347" s="349" t="s">
        <v>869</v>
      </c>
      <c r="B347" s="350" t="s">
        <v>870</v>
      </c>
      <c r="C347" s="349" t="s">
        <v>871</v>
      </c>
      <c r="D347" s="351">
        <v>8.2149999999999999</v>
      </c>
      <c r="E347" s="353"/>
      <c r="F347" s="352"/>
      <c r="G347" s="353"/>
      <c r="H347" s="353"/>
      <c r="I347" s="354">
        <v>1</v>
      </c>
      <c r="J347" s="355"/>
    </row>
    <row r="348" spans="1:10">
      <c r="A348" s="358" t="s">
        <v>872</v>
      </c>
      <c r="B348" s="350" t="s">
        <v>873</v>
      </c>
      <c r="C348" s="349" t="s">
        <v>871</v>
      </c>
      <c r="D348" s="351">
        <v>1.33</v>
      </c>
      <c r="E348" s="365"/>
      <c r="F348" s="366"/>
      <c r="G348" s="359"/>
      <c r="H348" s="351"/>
      <c r="I348" s="359">
        <v>1</v>
      </c>
      <c r="J348" s="355"/>
    </row>
    <row r="349" spans="1:10">
      <c r="A349" s="349" t="s">
        <v>874</v>
      </c>
      <c r="B349" s="350" t="s">
        <v>875</v>
      </c>
      <c r="C349" s="349" t="s">
        <v>876</v>
      </c>
      <c r="D349" s="351">
        <v>1.028</v>
      </c>
      <c r="E349" s="352"/>
      <c r="F349" s="353"/>
      <c r="G349" s="352"/>
      <c r="H349" s="353"/>
      <c r="I349" s="354">
        <v>1</v>
      </c>
      <c r="J349" s="355"/>
    </row>
    <row r="350" spans="1:10">
      <c r="A350" s="349" t="s">
        <v>877</v>
      </c>
      <c r="B350" s="350" t="s">
        <v>878</v>
      </c>
      <c r="C350" s="349" t="s">
        <v>871</v>
      </c>
      <c r="D350" s="351">
        <v>1.2509999999999999</v>
      </c>
      <c r="E350" s="352"/>
      <c r="F350" s="353"/>
      <c r="G350" s="352"/>
      <c r="H350" s="353"/>
      <c r="I350" s="354">
        <v>1</v>
      </c>
      <c r="J350" s="355"/>
    </row>
    <row r="351" spans="1:10">
      <c r="A351" s="349" t="s">
        <v>879</v>
      </c>
      <c r="B351" s="350" t="s">
        <v>880</v>
      </c>
      <c r="C351" s="362" t="s">
        <v>881</v>
      </c>
      <c r="D351" s="351">
        <v>0.99399999999999999</v>
      </c>
      <c r="E351" s="352"/>
      <c r="F351" s="353"/>
      <c r="G351" s="352"/>
      <c r="H351" s="353"/>
      <c r="I351" s="354">
        <v>1</v>
      </c>
      <c r="J351" s="355"/>
    </row>
    <row r="352" spans="1:10">
      <c r="A352" s="349" t="s">
        <v>882</v>
      </c>
      <c r="B352" s="350" t="s">
        <v>883</v>
      </c>
      <c r="C352" s="349" t="s">
        <v>871</v>
      </c>
      <c r="D352" s="351">
        <v>1.1240000000000001</v>
      </c>
      <c r="E352" s="352"/>
      <c r="F352" s="353"/>
      <c r="G352" s="352"/>
      <c r="H352" s="353"/>
      <c r="I352" s="354">
        <v>1</v>
      </c>
      <c r="J352" s="355"/>
    </row>
    <row r="353" spans="1:10">
      <c r="A353" s="349" t="s">
        <v>884</v>
      </c>
      <c r="B353" s="350" t="s">
        <v>885</v>
      </c>
      <c r="C353" s="362" t="s">
        <v>409</v>
      </c>
      <c r="D353" s="351">
        <v>2.069</v>
      </c>
      <c r="E353" s="352"/>
      <c r="F353" s="353"/>
      <c r="G353" s="352"/>
      <c r="H353" s="353"/>
      <c r="I353" s="354">
        <v>1</v>
      </c>
      <c r="J353" s="355"/>
    </row>
    <row r="354" spans="1:10">
      <c r="A354" s="349" t="s">
        <v>886</v>
      </c>
      <c r="B354" s="350" t="s">
        <v>887</v>
      </c>
      <c r="C354" s="349" t="s">
        <v>871</v>
      </c>
      <c r="D354" s="351">
        <v>1.121</v>
      </c>
      <c r="E354" s="352"/>
      <c r="F354" s="353"/>
      <c r="G354" s="352"/>
      <c r="H354" s="353"/>
      <c r="I354" s="354">
        <v>1</v>
      </c>
      <c r="J354" s="355"/>
    </row>
    <row r="355" spans="1:10">
      <c r="A355" s="349" t="s">
        <v>888</v>
      </c>
      <c r="B355" s="350" t="s">
        <v>889</v>
      </c>
      <c r="C355" s="349" t="s">
        <v>871</v>
      </c>
      <c r="D355" s="351">
        <v>1.371</v>
      </c>
      <c r="E355" s="352"/>
      <c r="F355" s="353"/>
      <c r="G355" s="352"/>
      <c r="H355" s="353"/>
      <c r="I355" s="354">
        <v>1</v>
      </c>
      <c r="J355" s="355"/>
    </row>
    <row r="356" spans="1:10">
      <c r="A356" s="349" t="s">
        <v>890</v>
      </c>
      <c r="B356" s="350" t="s">
        <v>891</v>
      </c>
      <c r="C356" s="349" t="s">
        <v>871</v>
      </c>
      <c r="D356" s="351">
        <v>1.137</v>
      </c>
      <c r="E356" s="352"/>
      <c r="F356" s="353"/>
      <c r="G356" s="352"/>
      <c r="H356" s="353"/>
      <c r="I356" s="354">
        <v>1</v>
      </c>
      <c r="J356" s="355"/>
    </row>
    <row r="357" spans="1:10">
      <c r="A357" s="349" t="s">
        <v>892</v>
      </c>
      <c r="B357" s="350" t="s">
        <v>893</v>
      </c>
      <c r="C357" s="349" t="s">
        <v>871</v>
      </c>
      <c r="D357" s="351">
        <v>1.4259999999999999</v>
      </c>
      <c r="E357" s="352"/>
      <c r="F357" s="353"/>
      <c r="G357" s="352"/>
      <c r="H357" s="353"/>
      <c r="I357" s="354">
        <v>1</v>
      </c>
      <c r="J357" s="355"/>
    </row>
    <row r="358" spans="1:10">
      <c r="A358" s="349" t="s">
        <v>894</v>
      </c>
      <c r="B358" s="350" t="s">
        <v>895</v>
      </c>
      <c r="C358" s="349" t="s">
        <v>871</v>
      </c>
      <c r="D358" s="351">
        <v>1.5109999999999999</v>
      </c>
      <c r="E358" s="352"/>
      <c r="F358" s="353"/>
      <c r="G358" s="352"/>
      <c r="H358" s="353"/>
      <c r="I358" s="354">
        <v>1</v>
      </c>
      <c r="J358" s="355"/>
    </row>
    <row r="359" spans="1:10">
      <c r="A359" s="349" t="s">
        <v>896</v>
      </c>
      <c r="B359" s="350" t="s">
        <v>897</v>
      </c>
      <c r="C359" s="349" t="s">
        <v>871</v>
      </c>
      <c r="D359" s="351">
        <v>3.6840000000000002</v>
      </c>
      <c r="E359" s="352"/>
      <c r="F359" s="353"/>
      <c r="G359" s="352"/>
      <c r="H359" s="353"/>
      <c r="I359" s="354"/>
      <c r="J359" s="355"/>
    </row>
    <row r="360" spans="1:10">
      <c r="A360" s="349" t="s">
        <v>898</v>
      </c>
      <c r="B360" s="350" t="s">
        <v>899</v>
      </c>
      <c r="C360" s="349" t="s">
        <v>871</v>
      </c>
      <c r="D360" s="351">
        <v>2.1349999999999998</v>
      </c>
      <c r="E360" s="352"/>
      <c r="F360" s="353"/>
      <c r="G360" s="352"/>
      <c r="H360" s="353"/>
      <c r="I360" s="354">
        <v>1</v>
      </c>
      <c r="J360" s="355"/>
    </row>
    <row r="361" spans="1:10">
      <c r="A361" s="349" t="s">
        <v>900</v>
      </c>
      <c r="B361" s="350" t="s">
        <v>901</v>
      </c>
      <c r="C361" s="349" t="s">
        <v>871</v>
      </c>
      <c r="D361" s="351">
        <v>1.353</v>
      </c>
      <c r="E361" s="352"/>
      <c r="F361" s="353"/>
      <c r="G361" s="352"/>
      <c r="H361" s="353"/>
      <c r="I361" s="354">
        <v>1</v>
      </c>
      <c r="J361" s="355"/>
    </row>
    <row r="362" spans="1:10">
      <c r="A362" s="349" t="s">
        <v>902</v>
      </c>
      <c r="B362" s="350" t="s">
        <v>903</v>
      </c>
      <c r="C362" s="349" t="s">
        <v>871</v>
      </c>
      <c r="D362" s="351">
        <v>2.992</v>
      </c>
      <c r="E362" s="352"/>
      <c r="F362" s="353"/>
      <c r="G362" s="352"/>
      <c r="H362" s="353"/>
      <c r="I362" s="354">
        <v>1</v>
      </c>
      <c r="J362" s="355"/>
    </row>
    <row r="363" spans="1:10">
      <c r="A363" s="349" t="s">
        <v>904</v>
      </c>
      <c r="B363" s="350" t="s">
        <v>905</v>
      </c>
      <c r="C363" s="349" t="s">
        <v>871</v>
      </c>
      <c r="D363" s="351">
        <v>2.0089999999999999</v>
      </c>
      <c r="E363" s="352"/>
      <c r="F363" s="353"/>
      <c r="G363" s="352"/>
      <c r="H363" s="353"/>
      <c r="I363" s="354">
        <v>1</v>
      </c>
      <c r="J363" s="355"/>
    </row>
    <row r="364" spans="1:10">
      <c r="A364" s="349" t="s">
        <v>906</v>
      </c>
      <c r="B364" s="350" t="s">
        <v>907</v>
      </c>
      <c r="C364" s="349" t="s">
        <v>908</v>
      </c>
      <c r="D364" s="351">
        <v>404.59100000000001</v>
      </c>
      <c r="E364" s="352"/>
      <c r="F364" s="353"/>
      <c r="G364" s="352"/>
      <c r="H364" s="353"/>
      <c r="I364" s="354"/>
      <c r="J364" s="355"/>
    </row>
    <row r="365" spans="1:10">
      <c r="A365" s="349" t="s">
        <v>909</v>
      </c>
      <c r="B365" s="350" t="s">
        <v>910</v>
      </c>
      <c r="C365" s="349" t="s">
        <v>911</v>
      </c>
      <c r="D365" s="351">
        <v>20395.294000000002</v>
      </c>
      <c r="E365" s="352"/>
      <c r="F365" s="353"/>
      <c r="G365" s="352"/>
      <c r="H365" s="353"/>
      <c r="I365" s="354"/>
      <c r="J365" s="355"/>
    </row>
    <row r="366" spans="1:10">
      <c r="A366" s="349" t="s">
        <v>912</v>
      </c>
      <c r="B366" s="350" t="s">
        <v>913</v>
      </c>
      <c r="C366" s="349" t="s">
        <v>253</v>
      </c>
      <c r="D366" s="351">
        <v>200.196</v>
      </c>
      <c r="E366" s="352"/>
      <c r="F366" s="353"/>
      <c r="G366" s="352"/>
      <c r="H366" s="353"/>
      <c r="I366" s="354"/>
      <c r="J366" s="355"/>
    </row>
    <row r="367" spans="1:10">
      <c r="A367" s="358" t="s">
        <v>914</v>
      </c>
      <c r="B367" s="350" t="s">
        <v>915</v>
      </c>
      <c r="C367" s="358" t="s">
        <v>293</v>
      </c>
      <c r="D367" s="351">
        <v>490.19799999999998</v>
      </c>
      <c r="E367" s="365"/>
      <c r="F367" s="366"/>
      <c r="G367" s="359"/>
      <c r="H367" s="351"/>
      <c r="I367" s="359"/>
      <c r="J367" s="355"/>
    </row>
    <row r="368" spans="1:10">
      <c r="A368" s="358" t="s">
        <v>916</v>
      </c>
      <c r="B368" s="350" t="s">
        <v>917</v>
      </c>
      <c r="C368" s="358" t="s">
        <v>918</v>
      </c>
      <c r="D368" s="351">
        <v>1018.6950000000001</v>
      </c>
      <c r="E368" s="365"/>
      <c r="F368" s="366"/>
      <c r="G368" s="359"/>
      <c r="H368" s="351"/>
      <c r="I368" s="359"/>
      <c r="J368" s="355"/>
    </row>
    <row r="369" spans="1:10">
      <c r="A369" s="358" t="s">
        <v>919</v>
      </c>
      <c r="B369" s="350" t="s">
        <v>920</v>
      </c>
      <c r="C369" s="358" t="s">
        <v>250</v>
      </c>
      <c r="D369" s="351">
        <v>6.2519999999999998</v>
      </c>
      <c r="E369" s="365"/>
      <c r="F369" s="366"/>
      <c r="G369" s="359"/>
      <c r="H369" s="351"/>
      <c r="I369" s="359"/>
      <c r="J369" s="355"/>
    </row>
    <row r="370" spans="1:10">
      <c r="A370" s="349" t="s">
        <v>921</v>
      </c>
      <c r="B370" s="350" t="s">
        <v>1396</v>
      </c>
      <c r="C370" s="349" t="s">
        <v>923</v>
      </c>
      <c r="D370" s="351">
        <v>83.174999999999997</v>
      </c>
      <c r="E370" s="352"/>
      <c r="F370" s="353"/>
      <c r="G370" s="352"/>
      <c r="H370" s="353"/>
      <c r="I370" s="354"/>
      <c r="J370" s="355"/>
    </row>
    <row r="371" spans="1:10">
      <c r="A371" s="349" t="s">
        <v>924</v>
      </c>
      <c r="B371" s="350" t="s">
        <v>925</v>
      </c>
      <c r="C371" s="349" t="s">
        <v>923</v>
      </c>
      <c r="D371" s="351">
        <v>143.73400000000001</v>
      </c>
      <c r="E371" s="352"/>
      <c r="F371" s="353"/>
      <c r="G371" s="352"/>
      <c r="H371" s="353"/>
      <c r="I371" s="354"/>
      <c r="J371" s="355"/>
    </row>
    <row r="372" spans="1:10">
      <c r="A372" s="349" t="s">
        <v>926</v>
      </c>
      <c r="B372" s="350" t="s">
        <v>927</v>
      </c>
      <c r="C372" s="349" t="s">
        <v>923</v>
      </c>
      <c r="D372" s="351">
        <v>140.34100000000001</v>
      </c>
      <c r="E372" s="352"/>
      <c r="F372" s="353"/>
      <c r="G372" s="352"/>
      <c r="H372" s="353"/>
      <c r="I372" s="354"/>
      <c r="J372" s="355"/>
    </row>
    <row r="373" spans="1:10">
      <c r="A373" s="349" t="s">
        <v>928</v>
      </c>
      <c r="B373" s="350" t="s">
        <v>929</v>
      </c>
      <c r="C373" s="349" t="s">
        <v>250</v>
      </c>
      <c r="D373" s="351">
        <v>11.699</v>
      </c>
      <c r="E373" s="352"/>
      <c r="F373" s="353"/>
      <c r="G373" s="352"/>
      <c r="H373" s="353"/>
      <c r="I373" s="354"/>
      <c r="J373" s="355"/>
    </row>
    <row r="374" spans="1:10">
      <c r="A374" s="349" t="s">
        <v>930</v>
      </c>
      <c r="B374" s="350" t="s">
        <v>931</v>
      </c>
      <c r="C374" s="349" t="s">
        <v>923</v>
      </c>
      <c r="D374" s="351">
        <v>509.34800000000001</v>
      </c>
      <c r="E374" s="352"/>
      <c r="F374" s="353"/>
      <c r="G374" s="352"/>
      <c r="H374" s="353"/>
      <c r="I374" s="354"/>
      <c r="J374" s="355"/>
    </row>
    <row r="375" spans="1:10">
      <c r="A375" s="349" t="s">
        <v>932</v>
      </c>
      <c r="B375" s="350" t="s">
        <v>933</v>
      </c>
      <c r="C375" s="349" t="s">
        <v>934</v>
      </c>
      <c r="D375" s="351">
        <v>796.56200000000001</v>
      </c>
      <c r="E375" s="352"/>
      <c r="F375" s="353"/>
      <c r="G375" s="352"/>
      <c r="H375" s="353"/>
      <c r="I375" s="354"/>
      <c r="J375" s="355"/>
    </row>
    <row r="376" spans="1:10">
      <c r="A376" s="349" t="s">
        <v>935</v>
      </c>
      <c r="B376" s="350" t="s">
        <v>936</v>
      </c>
      <c r="C376" s="349" t="s">
        <v>937</v>
      </c>
      <c r="D376" s="351">
        <v>3.15</v>
      </c>
      <c r="E376" s="352"/>
      <c r="F376" s="353"/>
      <c r="G376" s="352"/>
      <c r="H376" s="353"/>
      <c r="I376" s="354"/>
      <c r="J376" s="355"/>
    </row>
    <row r="377" spans="1:10">
      <c r="A377" s="349" t="s">
        <v>938</v>
      </c>
      <c r="B377" s="350" t="s">
        <v>939</v>
      </c>
      <c r="C377" s="349" t="s">
        <v>182</v>
      </c>
      <c r="D377" s="351">
        <v>0.6</v>
      </c>
      <c r="E377" s="352"/>
      <c r="F377" s="353"/>
      <c r="G377" s="352"/>
      <c r="H377" s="353"/>
      <c r="I377" s="354"/>
      <c r="J377" s="355"/>
    </row>
    <row r="378" spans="1:10">
      <c r="A378" s="349" t="s">
        <v>940</v>
      </c>
      <c r="B378" s="350" t="s">
        <v>941</v>
      </c>
      <c r="C378" s="349" t="s">
        <v>244</v>
      </c>
      <c r="D378" s="351">
        <v>2.423</v>
      </c>
      <c r="E378" s="352"/>
      <c r="F378" s="353"/>
      <c r="G378" s="352"/>
      <c r="H378" s="353"/>
      <c r="I378" s="354"/>
      <c r="J378" s="355"/>
    </row>
    <row r="379" spans="1:10">
      <c r="A379" s="358" t="s">
        <v>942</v>
      </c>
      <c r="B379" s="350" t="s">
        <v>943</v>
      </c>
      <c r="C379" s="358" t="s">
        <v>415</v>
      </c>
      <c r="D379" s="351">
        <v>1.254</v>
      </c>
      <c r="E379" s="365"/>
      <c r="F379" s="366"/>
      <c r="G379" s="359"/>
      <c r="H379" s="351"/>
      <c r="I379" s="359"/>
      <c r="J379" s="355"/>
    </row>
    <row r="380" spans="1:10">
      <c r="A380" s="349" t="s">
        <v>944</v>
      </c>
      <c r="B380" s="350" t="s">
        <v>945</v>
      </c>
      <c r="C380" s="349" t="s">
        <v>270</v>
      </c>
      <c r="D380" s="351">
        <v>2106.5079999999998</v>
      </c>
      <c r="E380" s="352"/>
      <c r="F380" s="353"/>
      <c r="G380" s="352"/>
      <c r="H380" s="353"/>
      <c r="I380" s="354"/>
      <c r="J380" s="355"/>
    </row>
    <row r="381" spans="1:10">
      <c r="A381" s="349" t="s">
        <v>946</v>
      </c>
      <c r="B381" s="350" t="s">
        <v>947</v>
      </c>
      <c r="C381" s="349" t="s">
        <v>250</v>
      </c>
      <c r="D381" s="351">
        <v>0.53300000000000003</v>
      </c>
      <c r="E381" s="352"/>
      <c r="F381" s="353"/>
      <c r="G381" s="352"/>
      <c r="H381" s="353"/>
      <c r="I381" s="354"/>
      <c r="J381" s="355"/>
    </row>
    <row r="382" spans="1:10">
      <c r="A382" s="358" t="s">
        <v>948</v>
      </c>
      <c r="B382" s="350" t="s">
        <v>949</v>
      </c>
      <c r="C382" s="358" t="s">
        <v>253</v>
      </c>
      <c r="D382" s="351">
        <v>0.47299999999999998</v>
      </c>
      <c r="E382" s="365"/>
      <c r="F382" s="366"/>
      <c r="G382" s="359"/>
      <c r="H382" s="351"/>
      <c r="I382" s="359"/>
      <c r="J382" s="355"/>
    </row>
    <row r="383" spans="1:10">
      <c r="A383" s="349" t="s">
        <v>950</v>
      </c>
      <c r="B383" s="350" t="s">
        <v>951</v>
      </c>
      <c r="C383" s="349" t="s">
        <v>469</v>
      </c>
      <c r="D383" s="351">
        <v>0.26600000000000001</v>
      </c>
      <c r="E383" s="352"/>
      <c r="F383" s="353"/>
      <c r="G383" s="352"/>
      <c r="H383" s="353"/>
      <c r="I383" s="354"/>
      <c r="J383" s="355"/>
    </row>
    <row r="384" spans="1:10">
      <c r="A384" s="349" t="s">
        <v>952</v>
      </c>
      <c r="B384" s="350" t="s">
        <v>953</v>
      </c>
      <c r="C384" s="349" t="s">
        <v>247</v>
      </c>
      <c r="D384" s="351">
        <v>6.5000000000000002E-2</v>
      </c>
      <c r="E384" s="352"/>
      <c r="F384" s="353"/>
      <c r="G384" s="352"/>
      <c r="H384" s="353"/>
      <c r="I384" s="354"/>
      <c r="J384" s="355"/>
    </row>
    <row r="385" spans="1:10">
      <c r="A385" s="349" t="s">
        <v>954</v>
      </c>
      <c r="B385" s="350" t="s">
        <v>955</v>
      </c>
      <c r="C385" s="349" t="s">
        <v>506</v>
      </c>
      <c r="D385" s="351">
        <v>725.69100000000003</v>
      </c>
      <c r="E385" s="352"/>
      <c r="F385" s="353"/>
      <c r="G385" s="352"/>
      <c r="H385" s="353"/>
      <c r="I385" s="354"/>
      <c r="J385" s="355"/>
    </row>
    <row r="386" spans="1:10">
      <c r="A386" s="349" t="s">
        <v>956</v>
      </c>
      <c r="B386" s="350" t="s">
        <v>957</v>
      </c>
      <c r="C386" s="349" t="s">
        <v>250</v>
      </c>
      <c r="D386" s="351">
        <v>1.4999999999999999E-2</v>
      </c>
      <c r="E386" s="352"/>
      <c r="F386" s="353"/>
      <c r="G386" s="352"/>
      <c r="H386" s="353"/>
      <c r="I386" s="354"/>
      <c r="J386" s="355"/>
    </row>
    <row r="387" spans="1:10">
      <c r="A387" s="349" t="s">
        <v>958</v>
      </c>
      <c r="B387" s="350" t="s">
        <v>959</v>
      </c>
      <c r="C387" s="349" t="s">
        <v>506</v>
      </c>
      <c r="D387" s="351">
        <v>0.71599999999999997</v>
      </c>
      <c r="E387" s="352"/>
      <c r="F387" s="353"/>
      <c r="G387" s="352"/>
      <c r="H387" s="353"/>
      <c r="I387" s="354"/>
      <c r="J387" s="355"/>
    </row>
    <row r="388" spans="1:10">
      <c r="A388" s="349" t="s">
        <v>960</v>
      </c>
      <c r="B388" s="350" t="s">
        <v>961</v>
      </c>
      <c r="C388" s="349" t="s">
        <v>270</v>
      </c>
      <c r="D388" s="351">
        <v>44.197000000000003</v>
      </c>
      <c r="E388" s="352"/>
      <c r="F388" s="353"/>
      <c r="G388" s="352"/>
      <c r="H388" s="353"/>
      <c r="I388" s="354"/>
      <c r="J388" s="355"/>
    </row>
    <row r="389" spans="1:10">
      <c r="A389" s="349" t="s">
        <v>962</v>
      </c>
      <c r="B389" s="350" t="s">
        <v>963</v>
      </c>
      <c r="C389" s="349" t="s">
        <v>270</v>
      </c>
      <c r="D389" s="351">
        <v>1.5289999999999999</v>
      </c>
      <c r="E389" s="352"/>
      <c r="F389" s="353"/>
      <c r="G389" s="352"/>
      <c r="H389" s="353"/>
      <c r="I389" s="354"/>
      <c r="J389" s="355"/>
    </row>
    <row r="390" spans="1:10">
      <c r="A390" s="349" t="s">
        <v>964</v>
      </c>
      <c r="B390" s="350" t="s">
        <v>965</v>
      </c>
      <c r="C390" s="349" t="s">
        <v>966</v>
      </c>
      <c r="D390" s="351">
        <v>3.0819999999999999</v>
      </c>
      <c r="E390" s="352"/>
      <c r="F390" s="353"/>
      <c r="G390" s="352"/>
      <c r="H390" s="353"/>
      <c r="I390" s="354"/>
      <c r="J390" s="355"/>
    </row>
    <row r="391" spans="1:10">
      <c r="A391" s="349" t="s">
        <v>967</v>
      </c>
      <c r="B391" s="350" t="s">
        <v>968</v>
      </c>
      <c r="C391" s="349" t="s">
        <v>250</v>
      </c>
      <c r="D391" s="351">
        <v>7.3150000000000004</v>
      </c>
      <c r="E391" s="352"/>
      <c r="F391" s="353"/>
      <c r="G391" s="352"/>
      <c r="H391" s="353"/>
      <c r="I391" s="354"/>
      <c r="J391" s="355" t="s">
        <v>328</v>
      </c>
    </row>
    <row r="392" spans="1:10">
      <c r="A392" s="349" t="s">
        <v>969</v>
      </c>
      <c r="B392" s="350" t="s">
        <v>970</v>
      </c>
      <c r="C392" s="349" t="s">
        <v>247</v>
      </c>
      <c r="D392" s="351">
        <v>206.31800000000001</v>
      </c>
      <c r="E392" s="352"/>
      <c r="F392" s="353"/>
      <c r="G392" s="352"/>
      <c r="H392" s="353"/>
      <c r="I392" s="354"/>
      <c r="J392" s="355"/>
    </row>
    <row r="393" spans="1:10">
      <c r="A393" s="349" t="s">
        <v>971</v>
      </c>
      <c r="B393" s="350" t="s">
        <v>972</v>
      </c>
      <c r="C393" s="349" t="s">
        <v>415</v>
      </c>
      <c r="D393" s="351">
        <v>8.6080000000000005</v>
      </c>
      <c r="E393" s="352"/>
      <c r="F393" s="353"/>
      <c r="G393" s="352"/>
      <c r="H393" s="353"/>
      <c r="I393" s="354"/>
      <c r="J393" s="355"/>
    </row>
    <row r="394" spans="1:10">
      <c r="A394" s="349" t="s">
        <v>973</v>
      </c>
      <c r="B394" s="350" t="s">
        <v>974</v>
      </c>
      <c r="C394" s="349" t="s">
        <v>975</v>
      </c>
      <c r="D394" s="351">
        <v>9.8699999999999992</v>
      </c>
      <c r="E394" s="352"/>
      <c r="F394" s="353"/>
      <c r="G394" s="352"/>
      <c r="H394" s="353"/>
      <c r="I394" s="354"/>
      <c r="J394" s="355"/>
    </row>
    <row r="395" spans="1:10">
      <c r="A395" s="349" t="s">
        <v>976</v>
      </c>
      <c r="B395" s="350" t="s">
        <v>977</v>
      </c>
      <c r="C395" s="349" t="s">
        <v>217</v>
      </c>
      <c r="D395" s="351">
        <v>10.821</v>
      </c>
      <c r="E395" s="352"/>
      <c r="F395" s="353"/>
      <c r="G395" s="352"/>
      <c r="H395" s="353"/>
      <c r="I395" s="354"/>
      <c r="J395" s="355"/>
    </row>
    <row r="396" spans="1:10">
      <c r="A396" s="349" t="s">
        <v>978</v>
      </c>
      <c r="B396" s="350" t="s">
        <v>979</v>
      </c>
      <c r="C396" s="349" t="s">
        <v>371</v>
      </c>
      <c r="D396" s="351">
        <v>4.3789999999999996</v>
      </c>
      <c r="E396" s="352"/>
      <c r="F396" s="353"/>
      <c r="G396" s="352"/>
      <c r="H396" s="353"/>
      <c r="I396" s="354"/>
      <c r="J396" s="355"/>
    </row>
    <row r="397" spans="1:10">
      <c r="A397" s="349" t="s">
        <v>980</v>
      </c>
      <c r="B397" s="350" t="s">
        <v>981</v>
      </c>
      <c r="C397" s="349" t="s">
        <v>250</v>
      </c>
      <c r="D397" s="351">
        <v>0.159</v>
      </c>
      <c r="E397" s="352"/>
      <c r="F397" s="353"/>
      <c r="G397" s="352"/>
      <c r="H397" s="353"/>
      <c r="I397" s="354"/>
      <c r="J397" s="355"/>
    </row>
    <row r="398" spans="1:10">
      <c r="A398" s="349" t="s">
        <v>982</v>
      </c>
      <c r="B398" s="350" t="s">
        <v>983</v>
      </c>
      <c r="C398" s="349" t="s">
        <v>362</v>
      </c>
      <c r="D398" s="351">
        <v>0.20100000000000001</v>
      </c>
      <c r="E398" s="352"/>
      <c r="F398" s="353"/>
      <c r="G398" s="352"/>
      <c r="H398" s="353"/>
      <c r="I398" s="354"/>
      <c r="J398" s="355"/>
    </row>
    <row r="399" spans="1:10">
      <c r="A399" s="349" t="s">
        <v>984</v>
      </c>
      <c r="B399" s="350" t="s">
        <v>985</v>
      </c>
      <c r="C399" s="349" t="s">
        <v>250</v>
      </c>
      <c r="D399" s="351">
        <v>4.5999999999999999E-2</v>
      </c>
      <c r="E399" s="352"/>
      <c r="F399" s="353"/>
      <c r="G399" s="352"/>
      <c r="H399" s="353"/>
      <c r="I399" s="354"/>
      <c r="J399" s="355"/>
    </row>
    <row r="400" spans="1:10">
      <c r="A400" s="349" t="s">
        <v>986</v>
      </c>
      <c r="B400" s="350" t="s">
        <v>987</v>
      </c>
      <c r="C400" s="349" t="s">
        <v>362</v>
      </c>
      <c r="D400" s="351">
        <v>0.06</v>
      </c>
      <c r="E400" s="352"/>
      <c r="F400" s="353"/>
      <c r="G400" s="352"/>
      <c r="H400" s="353"/>
      <c r="I400" s="354"/>
      <c r="J400" s="355"/>
    </row>
    <row r="401" spans="1:10">
      <c r="A401" s="349" t="s">
        <v>988</v>
      </c>
      <c r="B401" s="350" t="s">
        <v>989</v>
      </c>
      <c r="C401" s="349" t="s">
        <v>990</v>
      </c>
      <c r="D401" s="351">
        <v>0.14199999999999999</v>
      </c>
      <c r="E401" s="352"/>
      <c r="F401" s="353"/>
      <c r="G401" s="352"/>
      <c r="H401" s="353"/>
      <c r="I401" s="354"/>
      <c r="J401" s="355"/>
    </row>
    <row r="402" spans="1:10">
      <c r="A402" s="349" t="s">
        <v>991</v>
      </c>
      <c r="B402" s="350" t="s">
        <v>992</v>
      </c>
      <c r="C402" s="349" t="s">
        <v>362</v>
      </c>
      <c r="D402" s="351">
        <v>3.5249999999999999</v>
      </c>
      <c r="E402" s="352"/>
      <c r="F402" s="353"/>
      <c r="G402" s="352"/>
      <c r="H402" s="353"/>
      <c r="I402" s="354"/>
      <c r="J402" s="355"/>
    </row>
    <row r="403" spans="1:10">
      <c r="A403" s="349" t="s">
        <v>993</v>
      </c>
      <c r="B403" s="350" t="s">
        <v>994</v>
      </c>
      <c r="C403" s="349" t="s">
        <v>239</v>
      </c>
      <c r="D403" s="351">
        <v>7.6950000000000003</v>
      </c>
      <c r="E403" s="352"/>
      <c r="F403" s="353"/>
      <c r="G403" s="352"/>
      <c r="H403" s="353"/>
      <c r="I403" s="354"/>
      <c r="J403" s="355"/>
    </row>
    <row r="404" spans="1:10">
      <c r="A404" s="349" t="s">
        <v>995</v>
      </c>
      <c r="B404" s="350" t="s">
        <v>996</v>
      </c>
      <c r="C404" s="349" t="s">
        <v>250</v>
      </c>
      <c r="D404" s="351">
        <v>47.725000000000001</v>
      </c>
      <c r="E404" s="352"/>
      <c r="F404" s="353"/>
      <c r="G404" s="352"/>
      <c r="H404" s="353"/>
      <c r="I404" s="354"/>
      <c r="J404" s="355"/>
    </row>
    <row r="405" spans="1:10">
      <c r="A405" s="349" t="s">
        <v>997</v>
      </c>
      <c r="B405" s="350" t="s">
        <v>998</v>
      </c>
      <c r="C405" s="349" t="s">
        <v>250</v>
      </c>
      <c r="D405" s="351">
        <v>0.217</v>
      </c>
      <c r="E405" s="352"/>
      <c r="F405" s="353"/>
      <c r="G405" s="352"/>
      <c r="H405" s="353"/>
      <c r="I405" s="354"/>
      <c r="J405" s="355"/>
    </row>
    <row r="406" spans="1:10">
      <c r="A406" s="349" t="s">
        <v>999</v>
      </c>
      <c r="B406" s="350" t="s">
        <v>1000</v>
      </c>
      <c r="C406" s="349" t="s">
        <v>250</v>
      </c>
      <c r="D406" s="351">
        <v>0.53800000000000003</v>
      </c>
      <c r="E406" s="352"/>
      <c r="F406" s="353"/>
      <c r="G406" s="352"/>
      <c r="H406" s="353"/>
      <c r="I406" s="354"/>
      <c r="J406" s="355"/>
    </row>
    <row r="407" spans="1:10">
      <c r="A407" s="349" t="s">
        <v>1001</v>
      </c>
      <c r="B407" s="350" t="s">
        <v>1002</v>
      </c>
      <c r="C407" s="349" t="s">
        <v>618</v>
      </c>
      <c r="D407" s="351">
        <v>48.651000000000003</v>
      </c>
      <c r="E407" s="352"/>
      <c r="F407" s="353"/>
      <c r="G407" s="352"/>
      <c r="H407" s="353"/>
      <c r="I407" s="354"/>
      <c r="J407" s="355"/>
    </row>
    <row r="408" spans="1:10">
      <c r="A408" s="349" t="s">
        <v>1003</v>
      </c>
      <c r="B408" s="350" t="s">
        <v>1004</v>
      </c>
      <c r="C408" s="349" t="s">
        <v>1005</v>
      </c>
      <c r="D408" s="351">
        <v>584.32500000000005</v>
      </c>
      <c r="E408" s="352"/>
      <c r="F408" s="353"/>
      <c r="G408" s="352"/>
      <c r="H408" s="353"/>
      <c r="I408" s="354"/>
      <c r="J408" s="355"/>
    </row>
    <row r="409" spans="1:10">
      <c r="A409" s="349" t="s">
        <v>1006</v>
      </c>
      <c r="B409" s="350" t="s">
        <v>1007</v>
      </c>
      <c r="C409" s="349" t="s">
        <v>247</v>
      </c>
      <c r="D409" s="351">
        <v>7.4909999999999997</v>
      </c>
      <c r="E409" s="352"/>
      <c r="F409" s="353"/>
      <c r="G409" s="352"/>
      <c r="H409" s="353"/>
      <c r="I409" s="354"/>
      <c r="J409" s="355"/>
    </row>
    <row r="410" spans="1:10">
      <c r="A410" s="349" t="s">
        <v>1008</v>
      </c>
      <c r="B410" s="350" t="s">
        <v>1009</v>
      </c>
      <c r="C410" s="349" t="s">
        <v>623</v>
      </c>
      <c r="D410" s="351">
        <v>24.128</v>
      </c>
      <c r="E410" s="352"/>
      <c r="F410" s="353"/>
      <c r="G410" s="352"/>
      <c r="H410" s="353"/>
      <c r="I410" s="354"/>
      <c r="J410" s="355"/>
    </row>
    <row r="411" spans="1:10">
      <c r="A411" s="349" t="s">
        <v>1010</v>
      </c>
      <c r="B411" s="350" t="s">
        <v>1011</v>
      </c>
      <c r="C411" s="349" t="s">
        <v>402</v>
      </c>
      <c r="D411" s="351">
        <v>1.8180000000000001</v>
      </c>
      <c r="E411" s="352"/>
      <c r="F411" s="353"/>
      <c r="G411" s="352"/>
      <c r="H411" s="353"/>
      <c r="I411" s="354"/>
      <c r="J411" s="355"/>
    </row>
    <row r="412" spans="1:10">
      <c r="A412" s="349" t="s">
        <v>1012</v>
      </c>
      <c r="B412" s="350" t="s">
        <v>1013</v>
      </c>
      <c r="C412" s="349" t="s">
        <v>261</v>
      </c>
      <c r="D412" s="351">
        <v>5.36</v>
      </c>
      <c r="E412" s="352"/>
      <c r="F412" s="353"/>
      <c r="G412" s="352"/>
      <c r="H412" s="353"/>
      <c r="I412" s="354"/>
      <c r="J412" s="355"/>
    </row>
    <row r="413" spans="1:10">
      <c r="A413" s="349" t="s">
        <v>1014</v>
      </c>
      <c r="B413" s="350" t="s">
        <v>1015</v>
      </c>
      <c r="C413" s="349" t="s">
        <v>506</v>
      </c>
      <c r="D413" s="351">
        <v>4.0460000000000003</v>
      </c>
      <c r="E413" s="352"/>
      <c r="F413" s="353"/>
      <c r="G413" s="352"/>
      <c r="H413" s="353"/>
      <c r="I413" s="354"/>
      <c r="J413" s="355"/>
    </row>
    <row r="414" spans="1:10">
      <c r="A414" s="349" t="s">
        <v>1016</v>
      </c>
      <c r="B414" s="350" t="s">
        <v>1017</v>
      </c>
      <c r="C414" s="349" t="s">
        <v>415</v>
      </c>
      <c r="D414" s="351">
        <v>8.5000000000000006E-2</v>
      </c>
      <c r="E414" s="352"/>
      <c r="F414" s="353"/>
      <c r="G414" s="352"/>
      <c r="H414" s="353"/>
      <c r="I414" s="354"/>
      <c r="J414" s="355"/>
    </row>
    <row r="415" spans="1:10">
      <c r="A415" s="349" t="s">
        <v>1018</v>
      </c>
      <c r="B415" s="350" t="s">
        <v>1019</v>
      </c>
      <c r="C415" s="349" t="s">
        <v>182</v>
      </c>
      <c r="D415" s="351">
        <v>75.789000000000001</v>
      </c>
      <c r="E415" s="352"/>
      <c r="F415" s="353"/>
      <c r="G415" s="352"/>
      <c r="H415" s="353"/>
      <c r="I415" s="354"/>
      <c r="J415" s="355"/>
    </row>
    <row r="416" spans="1:10">
      <c r="A416" s="349" t="s">
        <v>1020</v>
      </c>
      <c r="B416" s="350" t="s">
        <v>1021</v>
      </c>
      <c r="C416" s="349" t="s">
        <v>623</v>
      </c>
      <c r="D416" s="351">
        <v>11.677</v>
      </c>
      <c r="E416" s="352"/>
      <c r="F416" s="353"/>
      <c r="G416" s="352"/>
      <c r="H416" s="353"/>
      <c r="I416" s="354"/>
      <c r="J416" s="355"/>
    </row>
    <row r="417" spans="1:10">
      <c r="A417" s="349" t="s">
        <v>1022</v>
      </c>
      <c r="B417" s="350" t="s">
        <v>1023</v>
      </c>
      <c r="C417" s="349" t="s">
        <v>1024</v>
      </c>
      <c r="D417" s="351">
        <v>1.139</v>
      </c>
      <c r="E417" s="352"/>
      <c r="F417" s="353"/>
      <c r="G417" s="352"/>
      <c r="H417" s="353"/>
      <c r="I417" s="354"/>
      <c r="J417" s="355"/>
    </row>
    <row r="418" spans="1:10">
      <c r="A418" s="358" t="s">
        <v>1025</v>
      </c>
      <c r="B418" s="350" t="s">
        <v>1026</v>
      </c>
      <c r="C418" s="358" t="s">
        <v>362</v>
      </c>
      <c r="D418" s="351">
        <v>340.62400000000002</v>
      </c>
      <c r="E418" s="365"/>
      <c r="F418" s="366"/>
      <c r="G418" s="359"/>
      <c r="H418" s="351"/>
      <c r="I418" s="359"/>
      <c r="J418" s="355"/>
    </row>
    <row r="419" spans="1:10">
      <c r="A419" s="349" t="s">
        <v>1513</v>
      </c>
      <c r="B419" s="350" t="s">
        <v>1519</v>
      </c>
      <c r="C419" s="349" t="s">
        <v>250</v>
      </c>
      <c r="D419" s="351">
        <v>2.2250000000000001</v>
      </c>
      <c r="E419" s="352"/>
      <c r="F419" s="353"/>
      <c r="G419" s="352"/>
      <c r="H419" s="353"/>
      <c r="I419" s="354"/>
      <c r="J419" s="355"/>
    </row>
    <row r="420" spans="1:10">
      <c r="A420" s="349" t="s">
        <v>1027</v>
      </c>
      <c r="B420" s="350" t="s">
        <v>1028</v>
      </c>
      <c r="C420" s="349" t="s">
        <v>247</v>
      </c>
      <c r="D420" s="351">
        <v>0.92300000000000004</v>
      </c>
      <c r="E420" s="352"/>
      <c r="F420" s="353"/>
      <c r="G420" s="352"/>
      <c r="H420" s="353"/>
      <c r="I420" s="354"/>
      <c r="J420" s="355"/>
    </row>
    <row r="421" spans="1:10">
      <c r="A421" s="349" t="s">
        <v>1029</v>
      </c>
      <c r="B421" s="350" t="s">
        <v>1030</v>
      </c>
      <c r="C421" s="349" t="s">
        <v>1031</v>
      </c>
      <c r="D421" s="351">
        <v>103.85899999999999</v>
      </c>
      <c r="E421" s="352"/>
      <c r="F421" s="353"/>
      <c r="G421" s="352"/>
      <c r="H421" s="353"/>
      <c r="I421" s="354"/>
      <c r="J421" s="355"/>
    </row>
    <row r="422" spans="1:10">
      <c r="A422" s="349" t="s">
        <v>1032</v>
      </c>
      <c r="B422" s="350" t="s">
        <v>1033</v>
      </c>
      <c r="C422" s="349" t="s">
        <v>239</v>
      </c>
      <c r="D422" s="351">
        <v>3.0710000000000002</v>
      </c>
      <c r="E422" s="352"/>
      <c r="F422" s="353"/>
      <c r="G422" s="352"/>
      <c r="H422" s="353"/>
      <c r="I422" s="354"/>
      <c r="J422" s="355"/>
    </row>
    <row r="423" spans="1:10">
      <c r="A423" s="349" t="s">
        <v>1034</v>
      </c>
      <c r="B423" s="350" t="s">
        <v>1035</v>
      </c>
      <c r="C423" s="349" t="s">
        <v>250</v>
      </c>
      <c r="D423" s="351">
        <v>77.063999999999993</v>
      </c>
      <c r="E423" s="352"/>
      <c r="F423" s="353"/>
      <c r="G423" s="352"/>
      <c r="H423" s="353"/>
      <c r="I423" s="354"/>
      <c r="J423" s="355"/>
    </row>
    <row r="424" spans="1:10">
      <c r="A424" s="349" t="s">
        <v>1036</v>
      </c>
      <c r="B424" s="350" t="s">
        <v>1037</v>
      </c>
      <c r="C424" s="349" t="s">
        <v>1038</v>
      </c>
      <c r="D424" s="351">
        <v>414.82499999999999</v>
      </c>
      <c r="E424" s="352"/>
      <c r="F424" s="353"/>
      <c r="G424" s="352"/>
      <c r="H424" s="353"/>
      <c r="I424" s="354"/>
      <c r="J424" s="355"/>
    </row>
    <row r="425" spans="1:10">
      <c r="A425" s="349" t="s">
        <v>1397</v>
      </c>
      <c r="B425" s="350" t="s">
        <v>1398</v>
      </c>
      <c r="C425" s="349" t="s">
        <v>239</v>
      </c>
      <c r="D425" s="351">
        <v>76.894999999999996</v>
      </c>
      <c r="E425" s="352"/>
      <c r="F425" s="353"/>
      <c r="G425" s="352"/>
      <c r="H425" s="353"/>
      <c r="I425" s="354"/>
      <c r="J425" s="355"/>
    </row>
    <row r="426" spans="1:10">
      <c r="A426" s="349" t="s">
        <v>1399</v>
      </c>
      <c r="B426" s="350" t="s">
        <v>1400</v>
      </c>
      <c r="C426" s="349" t="s">
        <v>239</v>
      </c>
      <c r="D426" s="351">
        <v>80.59</v>
      </c>
      <c r="E426" s="352"/>
      <c r="F426" s="353"/>
      <c r="G426" s="352"/>
      <c r="H426" s="353"/>
      <c r="I426" s="354"/>
      <c r="J426" s="355"/>
    </row>
    <row r="427" spans="1:10">
      <c r="A427" s="349" t="s">
        <v>1039</v>
      </c>
      <c r="B427" s="350" t="s">
        <v>1040</v>
      </c>
      <c r="C427" s="349" t="s">
        <v>250</v>
      </c>
      <c r="D427" s="351">
        <v>1.5089999999999999</v>
      </c>
      <c r="E427" s="352"/>
      <c r="F427" s="353"/>
      <c r="G427" s="352"/>
      <c r="H427" s="353"/>
      <c r="I427" s="354"/>
      <c r="J427" s="355"/>
    </row>
    <row r="428" spans="1:10">
      <c r="A428" s="349" t="s">
        <v>1041</v>
      </c>
      <c r="B428" s="350" t="s">
        <v>1042</v>
      </c>
      <c r="C428" s="349" t="s">
        <v>250</v>
      </c>
      <c r="D428" s="351">
        <v>120.238</v>
      </c>
      <c r="E428" s="352"/>
      <c r="F428" s="353"/>
      <c r="G428" s="352"/>
      <c r="H428" s="353"/>
      <c r="I428" s="354"/>
      <c r="J428" s="355"/>
    </row>
    <row r="429" spans="1:10">
      <c r="A429" s="349" t="s">
        <v>1043</v>
      </c>
      <c r="B429" s="350" t="s">
        <v>1044</v>
      </c>
      <c r="C429" s="349" t="s">
        <v>1045</v>
      </c>
      <c r="D429" s="351">
        <v>138.11199999999999</v>
      </c>
      <c r="E429" s="352"/>
      <c r="F429" s="353"/>
      <c r="G429" s="352"/>
      <c r="H429" s="353"/>
      <c r="I429" s="354"/>
      <c r="J429" s="355"/>
    </row>
    <row r="430" spans="1:10">
      <c r="A430" s="358" t="s">
        <v>1046</v>
      </c>
      <c r="B430" s="350" t="s">
        <v>1047</v>
      </c>
      <c r="C430" s="358" t="s">
        <v>239</v>
      </c>
      <c r="D430" s="351">
        <v>37.255000000000003</v>
      </c>
      <c r="E430" s="365"/>
      <c r="F430" s="366"/>
      <c r="G430" s="359"/>
      <c r="H430" s="351"/>
      <c r="I430" s="359"/>
      <c r="J430" s="355"/>
    </row>
    <row r="431" spans="1:10">
      <c r="A431" s="349" t="s">
        <v>1048</v>
      </c>
      <c r="B431" s="350" t="s">
        <v>1049</v>
      </c>
      <c r="C431" s="349" t="s">
        <v>250</v>
      </c>
      <c r="D431" s="351">
        <v>30.747</v>
      </c>
      <c r="E431" s="352"/>
      <c r="F431" s="353"/>
      <c r="G431" s="352"/>
      <c r="H431" s="353"/>
      <c r="I431" s="354"/>
      <c r="J431" s="355"/>
    </row>
    <row r="432" spans="1:10">
      <c r="A432" s="349" t="s">
        <v>1050</v>
      </c>
      <c r="B432" s="350" t="s">
        <v>1051</v>
      </c>
      <c r="C432" s="372" t="s">
        <v>250</v>
      </c>
      <c r="D432" s="351">
        <v>23.445</v>
      </c>
      <c r="E432" s="352"/>
      <c r="F432" s="353"/>
      <c r="G432" s="352"/>
      <c r="H432" s="353"/>
      <c r="I432" s="354"/>
      <c r="J432" s="355"/>
    </row>
    <row r="433" spans="1:10">
      <c r="A433" s="349" t="s">
        <v>1052</v>
      </c>
      <c r="B433" s="350" t="s">
        <v>1053</v>
      </c>
      <c r="C433" s="349" t="s">
        <v>239</v>
      </c>
      <c r="D433" s="351">
        <v>78.852999999999994</v>
      </c>
      <c r="E433" s="352"/>
      <c r="F433" s="353"/>
      <c r="G433" s="352"/>
      <c r="H433" s="353"/>
      <c r="I433" s="354"/>
      <c r="J433" s="355"/>
    </row>
    <row r="434" spans="1:10">
      <c r="A434" s="349" t="s">
        <v>1054</v>
      </c>
      <c r="B434" s="350" t="s">
        <v>1055</v>
      </c>
      <c r="C434" s="349" t="s">
        <v>409</v>
      </c>
      <c r="D434" s="351">
        <v>109.923</v>
      </c>
      <c r="E434" s="352"/>
      <c r="F434" s="353"/>
      <c r="G434" s="352"/>
      <c r="H434" s="353"/>
      <c r="I434" s="354"/>
      <c r="J434" s="355"/>
    </row>
    <row r="435" spans="1:10">
      <c r="A435" s="349" t="s">
        <v>1057</v>
      </c>
      <c r="B435" s="350" t="s">
        <v>1058</v>
      </c>
      <c r="C435" s="349" t="s">
        <v>1059</v>
      </c>
      <c r="D435" s="351">
        <v>27.818000000000001</v>
      </c>
      <c r="E435" s="352"/>
      <c r="F435" s="353"/>
      <c r="G435" s="352"/>
      <c r="H435" s="353"/>
      <c r="I435" s="354"/>
      <c r="J435" s="355"/>
    </row>
    <row r="436" spans="1:10">
      <c r="A436" s="349" t="s">
        <v>1060</v>
      </c>
      <c r="B436" s="350" t="s">
        <v>1061</v>
      </c>
      <c r="C436" s="349" t="s">
        <v>253</v>
      </c>
      <c r="D436" s="351">
        <v>46.744999999999997</v>
      </c>
      <c r="E436" s="352"/>
      <c r="F436" s="353"/>
      <c r="G436" s="352"/>
      <c r="H436" s="353"/>
      <c r="I436" s="354"/>
      <c r="J436" s="355"/>
    </row>
    <row r="437" spans="1:10">
      <c r="A437" s="349" t="s">
        <v>1062</v>
      </c>
      <c r="B437" s="350" t="s">
        <v>1063</v>
      </c>
      <c r="C437" s="349" t="s">
        <v>250</v>
      </c>
      <c r="D437" s="351">
        <v>150.81899999999999</v>
      </c>
      <c r="E437" s="352"/>
      <c r="F437" s="353"/>
      <c r="G437" s="352"/>
      <c r="H437" s="353"/>
      <c r="I437" s="354"/>
      <c r="J437" s="355"/>
    </row>
    <row r="438" spans="1:10">
      <c r="A438" s="349" t="s">
        <v>1064</v>
      </c>
      <c r="B438" s="350" t="s">
        <v>1065</v>
      </c>
      <c r="C438" s="349" t="s">
        <v>250</v>
      </c>
      <c r="D438" s="351">
        <v>163.58600000000001</v>
      </c>
      <c r="E438" s="352"/>
      <c r="F438" s="353"/>
      <c r="G438" s="352"/>
      <c r="H438" s="353"/>
      <c r="I438" s="354"/>
      <c r="J438" s="355"/>
    </row>
    <row r="439" spans="1:10">
      <c r="A439" s="349" t="s">
        <v>1066</v>
      </c>
      <c r="B439" s="350" t="s">
        <v>1067</v>
      </c>
      <c r="C439" s="349" t="s">
        <v>182</v>
      </c>
      <c r="D439" s="351">
        <v>3.242</v>
      </c>
      <c r="E439" s="352"/>
      <c r="F439" s="353"/>
      <c r="G439" s="352"/>
      <c r="H439" s="353"/>
      <c r="I439" s="354"/>
      <c r="J439" s="355"/>
    </row>
    <row r="440" spans="1:10">
      <c r="A440" s="358" t="s">
        <v>1068</v>
      </c>
      <c r="B440" s="350" t="s">
        <v>1069</v>
      </c>
      <c r="C440" s="358" t="s">
        <v>250</v>
      </c>
      <c r="D440" s="351">
        <v>35.194000000000003</v>
      </c>
      <c r="E440" s="365"/>
      <c r="F440" s="366"/>
      <c r="G440" s="359"/>
      <c r="H440" s="351"/>
      <c r="I440" s="359"/>
      <c r="J440" s="355"/>
    </row>
    <row r="441" spans="1:10">
      <c r="A441" s="349" t="s">
        <v>1070</v>
      </c>
      <c r="B441" s="350" t="s">
        <v>1071</v>
      </c>
      <c r="C441" s="349" t="s">
        <v>244</v>
      </c>
      <c r="D441" s="351">
        <v>3921.5059999999999</v>
      </c>
      <c r="E441" s="352"/>
      <c r="F441" s="353"/>
      <c r="G441" s="352"/>
      <c r="H441" s="353"/>
      <c r="I441" s="354"/>
      <c r="J441" s="355"/>
    </row>
    <row r="442" spans="1:10">
      <c r="A442" s="349" t="s">
        <v>1072</v>
      </c>
      <c r="B442" s="350" t="s">
        <v>1073</v>
      </c>
      <c r="C442" s="349" t="s">
        <v>239</v>
      </c>
      <c r="D442" s="351">
        <v>60.779000000000003</v>
      </c>
      <c r="E442" s="352"/>
      <c r="F442" s="353"/>
      <c r="G442" s="352"/>
      <c r="H442" s="353"/>
      <c r="I442" s="354"/>
      <c r="J442" s="355"/>
    </row>
    <row r="443" spans="1:10">
      <c r="A443" s="349" t="s">
        <v>1074</v>
      </c>
      <c r="B443" s="350" t="s">
        <v>1075</v>
      </c>
      <c r="C443" s="349" t="s">
        <v>239</v>
      </c>
      <c r="D443" s="351">
        <v>1.984</v>
      </c>
      <c r="E443" s="352"/>
      <c r="F443" s="353"/>
      <c r="G443" s="352"/>
      <c r="H443" s="353"/>
      <c r="I443" s="354"/>
      <c r="J443" s="355"/>
    </row>
    <row r="444" spans="1:10">
      <c r="A444" s="349" t="s">
        <v>1076</v>
      </c>
      <c r="B444" s="350" t="s">
        <v>1077</v>
      </c>
      <c r="C444" s="349" t="s">
        <v>250</v>
      </c>
      <c r="D444" s="351">
        <v>22.273</v>
      </c>
      <c r="E444" s="352"/>
      <c r="F444" s="353"/>
      <c r="G444" s="352"/>
      <c r="H444" s="353"/>
      <c r="I444" s="354"/>
      <c r="J444" s="355"/>
    </row>
    <row r="445" spans="1:10">
      <c r="A445" s="349" t="s">
        <v>1078</v>
      </c>
      <c r="B445" s="350" t="s">
        <v>1079</v>
      </c>
      <c r="C445" s="349" t="s">
        <v>244</v>
      </c>
      <c r="D445" s="351">
        <v>41.826999999999998</v>
      </c>
      <c r="E445" s="352"/>
      <c r="F445" s="353"/>
      <c r="G445" s="352"/>
      <c r="H445" s="353"/>
      <c r="I445" s="354"/>
      <c r="J445" s="355"/>
    </row>
    <row r="446" spans="1:10">
      <c r="A446" s="349" t="s">
        <v>1080</v>
      </c>
      <c r="B446" s="350" t="s">
        <v>1081</v>
      </c>
      <c r="C446" s="349" t="s">
        <v>239</v>
      </c>
      <c r="D446" s="351">
        <v>628.36799999999994</v>
      </c>
      <c r="E446" s="352"/>
      <c r="F446" s="353"/>
      <c r="G446" s="352"/>
      <c r="H446" s="353"/>
      <c r="I446" s="354"/>
      <c r="J446" s="355"/>
    </row>
    <row r="447" spans="1:10">
      <c r="A447" s="349" t="s">
        <v>1082</v>
      </c>
      <c r="B447" s="350" t="s">
        <v>1083</v>
      </c>
      <c r="C447" s="349" t="s">
        <v>244</v>
      </c>
      <c r="D447" s="351">
        <v>0.59699999999999998</v>
      </c>
      <c r="E447" s="352"/>
      <c r="F447" s="353"/>
      <c r="G447" s="352"/>
      <c r="H447" s="353"/>
      <c r="I447" s="354"/>
      <c r="J447" s="355" t="s">
        <v>328</v>
      </c>
    </row>
    <row r="448" spans="1:10">
      <c r="A448" s="349" t="s">
        <v>1084</v>
      </c>
      <c r="B448" s="350" t="s">
        <v>1085</v>
      </c>
      <c r="C448" s="349" t="s">
        <v>362</v>
      </c>
      <c r="D448" s="351">
        <v>1574.0650000000001</v>
      </c>
      <c r="E448" s="352"/>
      <c r="F448" s="353"/>
      <c r="G448" s="352"/>
      <c r="H448" s="353"/>
      <c r="I448" s="354"/>
      <c r="J448" s="355"/>
    </row>
    <row r="449" spans="1:10">
      <c r="A449" s="349" t="s">
        <v>1086</v>
      </c>
      <c r="B449" s="350" t="s">
        <v>1087</v>
      </c>
      <c r="C449" s="349" t="s">
        <v>244</v>
      </c>
      <c r="D449" s="351">
        <v>3.931</v>
      </c>
      <c r="E449" s="352"/>
      <c r="F449" s="353"/>
      <c r="G449" s="352"/>
      <c r="H449" s="353"/>
      <c r="I449" s="354"/>
      <c r="J449" s="355"/>
    </row>
    <row r="450" spans="1:10">
      <c r="A450" s="349" t="s">
        <v>1088</v>
      </c>
      <c r="B450" s="350" t="s">
        <v>1089</v>
      </c>
      <c r="C450" s="349" t="s">
        <v>239</v>
      </c>
      <c r="D450" s="351">
        <v>50.948999999999998</v>
      </c>
      <c r="E450" s="352"/>
      <c r="F450" s="353"/>
      <c r="G450" s="352"/>
      <c r="H450" s="353"/>
      <c r="I450" s="354"/>
      <c r="J450" s="355"/>
    </row>
    <row r="451" spans="1:10">
      <c r="A451" s="349" t="s">
        <v>1090</v>
      </c>
      <c r="B451" s="350" t="s">
        <v>1091</v>
      </c>
      <c r="C451" s="349" t="s">
        <v>239</v>
      </c>
      <c r="D451" s="351">
        <v>42.302</v>
      </c>
      <c r="E451" s="352"/>
      <c r="F451" s="353"/>
      <c r="G451" s="352"/>
      <c r="H451" s="353"/>
      <c r="I451" s="354"/>
      <c r="J451" s="355"/>
    </row>
    <row r="452" spans="1:10">
      <c r="A452" s="367" t="s">
        <v>1092</v>
      </c>
      <c r="B452" s="350" t="s">
        <v>1093</v>
      </c>
      <c r="C452" s="349" t="s">
        <v>250</v>
      </c>
      <c r="D452" s="351">
        <v>3.6549999999999998</v>
      </c>
      <c r="E452" s="352"/>
      <c r="F452" s="366"/>
      <c r="G452" s="352"/>
      <c r="H452" s="351"/>
      <c r="I452" s="354"/>
      <c r="J452" s="355"/>
    </row>
    <row r="453" spans="1:10">
      <c r="A453" s="349" t="s">
        <v>1094</v>
      </c>
      <c r="B453" s="350" t="s">
        <v>1095</v>
      </c>
      <c r="C453" s="349" t="s">
        <v>250</v>
      </c>
      <c r="D453" s="351">
        <v>1.8129999999999999</v>
      </c>
      <c r="E453" s="352"/>
      <c r="F453" s="353"/>
      <c r="G453" s="352"/>
      <c r="H453" s="353"/>
      <c r="I453" s="354"/>
      <c r="J453" s="355"/>
    </row>
    <row r="454" spans="1:10">
      <c r="A454" s="349" t="s">
        <v>1096</v>
      </c>
      <c r="B454" s="350" t="s">
        <v>1097</v>
      </c>
      <c r="C454" s="349" t="s">
        <v>250</v>
      </c>
      <c r="D454" s="351">
        <v>6.4189999999999996</v>
      </c>
      <c r="E454" s="352"/>
      <c r="F454" s="353"/>
      <c r="G454" s="352"/>
      <c r="H454" s="353"/>
      <c r="I454" s="354"/>
      <c r="J454" s="355"/>
    </row>
    <row r="455" spans="1:10">
      <c r="A455" s="349" t="s">
        <v>1098</v>
      </c>
      <c r="B455" s="350" t="s">
        <v>1099</v>
      </c>
      <c r="C455" s="349" t="s">
        <v>623</v>
      </c>
      <c r="D455" s="351">
        <v>1.2889999999999999</v>
      </c>
      <c r="E455" s="352"/>
      <c r="F455" s="353"/>
      <c r="G455" s="352"/>
      <c r="H455" s="353"/>
      <c r="I455" s="354"/>
      <c r="J455" s="355"/>
    </row>
    <row r="456" spans="1:10">
      <c r="A456" s="349" t="s">
        <v>1100</v>
      </c>
      <c r="B456" s="350" t="s">
        <v>1101</v>
      </c>
      <c r="C456" s="349" t="s">
        <v>253</v>
      </c>
      <c r="D456" s="351">
        <v>112.98699999999999</v>
      </c>
      <c r="E456" s="352"/>
      <c r="F456" s="353"/>
      <c r="G456" s="352"/>
      <c r="H456" s="353"/>
      <c r="I456" s="354"/>
      <c r="J456" s="355"/>
    </row>
    <row r="457" spans="1:10">
      <c r="A457" s="349" t="s">
        <v>1102</v>
      </c>
      <c r="B457" s="350" t="s">
        <v>1103</v>
      </c>
      <c r="C457" s="349" t="s">
        <v>239</v>
      </c>
      <c r="D457" s="351">
        <v>1.351</v>
      </c>
      <c r="E457" s="352"/>
      <c r="F457" s="353"/>
      <c r="G457" s="352"/>
      <c r="H457" s="353"/>
      <c r="I457" s="354"/>
      <c r="J457" s="355"/>
    </row>
    <row r="458" spans="1:10">
      <c r="A458" s="349" t="s">
        <v>1104</v>
      </c>
      <c r="B458" s="350" t="s">
        <v>1105</v>
      </c>
      <c r="C458" s="349" t="s">
        <v>182</v>
      </c>
      <c r="D458" s="351">
        <v>74.277000000000001</v>
      </c>
      <c r="E458" s="352"/>
      <c r="F458" s="353"/>
      <c r="G458" s="352"/>
      <c r="H458" s="353"/>
      <c r="I458" s="354"/>
      <c r="J458" s="355"/>
    </row>
    <row r="459" spans="1:10">
      <c r="A459" s="349" t="s">
        <v>1106</v>
      </c>
      <c r="B459" s="350" t="s">
        <v>1107</v>
      </c>
      <c r="C459" s="349" t="s">
        <v>261</v>
      </c>
      <c r="D459" s="351">
        <v>1.738</v>
      </c>
      <c r="E459" s="352"/>
      <c r="F459" s="353"/>
      <c r="G459" s="352"/>
      <c r="H459" s="353"/>
      <c r="I459" s="354"/>
      <c r="J459" s="355"/>
    </row>
    <row r="460" spans="1:10">
      <c r="A460" s="349" t="s">
        <v>1108</v>
      </c>
      <c r="B460" s="350" t="s">
        <v>1109</v>
      </c>
      <c r="C460" s="349" t="s">
        <v>261</v>
      </c>
      <c r="D460" s="351">
        <v>89.21</v>
      </c>
      <c r="E460" s="352"/>
      <c r="F460" s="353"/>
      <c r="G460" s="352"/>
      <c r="H460" s="353"/>
      <c r="I460" s="354"/>
      <c r="J460" s="355"/>
    </row>
    <row r="461" spans="1:10">
      <c r="A461" s="349" t="s">
        <v>1110</v>
      </c>
      <c r="B461" s="350" t="s">
        <v>1111</v>
      </c>
      <c r="C461" s="349" t="s">
        <v>399</v>
      </c>
      <c r="D461" s="351">
        <v>6.4989999999999997</v>
      </c>
      <c r="E461" s="352"/>
      <c r="F461" s="353"/>
      <c r="G461" s="352"/>
      <c r="H461" s="353"/>
      <c r="I461" s="354"/>
      <c r="J461" s="355"/>
    </row>
    <row r="462" spans="1:10">
      <c r="A462" s="349" t="s">
        <v>1112</v>
      </c>
      <c r="B462" s="350" t="s">
        <v>1113</v>
      </c>
      <c r="C462" s="349" t="s">
        <v>1114</v>
      </c>
      <c r="D462" s="351">
        <v>467.57600000000002</v>
      </c>
      <c r="E462" s="352"/>
      <c r="F462" s="353"/>
      <c r="G462" s="352"/>
      <c r="H462" s="353"/>
      <c r="I462" s="354"/>
      <c r="J462" s="355"/>
    </row>
    <row r="463" spans="1:10">
      <c r="A463" s="349" t="s">
        <v>1401</v>
      </c>
      <c r="B463" s="350" t="s">
        <v>1402</v>
      </c>
      <c r="C463" s="349" t="s">
        <v>253</v>
      </c>
      <c r="D463" s="351">
        <v>193.15555555555557</v>
      </c>
      <c r="E463" s="352"/>
      <c r="F463" s="353"/>
      <c r="G463" s="352"/>
      <c r="H463" s="353"/>
      <c r="I463" s="354"/>
      <c r="J463" s="355"/>
    </row>
    <row r="464" spans="1:10">
      <c r="A464" s="349" t="s">
        <v>1115</v>
      </c>
      <c r="B464" s="350" t="s">
        <v>1116</v>
      </c>
      <c r="C464" s="349" t="s">
        <v>250</v>
      </c>
      <c r="D464" s="351">
        <v>45.631999999999998</v>
      </c>
      <c r="E464" s="352"/>
      <c r="F464" s="353"/>
      <c r="G464" s="352"/>
      <c r="H464" s="353"/>
      <c r="I464" s="354"/>
      <c r="J464" s="355"/>
    </row>
    <row r="465" spans="1:10">
      <c r="A465" s="349" t="s">
        <v>1117</v>
      </c>
      <c r="B465" s="350" t="s">
        <v>1118</v>
      </c>
      <c r="C465" s="349" t="s">
        <v>286</v>
      </c>
      <c r="D465" s="351">
        <v>3.0649999999999999</v>
      </c>
      <c r="E465" s="352"/>
      <c r="F465" s="353"/>
      <c r="G465" s="352"/>
      <c r="H465" s="353"/>
      <c r="I465" s="354"/>
      <c r="J465" s="355"/>
    </row>
    <row r="466" spans="1:10">
      <c r="A466" s="349" t="s">
        <v>1119</v>
      </c>
      <c r="B466" s="350" t="s">
        <v>1120</v>
      </c>
      <c r="C466" s="349" t="s">
        <v>250</v>
      </c>
      <c r="D466" s="351">
        <v>70.593000000000004</v>
      </c>
      <c r="E466" s="352"/>
      <c r="F466" s="353"/>
      <c r="G466" s="352"/>
      <c r="H466" s="353"/>
      <c r="I466" s="354"/>
      <c r="J466" s="355"/>
    </row>
    <row r="467" spans="1:10">
      <c r="A467" s="349" t="s">
        <v>1121</v>
      </c>
      <c r="B467" s="350" t="s">
        <v>1122</v>
      </c>
      <c r="C467" s="349" t="s">
        <v>371</v>
      </c>
      <c r="D467" s="351">
        <v>26.273</v>
      </c>
      <c r="E467" s="352"/>
      <c r="F467" s="353"/>
      <c r="G467" s="352"/>
      <c r="H467" s="353"/>
      <c r="I467" s="354"/>
      <c r="J467" s="355"/>
    </row>
    <row r="468" spans="1:10">
      <c r="A468" s="349" t="s">
        <v>1123</v>
      </c>
      <c r="B468" s="350" t="s">
        <v>1124</v>
      </c>
      <c r="C468" s="349" t="s">
        <v>399</v>
      </c>
      <c r="D468" s="351">
        <v>2.472</v>
      </c>
      <c r="E468" s="352"/>
      <c r="F468" s="353"/>
      <c r="G468" s="352"/>
      <c r="H468" s="353"/>
      <c r="I468" s="354"/>
      <c r="J468" s="355"/>
    </row>
    <row r="469" spans="1:10">
      <c r="A469" s="349" t="s">
        <v>1125</v>
      </c>
      <c r="B469" s="350" t="s">
        <v>1126</v>
      </c>
      <c r="C469" s="349" t="s">
        <v>247</v>
      </c>
      <c r="D469" s="351">
        <v>35.445</v>
      </c>
      <c r="E469" s="352"/>
      <c r="F469" s="353"/>
      <c r="G469" s="352"/>
      <c r="H469" s="353"/>
      <c r="I469" s="354"/>
      <c r="J469" s="355"/>
    </row>
    <row r="470" spans="1:10">
      <c r="A470" s="349" t="s">
        <v>1127</v>
      </c>
      <c r="B470" s="350" t="s">
        <v>1128</v>
      </c>
      <c r="C470" s="349" t="s">
        <v>1129</v>
      </c>
      <c r="D470" s="351">
        <v>34.380000000000003</v>
      </c>
      <c r="E470" s="352"/>
      <c r="F470" s="353"/>
      <c r="G470" s="352"/>
      <c r="H470" s="353"/>
      <c r="I470" s="354"/>
      <c r="J470" s="355"/>
    </row>
    <row r="471" spans="1:10">
      <c r="A471" s="349" t="s">
        <v>1130</v>
      </c>
      <c r="B471" s="350" t="s">
        <v>1131</v>
      </c>
      <c r="C471" s="349" t="s">
        <v>1132</v>
      </c>
      <c r="D471" s="351">
        <v>218.17400000000001</v>
      </c>
      <c r="E471" s="352"/>
      <c r="F471" s="353"/>
      <c r="G471" s="352"/>
      <c r="H471" s="353"/>
      <c r="I471" s="354"/>
      <c r="J471" s="355"/>
    </row>
    <row r="472" spans="1:10">
      <c r="A472" s="349" t="s">
        <v>1133</v>
      </c>
      <c r="B472" s="350" t="s">
        <v>1134</v>
      </c>
      <c r="C472" s="349" t="s">
        <v>250</v>
      </c>
      <c r="D472" s="351">
        <v>33.195999999999998</v>
      </c>
      <c r="E472" s="352"/>
      <c r="F472" s="353"/>
      <c r="G472" s="352"/>
      <c r="H472" s="353"/>
      <c r="I472" s="354"/>
      <c r="J472" s="355"/>
    </row>
    <row r="473" spans="1:10">
      <c r="A473" s="349" t="s">
        <v>1135</v>
      </c>
      <c r="B473" s="350" t="s">
        <v>1136</v>
      </c>
      <c r="C473" s="349" t="s">
        <v>182</v>
      </c>
      <c r="D473" s="351">
        <v>3452.33</v>
      </c>
      <c r="E473" s="352"/>
      <c r="F473" s="353"/>
      <c r="G473" s="352"/>
      <c r="H473" s="353"/>
      <c r="I473" s="354"/>
      <c r="J473" s="355"/>
    </row>
    <row r="474" spans="1:10">
      <c r="A474" s="349" t="s">
        <v>1137</v>
      </c>
      <c r="B474" s="350" t="s">
        <v>1138</v>
      </c>
      <c r="C474" s="349" t="s">
        <v>182</v>
      </c>
      <c r="D474" s="351">
        <v>30441.898000000001</v>
      </c>
      <c r="E474" s="352"/>
      <c r="F474" s="353"/>
      <c r="G474" s="352"/>
      <c r="H474" s="353"/>
      <c r="I474" s="354"/>
      <c r="J474" s="355"/>
    </row>
    <row r="475" spans="1:10">
      <c r="A475" s="349" t="s">
        <v>1139</v>
      </c>
      <c r="B475" s="350" t="s">
        <v>1140</v>
      </c>
      <c r="C475" s="349" t="s">
        <v>250</v>
      </c>
      <c r="D475" s="351">
        <v>148.631</v>
      </c>
      <c r="E475" s="352"/>
      <c r="F475" s="353"/>
      <c r="G475" s="352"/>
      <c r="H475" s="353"/>
      <c r="I475" s="354"/>
      <c r="J475" s="355"/>
    </row>
    <row r="476" spans="1:10">
      <c r="A476" s="349" t="s">
        <v>1141</v>
      </c>
      <c r="B476" s="350" t="s">
        <v>1142</v>
      </c>
      <c r="C476" s="349" t="s">
        <v>239</v>
      </c>
      <c r="D476" s="351">
        <v>322.65899999999999</v>
      </c>
      <c r="E476" s="352"/>
      <c r="F476" s="353"/>
      <c r="G476" s="352"/>
      <c r="H476" s="353"/>
      <c r="I476" s="354"/>
      <c r="J476" s="355"/>
    </row>
    <row r="477" spans="1:10">
      <c r="A477" s="349" t="s">
        <v>1143</v>
      </c>
      <c r="B477" s="350" t="s">
        <v>1144</v>
      </c>
      <c r="C477" s="349" t="s">
        <v>182</v>
      </c>
      <c r="D477" s="351">
        <v>1055.9159999999999</v>
      </c>
      <c r="E477" s="352"/>
      <c r="F477" s="353"/>
      <c r="G477" s="352"/>
      <c r="H477" s="353"/>
      <c r="I477" s="354"/>
      <c r="J477" s="355"/>
    </row>
    <row r="478" spans="1:10">
      <c r="A478" s="349" t="s">
        <v>1145</v>
      </c>
      <c r="B478" s="350" t="s">
        <v>1146</v>
      </c>
      <c r="C478" s="349" t="s">
        <v>247</v>
      </c>
      <c r="D478" s="351">
        <v>0.245</v>
      </c>
      <c r="E478" s="352"/>
      <c r="F478" s="353"/>
      <c r="G478" s="352"/>
      <c r="H478" s="353"/>
      <c r="I478" s="354"/>
      <c r="J478" s="355"/>
    </row>
    <row r="479" spans="1:10">
      <c r="A479" s="349" t="s">
        <v>1147</v>
      </c>
      <c r="B479" s="350" t="s">
        <v>1146</v>
      </c>
      <c r="C479" s="349" t="s">
        <v>182</v>
      </c>
      <c r="D479" s="351">
        <v>2.4580000000000002</v>
      </c>
      <c r="E479" s="352"/>
      <c r="F479" s="353"/>
      <c r="G479" s="352"/>
      <c r="H479" s="353"/>
      <c r="I479" s="354"/>
      <c r="J479" s="355"/>
    </row>
    <row r="480" spans="1:10">
      <c r="A480" s="349" t="s">
        <v>1148</v>
      </c>
      <c r="B480" s="350" t="s">
        <v>1149</v>
      </c>
      <c r="C480" s="349" t="s">
        <v>182</v>
      </c>
      <c r="D480" s="351">
        <v>152.11000000000001</v>
      </c>
      <c r="E480" s="352"/>
      <c r="F480" s="353"/>
      <c r="G480" s="352"/>
      <c r="H480" s="353"/>
      <c r="I480" s="354"/>
      <c r="J480" s="355"/>
    </row>
    <row r="481" spans="1:10">
      <c r="A481" s="349" t="s">
        <v>1150</v>
      </c>
      <c r="B481" s="350" t="s">
        <v>1151</v>
      </c>
      <c r="C481" s="349" t="s">
        <v>362</v>
      </c>
      <c r="D481" s="351">
        <v>0.20499999999999999</v>
      </c>
      <c r="E481" s="352"/>
      <c r="F481" s="353"/>
      <c r="G481" s="352"/>
      <c r="H481" s="353"/>
      <c r="I481" s="354"/>
      <c r="J481" s="355"/>
    </row>
    <row r="482" spans="1:10">
      <c r="A482" s="349" t="s">
        <v>1152</v>
      </c>
      <c r="B482" s="350" t="s">
        <v>1153</v>
      </c>
      <c r="C482" s="349" t="s">
        <v>250</v>
      </c>
      <c r="D482" s="351">
        <v>11.228</v>
      </c>
      <c r="E482" s="352"/>
      <c r="F482" s="353"/>
      <c r="G482" s="352"/>
      <c r="H482" s="353"/>
      <c r="I482" s="354"/>
      <c r="J482" s="355"/>
    </row>
    <row r="483" spans="1:10">
      <c r="A483" s="349" t="s">
        <v>1154</v>
      </c>
      <c r="B483" s="350" t="s">
        <v>1155</v>
      </c>
      <c r="C483" s="349" t="s">
        <v>1045</v>
      </c>
      <c r="D483" s="351">
        <v>15030.175999999999</v>
      </c>
      <c r="E483" s="352"/>
      <c r="F483" s="353"/>
      <c r="G483" s="352"/>
      <c r="H483" s="353"/>
      <c r="I483" s="354"/>
      <c r="J483" s="355"/>
    </row>
    <row r="484" spans="1:10">
      <c r="A484" s="349" t="s">
        <v>1156</v>
      </c>
      <c r="B484" s="350" t="s">
        <v>1157</v>
      </c>
      <c r="C484" s="349" t="s">
        <v>250</v>
      </c>
      <c r="D484" s="351">
        <v>0.129</v>
      </c>
      <c r="E484" s="352"/>
      <c r="F484" s="353"/>
      <c r="G484" s="352"/>
      <c r="H484" s="353"/>
      <c r="I484" s="354"/>
      <c r="J484" s="355"/>
    </row>
    <row r="485" spans="1:10">
      <c r="A485" s="349" t="s">
        <v>1158</v>
      </c>
      <c r="B485" s="350" t="s">
        <v>1159</v>
      </c>
      <c r="C485" s="349" t="s">
        <v>239</v>
      </c>
      <c r="D485" s="351">
        <v>2005.2070000000001</v>
      </c>
      <c r="E485" s="352"/>
      <c r="F485" s="353"/>
      <c r="G485" s="352"/>
      <c r="H485" s="353"/>
      <c r="I485" s="354"/>
      <c r="J485" s="355"/>
    </row>
    <row r="486" spans="1:10">
      <c r="A486" s="358" t="s">
        <v>1160</v>
      </c>
      <c r="B486" s="350" t="s">
        <v>1161</v>
      </c>
      <c r="C486" s="358" t="s">
        <v>250</v>
      </c>
      <c r="D486" s="351">
        <v>48.573999999999998</v>
      </c>
      <c r="E486" s="352"/>
      <c r="F486" s="353"/>
      <c r="G486" s="352"/>
      <c r="H486" s="353"/>
      <c r="I486" s="354"/>
      <c r="J486" s="355"/>
    </row>
    <row r="487" spans="1:10">
      <c r="A487" s="349" t="s">
        <v>1162</v>
      </c>
      <c r="B487" s="350" t="s">
        <v>1163</v>
      </c>
      <c r="C487" s="349" t="s">
        <v>247</v>
      </c>
      <c r="D487" s="351">
        <v>144.07599999999999</v>
      </c>
      <c r="E487" s="352"/>
      <c r="F487" s="353"/>
      <c r="G487" s="352"/>
      <c r="H487" s="353"/>
      <c r="I487" s="354"/>
      <c r="J487" s="355"/>
    </row>
    <row r="488" spans="1:10">
      <c r="A488" s="349" t="s">
        <v>1403</v>
      </c>
      <c r="B488" s="350" t="s">
        <v>1404</v>
      </c>
      <c r="C488" s="349" t="s">
        <v>239</v>
      </c>
      <c r="D488" s="351">
        <v>51.036000000000001</v>
      </c>
      <c r="E488" s="352"/>
      <c r="F488" s="353"/>
      <c r="G488" s="352"/>
      <c r="H488" s="353"/>
      <c r="I488" s="354"/>
      <c r="J488" s="355"/>
    </row>
    <row r="489" spans="1:10">
      <c r="A489" s="349" t="s">
        <v>1164</v>
      </c>
      <c r="B489" s="350" t="s">
        <v>1165</v>
      </c>
      <c r="C489" s="349" t="s">
        <v>247</v>
      </c>
      <c r="D489" s="351">
        <v>29.876999999999999</v>
      </c>
      <c r="E489" s="352"/>
      <c r="F489" s="353"/>
      <c r="G489" s="352"/>
      <c r="H489" s="353"/>
      <c r="I489" s="354"/>
      <c r="J489" s="355"/>
    </row>
    <row r="490" spans="1:10">
      <c r="A490" s="349" t="s">
        <v>1166</v>
      </c>
      <c r="B490" s="350" t="s">
        <v>1167</v>
      </c>
      <c r="C490" s="358" t="s">
        <v>250</v>
      </c>
      <c r="D490" s="351">
        <v>5.5049999999999999</v>
      </c>
      <c r="E490" s="352"/>
      <c r="F490" s="353"/>
      <c r="G490" s="352"/>
      <c r="H490" s="353"/>
      <c r="I490" s="354"/>
      <c r="J490" s="355"/>
    </row>
    <row r="491" spans="1:10">
      <c r="A491" s="358" t="s">
        <v>1168</v>
      </c>
      <c r="B491" s="350" t="s">
        <v>1169</v>
      </c>
      <c r="C491" s="358" t="s">
        <v>250</v>
      </c>
      <c r="D491" s="351">
        <v>27.155000000000001</v>
      </c>
      <c r="E491" s="365"/>
      <c r="F491" s="366"/>
      <c r="G491" s="359"/>
      <c r="H491" s="351"/>
      <c r="I491" s="359"/>
      <c r="J491" s="355"/>
    </row>
    <row r="492" spans="1:10">
      <c r="A492" s="349" t="s">
        <v>1170</v>
      </c>
      <c r="B492" s="350" t="s">
        <v>1171</v>
      </c>
      <c r="C492" s="349" t="s">
        <v>239</v>
      </c>
      <c r="D492" s="351">
        <v>62.843000000000004</v>
      </c>
      <c r="E492" s="352"/>
      <c r="F492" s="353"/>
      <c r="G492" s="352"/>
      <c r="H492" s="353"/>
      <c r="I492" s="354"/>
      <c r="J492" s="355"/>
    </row>
    <row r="493" spans="1:10">
      <c r="A493" s="349" t="s">
        <v>1172</v>
      </c>
      <c r="B493" s="350" t="s">
        <v>1173</v>
      </c>
      <c r="C493" s="349" t="s">
        <v>239</v>
      </c>
      <c r="D493" s="351">
        <v>58.44</v>
      </c>
      <c r="E493" s="352"/>
      <c r="F493" s="353"/>
      <c r="G493" s="352"/>
      <c r="H493" s="353"/>
      <c r="I493" s="354"/>
      <c r="J493" s="355"/>
    </row>
    <row r="494" spans="1:10">
      <c r="A494" s="349" t="s">
        <v>1174</v>
      </c>
      <c r="B494" s="350" t="s">
        <v>1175</v>
      </c>
      <c r="C494" s="349" t="s">
        <v>239</v>
      </c>
      <c r="D494" s="351">
        <v>114.036</v>
      </c>
      <c r="E494" s="352"/>
      <c r="F494" s="353"/>
      <c r="G494" s="352"/>
      <c r="H494" s="353"/>
      <c r="I494" s="354"/>
      <c r="J494" s="355"/>
    </row>
    <row r="495" spans="1:10">
      <c r="A495" s="349" t="s">
        <v>1176</v>
      </c>
      <c r="B495" s="350" t="s">
        <v>1177</v>
      </c>
      <c r="C495" s="349" t="s">
        <v>239</v>
      </c>
      <c r="D495" s="351">
        <v>67.459000000000003</v>
      </c>
      <c r="E495" s="352"/>
      <c r="F495" s="353"/>
      <c r="G495" s="352"/>
      <c r="H495" s="353"/>
      <c r="I495" s="354"/>
      <c r="J495" s="355"/>
    </row>
    <row r="496" spans="1:10">
      <c r="A496" s="358" t="s">
        <v>1178</v>
      </c>
      <c r="B496" s="350" t="s">
        <v>1179</v>
      </c>
      <c r="C496" s="358" t="s">
        <v>250</v>
      </c>
      <c r="D496" s="351">
        <v>11.807</v>
      </c>
      <c r="E496" s="365"/>
      <c r="F496" s="366"/>
      <c r="G496" s="359"/>
      <c r="H496" s="351"/>
      <c r="I496" s="359"/>
      <c r="J496" s="355"/>
    </row>
    <row r="497" spans="1:10">
      <c r="A497" s="349" t="s">
        <v>1180</v>
      </c>
      <c r="B497" s="350" t="s">
        <v>1181</v>
      </c>
      <c r="C497" s="349" t="s">
        <v>250</v>
      </c>
      <c r="D497" s="351">
        <v>267.077</v>
      </c>
      <c r="E497" s="352"/>
      <c r="F497" s="353"/>
      <c r="G497" s="352"/>
      <c r="H497" s="353"/>
      <c r="I497" s="354"/>
      <c r="J497" s="355"/>
    </row>
    <row r="498" spans="1:10">
      <c r="A498" s="358" t="s">
        <v>1182</v>
      </c>
      <c r="B498" s="350" t="s">
        <v>1183</v>
      </c>
      <c r="C498" s="358" t="s">
        <v>247</v>
      </c>
      <c r="D498" s="351">
        <v>57.665999999999997</v>
      </c>
      <c r="E498" s="365"/>
      <c r="F498" s="366"/>
      <c r="G498" s="359"/>
      <c r="H498" s="351"/>
      <c r="I498" s="359"/>
      <c r="J498" s="355"/>
    </row>
    <row r="499" spans="1:10">
      <c r="A499" s="349" t="s">
        <v>18</v>
      </c>
      <c r="B499" s="350" t="s">
        <v>1184</v>
      </c>
      <c r="C499" s="349" t="s">
        <v>244</v>
      </c>
      <c r="D499" s="351">
        <v>915.29600000000005</v>
      </c>
      <c r="E499" s="352"/>
      <c r="F499" s="353"/>
      <c r="G499" s="352"/>
      <c r="H499" s="353"/>
      <c r="I499" s="354"/>
      <c r="J499" s="355"/>
    </row>
    <row r="500" spans="1:10">
      <c r="A500" s="349" t="s">
        <v>1185</v>
      </c>
      <c r="B500" s="350" t="s">
        <v>1186</v>
      </c>
      <c r="C500" s="349" t="s">
        <v>250</v>
      </c>
      <c r="D500" s="351">
        <v>329.04199999999997</v>
      </c>
      <c r="E500" s="352"/>
      <c r="F500" s="353"/>
      <c r="G500" s="352"/>
      <c r="H500" s="353"/>
      <c r="I500" s="354"/>
      <c r="J500" s="355"/>
    </row>
    <row r="501" spans="1:10">
      <c r="A501" s="349" t="s">
        <v>1187</v>
      </c>
      <c r="B501" s="350" t="s">
        <v>1188</v>
      </c>
      <c r="C501" s="349" t="s">
        <v>371</v>
      </c>
      <c r="D501" s="351">
        <v>343.98700000000002</v>
      </c>
      <c r="E501" s="352"/>
      <c r="F501" s="353"/>
      <c r="G501" s="352"/>
      <c r="H501" s="353"/>
      <c r="I501" s="354"/>
      <c r="J501" s="355"/>
    </row>
    <row r="502" spans="1:10">
      <c r="A502" s="349" t="s">
        <v>1189</v>
      </c>
      <c r="B502" s="350" t="s">
        <v>1190</v>
      </c>
      <c r="C502" s="349" t="s">
        <v>1191</v>
      </c>
      <c r="D502" s="351">
        <v>49.7</v>
      </c>
      <c r="E502" s="352"/>
      <c r="F502" s="353"/>
      <c r="G502" s="352"/>
      <c r="H502" s="353"/>
      <c r="I502" s="354"/>
      <c r="J502" s="355"/>
    </row>
    <row r="503" spans="1:10">
      <c r="A503" s="349" t="s">
        <v>1192</v>
      </c>
      <c r="B503" s="350" t="s">
        <v>1193</v>
      </c>
      <c r="C503" s="349" t="s">
        <v>250</v>
      </c>
      <c r="D503" s="351">
        <v>10.561</v>
      </c>
      <c r="E503" s="352"/>
      <c r="F503" s="353"/>
      <c r="G503" s="352"/>
      <c r="H503" s="353"/>
      <c r="I503" s="354"/>
      <c r="J503" s="355"/>
    </row>
    <row r="504" spans="1:10">
      <c r="A504" s="349" t="s">
        <v>1194</v>
      </c>
      <c r="B504" s="350" t="s">
        <v>1195</v>
      </c>
      <c r="C504" s="349" t="s">
        <v>250</v>
      </c>
      <c r="D504" s="351">
        <v>73.769000000000005</v>
      </c>
      <c r="E504" s="352"/>
      <c r="F504" s="353"/>
      <c r="G504" s="352"/>
      <c r="H504" s="353"/>
      <c r="I504" s="354"/>
      <c r="J504" s="355"/>
    </row>
    <row r="505" spans="1:10">
      <c r="A505" s="349" t="s">
        <v>1196</v>
      </c>
      <c r="B505" s="350" t="s">
        <v>1197</v>
      </c>
      <c r="C505" s="349" t="s">
        <v>253</v>
      </c>
      <c r="D505" s="351">
        <v>1.036</v>
      </c>
      <c r="E505" s="352"/>
      <c r="F505" s="353"/>
      <c r="G505" s="352"/>
      <c r="H505" s="353"/>
      <c r="I505" s="354"/>
      <c r="J505" s="355"/>
    </row>
    <row r="506" spans="1:10">
      <c r="A506" s="349" t="s">
        <v>1198</v>
      </c>
      <c r="B506" s="350" t="s">
        <v>1199</v>
      </c>
      <c r="C506" s="349" t="s">
        <v>253</v>
      </c>
      <c r="D506" s="351">
        <v>296.41899999999998</v>
      </c>
      <c r="E506" s="352"/>
      <c r="F506" s="353"/>
      <c r="G506" s="352"/>
      <c r="H506" s="353"/>
      <c r="I506" s="354"/>
      <c r="J506" s="355"/>
    </row>
    <row r="507" spans="1:10">
      <c r="A507" s="358" t="s">
        <v>1200</v>
      </c>
      <c r="B507" s="350" t="s">
        <v>1201</v>
      </c>
      <c r="C507" s="358" t="s">
        <v>250</v>
      </c>
      <c r="D507" s="351">
        <v>30.692</v>
      </c>
      <c r="E507" s="365"/>
      <c r="F507" s="366"/>
      <c r="G507" s="359"/>
      <c r="H507" s="351"/>
      <c r="I507" s="359"/>
      <c r="J507" s="355"/>
    </row>
    <row r="508" spans="1:10">
      <c r="A508" s="349" t="s">
        <v>1202</v>
      </c>
      <c r="B508" s="350" t="s">
        <v>1203</v>
      </c>
      <c r="C508" s="349" t="s">
        <v>239</v>
      </c>
      <c r="D508" s="351">
        <v>103.72799999999999</v>
      </c>
      <c r="E508" s="352"/>
      <c r="F508" s="353"/>
      <c r="G508" s="352"/>
      <c r="H508" s="353"/>
      <c r="I508" s="354"/>
      <c r="J508" s="355"/>
    </row>
    <row r="509" spans="1:10">
      <c r="A509" s="349" t="s">
        <v>1204</v>
      </c>
      <c r="B509" s="350" t="s">
        <v>1205</v>
      </c>
      <c r="C509" s="349" t="s">
        <v>399</v>
      </c>
      <c r="D509" s="351">
        <v>1249.174</v>
      </c>
      <c r="E509" s="352"/>
      <c r="F509" s="353"/>
      <c r="G509" s="352"/>
      <c r="H509" s="353"/>
      <c r="I509" s="354"/>
      <c r="J509" s="355"/>
    </row>
    <row r="510" spans="1:10">
      <c r="A510" s="349" t="s">
        <v>1206</v>
      </c>
      <c r="B510" s="350" t="s">
        <v>1207</v>
      </c>
      <c r="C510" s="349" t="s">
        <v>250</v>
      </c>
      <c r="D510" s="351">
        <v>3.8090000000000002</v>
      </c>
      <c r="E510" s="352"/>
      <c r="F510" s="353"/>
      <c r="G510" s="352"/>
      <c r="H510" s="353"/>
      <c r="I510" s="354"/>
      <c r="J510" s="355"/>
    </row>
    <row r="511" spans="1:10">
      <c r="A511" s="349" t="s">
        <v>1208</v>
      </c>
      <c r="B511" s="350" t="s">
        <v>1209</v>
      </c>
      <c r="C511" s="349" t="s">
        <v>250</v>
      </c>
      <c r="D511" s="351">
        <v>5.2149999999999999</v>
      </c>
      <c r="E511" s="352"/>
      <c r="F511" s="353"/>
      <c r="G511" s="352"/>
      <c r="H511" s="353"/>
      <c r="I511" s="354"/>
      <c r="J511" s="355"/>
    </row>
    <row r="512" spans="1:10">
      <c r="A512" s="349" t="s">
        <v>1210</v>
      </c>
      <c r="B512" s="350" t="s">
        <v>1211</v>
      </c>
      <c r="C512" s="349" t="s">
        <v>250</v>
      </c>
      <c r="D512" s="351">
        <v>2807.145</v>
      </c>
      <c r="E512" s="352"/>
      <c r="F512" s="353"/>
      <c r="G512" s="352"/>
      <c r="H512" s="353"/>
      <c r="I512" s="354"/>
      <c r="J512" s="355"/>
    </row>
    <row r="513" spans="1:10">
      <c r="A513" s="349" t="s">
        <v>1212</v>
      </c>
      <c r="B513" s="350" t="s">
        <v>1213</v>
      </c>
      <c r="C513" s="349" t="s">
        <v>239</v>
      </c>
      <c r="D513" s="351">
        <v>17.233000000000001</v>
      </c>
      <c r="E513" s="352"/>
      <c r="F513" s="353"/>
      <c r="G513" s="352"/>
      <c r="H513" s="353"/>
      <c r="I513" s="354"/>
      <c r="J513" s="355"/>
    </row>
    <row r="514" spans="1:10">
      <c r="A514" s="349" t="s">
        <v>1214</v>
      </c>
      <c r="B514" s="350" t="s">
        <v>1215</v>
      </c>
      <c r="C514" s="349" t="s">
        <v>506</v>
      </c>
      <c r="D514" s="351">
        <v>97.242000000000004</v>
      </c>
      <c r="E514" s="352"/>
      <c r="F514" s="353"/>
      <c r="G514" s="352"/>
      <c r="H514" s="353"/>
      <c r="I514" s="354"/>
      <c r="J514" s="355"/>
    </row>
    <row r="515" spans="1:10">
      <c r="A515" s="358" t="s">
        <v>1216</v>
      </c>
      <c r="B515" s="350" t="s">
        <v>1217</v>
      </c>
      <c r="C515" s="358" t="s">
        <v>250</v>
      </c>
      <c r="D515" s="351">
        <v>8.0850000000000009</v>
      </c>
      <c r="E515" s="365"/>
      <c r="F515" s="366"/>
      <c r="G515" s="359"/>
      <c r="H515" s="351"/>
      <c r="I515" s="359"/>
      <c r="J515" s="355"/>
    </row>
    <row r="516" spans="1:10">
      <c r="A516" s="349" t="s">
        <v>1218</v>
      </c>
      <c r="B516" s="350" t="s">
        <v>1219</v>
      </c>
      <c r="C516" s="349" t="s">
        <v>477</v>
      </c>
      <c r="D516" s="351">
        <v>11.798999999999999</v>
      </c>
      <c r="E516" s="352"/>
      <c r="F516" s="366"/>
      <c r="G516" s="352">
        <v>95</v>
      </c>
      <c r="H516" s="351">
        <v>11.798999999999999</v>
      </c>
      <c r="I516" s="354"/>
      <c r="J516" s="355"/>
    </row>
    <row r="517" spans="1:10">
      <c r="A517" s="349" t="s">
        <v>1220</v>
      </c>
      <c r="B517" s="350" t="s">
        <v>1221</v>
      </c>
      <c r="C517" s="349" t="s">
        <v>158</v>
      </c>
      <c r="D517" s="351">
        <v>54.72</v>
      </c>
      <c r="E517" s="352"/>
      <c r="F517" s="366"/>
      <c r="G517" s="352">
        <v>95</v>
      </c>
      <c r="H517" s="351">
        <v>54.72</v>
      </c>
      <c r="I517" s="354"/>
      <c r="J517" s="355"/>
    </row>
    <row r="518" spans="1:10">
      <c r="A518" s="349" t="s">
        <v>1222</v>
      </c>
      <c r="B518" s="350" t="s">
        <v>1223</v>
      </c>
      <c r="C518" s="349" t="s">
        <v>1224</v>
      </c>
      <c r="D518" s="351">
        <v>22.488399999999999</v>
      </c>
      <c r="E518" s="352"/>
      <c r="F518" s="366"/>
      <c r="G518" s="352">
        <v>95</v>
      </c>
      <c r="H518" s="351">
        <v>22.488399999999999</v>
      </c>
      <c r="I518" s="354"/>
      <c r="J518" s="355"/>
    </row>
    <row r="519" spans="1:10">
      <c r="A519" s="349" t="s">
        <v>1225</v>
      </c>
      <c r="B519" s="350" t="s">
        <v>1226</v>
      </c>
      <c r="C519" s="349" t="s">
        <v>477</v>
      </c>
      <c r="D519" s="351">
        <v>53.438000000000002</v>
      </c>
      <c r="E519" s="352"/>
      <c r="F519" s="366"/>
      <c r="G519" s="352">
        <v>95</v>
      </c>
      <c r="H519" s="351">
        <v>53.438000000000002</v>
      </c>
      <c r="I519" s="354"/>
      <c r="J519" s="355"/>
    </row>
    <row r="520" spans="1:10">
      <c r="A520" s="367" t="s">
        <v>1227</v>
      </c>
      <c r="B520" s="350" t="s">
        <v>1228</v>
      </c>
      <c r="C520" s="349" t="s">
        <v>250</v>
      </c>
      <c r="D520" s="351">
        <v>0.96099999999999997</v>
      </c>
      <c r="E520" s="352"/>
      <c r="F520" s="366"/>
      <c r="G520" s="352"/>
      <c r="H520" s="351"/>
      <c r="I520" s="354"/>
      <c r="J520" s="355"/>
    </row>
    <row r="521" spans="1:10">
      <c r="A521" s="367" t="s">
        <v>1229</v>
      </c>
      <c r="B521" s="350" t="s">
        <v>1230</v>
      </c>
      <c r="C521" s="349" t="s">
        <v>250</v>
      </c>
      <c r="D521" s="351">
        <v>0.96099999999999997</v>
      </c>
      <c r="E521" s="352"/>
      <c r="F521" s="366"/>
      <c r="G521" s="352"/>
      <c r="H521" s="351"/>
      <c r="I521" s="354"/>
      <c r="J521" s="355"/>
    </row>
    <row r="522" spans="1:10">
      <c r="A522" s="349" t="s">
        <v>1231</v>
      </c>
      <c r="B522" s="350" t="s">
        <v>1232</v>
      </c>
      <c r="C522" s="372" t="s">
        <v>250</v>
      </c>
      <c r="D522" s="351">
        <v>4.2000000000000003E-2</v>
      </c>
      <c r="E522" s="352"/>
      <c r="F522" s="353"/>
      <c r="G522" s="352"/>
      <c r="H522" s="353"/>
      <c r="I522" s="354"/>
      <c r="J522" s="355"/>
    </row>
    <row r="523" spans="1:10">
      <c r="A523" s="349" t="s">
        <v>1233</v>
      </c>
      <c r="B523" s="350" t="s">
        <v>1234</v>
      </c>
      <c r="C523" s="349" t="s">
        <v>182</v>
      </c>
      <c r="D523" s="351">
        <v>0.27200000000000002</v>
      </c>
      <c r="E523" s="352"/>
      <c r="F523" s="353"/>
      <c r="G523" s="352"/>
      <c r="H523" s="353"/>
      <c r="I523" s="354"/>
      <c r="J523" s="355"/>
    </row>
    <row r="524" spans="1:10">
      <c r="A524" s="349" t="s">
        <v>1235</v>
      </c>
      <c r="B524" s="350" t="s">
        <v>1236</v>
      </c>
      <c r="C524" s="349" t="s">
        <v>247</v>
      </c>
      <c r="D524" s="351">
        <v>3.1E-2</v>
      </c>
      <c r="E524" s="352"/>
      <c r="F524" s="353"/>
      <c r="G524" s="352"/>
      <c r="H524" s="353"/>
      <c r="I524" s="354"/>
      <c r="J524" s="355"/>
    </row>
    <row r="525" spans="1:10">
      <c r="A525" s="349" t="s">
        <v>1237</v>
      </c>
      <c r="B525" s="350" t="s">
        <v>1238</v>
      </c>
      <c r="C525" s="349" t="s">
        <v>250</v>
      </c>
      <c r="D525" s="351">
        <v>1.4730000000000001</v>
      </c>
      <c r="E525" s="352"/>
      <c r="F525" s="353"/>
      <c r="G525" s="352"/>
      <c r="H525" s="353"/>
      <c r="I525" s="354"/>
      <c r="J525" s="355" t="s">
        <v>328</v>
      </c>
    </row>
    <row r="526" spans="1:10">
      <c r="A526" s="349" t="s">
        <v>1239</v>
      </c>
      <c r="B526" s="350" t="s">
        <v>1240</v>
      </c>
      <c r="C526" s="349" t="s">
        <v>1024</v>
      </c>
      <c r="D526" s="351">
        <v>3.2009999999999992</v>
      </c>
      <c r="E526" s="352"/>
      <c r="F526" s="353"/>
      <c r="G526" s="352"/>
      <c r="H526" s="353"/>
      <c r="I526" s="354"/>
      <c r="J526" s="355" t="s">
        <v>328</v>
      </c>
    </row>
    <row r="527" spans="1:10">
      <c r="A527" s="349" t="s">
        <v>1241</v>
      </c>
      <c r="B527" s="350" t="s">
        <v>1242</v>
      </c>
      <c r="C527" s="349" t="s">
        <v>776</v>
      </c>
      <c r="D527" s="351">
        <v>2.1000000000000001E-2</v>
      </c>
      <c r="E527" s="352"/>
      <c r="F527" s="353"/>
      <c r="G527" s="352"/>
      <c r="H527" s="353"/>
      <c r="I527" s="354"/>
      <c r="J527" s="355"/>
    </row>
    <row r="528" spans="1:10" ht="38.25">
      <c r="A528" s="349" t="s">
        <v>1243</v>
      </c>
      <c r="B528" s="350" t="s">
        <v>1244</v>
      </c>
      <c r="C528" s="356" t="s">
        <v>190</v>
      </c>
      <c r="D528" s="351">
        <v>17.684999999999999</v>
      </c>
      <c r="E528" s="352">
        <v>95</v>
      </c>
      <c r="F528" s="351">
        <v>17.684999999999999</v>
      </c>
      <c r="G528" s="353"/>
      <c r="H528" s="354"/>
      <c r="I528" s="354"/>
      <c r="J528" s="355" t="s">
        <v>187</v>
      </c>
    </row>
    <row r="529" spans="1:10" ht="38.25">
      <c r="A529" s="349" t="s">
        <v>1245</v>
      </c>
      <c r="B529" s="350" t="s">
        <v>1246</v>
      </c>
      <c r="C529" s="349" t="s">
        <v>193</v>
      </c>
      <c r="D529" s="351">
        <v>17.684999999999999</v>
      </c>
      <c r="E529" s="352">
        <v>95</v>
      </c>
      <c r="F529" s="351">
        <v>17.684999999999999</v>
      </c>
      <c r="G529" s="352"/>
      <c r="H529" s="353"/>
      <c r="I529" s="354"/>
      <c r="J529" s="355" t="s">
        <v>187</v>
      </c>
    </row>
    <row r="530" spans="1:10">
      <c r="A530" s="349" t="s">
        <v>1247</v>
      </c>
      <c r="B530" s="350" t="s">
        <v>1248</v>
      </c>
      <c r="C530" s="349" t="s">
        <v>1249</v>
      </c>
      <c r="D530" s="351">
        <v>41532.635000000002</v>
      </c>
      <c r="E530" s="352"/>
      <c r="F530" s="353"/>
      <c r="G530" s="352"/>
      <c r="H530" s="353"/>
      <c r="I530" s="354"/>
      <c r="J530" s="355"/>
    </row>
    <row r="531" spans="1:10">
      <c r="A531" s="349" t="s">
        <v>1250</v>
      </c>
      <c r="B531" s="350" t="s">
        <v>1251</v>
      </c>
      <c r="C531" s="349" t="s">
        <v>239</v>
      </c>
      <c r="D531" s="351">
        <v>372.49200000000002</v>
      </c>
      <c r="E531" s="352"/>
      <c r="F531" s="353"/>
      <c r="G531" s="352"/>
      <c r="H531" s="353"/>
      <c r="I531" s="354"/>
      <c r="J531" s="355"/>
    </row>
    <row r="532" spans="1:10">
      <c r="A532" s="349" t="s">
        <v>1252</v>
      </c>
      <c r="B532" s="350" t="s">
        <v>1253</v>
      </c>
      <c r="C532" s="349" t="s">
        <v>409</v>
      </c>
      <c r="D532" s="351">
        <v>54.174999999999997</v>
      </c>
      <c r="E532" s="352"/>
      <c r="F532" s="353"/>
      <c r="G532" s="352"/>
      <c r="H532" s="353"/>
      <c r="I532" s="354"/>
      <c r="J532" s="355"/>
    </row>
    <row r="533" spans="1:10">
      <c r="A533" s="349" t="s">
        <v>1254</v>
      </c>
      <c r="B533" s="350" t="s">
        <v>1255</v>
      </c>
      <c r="C533" s="362" t="s">
        <v>1256</v>
      </c>
      <c r="D533" s="351">
        <v>141.833</v>
      </c>
      <c r="E533" s="352"/>
      <c r="F533" s="353"/>
      <c r="G533" s="352"/>
      <c r="H533" s="353"/>
      <c r="I533" s="354"/>
      <c r="J533" s="355"/>
    </row>
    <row r="534" spans="1:10">
      <c r="A534" s="349" t="s">
        <v>1257</v>
      </c>
      <c r="B534" s="350" t="s">
        <v>1258</v>
      </c>
      <c r="C534" s="349" t="s">
        <v>327</v>
      </c>
      <c r="D534" s="351">
        <v>1.3089999999999999</v>
      </c>
      <c r="E534" s="352"/>
      <c r="F534" s="353"/>
      <c r="G534" s="352"/>
      <c r="H534" s="353"/>
      <c r="I534" s="354"/>
      <c r="J534" s="355"/>
    </row>
    <row r="535" spans="1:10">
      <c r="A535" s="349" t="s">
        <v>1259</v>
      </c>
      <c r="B535" s="350" t="s">
        <v>1260</v>
      </c>
      <c r="C535" s="349" t="s">
        <v>937</v>
      </c>
      <c r="D535" s="351">
        <v>30.802</v>
      </c>
      <c r="E535" s="352"/>
      <c r="F535" s="353"/>
      <c r="G535" s="352"/>
      <c r="H535" s="353"/>
      <c r="I535" s="354"/>
      <c r="J535" s="355"/>
    </row>
    <row r="536" spans="1:10">
      <c r="A536" s="349" t="s">
        <v>1261</v>
      </c>
      <c r="B536" s="350" t="s">
        <v>1262</v>
      </c>
      <c r="C536" s="349" t="s">
        <v>937</v>
      </c>
      <c r="D536" s="351">
        <v>11.231999999999999</v>
      </c>
      <c r="E536" s="352"/>
      <c r="F536" s="353"/>
      <c r="G536" s="352"/>
      <c r="H536" s="353"/>
      <c r="I536" s="354"/>
      <c r="J536" s="355"/>
    </row>
    <row r="537" spans="1:10">
      <c r="A537" s="349" t="s">
        <v>1263</v>
      </c>
      <c r="B537" s="350" t="s">
        <v>1264</v>
      </c>
      <c r="C537" s="349" t="s">
        <v>937</v>
      </c>
      <c r="D537" s="351">
        <v>33.049999999999997</v>
      </c>
      <c r="E537" s="352"/>
      <c r="F537" s="353"/>
      <c r="G537" s="352"/>
      <c r="H537" s="353"/>
      <c r="I537" s="354"/>
      <c r="J537" s="355"/>
    </row>
    <row r="538" spans="1:10">
      <c r="A538" s="349" t="s">
        <v>1265</v>
      </c>
      <c r="B538" s="350" t="s">
        <v>1266</v>
      </c>
      <c r="C538" s="349" t="s">
        <v>937</v>
      </c>
      <c r="D538" s="351">
        <v>91.281999999999996</v>
      </c>
      <c r="E538" s="352"/>
      <c r="F538" s="353"/>
      <c r="G538" s="352"/>
      <c r="H538" s="353"/>
      <c r="I538" s="354"/>
      <c r="J538" s="355"/>
    </row>
    <row r="539" spans="1:10">
      <c r="A539" s="349" t="s">
        <v>1267</v>
      </c>
      <c r="B539" s="350" t="s">
        <v>1268</v>
      </c>
      <c r="C539" s="349" t="s">
        <v>937</v>
      </c>
      <c r="D539" s="351">
        <v>7.758</v>
      </c>
      <c r="E539" s="352"/>
      <c r="F539" s="353"/>
      <c r="G539" s="352"/>
      <c r="H539" s="353"/>
      <c r="I539" s="354"/>
      <c r="J539" s="355"/>
    </row>
    <row r="540" spans="1:10">
      <c r="A540" s="349" t="s">
        <v>1269</v>
      </c>
      <c r="B540" s="350" t="s">
        <v>1270</v>
      </c>
      <c r="C540" s="349" t="s">
        <v>523</v>
      </c>
      <c r="D540" s="351">
        <v>972.55</v>
      </c>
      <c r="E540" s="352"/>
      <c r="F540" s="353"/>
      <c r="G540" s="352"/>
      <c r="H540" s="353"/>
      <c r="I540" s="354"/>
      <c r="J540" s="355"/>
    </row>
    <row r="541" spans="1:10">
      <c r="A541" s="349" t="s">
        <v>1271</v>
      </c>
      <c r="B541" s="350" t="s">
        <v>1272</v>
      </c>
      <c r="C541" s="349" t="s">
        <v>523</v>
      </c>
      <c r="D541" s="351">
        <v>972.55</v>
      </c>
      <c r="E541" s="352"/>
      <c r="F541" s="353"/>
      <c r="G541" s="352"/>
      <c r="H541" s="353"/>
      <c r="I541" s="354"/>
      <c r="J541" s="355"/>
    </row>
    <row r="542" spans="1:10">
      <c r="A542" s="349" t="s">
        <v>1273</v>
      </c>
      <c r="B542" s="350" t="s">
        <v>1274</v>
      </c>
      <c r="C542" s="356" t="s">
        <v>937</v>
      </c>
      <c r="D542" s="351">
        <v>10.074</v>
      </c>
      <c r="E542" s="352"/>
      <c r="F542" s="353"/>
      <c r="G542" s="352"/>
      <c r="H542" s="353"/>
      <c r="I542" s="354"/>
      <c r="J542" s="355"/>
    </row>
    <row r="543" spans="1:10">
      <c r="A543" s="349" t="s">
        <v>1277</v>
      </c>
      <c r="B543" s="350" t="s">
        <v>1278</v>
      </c>
      <c r="C543" s="356" t="s">
        <v>937</v>
      </c>
      <c r="D543" s="351">
        <v>44.914000000000001</v>
      </c>
      <c r="E543" s="352"/>
      <c r="F543" s="353"/>
      <c r="G543" s="352"/>
      <c r="H543" s="353"/>
      <c r="I543" s="354"/>
      <c r="J543" s="355"/>
    </row>
    <row r="544" spans="1:10">
      <c r="A544" s="349" t="s">
        <v>1279</v>
      </c>
      <c r="B544" s="350" t="s">
        <v>1274</v>
      </c>
      <c r="C544" s="356" t="s">
        <v>937</v>
      </c>
      <c r="D544" s="351">
        <v>31.614999999999998</v>
      </c>
      <c r="E544" s="352"/>
      <c r="F544" s="353"/>
      <c r="G544" s="352"/>
      <c r="H544" s="353"/>
      <c r="I544" s="354"/>
      <c r="J544" s="355"/>
    </row>
    <row r="545" spans="1:10">
      <c r="A545" s="349" t="s">
        <v>1280</v>
      </c>
      <c r="B545" s="350" t="s">
        <v>1281</v>
      </c>
      <c r="C545" s="356" t="s">
        <v>937</v>
      </c>
      <c r="D545" s="351">
        <v>160.624</v>
      </c>
      <c r="E545" s="352"/>
      <c r="F545" s="353"/>
      <c r="G545" s="352"/>
      <c r="H545" s="353"/>
      <c r="I545" s="354"/>
      <c r="J545" s="355"/>
    </row>
    <row r="546" spans="1:10">
      <c r="A546" s="349" t="s">
        <v>1282</v>
      </c>
      <c r="B546" s="350" t="s">
        <v>1405</v>
      </c>
      <c r="C546" s="356" t="s">
        <v>937</v>
      </c>
      <c r="D546" s="351">
        <v>133.90199999999999</v>
      </c>
      <c r="E546" s="352"/>
      <c r="F546" s="353"/>
      <c r="G546" s="352"/>
      <c r="H546" s="353"/>
      <c r="I546" s="354"/>
      <c r="J546" s="355"/>
    </row>
    <row r="547" spans="1:10">
      <c r="A547" s="349" t="s">
        <v>1284</v>
      </c>
      <c r="B547" s="350" t="s">
        <v>1406</v>
      </c>
      <c r="C547" s="356" t="s">
        <v>937</v>
      </c>
      <c r="D547" s="351">
        <v>132.48599999999999</v>
      </c>
      <c r="E547" s="352"/>
      <c r="F547" s="353"/>
      <c r="G547" s="352"/>
      <c r="H547" s="353"/>
      <c r="I547" s="354"/>
      <c r="J547" s="355"/>
    </row>
    <row r="548" spans="1:10">
      <c r="A548" s="349" t="s">
        <v>1514</v>
      </c>
      <c r="B548" s="350" t="s">
        <v>1520</v>
      </c>
      <c r="C548" s="349" t="s">
        <v>937</v>
      </c>
      <c r="D548" s="351">
        <v>87.665999999999997</v>
      </c>
      <c r="E548" s="352"/>
      <c r="F548" s="353"/>
      <c r="G548" s="352"/>
      <c r="H548" s="353"/>
      <c r="I548" s="354"/>
      <c r="J548" s="355"/>
    </row>
    <row r="549" spans="1:10">
      <c r="A549" s="349" t="s">
        <v>1286</v>
      </c>
      <c r="B549" s="350" t="s">
        <v>1287</v>
      </c>
      <c r="C549" s="367" t="s">
        <v>409</v>
      </c>
      <c r="D549" s="351">
        <v>0.65263839718326111</v>
      </c>
      <c r="E549" s="352"/>
      <c r="F549" s="353"/>
      <c r="G549" s="352"/>
      <c r="H549" s="353"/>
      <c r="I549" s="354"/>
      <c r="J549" s="355"/>
    </row>
    <row r="550" spans="1:10">
      <c r="A550" s="349" t="s">
        <v>1515</v>
      </c>
      <c r="B550" s="350" t="s">
        <v>1516</v>
      </c>
      <c r="C550" s="356" t="s">
        <v>239</v>
      </c>
      <c r="D550" s="351">
        <v>64.978576000000004</v>
      </c>
      <c r="E550" s="352"/>
      <c r="F550" s="353"/>
      <c r="G550" s="352"/>
      <c r="H550" s="353"/>
      <c r="I550" s="354"/>
      <c r="J550" s="355"/>
    </row>
    <row r="551" spans="1:10">
      <c r="A551" s="349" t="s">
        <v>1517</v>
      </c>
      <c r="B551" s="350" t="s">
        <v>1518</v>
      </c>
      <c r="C551" s="356" t="s">
        <v>239</v>
      </c>
      <c r="D551" s="351">
        <v>69.222275999999994</v>
      </c>
      <c r="E551" s="352"/>
      <c r="F551" s="353"/>
      <c r="G551" s="352"/>
      <c r="H551" s="353"/>
      <c r="I551" s="354"/>
      <c r="J551" s="355"/>
    </row>
    <row r="552" spans="1:10">
      <c r="A552" s="349" t="s">
        <v>1529</v>
      </c>
      <c r="B552" s="350" t="s">
        <v>1530</v>
      </c>
      <c r="C552" s="358" t="s">
        <v>327</v>
      </c>
      <c r="D552" s="351">
        <v>1.1691800000000001</v>
      </c>
      <c r="E552" s="378"/>
      <c r="F552" s="351"/>
      <c r="G552" s="352"/>
      <c r="H552" s="353"/>
      <c r="I552" s="352"/>
      <c r="J552" s="361" t="s">
        <v>1531</v>
      </c>
    </row>
    <row r="553" spans="1:10">
      <c r="A553" s="349" t="s">
        <v>1532</v>
      </c>
      <c r="B553" s="350" t="s">
        <v>1533</v>
      </c>
      <c r="C553" s="358" t="s">
        <v>389</v>
      </c>
      <c r="D553" s="351">
        <v>11.691800000000001</v>
      </c>
      <c r="E553" s="378"/>
      <c r="F553" s="351"/>
      <c r="G553" s="352"/>
      <c r="H553" s="353"/>
      <c r="I553" s="352"/>
      <c r="J553" s="361" t="s">
        <v>1531</v>
      </c>
    </row>
    <row r="554" spans="1:10">
      <c r="A554" s="358" t="s">
        <v>1289</v>
      </c>
      <c r="B554" s="350" t="s">
        <v>1290</v>
      </c>
      <c r="C554" s="358" t="s">
        <v>177</v>
      </c>
      <c r="D554" s="351">
        <v>20.864999999999998</v>
      </c>
      <c r="E554" s="365"/>
      <c r="F554" s="366"/>
      <c r="G554" s="359"/>
      <c r="H554" s="351"/>
      <c r="I554" s="359"/>
      <c r="J554" s="355"/>
    </row>
    <row r="555" spans="1:10">
      <c r="A555" s="349" t="s">
        <v>1291</v>
      </c>
      <c r="B555" s="350" t="s">
        <v>1292</v>
      </c>
      <c r="C555" s="349" t="s">
        <v>177</v>
      </c>
      <c r="D555" s="351">
        <v>33.061</v>
      </c>
      <c r="E555" s="352"/>
      <c r="F555" s="353"/>
      <c r="G555" s="352"/>
      <c r="H555" s="353"/>
      <c r="I555" s="354"/>
      <c r="J555" s="355"/>
    </row>
    <row r="556" spans="1:10">
      <c r="A556" s="349" t="s">
        <v>1293</v>
      </c>
      <c r="B556" s="350" t="s">
        <v>1294</v>
      </c>
      <c r="C556" s="349" t="s">
        <v>177</v>
      </c>
      <c r="D556" s="351">
        <v>49.591999999999999</v>
      </c>
      <c r="E556" s="352"/>
      <c r="F556" s="353"/>
      <c r="G556" s="352"/>
      <c r="H556" s="353"/>
      <c r="I556" s="354"/>
      <c r="J556" s="355"/>
    </row>
    <row r="557" spans="1:10">
      <c r="A557" s="349" t="s">
        <v>1295</v>
      </c>
      <c r="B557" s="350" t="s">
        <v>1296</v>
      </c>
      <c r="C557" s="349" t="s">
        <v>177</v>
      </c>
      <c r="D557" s="351">
        <v>7.9000000000000001E-2</v>
      </c>
      <c r="E557" s="352"/>
      <c r="F557" s="353"/>
      <c r="G557" s="352"/>
      <c r="H557" s="353"/>
      <c r="I557" s="354"/>
      <c r="J557" s="355"/>
    </row>
    <row r="558" spans="1:10">
      <c r="A558" s="349" t="s">
        <v>1297</v>
      </c>
      <c r="B558" s="350" t="s">
        <v>1298</v>
      </c>
      <c r="C558" s="349" t="s">
        <v>177</v>
      </c>
      <c r="D558" s="351">
        <v>0.24099999999999999</v>
      </c>
      <c r="E558" s="352"/>
      <c r="F558" s="353"/>
      <c r="G558" s="352"/>
      <c r="H558" s="353"/>
      <c r="I558" s="354"/>
      <c r="J558" s="355"/>
    </row>
    <row r="559" spans="1:10">
      <c r="A559" s="349" t="s">
        <v>1299</v>
      </c>
      <c r="B559" s="350" t="s">
        <v>1300</v>
      </c>
      <c r="C559" s="349" t="s">
        <v>177</v>
      </c>
      <c r="D559" s="351">
        <v>0.26600000000000001</v>
      </c>
      <c r="E559" s="352"/>
      <c r="F559" s="353"/>
      <c r="G559" s="352"/>
      <c r="H559" s="353"/>
      <c r="I559" s="354"/>
      <c r="J559" s="355"/>
    </row>
    <row r="560" spans="1:10">
      <c r="A560" s="349" t="s">
        <v>1301</v>
      </c>
      <c r="B560" s="350" t="s">
        <v>1302</v>
      </c>
      <c r="C560" s="349" t="s">
        <v>177</v>
      </c>
      <c r="D560" s="351">
        <v>0.20699999999999999</v>
      </c>
      <c r="E560" s="352"/>
      <c r="F560" s="353"/>
      <c r="G560" s="352"/>
      <c r="H560" s="353"/>
      <c r="I560" s="354"/>
      <c r="J560" s="355"/>
    </row>
    <row r="561" spans="1:10">
      <c r="A561" s="349" t="s">
        <v>1303</v>
      </c>
      <c r="B561" s="350" t="s">
        <v>1304</v>
      </c>
      <c r="C561" s="349" t="s">
        <v>177</v>
      </c>
      <c r="D561" s="351">
        <v>0.89500000000000002</v>
      </c>
      <c r="E561" s="352"/>
      <c r="F561" s="353"/>
      <c r="G561" s="352"/>
      <c r="H561" s="353"/>
      <c r="I561" s="354"/>
      <c r="J561" s="355"/>
    </row>
    <row r="562" spans="1:10">
      <c r="A562" s="349" t="s">
        <v>1305</v>
      </c>
      <c r="B562" s="350" t="s">
        <v>1306</v>
      </c>
      <c r="C562" s="349" t="s">
        <v>177</v>
      </c>
      <c r="D562" s="351">
        <v>0.33600000000000002</v>
      </c>
      <c r="E562" s="352"/>
      <c r="F562" s="353"/>
      <c r="G562" s="352"/>
      <c r="H562" s="353"/>
      <c r="I562" s="354"/>
      <c r="J562" s="355"/>
    </row>
    <row r="563" spans="1:10">
      <c r="A563" s="349" t="s">
        <v>1307</v>
      </c>
      <c r="B563" s="350" t="s">
        <v>1308</v>
      </c>
      <c r="C563" s="349" t="s">
        <v>177</v>
      </c>
      <c r="D563" s="351">
        <v>0.122</v>
      </c>
      <c r="E563" s="352"/>
      <c r="F563" s="353"/>
      <c r="G563" s="352"/>
      <c r="H563" s="353"/>
      <c r="I563" s="354"/>
      <c r="J563" s="355"/>
    </row>
    <row r="564" spans="1:10">
      <c r="A564" s="349" t="s">
        <v>1534</v>
      </c>
      <c r="B564" s="350" t="s">
        <v>1535</v>
      </c>
      <c r="C564" s="349" t="s">
        <v>1536</v>
      </c>
      <c r="D564" s="351">
        <v>1674.8000000000002</v>
      </c>
      <c r="E564" s="352"/>
      <c r="F564" s="353"/>
      <c r="G564" s="352"/>
      <c r="H564" s="353"/>
      <c r="I564" s="354"/>
      <c r="J564" s="361" t="s">
        <v>1531</v>
      </c>
    </row>
    <row r="565" spans="1:10">
      <c r="A565" s="349" t="s">
        <v>1537</v>
      </c>
      <c r="B565" s="350" t="s">
        <v>1538</v>
      </c>
      <c r="C565" s="349" t="s">
        <v>1539</v>
      </c>
      <c r="D565" s="351">
        <v>1674.8000000000002</v>
      </c>
      <c r="E565" s="352"/>
      <c r="F565" s="353"/>
      <c r="G565" s="352"/>
      <c r="H565" s="353"/>
      <c r="I565" s="354"/>
      <c r="J565" s="361" t="s">
        <v>1531</v>
      </c>
    </row>
    <row r="566" spans="1:10">
      <c r="A566" s="349" t="s">
        <v>1540</v>
      </c>
      <c r="B566" s="350" t="s">
        <v>1541</v>
      </c>
      <c r="C566" s="358" t="s">
        <v>250</v>
      </c>
      <c r="D566" s="351">
        <v>18.881</v>
      </c>
      <c r="E566" s="352"/>
      <c r="F566" s="353"/>
      <c r="G566" s="352"/>
      <c r="H566" s="353"/>
      <c r="I566" s="354"/>
      <c r="J566" s="361" t="s">
        <v>1531</v>
      </c>
    </row>
    <row r="567" spans="1:10">
      <c r="A567" s="349" t="s">
        <v>1542</v>
      </c>
      <c r="B567" s="350" t="s">
        <v>1543</v>
      </c>
      <c r="C567" s="349" t="s">
        <v>362</v>
      </c>
      <c r="D567" s="351">
        <v>49.475999999999999</v>
      </c>
      <c r="E567" s="352"/>
      <c r="F567" s="353"/>
      <c r="G567" s="352"/>
      <c r="H567" s="353"/>
      <c r="I567" s="354"/>
      <c r="J567" s="361" t="s">
        <v>1531</v>
      </c>
    </row>
  </sheetData>
  <mergeCells count="9">
    <mergeCell ref="A7:J7"/>
    <mergeCell ref="A8:J8"/>
    <mergeCell ref="A9:J9"/>
    <mergeCell ref="A1:J1"/>
    <mergeCell ref="A2:J2"/>
    <mergeCell ref="A3:J3"/>
    <mergeCell ref="A4:J4"/>
    <mergeCell ref="A5:J5"/>
    <mergeCell ref="A6:J6"/>
  </mergeCells>
  <printOptions gridLines="1"/>
  <pageMargins left="0.5" right="0.2" top="0.5" bottom="0.5" header="0.2" footer="0.2"/>
  <pageSetup scale="7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D32"/>
  <sheetViews>
    <sheetView showGridLines="0" workbookViewId="0">
      <pane ySplit="1" topLeftCell="A2" activePane="bottomLeft" state="frozen"/>
      <selection pane="bottomLeft" activeCell="A33" sqref="A33"/>
    </sheetView>
  </sheetViews>
  <sheetFormatPr defaultRowHeight="15"/>
  <cols>
    <col min="1" max="1" width="77.5703125" bestFit="1" customWidth="1"/>
    <col min="2" max="2" width="9.85546875" customWidth="1"/>
    <col min="3" max="3" width="10.140625" bestFit="1" customWidth="1"/>
    <col min="4" max="4" width="13.85546875" bestFit="1" customWidth="1"/>
  </cols>
  <sheetData>
    <row r="1" spans="1:4">
      <c r="A1" s="63" t="s">
        <v>115</v>
      </c>
      <c r="B1" s="63" t="s">
        <v>130</v>
      </c>
      <c r="C1" s="63" t="s">
        <v>123</v>
      </c>
      <c r="D1" s="63" t="s">
        <v>122</v>
      </c>
    </row>
    <row r="2" spans="1:4">
      <c r="A2" s="64" t="s">
        <v>124</v>
      </c>
      <c r="B2" s="64" t="s">
        <v>132</v>
      </c>
      <c r="C2" s="65" t="s">
        <v>126</v>
      </c>
      <c r="D2" s="65" t="s">
        <v>86</v>
      </c>
    </row>
    <row r="3" spans="1:4">
      <c r="A3" s="64" t="s">
        <v>125</v>
      </c>
      <c r="B3" s="64" t="s">
        <v>131</v>
      </c>
      <c r="C3" s="65" t="s">
        <v>127</v>
      </c>
      <c r="D3" s="65" t="s">
        <v>86</v>
      </c>
    </row>
    <row r="4" spans="1:4">
      <c r="A4" s="64" t="s">
        <v>116</v>
      </c>
      <c r="B4" s="64" t="s">
        <v>131</v>
      </c>
      <c r="C4" s="64" t="s">
        <v>128</v>
      </c>
      <c r="D4" s="3" t="s">
        <v>86</v>
      </c>
    </row>
    <row r="5" spans="1:4">
      <c r="A5" s="66" t="s">
        <v>117</v>
      </c>
      <c r="B5" s="66" t="s">
        <v>131</v>
      </c>
      <c r="C5" s="66"/>
      <c r="D5" s="3" t="s">
        <v>86</v>
      </c>
    </row>
    <row r="6" spans="1:4">
      <c r="A6" s="66" t="s">
        <v>118</v>
      </c>
      <c r="B6" s="66" t="s">
        <v>131</v>
      </c>
      <c r="C6" s="66"/>
      <c r="D6" s="3" t="s">
        <v>86</v>
      </c>
    </row>
    <row r="7" spans="1:4">
      <c r="A7" s="66" t="s">
        <v>119</v>
      </c>
      <c r="B7" s="66" t="s">
        <v>131</v>
      </c>
      <c r="C7" s="66"/>
      <c r="D7" s="3" t="s">
        <v>86</v>
      </c>
    </row>
    <row r="8" spans="1:4">
      <c r="A8" s="66" t="s">
        <v>120</v>
      </c>
      <c r="B8" s="66" t="s">
        <v>133</v>
      </c>
      <c r="C8" s="66"/>
      <c r="D8" s="3" t="s">
        <v>86</v>
      </c>
    </row>
    <row r="9" spans="1:4">
      <c r="A9" s="66" t="s">
        <v>121</v>
      </c>
      <c r="B9" s="66" t="s">
        <v>131</v>
      </c>
      <c r="C9" s="66"/>
      <c r="D9" s="3" t="s">
        <v>86</v>
      </c>
    </row>
    <row r="10" spans="1:4">
      <c r="A10" s="66" t="s">
        <v>134</v>
      </c>
      <c r="B10" s="66" t="s">
        <v>133</v>
      </c>
      <c r="C10" s="3" t="s">
        <v>128</v>
      </c>
      <c r="D10" s="3" t="s">
        <v>86</v>
      </c>
    </row>
    <row r="11" spans="1:4">
      <c r="A11" s="66" t="s">
        <v>135</v>
      </c>
      <c r="B11" s="66" t="s">
        <v>131</v>
      </c>
      <c r="C11" s="3" t="s">
        <v>136</v>
      </c>
      <c r="D11" s="3" t="s">
        <v>86</v>
      </c>
    </row>
    <row r="12" spans="1:4">
      <c r="A12" s="66" t="s">
        <v>137</v>
      </c>
      <c r="B12" s="66" t="s">
        <v>133</v>
      </c>
      <c r="C12" s="3" t="s">
        <v>128</v>
      </c>
      <c r="D12" s="3" t="s">
        <v>86</v>
      </c>
    </row>
    <row r="13" spans="1:4">
      <c r="A13" s="66" t="s">
        <v>138</v>
      </c>
      <c r="B13" s="66" t="s">
        <v>133</v>
      </c>
      <c r="C13" s="3" t="s">
        <v>128</v>
      </c>
      <c r="D13" s="3" t="s">
        <v>86</v>
      </c>
    </row>
    <row r="14" spans="1:4">
      <c r="A14" s="66" t="s">
        <v>139</v>
      </c>
      <c r="B14" s="66" t="s">
        <v>131</v>
      </c>
      <c r="C14" s="3"/>
      <c r="D14" s="3" t="s">
        <v>86</v>
      </c>
    </row>
    <row r="15" spans="1:4">
      <c r="A15" s="66" t="s">
        <v>140</v>
      </c>
      <c r="B15" s="66" t="s">
        <v>131</v>
      </c>
      <c r="C15" s="3" t="s">
        <v>128</v>
      </c>
      <c r="D15" s="3" t="s">
        <v>86</v>
      </c>
    </row>
    <row r="16" spans="1:4">
      <c r="A16" s="66" t="s">
        <v>141</v>
      </c>
      <c r="B16" s="66" t="s">
        <v>131</v>
      </c>
      <c r="C16" s="3" t="s">
        <v>142</v>
      </c>
      <c r="D16" s="3" t="s">
        <v>86</v>
      </c>
    </row>
    <row r="17" spans="1:4">
      <c r="A17" s="66" t="s">
        <v>1409</v>
      </c>
      <c r="B17" s="66" t="s">
        <v>131</v>
      </c>
      <c r="C17" s="3" t="s">
        <v>136</v>
      </c>
      <c r="D17" s="3" t="s">
        <v>86</v>
      </c>
    </row>
    <row r="18" spans="1:4">
      <c r="A18" s="66" t="s">
        <v>1411</v>
      </c>
      <c r="B18" s="66" t="s">
        <v>133</v>
      </c>
      <c r="C18" s="3" t="s">
        <v>1412</v>
      </c>
      <c r="D18" s="3" t="s">
        <v>86</v>
      </c>
    </row>
    <row r="19" spans="1:4">
      <c r="A19" s="66" t="s">
        <v>1410</v>
      </c>
      <c r="B19" s="66" t="s">
        <v>131</v>
      </c>
      <c r="C19" s="3" t="s">
        <v>136</v>
      </c>
      <c r="D19" s="3" t="s">
        <v>86</v>
      </c>
    </row>
    <row r="20" spans="1:4">
      <c r="A20" s="66" t="s">
        <v>129</v>
      </c>
      <c r="B20" s="66" t="s">
        <v>133</v>
      </c>
      <c r="C20" s="3"/>
      <c r="D20" s="3" t="s">
        <v>86</v>
      </c>
    </row>
    <row r="21" spans="1:4">
      <c r="A21" s="66" t="s">
        <v>1452</v>
      </c>
      <c r="B21" s="3"/>
      <c r="C21" s="3" t="s">
        <v>136</v>
      </c>
      <c r="D21" s="3" t="s">
        <v>86</v>
      </c>
    </row>
    <row r="22" spans="1:4">
      <c r="A22" s="66" t="s">
        <v>1453</v>
      </c>
      <c r="B22" s="3"/>
      <c r="C22" s="3"/>
      <c r="D22" s="3" t="s">
        <v>86</v>
      </c>
    </row>
    <row r="23" spans="1:4">
      <c r="A23" s="66" t="s">
        <v>1454</v>
      </c>
      <c r="B23" s="3"/>
      <c r="C23" s="3"/>
      <c r="D23" s="3" t="s">
        <v>86</v>
      </c>
    </row>
    <row r="24" spans="1:4">
      <c r="A24" s="277" t="s">
        <v>1455</v>
      </c>
      <c r="B24" s="3"/>
      <c r="C24" s="3"/>
      <c r="D24" s="3" t="s">
        <v>86</v>
      </c>
    </row>
    <row r="25" spans="1:4">
      <c r="A25" s="277" t="s">
        <v>1456</v>
      </c>
      <c r="B25" s="3"/>
      <c r="C25" s="3"/>
      <c r="D25" s="3" t="s">
        <v>86</v>
      </c>
    </row>
    <row r="26" spans="1:4">
      <c r="A26" s="277" t="s">
        <v>1457</v>
      </c>
      <c r="B26" s="3"/>
      <c r="C26" s="3"/>
      <c r="D26" s="3" t="s">
        <v>86</v>
      </c>
    </row>
    <row r="27" spans="1:4">
      <c r="A27" s="277" t="s">
        <v>1505</v>
      </c>
      <c r="B27" s="3"/>
      <c r="C27" s="3" t="s">
        <v>136</v>
      </c>
      <c r="D27" s="3" t="s">
        <v>86</v>
      </c>
    </row>
    <row r="28" spans="1:4">
      <c r="A28" s="337" t="s">
        <v>1499</v>
      </c>
      <c r="B28" s="338" t="s">
        <v>131</v>
      </c>
      <c r="C28" s="338"/>
      <c r="D28" s="338" t="s">
        <v>86</v>
      </c>
    </row>
    <row r="29" spans="1:4">
      <c r="A29" s="337" t="s">
        <v>1500</v>
      </c>
      <c r="B29" s="338" t="s">
        <v>133</v>
      </c>
      <c r="C29" s="338"/>
      <c r="D29" s="338" t="s">
        <v>1523</v>
      </c>
    </row>
    <row r="30" spans="1:4">
      <c r="A30" s="337" t="s">
        <v>1524</v>
      </c>
      <c r="B30" s="338"/>
      <c r="C30" s="338"/>
      <c r="D30" s="338" t="s">
        <v>86</v>
      </c>
    </row>
    <row r="31" spans="1:4">
      <c r="A31" s="337" t="s">
        <v>1521</v>
      </c>
      <c r="B31" s="3" t="s">
        <v>133</v>
      </c>
      <c r="C31" s="3" t="s">
        <v>1522</v>
      </c>
      <c r="D31" s="3" t="s">
        <v>86</v>
      </c>
    </row>
    <row r="32" spans="1:4">
      <c r="A32" s="337" t="s">
        <v>1525</v>
      </c>
      <c r="B32" s="338" t="s">
        <v>133</v>
      </c>
      <c r="C32" s="3" t="s">
        <v>1526</v>
      </c>
      <c r="D32" s="3"/>
    </row>
  </sheetData>
  <conditionalFormatting sqref="A2:D40">
    <cfRule type="expression" dxfId="8" priority="19">
      <formula>$D2="Yes"</formula>
    </cfRule>
  </conditionalFormatting>
  <dataValidations count="1">
    <dataValidation type="list" allowBlank="1" showInputMessage="1" showErrorMessage="1" sqref="D2:D9 D10:D16 D20" xr:uid="{00000000-0002-0000-0100-000000000000}">
      <formula1>"Yes,No,Needs Review"</formula1>
    </dataValidation>
  </dataValidations>
  <pageMargins left="0.7" right="0.7" top="0.75" bottom="0.75" header="0.3" footer="0.3"/>
  <pageSetup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J557"/>
  <sheetViews>
    <sheetView workbookViewId="0">
      <pane ySplit="10" topLeftCell="A223" activePane="bottomLeft" state="frozen"/>
      <selection pane="bottomLeft" activeCell="A244" sqref="A244"/>
    </sheetView>
  </sheetViews>
  <sheetFormatPr defaultColWidth="14.85546875" defaultRowHeight="15"/>
  <cols>
    <col min="1" max="1" width="13" style="230" customWidth="1"/>
    <col min="2" max="2" width="34.28515625" style="231" customWidth="1"/>
    <col min="3" max="3" width="20.140625" style="230" customWidth="1"/>
    <col min="4" max="4" width="14.85546875" style="232" customWidth="1"/>
    <col min="5" max="5" width="8.5703125" style="233" customWidth="1"/>
    <col min="6" max="6" width="13" style="232" customWidth="1"/>
    <col min="7" max="7" width="9.5703125" style="233" customWidth="1"/>
    <col min="8" max="8" width="11.85546875" style="232" customWidth="1"/>
    <col min="9" max="9" width="10.5703125" style="233" customWidth="1"/>
    <col min="10" max="10" width="36.85546875" style="234" customWidth="1"/>
    <col min="11" max="252" width="9.140625" style="137" customWidth="1"/>
    <col min="253" max="253" width="13" style="137" customWidth="1"/>
    <col min="254" max="254" width="34.28515625" style="137" customWidth="1"/>
    <col min="255" max="255" width="20.140625" style="137" customWidth="1"/>
    <col min="256" max="256" width="14.85546875" style="137"/>
    <col min="257" max="257" width="13" style="137" customWidth="1"/>
    <col min="258" max="258" width="34.28515625" style="137" customWidth="1"/>
    <col min="259" max="259" width="20.140625" style="137" customWidth="1"/>
    <col min="260" max="260" width="14.85546875" style="137"/>
    <col min="261" max="261" width="8.5703125" style="137" customWidth="1"/>
    <col min="262" max="262" width="13" style="137" customWidth="1"/>
    <col min="263" max="263" width="9.5703125" style="137" customWidth="1"/>
    <col min="264" max="264" width="11.85546875" style="137" customWidth="1"/>
    <col min="265" max="265" width="10.5703125" style="137" customWidth="1"/>
    <col min="266" max="266" width="36.85546875" style="137" customWidth="1"/>
    <col min="267" max="508" width="9.140625" style="137" customWidth="1"/>
    <col min="509" max="509" width="13" style="137" customWidth="1"/>
    <col min="510" max="510" width="34.28515625" style="137" customWidth="1"/>
    <col min="511" max="511" width="20.140625" style="137" customWidth="1"/>
    <col min="512" max="512" width="14.85546875" style="137"/>
    <col min="513" max="513" width="13" style="137" customWidth="1"/>
    <col min="514" max="514" width="34.28515625" style="137" customWidth="1"/>
    <col min="515" max="515" width="20.140625" style="137" customWidth="1"/>
    <col min="516" max="516" width="14.85546875" style="137"/>
    <col min="517" max="517" width="8.5703125" style="137" customWidth="1"/>
    <col min="518" max="518" width="13" style="137" customWidth="1"/>
    <col min="519" max="519" width="9.5703125" style="137" customWidth="1"/>
    <col min="520" max="520" width="11.85546875" style="137" customWidth="1"/>
    <col min="521" max="521" width="10.5703125" style="137" customWidth="1"/>
    <col min="522" max="522" width="36.85546875" style="137" customWidth="1"/>
    <col min="523" max="764" width="9.140625" style="137" customWidth="1"/>
    <col min="765" max="765" width="13" style="137" customWidth="1"/>
    <col min="766" max="766" width="34.28515625" style="137" customWidth="1"/>
    <col min="767" max="767" width="20.140625" style="137" customWidth="1"/>
    <col min="768" max="768" width="14.85546875" style="137"/>
    <col min="769" max="769" width="13" style="137" customWidth="1"/>
    <col min="770" max="770" width="34.28515625" style="137" customWidth="1"/>
    <col min="771" max="771" width="20.140625" style="137" customWidth="1"/>
    <col min="772" max="772" width="14.85546875" style="137"/>
    <col min="773" max="773" width="8.5703125" style="137" customWidth="1"/>
    <col min="774" max="774" width="13" style="137" customWidth="1"/>
    <col min="775" max="775" width="9.5703125" style="137" customWidth="1"/>
    <col min="776" max="776" width="11.85546875" style="137" customWidth="1"/>
    <col min="777" max="777" width="10.5703125" style="137" customWidth="1"/>
    <col min="778" max="778" width="36.85546875" style="137" customWidth="1"/>
    <col min="779" max="1020" width="9.140625" style="137" customWidth="1"/>
    <col min="1021" max="1021" width="13" style="137" customWidth="1"/>
    <col min="1022" max="1022" width="34.28515625" style="137" customWidth="1"/>
    <col min="1023" max="1023" width="20.140625" style="137" customWidth="1"/>
    <col min="1024" max="1024" width="14.85546875" style="137"/>
    <col min="1025" max="1025" width="13" style="137" customWidth="1"/>
    <col min="1026" max="1026" width="34.28515625" style="137" customWidth="1"/>
    <col min="1027" max="1027" width="20.140625" style="137" customWidth="1"/>
    <col min="1028" max="1028" width="14.85546875" style="137"/>
    <col min="1029" max="1029" width="8.5703125" style="137" customWidth="1"/>
    <col min="1030" max="1030" width="13" style="137" customWidth="1"/>
    <col min="1031" max="1031" width="9.5703125" style="137" customWidth="1"/>
    <col min="1032" max="1032" width="11.85546875" style="137" customWidth="1"/>
    <col min="1033" max="1033" width="10.5703125" style="137" customWidth="1"/>
    <col min="1034" max="1034" width="36.85546875" style="137" customWidth="1"/>
    <col min="1035" max="1276" width="9.140625" style="137" customWidth="1"/>
    <col min="1277" max="1277" width="13" style="137" customWidth="1"/>
    <col min="1278" max="1278" width="34.28515625" style="137" customWidth="1"/>
    <col min="1279" max="1279" width="20.140625" style="137" customWidth="1"/>
    <col min="1280" max="1280" width="14.85546875" style="137"/>
    <col min="1281" max="1281" width="13" style="137" customWidth="1"/>
    <col min="1282" max="1282" width="34.28515625" style="137" customWidth="1"/>
    <col min="1283" max="1283" width="20.140625" style="137" customWidth="1"/>
    <col min="1284" max="1284" width="14.85546875" style="137"/>
    <col min="1285" max="1285" width="8.5703125" style="137" customWidth="1"/>
    <col min="1286" max="1286" width="13" style="137" customWidth="1"/>
    <col min="1287" max="1287" width="9.5703125" style="137" customWidth="1"/>
    <col min="1288" max="1288" width="11.85546875" style="137" customWidth="1"/>
    <col min="1289" max="1289" width="10.5703125" style="137" customWidth="1"/>
    <col min="1290" max="1290" width="36.85546875" style="137" customWidth="1"/>
    <col min="1291" max="1532" width="9.140625" style="137" customWidth="1"/>
    <col min="1533" max="1533" width="13" style="137" customWidth="1"/>
    <col min="1534" max="1534" width="34.28515625" style="137" customWidth="1"/>
    <col min="1535" max="1535" width="20.140625" style="137" customWidth="1"/>
    <col min="1536" max="1536" width="14.85546875" style="137"/>
    <col min="1537" max="1537" width="13" style="137" customWidth="1"/>
    <col min="1538" max="1538" width="34.28515625" style="137" customWidth="1"/>
    <col min="1539" max="1539" width="20.140625" style="137" customWidth="1"/>
    <col min="1540" max="1540" width="14.85546875" style="137"/>
    <col min="1541" max="1541" width="8.5703125" style="137" customWidth="1"/>
    <col min="1542" max="1542" width="13" style="137" customWidth="1"/>
    <col min="1543" max="1543" width="9.5703125" style="137" customWidth="1"/>
    <col min="1544" max="1544" width="11.85546875" style="137" customWidth="1"/>
    <col min="1545" max="1545" width="10.5703125" style="137" customWidth="1"/>
    <col min="1546" max="1546" width="36.85546875" style="137" customWidth="1"/>
    <col min="1547" max="1788" width="9.140625" style="137" customWidth="1"/>
    <col min="1789" max="1789" width="13" style="137" customWidth="1"/>
    <col min="1790" max="1790" width="34.28515625" style="137" customWidth="1"/>
    <col min="1791" max="1791" width="20.140625" style="137" customWidth="1"/>
    <col min="1792" max="1792" width="14.85546875" style="137"/>
    <col min="1793" max="1793" width="13" style="137" customWidth="1"/>
    <col min="1794" max="1794" width="34.28515625" style="137" customWidth="1"/>
    <col min="1795" max="1795" width="20.140625" style="137" customWidth="1"/>
    <col min="1796" max="1796" width="14.85546875" style="137"/>
    <col min="1797" max="1797" width="8.5703125" style="137" customWidth="1"/>
    <col min="1798" max="1798" width="13" style="137" customWidth="1"/>
    <col min="1799" max="1799" width="9.5703125" style="137" customWidth="1"/>
    <col min="1800" max="1800" width="11.85546875" style="137" customWidth="1"/>
    <col min="1801" max="1801" width="10.5703125" style="137" customWidth="1"/>
    <col min="1802" max="1802" width="36.85546875" style="137" customWidth="1"/>
    <col min="1803" max="2044" width="9.140625" style="137" customWidth="1"/>
    <col min="2045" max="2045" width="13" style="137" customWidth="1"/>
    <col min="2046" max="2046" width="34.28515625" style="137" customWidth="1"/>
    <col min="2047" max="2047" width="20.140625" style="137" customWidth="1"/>
    <col min="2048" max="2048" width="14.85546875" style="137"/>
    <col min="2049" max="2049" width="13" style="137" customWidth="1"/>
    <col min="2050" max="2050" width="34.28515625" style="137" customWidth="1"/>
    <col min="2051" max="2051" width="20.140625" style="137" customWidth="1"/>
    <col min="2052" max="2052" width="14.85546875" style="137"/>
    <col min="2053" max="2053" width="8.5703125" style="137" customWidth="1"/>
    <col min="2054" max="2054" width="13" style="137" customWidth="1"/>
    <col min="2055" max="2055" width="9.5703125" style="137" customWidth="1"/>
    <col min="2056" max="2056" width="11.85546875" style="137" customWidth="1"/>
    <col min="2057" max="2057" width="10.5703125" style="137" customWidth="1"/>
    <col min="2058" max="2058" width="36.85546875" style="137" customWidth="1"/>
    <col min="2059" max="2300" width="9.140625" style="137" customWidth="1"/>
    <col min="2301" max="2301" width="13" style="137" customWidth="1"/>
    <col min="2302" max="2302" width="34.28515625" style="137" customWidth="1"/>
    <col min="2303" max="2303" width="20.140625" style="137" customWidth="1"/>
    <col min="2304" max="2304" width="14.85546875" style="137"/>
    <col min="2305" max="2305" width="13" style="137" customWidth="1"/>
    <col min="2306" max="2306" width="34.28515625" style="137" customWidth="1"/>
    <col min="2307" max="2307" width="20.140625" style="137" customWidth="1"/>
    <col min="2308" max="2308" width="14.85546875" style="137"/>
    <col min="2309" max="2309" width="8.5703125" style="137" customWidth="1"/>
    <col min="2310" max="2310" width="13" style="137" customWidth="1"/>
    <col min="2311" max="2311" width="9.5703125" style="137" customWidth="1"/>
    <col min="2312" max="2312" width="11.85546875" style="137" customWidth="1"/>
    <col min="2313" max="2313" width="10.5703125" style="137" customWidth="1"/>
    <col min="2314" max="2314" width="36.85546875" style="137" customWidth="1"/>
    <col min="2315" max="2556" width="9.140625" style="137" customWidth="1"/>
    <col min="2557" max="2557" width="13" style="137" customWidth="1"/>
    <col min="2558" max="2558" width="34.28515625" style="137" customWidth="1"/>
    <col min="2559" max="2559" width="20.140625" style="137" customWidth="1"/>
    <col min="2560" max="2560" width="14.85546875" style="137"/>
    <col min="2561" max="2561" width="13" style="137" customWidth="1"/>
    <col min="2562" max="2562" width="34.28515625" style="137" customWidth="1"/>
    <col min="2563" max="2563" width="20.140625" style="137" customWidth="1"/>
    <col min="2564" max="2564" width="14.85546875" style="137"/>
    <col min="2565" max="2565" width="8.5703125" style="137" customWidth="1"/>
    <col min="2566" max="2566" width="13" style="137" customWidth="1"/>
    <col min="2567" max="2567" width="9.5703125" style="137" customWidth="1"/>
    <col min="2568" max="2568" width="11.85546875" style="137" customWidth="1"/>
    <col min="2569" max="2569" width="10.5703125" style="137" customWidth="1"/>
    <col min="2570" max="2570" width="36.85546875" style="137" customWidth="1"/>
    <col min="2571" max="2812" width="9.140625" style="137" customWidth="1"/>
    <col min="2813" max="2813" width="13" style="137" customWidth="1"/>
    <col min="2814" max="2814" width="34.28515625" style="137" customWidth="1"/>
    <col min="2815" max="2815" width="20.140625" style="137" customWidth="1"/>
    <col min="2816" max="2816" width="14.85546875" style="137"/>
    <col min="2817" max="2817" width="13" style="137" customWidth="1"/>
    <col min="2818" max="2818" width="34.28515625" style="137" customWidth="1"/>
    <col min="2819" max="2819" width="20.140625" style="137" customWidth="1"/>
    <col min="2820" max="2820" width="14.85546875" style="137"/>
    <col min="2821" max="2821" width="8.5703125" style="137" customWidth="1"/>
    <col min="2822" max="2822" width="13" style="137" customWidth="1"/>
    <col min="2823" max="2823" width="9.5703125" style="137" customWidth="1"/>
    <col min="2824" max="2824" width="11.85546875" style="137" customWidth="1"/>
    <col min="2825" max="2825" width="10.5703125" style="137" customWidth="1"/>
    <col min="2826" max="2826" width="36.85546875" style="137" customWidth="1"/>
    <col min="2827" max="3068" width="9.140625" style="137" customWidth="1"/>
    <col min="3069" max="3069" width="13" style="137" customWidth="1"/>
    <col min="3070" max="3070" width="34.28515625" style="137" customWidth="1"/>
    <col min="3071" max="3071" width="20.140625" style="137" customWidth="1"/>
    <col min="3072" max="3072" width="14.85546875" style="137"/>
    <col min="3073" max="3073" width="13" style="137" customWidth="1"/>
    <col min="3074" max="3074" width="34.28515625" style="137" customWidth="1"/>
    <col min="3075" max="3075" width="20.140625" style="137" customWidth="1"/>
    <col min="3076" max="3076" width="14.85546875" style="137"/>
    <col min="3077" max="3077" width="8.5703125" style="137" customWidth="1"/>
    <col min="3078" max="3078" width="13" style="137" customWidth="1"/>
    <col min="3079" max="3079" width="9.5703125" style="137" customWidth="1"/>
    <col min="3080" max="3080" width="11.85546875" style="137" customWidth="1"/>
    <col min="3081" max="3081" width="10.5703125" style="137" customWidth="1"/>
    <col min="3082" max="3082" width="36.85546875" style="137" customWidth="1"/>
    <col min="3083" max="3324" width="9.140625" style="137" customWidth="1"/>
    <col min="3325" max="3325" width="13" style="137" customWidth="1"/>
    <col min="3326" max="3326" width="34.28515625" style="137" customWidth="1"/>
    <col min="3327" max="3327" width="20.140625" style="137" customWidth="1"/>
    <col min="3328" max="3328" width="14.85546875" style="137"/>
    <col min="3329" max="3329" width="13" style="137" customWidth="1"/>
    <col min="3330" max="3330" width="34.28515625" style="137" customWidth="1"/>
    <col min="3331" max="3331" width="20.140625" style="137" customWidth="1"/>
    <col min="3332" max="3332" width="14.85546875" style="137"/>
    <col min="3333" max="3333" width="8.5703125" style="137" customWidth="1"/>
    <col min="3334" max="3334" width="13" style="137" customWidth="1"/>
    <col min="3335" max="3335" width="9.5703125" style="137" customWidth="1"/>
    <col min="3336" max="3336" width="11.85546875" style="137" customWidth="1"/>
    <col min="3337" max="3337" width="10.5703125" style="137" customWidth="1"/>
    <col min="3338" max="3338" width="36.85546875" style="137" customWidth="1"/>
    <col min="3339" max="3580" width="9.140625" style="137" customWidth="1"/>
    <col min="3581" max="3581" width="13" style="137" customWidth="1"/>
    <col min="3582" max="3582" width="34.28515625" style="137" customWidth="1"/>
    <col min="3583" max="3583" width="20.140625" style="137" customWidth="1"/>
    <col min="3584" max="3584" width="14.85546875" style="137"/>
    <col min="3585" max="3585" width="13" style="137" customWidth="1"/>
    <col min="3586" max="3586" width="34.28515625" style="137" customWidth="1"/>
    <col min="3587" max="3587" width="20.140625" style="137" customWidth="1"/>
    <col min="3588" max="3588" width="14.85546875" style="137"/>
    <col min="3589" max="3589" width="8.5703125" style="137" customWidth="1"/>
    <col min="3590" max="3590" width="13" style="137" customWidth="1"/>
    <col min="3591" max="3591" width="9.5703125" style="137" customWidth="1"/>
    <col min="3592" max="3592" width="11.85546875" style="137" customWidth="1"/>
    <col min="3593" max="3593" width="10.5703125" style="137" customWidth="1"/>
    <col min="3594" max="3594" width="36.85546875" style="137" customWidth="1"/>
    <col min="3595" max="3836" width="9.140625" style="137" customWidth="1"/>
    <col min="3837" max="3837" width="13" style="137" customWidth="1"/>
    <col min="3838" max="3838" width="34.28515625" style="137" customWidth="1"/>
    <col min="3839" max="3839" width="20.140625" style="137" customWidth="1"/>
    <col min="3840" max="3840" width="14.85546875" style="137"/>
    <col min="3841" max="3841" width="13" style="137" customWidth="1"/>
    <col min="3842" max="3842" width="34.28515625" style="137" customWidth="1"/>
    <col min="3843" max="3843" width="20.140625" style="137" customWidth="1"/>
    <col min="3844" max="3844" width="14.85546875" style="137"/>
    <col min="3845" max="3845" width="8.5703125" style="137" customWidth="1"/>
    <col min="3846" max="3846" width="13" style="137" customWidth="1"/>
    <col min="3847" max="3847" width="9.5703125" style="137" customWidth="1"/>
    <col min="3848" max="3848" width="11.85546875" style="137" customWidth="1"/>
    <col min="3849" max="3849" width="10.5703125" style="137" customWidth="1"/>
    <col min="3850" max="3850" width="36.85546875" style="137" customWidth="1"/>
    <col min="3851" max="4092" width="9.140625" style="137" customWidth="1"/>
    <col min="4093" max="4093" width="13" style="137" customWidth="1"/>
    <col min="4094" max="4094" width="34.28515625" style="137" customWidth="1"/>
    <col min="4095" max="4095" width="20.140625" style="137" customWidth="1"/>
    <col min="4096" max="4096" width="14.85546875" style="137"/>
    <col min="4097" max="4097" width="13" style="137" customWidth="1"/>
    <col min="4098" max="4098" width="34.28515625" style="137" customWidth="1"/>
    <col min="4099" max="4099" width="20.140625" style="137" customWidth="1"/>
    <col min="4100" max="4100" width="14.85546875" style="137"/>
    <col min="4101" max="4101" width="8.5703125" style="137" customWidth="1"/>
    <col min="4102" max="4102" width="13" style="137" customWidth="1"/>
    <col min="4103" max="4103" width="9.5703125" style="137" customWidth="1"/>
    <col min="4104" max="4104" width="11.85546875" style="137" customWidth="1"/>
    <col min="4105" max="4105" width="10.5703125" style="137" customWidth="1"/>
    <col min="4106" max="4106" width="36.85546875" style="137" customWidth="1"/>
    <col min="4107" max="4348" width="9.140625" style="137" customWidth="1"/>
    <col min="4349" max="4349" width="13" style="137" customWidth="1"/>
    <col min="4350" max="4350" width="34.28515625" style="137" customWidth="1"/>
    <col min="4351" max="4351" width="20.140625" style="137" customWidth="1"/>
    <col min="4352" max="4352" width="14.85546875" style="137"/>
    <col min="4353" max="4353" width="13" style="137" customWidth="1"/>
    <col min="4354" max="4354" width="34.28515625" style="137" customWidth="1"/>
    <col min="4355" max="4355" width="20.140625" style="137" customWidth="1"/>
    <col min="4356" max="4356" width="14.85546875" style="137"/>
    <col min="4357" max="4357" width="8.5703125" style="137" customWidth="1"/>
    <col min="4358" max="4358" width="13" style="137" customWidth="1"/>
    <col min="4359" max="4359" width="9.5703125" style="137" customWidth="1"/>
    <col min="4360" max="4360" width="11.85546875" style="137" customWidth="1"/>
    <col min="4361" max="4361" width="10.5703125" style="137" customWidth="1"/>
    <col min="4362" max="4362" width="36.85546875" style="137" customWidth="1"/>
    <col min="4363" max="4604" width="9.140625" style="137" customWidth="1"/>
    <col min="4605" max="4605" width="13" style="137" customWidth="1"/>
    <col min="4606" max="4606" width="34.28515625" style="137" customWidth="1"/>
    <col min="4607" max="4607" width="20.140625" style="137" customWidth="1"/>
    <col min="4608" max="4608" width="14.85546875" style="137"/>
    <col min="4609" max="4609" width="13" style="137" customWidth="1"/>
    <col min="4610" max="4610" width="34.28515625" style="137" customWidth="1"/>
    <col min="4611" max="4611" width="20.140625" style="137" customWidth="1"/>
    <col min="4612" max="4612" width="14.85546875" style="137"/>
    <col min="4613" max="4613" width="8.5703125" style="137" customWidth="1"/>
    <col min="4614" max="4614" width="13" style="137" customWidth="1"/>
    <col min="4615" max="4615" width="9.5703125" style="137" customWidth="1"/>
    <col min="4616" max="4616" width="11.85546875" style="137" customWidth="1"/>
    <col min="4617" max="4617" width="10.5703125" style="137" customWidth="1"/>
    <col min="4618" max="4618" width="36.85546875" style="137" customWidth="1"/>
    <col min="4619" max="4860" width="9.140625" style="137" customWidth="1"/>
    <col min="4861" max="4861" width="13" style="137" customWidth="1"/>
    <col min="4862" max="4862" width="34.28515625" style="137" customWidth="1"/>
    <col min="4863" max="4863" width="20.140625" style="137" customWidth="1"/>
    <col min="4864" max="4864" width="14.85546875" style="137"/>
    <col min="4865" max="4865" width="13" style="137" customWidth="1"/>
    <col min="4866" max="4866" width="34.28515625" style="137" customWidth="1"/>
    <col min="4867" max="4867" width="20.140625" style="137" customWidth="1"/>
    <col min="4868" max="4868" width="14.85546875" style="137"/>
    <col min="4869" max="4869" width="8.5703125" style="137" customWidth="1"/>
    <col min="4870" max="4870" width="13" style="137" customWidth="1"/>
    <col min="4871" max="4871" width="9.5703125" style="137" customWidth="1"/>
    <col min="4872" max="4872" width="11.85546875" style="137" customWidth="1"/>
    <col min="4873" max="4873" width="10.5703125" style="137" customWidth="1"/>
    <col min="4874" max="4874" width="36.85546875" style="137" customWidth="1"/>
    <col min="4875" max="5116" width="9.140625" style="137" customWidth="1"/>
    <col min="5117" max="5117" width="13" style="137" customWidth="1"/>
    <col min="5118" max="5118" width="34.28515625" style="137" customWidth="1"/>
    <col min="5119" max="5119" width="20.140625" style="137" customWidth="1"/>
    <col min="5120" max="5120" width="14.85546875" style="137"/>
    <col min="5121" max="5121" width="13" style="137" customWidth="1"/>
    <col min="5122" max="5122" width="34.28515625" style="137" customWidth="1"/>
    <col min="5123" max="5123" width="20.140625" style="137" customWidth="1"/>
    <col min="5124" max="5124" width="14.85546875" style="137"/>
    <col min="5125" max="5125" width="8.5703125" style="137" customWidth="1"/>
    <col min="5126" max="5126" width="13" style="137" customWidth="1"/>
    <col min="5127" max="5127" width="9.5703125" style="137" customWidth="1"/>
    <col min="5128" max="5128" width="11.85546875" style="137" customWidth="1"/>
    <col min="5129" max="5129" width="10.5703125" style="137" customWidth="1"/>
    <col min="5130" max="5130" width="36.85546875" style="137" customWidth="1"/>
    <col min="5131" max="5372" width="9.140625" style="137" customWidth="1"/>
    <col min="5373" max="5373" width="13" style="137" customWidth="1"/>
    <col min="5374" max="5374" width="34.28515625" style="137" customWidth="1"/>
    <col min="5375" max="5375" width="20.140625" style="137" customWidth="1"/>
    <col min="5376" max="5376" width="14.85546875" style="137"/>
    <col min="5377" max="5377" width="13" style="137" customWidth="1"/>
    <col min="5378" max="5378" width="34.28515625" style="137" customWidth="1"/>
    <col min="5379" max="5379" width="20.140625" style="137" customWidth="1"/>
    <col min="5380" max="5380" width="14.85546875" style="137"/>
    <col min="5381" max="5381" width="8.5703125" style="137" customWidth="1"/>
    <col min="5382" max="5382" width="13" style="137" customWidth="1"/>
    <col min="5383" max="5383" width="9.5703125" style="137" customWidth="1"/>
    <col min="5384" max="5384" width="11.85546875" style="137" customWidth="1"/>
    <col min="5385" max="5385" width="10.5703125" style="137" customWidth="1"/>
    <col min="5386" max="5386" width="36.85546875" style="137" customWidth="1"/>
    <col min="5387" max="5628" width="9.140625" style="137" customWidth="1"/>
    <col min="5629" max="5629" width="13" style="137" customWidth="1"/>
    <col min="5630" max="5630" width="34.28515625" style="137" customWidth="1"/>
    <col min="5631" max="5631" width="20.140625" style="137" customWidth="1"/>
    <col min="5632" max="5632" width="14.85546875" style="137"/>
    <col min="5633" max="5633" width="13" style="137" customWidth="1"/>
    <col min="5634" max="5634" width="34.28515625" style="137" customWidth="1"/>
    <col min="5635" max="5635" width="20.140625" style="137" customWidth="1"/>
    <col min="5636" max="5636" width="14.85546875" style="137"/>
    <col min="5637" max="5637" width="8.5703125" style="137" customWidth="1"/>
    <col min="5638" max="5638" width="13" style="137" customWidth="1"/>
    <col min="5639" max="5639" width="9.5703125" style="137" customWidth="1"/>
    <col min="5640" max="5640" width="11.85546875" style="137" customWidth="1"/>
    <col min="5641" max="5641" width="10.5703125" style="137" customWidth="1"/>
    <col min="5642" max="5642" width="36.85546875" style="137" customWidth="1"/>
    <col min="5643" max="5884" width="9.140625" style="137" customWidth="1"/>
    <col min="5885" max="5885" width="13" style="137" customWidth="1"/>
    <col min="5886" max="5886" width="34.28515625" style="137" customWidth="1"/>
    <col min="5887" max="5887" width="20.140625" style="137" customWidth="1"/>
    <col min="5888" max="5888" width="14.85546875" style="137"/>
    <col min="5889" max="5889" width="13" style="137" customWidth="1"/>
    <col min="5890" max="5890" width="34.28515625" style="137" customWidth="1"/>
    <col min="5891" max="5891" width="20.140625" style="137" customWidth="1"/>
    <col min="5892" max="5892" width="14.85546875" style="137"/>
    <col min="5893" max="5893" width="8.5703125" style="137" customWidth="1"/>
    <col min="5894" max="5894" width="13" style="137" customWidth="1"/>
    <col min="5895" max="5895" width="9.5703125" style="137" customWidth="1"/>
    <col min="5896" max="5896" width="11.85546875" style="137" customWidth="1"/>
    <col min="5897" max="5897" width="10.5703125" style="137" customWidth="1"/>
    <col min="5898" max="5898" width="36.85546875" style="137" customWidth="1"/>
    <col min="5899" max="6140" width="9.140625" style="137" customWidth="1"/>
    <col min="6141" max="6141" width="13" style="137" customWidth="1"/>
    <col min="6142" max="6142" width="34.28515625" style="137" customWidth="1"/>
    <col min="6143" max="6143" width="20.140625" style="137" customWidth="1"/>
    <col min="6144" max="6144" width="14.85546875" style="137"/>
    <col min="6145" max="6145" width="13" style="137" customWidth="1"/>
    <col min="6146" max="6146" width="34.28515625" style="137" customWidth="1"/>
    <col min="6147" max="6147" width="20.140625" style="137" customWidth="1"/>
    <col min="6148" max="6148" width="14.85546875" style="137"/>
    <col min="6149" max="6149" width="8.5703125" style="137" customWidth="1"/>
    <col min="6150" max="6150" width="13" style="137" customWidth="1"/>
    <col min="6151" max="6151" width="9.5703125" style="137" customWidth="1"/>
    <col min="6152" max="6152" width="11.85546875" style="137" customWidth="1"/>
    <col min="6153" max="6153" width="10.5703125" style="137" customWidth="1"/>
    <col min="6154" max="6154" width="36.85546875" style="137" customWidth="1"/>
    <col min="6155" max="6396" width="9.140625" style="137" customWidth="1"/>
    <col min="6397" max="6397" width="13" style="137" customWidth="1"/>
    <col min="6398" max="6398" width="34.28515625" style="137" customWidth="1"/>
    <col min="6399" max="6399" width="20.140625" style="137" customWidth="1"/>
    <col min="6400" max="6400" width="14.85546875" style="137"/>
    <col min="6401" max="6401" width="13" style="137" customWidth="1"/>
    <col min="6402" max="6402" width="34.28515625" style="137" customWidth="1"/>
    <col min="6403" max="6403" width="20.140625" style="137" customWidth="1"/>
    <col min="6404" max="6404" width="14.85546875" style="137"/>
    <col min="6405" max="6405" width="8.5703125" style="137" customWidth="1"/>
    <col min="6406" max="6406" width="13" style="137" customWidth="1"/>
    <col min="6407" max="6407" width="9.5703125" style="137" customWidth="1"/>
    <col min="6408" max="6408" width="11.85546875" style="137" customWidth="1"/>
    <col min="6409" max="6409" width="10.5703125" style="137" customWidth="1"/>
    <col min="6410" max="6410" width="36.85546875" style="137" customWidth="1"/>
    <col min="6411" max="6652" width="9.140625" style="137" customWidth="1"/>
    <col min="6653" max="6653" width="13" style="137" customWidth="1"/>
    <col min="6654" max="6654" width="34.28515625" style="137" customWidth="1"/>
    <col min="6655" max="6655" width="20.140625" style="137" customWidth="1"/>
    <col min="6656" max="6656" width="14.85546875" style="137"/>
    <col min="6657" max="6657" width="13" style="137" customWidth="1"/>
    <col min="6658" max="6658" width="34.28515625" style="137" customWidth="1"/>
    <col min="6659" max="6659" width="20.140625" style="137" customWidth="1"/>
    <col min="6660" max="6660" width="14.85546875" style="137"/>
    <col min="6661" max="6661" width="8.5703125" style="137" customWidth="1"/>
    <col min="6662" max="6662" width="13" style="137" customWidth="1"/>
    <col min="6663" max="6663" width="9.5703125" style="137" customWidth="1"/>
    <col min="6664" max="6664" width="11.85546875" style="137" customWidth="1"/>
    <col min="6665" max="6665" width="10.5703125" style="137" customWidth="1"/>
    <col min="6666" max="6666" width="36.85546875" style="137" customWidth="1"/>
    <col min="6667" max="6908" width="9.140625" style="137" customWidth="1"/>
    <col min="6909" max="6909" width="13" style="137" customWidth="1"/>
    <col min="6910" max="6910" width="34.28515625" style="137" customWidth="1"/>
    <col min="6911" max="6911" width="20.140625" style="137" customWidth="1"/>
    <col min="6912" max="6912" width="14.85546875" style="137"/>
    <col min="6913" max="6913" width="13" style="137" customWidth="1"/>
    <col min="6914" max="6914" width="34.28515625" style="137" customWidth="1"/>
    <col min="6915" max="6915" width="20.140625" style="137" customWidth="1"/>
    <col min="6916" max="6916" width="14.85546875" style="137"/>
    <col min="6917" max="6917" width="8.5703125" style="137" customWidth="1"/>
    <col min="6918" max="6918" width="13" style="137" customWidth="1"/>
    <col min="6919" max="6919" width="9.5703125" style="137" customWidth="1"/>
    <col min="6920" max="6920" width="11.85546875" style="137" customWidth="1"/>
    <col min="6921" max="6921" width="10.5703125" style="137" customWidth="1"/>
    <col min="6922" max="6922" width="36.85546875" style="137" customWidth="1"/>
    <col min="6923" max="7164" width="9.140625" style="137" customWidth="1"/>
    <col min="7165" max="7165" width="13" style="137" customWidth="1"/>
    <col min="7166" max="7166" width="34.28515625" style="137" customWidth="1"/>
    <col min="7167" max="7167" width="20.140625" style="137" customWidth="1"/>
    <col min="7168" max="7168" width="14.85546875" style="137"/>
    <col min="7169" max="7169" width="13" style="137" customWidth="1"/>
    <col min="7170" max="7170" width="34.28515625" style="137" customWidth="1"/>
    <col min="7171" max="7171" width="20.140625" style="137" customWidth="1"/>
    <col min="7172" max="7172" width="14.85546875" style="137"/>
    <col min="7173" max="7173" width="8.5703125" style="137" customWidth="1"/>
    <col min="7174" max="7174" width="13" style="137" customWidth="1"/>
    <col min="7175" max="7175" width="9.5703125" style="137" customWidth="1"/>
    <col min="7176" max="7176" width="11.85546875" style="137" customWidth="1"/>
    <col min="7177" max="7177" width="10.5703125" style="137" customWidth="1"/>
    <col min="7178" max="7178" width="36.85546875" style="137" customWidth="1"/>
    <col min="7179" max="7420" width="9.140625" style="137" customWidth="1"/>
    <col min="7421" max="7421" width="13" style="137" customWidth="1"/>
    <col min="7422" max="7422" width="34.28515625" style="137" customWidth="1"/>
    <col min="7423" max="7423" width="20.140625" style="137" customWidth="1"/>
    <col min="7424" max="7424" width="14.85546875" style="137"/>
    <col min="7425" max="7425" width="13" style="137" customWidth="1"/>
    <col min="7426" max="7426" width="34.28515625" style="137" customWidth="1"/>
    <col min="7427" max="7427" width="20.140625" style="137" customWidth="1"/>
    <col min="7428" max="7428" width="14.85546875" style="137"/>
    <col min="7429" max="7429" width="8.5703125" style="137" customWidth="1"/>
    <col min="7430" max="7430" width="13" style="137" customWidth="1"/>
    <col min="7431" max="7431" width="9.5703125" style="137" customWidth="1"/>
    <col min="7432" max="7432" width="11.85546875" style="137" customWidth="1"/>
    <col min="7433" max="7433" width="10.5703125" style="137" customWidth="1"/>
    <col min="7434" max="7434" width="36.85546875" style="137" customWidth="1"/>
    <col min="7435" max="7676" width="9.140625" style="137" customWidth="1"/>
    <col min="7677" max="7677" width="13" style="137" customWidth="1"/>
    <col min="7678" max="7678" width="34.28515625" style="137" customWidth="1"/>
    <col min="7679" max="7679" width="20.140625" style="137" customWidth="1"/>
    <col min="7680" max="7680" width="14.85546875" style="137"/>
    <col min="7681" max="7681" width="13" style="137" customWidth="1"/>
    <col min="7682" max="7682" width="34.28515625" style="137" customWidth="1"/>
    <col min="7683" max="7683" width="20.140625" style="137" customWidth="1"/>
    <col min="7684" max="7684" width="14.85546875" style="137"/>
    <col min="7685" max="7685" width="8.5703125" style="137" customWidth="1"/>
    <col min="7686" max="7686" width="13" style="137" customWidth="1"/>
    <col min="7687" max="7687" width="9.5703125" style="137" customWidth="1"/>
    <col min="7688" max="7688" width="11.85546875" style="137" customWidth="1"/>
    <col min="7689" max="7689" width="10.5703125" style="137" customWidth="1"/>
    <col min="7690" max="7690" width="36.85546875" style="137" customWidth="1"/>
    <col min="7691" max="7932" width="9.140625" style="137" customWidth="1"/>
    <col min="7933" max="7933" width="13" style="137" customWidth="1"/>
    <col min="7934" max="7934" width="34.28515625" style="137" customWidth="1"/>
    <col min="7935" max="7935" width="20.140625" style="137" customWidth="1"/>
    <col min="7936" max="7936" width="14.85546875" style="137"/>
    <col min="7937" max="7937" width="13" style="137" customWidth="1"/>
    <col min="7938" max="7938" width="34.28515625" style="137" customWidth="1"/>
    <col min="7939" max="7939" width="20.140625" style="137" customWidth="1"/>
    <col min="7940" max="7940" width="14.85546875" style="137"/>
    <col min="7941" max="7941" width="8.5703125" style="137" customWidth="1"/>
    <col min="7942" max="7942" width="13" style="137" customWidth="1"/>
    <col min="7943" max="7943" width="9.5703125" style="137" customWidth="1"/>
    <col min="7944" max="7944" width="11.85546875" style="137" customWidth="1"/>
    <col min="7945" max="7945" width="10.5703125" style="137" customWidth="1"/>
    <col min="7946" max="7946" width="36.85546875" style="137" customWidth="1"/>
    <col min="7947" max="8188" width="9.140625" style="137" customWidth="1"/>
    <col min="8189" max="8189" width="13" style="137" customWidth="1"/>
    <col min="8190" max="8190" width="34.28515625" style="137" customWidth="1"/>
    <col min="8191" max="8191" width="20.140625" style="137" customWidth="1"/>
    <col min="8192" max="8192" width="14.85546875" style="137"/>
    <col min="8193" max="8193" width="13" style="137" customWidth="1"/>
    <col min="8194" max="8194" width="34.28515625" style="137" customWidth="1"/>
    <col min="8195" max="8195" width="20.140625" style="137" customWidth="1"/>
    <col min="8196" max="8196" width="14.85546875" style="137"/>
    <col min="8197" max="8197" width="8.5703125" style="137" customWidth="1"/>
    <col min="8198" max="8198" width="13" style="137" customWidth="1"/>
    <col min="8199" max="8199" width="9.5703125" style="137" customWidth="1"/>
    <col min="8200" max="8200" width="11.85546875" style="137" customWidth="1"/>
    <col min="8201" max="8201" width="10.5703125" style="137" customWidth="1"/>
    <col min="8202" max="8202" width="36.85546875" style="137" customWidth="1"/>
    <col min="8203" max="8444" width="9.140625" style="137" customWidth="1"/>
    <col min="8445" max="8445" width="13" style="137" customWidth="1"/>
    <col min="8446" max="8446" width="34.28515625" style="137" customWidth="1"/>
    <col min="8447" max="8447" width="20.140625" style="137" customWidth="1"/>
    <col min="8448" max="8448" width="14.85546875" style="137"/>
    <col min="8449" max="8449" width="13" style="137" customWidth="1"/>
    <col min="8450" max="8450" width="34.28515625" style="137" customWidth="1"/>
    <col min="8451" max="8451" width="20.140625" style="137" customWidth="1"/>
    <col min="8452" max="8452" width="14.85546875" style="137"/>
    <col min="8453" max="8453" width="8.5703125" style="137" customWidth="1"/>
    <col min="8454" max="8454" width="13" style="137" customWidth="1"/>
    <col min="8455" max="8455" width="9.5703125" style="137" customWidth="1"/>
    <col min="8456" max="8456" width="11.85546875" style="137" customWidth="1"/>
    <col min="8457" max="8457" width="10.5703125" style="137" customWidth="1"/>
    <col min="8458" max="8458" width="36.85546875" style="137" customWidth="1"/>
    <col min="8459" max="8700" width="9.140625" style="137" customWidth="1"/>
    <col min="8701" max="8701" width="13" style="137" customWidth="1"/>
    <col min="8702" max="8702" width="34.28515625" style="137" customWidth="1"/>
    <col min="8703" max="8703" width="20.140625" style="137" customWidth="1"/>
    <col min="8704" max="8704" width="14.85546875" style="137"/>
    <col min="8705" max="8705" width="13" style="137" customWidth="1"/>
    <col min="8706" max="8706" width="34.28515625" style="137" customWidth="1"/>
    <col min="8707" max="8707" width="20.140625" style="137" customWidth="1"/>
    <col min="8708" max="8708" width="14.85546875" style="137"/>
    <col min="8709" max="8709" width="8.5703125" style="137" customWidth="1"/>
    <col min="8710" max="8710" width="13" style="137" customWidth="1"/>
    <col min="8711" max="8711" width="9.5703125" style="137" customWidth="1"/>
    <col min="8712" max="8712" width="11.85546875" style="137" customWidth="1"/>
    <col min="8713" max="8713" width="10.5703125" style="137" customWidth="1"/>
    <col min="8714" max="8714" width="36.85546875" style="137" customWidth="1"/>
    <col min="8715" max="8956" width="9.140625" style="137" customWidth="1"/>
    <col min="8957" max="8957" width="13" style="137" customWidth="1"/>
    <col min="8958" max="8958" width="34.28515625" style="137" customWidth="1"/>
    <col min="8959" max="8959" width="20.140625" style="137" customWidth="1"/>
    <col min="8960" max="8960" width="14.85546875" style="137"/>
    <col min="8961" max="8961" width="13" style="137" customWidth="1"/>
    <col min="8962" max="8962" width="34.28515625" style="137" customWidth="1"/>
    <col min="8963" max="8963" width="20.140625" style="137" customWidth="1"/>
    <col min="8964" max="8964" width="14.85546875" style="137"/>
    <col min="8965" max="8965" width="8.5703125" style="137" customWidth="1"/>
    <col min="8966" max="8966" width="13" style="137" customWidth="1"/>
    <col min="8967" max="8967" width="9.5703125" style="137" customWidth="1"/>
    <col min="8968" max="8968" width="11.85546875" style="137" customWidth="1"/>
    <col min="8969" max="8969" width="10.5703125" style="137" customWidth="1"/>
    <col min="8970" max="8970" width="36.85546875" style="137" customWidth="1"/>
    <col min="8971" max="9212" width="9.140625" style="137" customWidth="1"/>
    <col min="9213" max="9213" width="13" style="137" customWidth="1"/>
    <col min="9214" max="9214" width="34.28515625" style="137" customWidth="1"/>
    <col min="9215" max="9215" width="20.140625" style="137" customWidth="1"/>
    <col min="9216" max="9216" width="14.85546875" style="137"/>
    <col min="9217" max="9217" width="13" style="137" customWidth="1"/>
    <col min="9218" max="9218" width="34.28515625" style="137" customWidth="1"/>
    <col min="9219" max="9219" width="20.140625" style="137" customWidth="1"/>
    <col min="9220" max="9220" width="14.85546875" style="137"/>
    <col min="9221" max="9221" width="8.5703125" style="137" customWidth="1"/>
    <col min="9222" max="9222" width="13" style="137" customWidth="1"/>
    <col min="9223" max="9223" width="9.5703125" style="137" customWidth="1"/>
    <col min="9224" max="9224" width="11.85546875" style="137" customWidth="1"/>
    <col min="9225" max="9225" width="10.5703125" style="137" customWidth="1"/>
    <col min="9226" max="9226" width="36.85546875" style="137" customWidth="1"/>
    <col min="9227" max="9468" width="9.140625" style="137" customWidth="1"/>
    <col min="9469" max="9469" width="13" style="137" customWidth="1"/>
    <col min="9470" max="9470" width="34.28515625" style="137" customWidth="1"/>
    <col min="9471" max="9471" width="20.140625" style="137" customWidth="1"/>
    <col min="9472" max="9472" width="14.85546875" style="137"/>
    <col min="9473" max="9473" width="13" style="137" customWidth="1"/>
    <col min="9474" max="9474" width="34.28515625" style="137" customWidth="1"/>
    <col min="9475" max="9475" width="20.140625" style="137" customWidth="1"/>
    <col min="9476" max="9476" width="14.85546875" style="137"/>
    <col min="9477" max="9477" width="8.5703125" style="137" customWidth="1"/>
    <col min="9478" max="9478" width="13" style="137" customWidth="1"/>
    <col min="9479" max="9479" width="9.5703125" style="137" customWidth="1"/>
    <col min="9480" max="9480" width="11.85546875" style="137" customWidth="1"/>
    <col min="9481" max="9481" width="10.5703125" style="137" customWidth="1"/>
    <col min="9482" max="9482" width="36.85546875" style="137" customWidth="1"/>
    <col min="9483" max="9724" width="9.140625" style="137" customWidth="1"/>
    <col min="9725" max="9725" width="13" style="137" customWidth="1"/>
    <col min="9726" max="9726" width="34.28515625" style="137" customWidth="1"/>
    <col min="9727" max="9727" width="20.140625" style="137" customWidth="1"/>
    <col min="9728" max="9728" width="14.85546875" style="137"/>
    <col min="9729" max="9729" width="13" style="137" customWidth="1"/>
    <col min="9730" max="9730" width="34.28515625" style="137" customWidth="1"/>
    <col min="9731" max="9731" width="20.140625" style="137" customWidth="1"/>
    <col min="9732" max="9732" width="14.85546875" style="137"/>
    <col min="9733" max="9733" width="8.5703125" style="137" customWidth="1"/>
    <col min="9734" max="9734" width="13" style="137" customWidth="1"/>
    <col min="9735" max="9735" width="9.5703125" style="137" customWidth="1"/>
    <col min="9736" max="9736" width="11.85546875" style="137" customWidth="1"/>
    <col min="9737" max="9737" width="10.5703125" style="137" customWidth="1"/>
    <col min="9738" max="9738" width="36.85546875" style="137" customWidth="1"/>
    <col min="9739" max="9980" width="9.140625" style="137" customWidth="1"/>
    <col min="9981" max="9981" width="13" style="137" customWidth="1"/>
    <col min="9982" max="9982" width="34.28515625" style="137" customWidth="1"/>
    <col min="9983" max="9983" width="20.140625" style="137" customWidth="1"/>
    <col min="9984" max="9984" width="14.85546875" style="137"/>
    <col min="9985" max="9985" width="13" style="137" customWidth="1"/>
    <col min="9986" max="9986" width="34.28515625" style="137" customWidth="1"/>
    <col min="9987" max="9987" width="20.140625" style="137" customWidth="1"/>
    <col min="9988" max="9988" width="14.85546875" style="137"/>
    <col min="9989" max="9989" width="8.5703125" style="137" customWidth="1"/>
    <col min="9990" max="9990" width="13" style="137" customWidth="1"/>
    <col min="9991" max="9991" width="9.5703125" style="137" customWidth="1"/>
    <col min="9992" max="9992" width="11.85546875" style="137" customWidth="1"/>
    <col min="9993" max="9993" width="10.5703125" style="137" customWidth="1"/>
    <col min="9994" max="9994" width="36.85546875" style="137" customWidth="1"/>
    <col min="9995" max="10236" width="9.140625" style="137" customWidth="1"/>
    <col min="10237" max="10237" width="13" style="137" customWidth="1"/>
    <col min="10238" max="10238" width="34.28515625" style="137" customWidth="1"/>
    <col min="10239" max="10239" width="20.140625" style="137" customWidth="1"/>
    <col min="10240" max="10240" width="14.85546875" style="137"/>
    <col min="10241" max="10241" width="13" style="137" customWidth="1"/>
    <col min="10242" max="10242" width="34.28515625" style="137" customWidth="1"/>
    <col min="10243" max="10243" width="20.140625" style="137" customWidth="1"/>
    <col min="10244" max="10244" width="14.85546875" style="137"/>
    <col min="10245" max="10245" width="8.5703125" style="137" customWidth="1"/>
    <col min="10246" max="10246" width="13" style="137" customWidth="1"/>
    <col min="10247" max="10247" width="9.5703125" style="137" customWidth="1"/>
    <col min="10248" max="10248" width="11.85546875" style="137" customWidth="1"/>
    <col min="10249" max="10249" width="10.5703125" style="137" customWidth="1"/>
    <col min="10250" max="10250" width="36.85546875" style="137" customWidth="1"/>
    <col min="10251" max="10492" width="9.140625" style="137" customWidth="1"/>
    <col min="10493" max="10493" width="13" style="137" customWidth="1"/>
    <col min="10494" max="10494" width="34.28515625" style="137" customWidth="1"/>
    <col min="10495" max="10495" width="20.140625" style="137" customWidth="1"/>
    <col min="10496" max="10496" width="14.85546875" style="137"/>
    <col min="10497" max="10497" width="13" style="137" customWidth="1"/>
    <col min="10498" max="10498" width="34.28515625" style="137" customWidth="1"/>
    <col min="10499" max="10499" width="20.140625" style="137" customWidth="1"/>
    <col min="10500" max="10500" width="14.85546875" style="137"/>
    <col min="10501" max="10501" width="8.5703125" style="137" customWidth="1"/>
    <col min="10502" max="10502" width="13" style="137" customWidth="1"/>
    <col min="10503" max="10503" width="9.5703125" style="137" customWidth="1"/>
    <col min="10504" max="10504" width="11.85546875" style="137" customWidth="1"/>
    <col min="10505" max="10505" width="10.5703125" style="137" customWidth="1"/>
    <col min="10506" max="10506" width="36.85546875" style="137" customWidth="1"/>
    <col min="10507" max="10748" width="9.140625" style="137" customWidth="1"/>
    <col min="10749" max="10749" width="13" style="137" customWidth="1"/>
    <col min="10750" max="10750" width="34.28515625" style="137" customWidth="1"/>
    <col min="10751" max="10751" width="20.140625" style="137" customWidth="1"/>
    <col min="10752" max="10752" width="14.85546875" style="137"/>
    <col min="10753" max="10753" width="13" style="137" customWidth="1"/>
    <col min="10754" max="10754" width="34.28515625" style="137" customWidth="1"/>
    <col min="10755" max="10755" width="20.140625" style="137" customWidth="1"/>
    <col min="10756" max="10756" width="14.85546875" style="137"/>
    <col min="10757" max="10757" width="8.5703125" style="137" customWidth="1"/>
    <col min="10758" max="10758" width="13" style="137" customWidth="1"/>
    <col min="10759" max="10759" width="9.5703125" style="137" customWidth="1"/>
    <col min="10760" max="10760" width="11.85546875" style="137" customWidth="1"/>
    <col min="10761" max="10761" width="10.5703125" style="137" customWidth="1"/>
    <col min="10762" max="10762" width="36.85546875" style="137" customWidth="1"/>
    <col min="10763" max="11004" width="9.140625" style="137" customWidth="1"/>
    <col min="11005" max="11005" width="13" style="137" customWidth="1"/>
    <col min="11006" max="11006" width="34.28515625" style="137" customWidth="1"/>
    <col min="11007" max="11007" width="20.140625" style="137" customWidth="1"/>
    <col min="11008" max="11008" width="14.85546875" style="137"/>
    <col min="11009" max="11009" width="13" style="137" customWidth="1"/>
    <col min="11010" max="11010" width="34.28515625" style="137" customWidth="1"/>
    <col min="11011" max="11011" width="20.140625" style="137" customWidth="1"/>
    <col min="11012" max="11012" width="14.85546875" style="137"/>
    <col min="11013" max="11013" width="8.5703125" style="137" customWidth="1"/>
    <col min="11014" max="11014" width="13" style="137" customWidth="1"/>
    <col min="11015" max="11015" width="9.5703125" style="137" customWidth="1"/>
    <col min="11016" max="11016" width="11.85546875" style="137" customWidth="1"/>
    <col min="11017" max="11017" width="10.5703125" style="137" customWidth="1"/>
    <col min="11018" max="11018" width="36.85546875" style="137" customWidth="1"/>
    <col min="11019" max="11260" width="9.140625" style="137" customWidth="1"/>
    <col min="11261" max="11261" width="13" style="137" customWidth="1"/>
    <col min="11262" max="11262" width="34.28515625" style="137" customWidth="1"/>
    <col min="11263" max="11263" width="20.140625" style="137" customWidth="1"/>
    <col min="11264" max="11264" width="14.85546875" style="137"/>
    <col min="11265" max="11265" width="13" style="137" customWidth="1"/>
    <col min="11266" max="11266" width="34.28515625" style="137" customWidth="1"/>
    <col min="11267" max="11267" width="20.140625" style="137" customWidth="1"/>
    <col min="11268" max="11268" width="14.85546875" style="137"/>
    <col min="11269" max="11269" width="8.5703125" style="137" customWidth="1"/>
    <col min="11270" max="11270" width="13" style="137" customWidth="1"/>
    <col min="11271" max="11271" width="9.5703125" style="137" customWidth="1"/>
    <col min="11272" max="11272" width="11.85546875" style="137" customWidth="1"/>
    <col min="11273" max="11273" width="10.5703125" style="137" customWidth="1"/>
    <col min="11274" max="11274" width="36.85546875" style="137" customWidth="1"/>
    <col min="11275" max="11516" width="9.140625" style="137" customWidth="1"/>
    <col min="11517" max="11517" width="13" style="137" customWidth="1"/>
    <col min="11518" max="11518" width="34.28515625" style="137" customWidth="1"/>
    <col min="11519" max="11519" width="20.140625" style="137" customWidth="1"/>
    <col min="11520" max="11520" width="14.85546875" style="137"/>
    <col min="11521" max="11521" width="13" style="137" customWidth="1"/>
    <col min="11522" max="11522" width="34.28515625" style="137" customWidth="1"/>
    <col min="11523" max="11523" width="20.140625" style="137" customWidth="1"/>
    <col min="11524" max="11524" width="14.85546875" style="137"/>
    <col min="11525" max="11525" width="8.5703125" style="137" customWidth="1"/>
    <col min="11526" max="11526" width="13" style="137" customWidth="1"/>
    <col min="11527" max="11527" width="9.5703125" style="137" customWidth="1"/>
    <col min="11528" max="11528" width="11.85546875" style="137" customWidth="1"/>
    <col min="11529" max="11529" width="10.5703125" style="137" customWidth="1"/>
    <col min="11530" max="11530" width="36.85546875" style="137" customWidth="1"/>
    <col min="11531" max="11772" width="9.140625" style="137" customWidth="1"/>
    <col min="11773" max="11773" width="13" style="137" customWidth="1"/>
    <col min="11774" max="11774" width="34.28515625" style="137" customWidth="1"/>
    <col min="11775" max="11775" width="20.140625" style="137" customWidth="1"/>
    <col min="11776" max="11776" width="14.85546875" style="137"/>
    <col min="11777" max="11777" width="13" style="137" customWidth="1"/>
    <col min="11778" max="11778" width="34.28515625" style="137" customWidth="1"/>
    <col min="11779" max="11779" width="20.140625" style="137" customWidth="1"/>
    <col min="11780" max="11780" width="14.85546875" style="137"/>
    <col min="11781" max="11781" width="8.5703125" style="137" customWidth="1"/>
    <col min="11782" max="11782" width="13" style="137" customWidth="1"/>
    <col min="11783" max="11783" width="9.5703125" style="137" customWidth="1"/>
    <col min="11784" max="11784" width="11.85546875" style="137" customWidth="1"/>
    <col min="11785" max="11785" width="10.5703125" style="137" customWidth="1"/>
    <col min="11786" max="11786" width="36.85546875" style="137" customWidth="1"/>
    <col min="11787" max="12028" width="9.140625" style="137" customWidth="1"/>
    <col min="12029" max="12029" width="13" style="137" customWidth="1"/>
    <col min="12030" max="12030" width="34.28515625" style="137" customWidth="1"/>
    <col min="12031" max="12031" width="20.140625" style="137" customWidth="1"/>
    <col min="12032" max="12032" width="14.85546875" style="137"/>
    <col min="12033" max="12033" width="13" style="137" customWidth="1"/>
    <col min="12034" max="12034" width="34.28515625" style="137" customWidth="1"/>
    <col min="12035" max="12035" width="20.140625" style="137" customWidth="1"/>
    <col min="12036" max="12036" width="14.85546875" style="137"/>
    <col min="12037" max="12037" width="8.5703125" style="137" customWidth="1"/>
    <col min="12038" max="12038" width="13" style="137" customWidth="1"/>
    <col min="12039" max="12039" width="9.5703125" style="137" customWidth="1"/>
    <col min="12040" max="12040" width="11.85546875" style="137" customWidth="1"/>
    <col min="12041" max="12041" width="10.5703125" style="137" customWidth="1"/>
    <col min="12042" max="12042" width="36.85546875" style="137" customWidth="1"/>
    <col min="12043" max="12284" width="9.140625" style="137" customWidth="1"/>
    <col min="12285" max="12285" width="13" style="137" customWidth="1"/>
    <col min="12286" max="12286" width="34.28515625" style="137" customWidth="1"/>
    <col min="12287" max="12287" width="20.140625" style="137" customWidth="1"/>
    <col min="12288" max="12288" width="14.85546875" style="137"/>
    <col min="12289" max="12289" width="13" style="137" customWidth="1"/>
    <col min="12290" max="12290" width="34.28515625" style="137" customWidth="1"/>
    <col min="12291" max="12291" width="20.140625" style="137" customWidth="1"/>
    <col min="12292" max="12292" width="14.85546875" style="137"/>
    <col min="12293" max="12293" width="8.5703125" style="137" customWidth="1"/>
    <col min="12294" max="12294" width="13" style="137" customWidth="1"/>
    <col min="12295" max="12295" width="9.5703125" style="137" customWidth="1"/>
    <col min="12296" max="12296" width="11.85546875" style="137" customWidth="1"/>
    <col min="12297" max="12297" width="10.5703125" style="137" customWidth="1"/>
    <col min="12298" max="12298" width="36.85546875" style="137" customWidth="1"/>
    <col min="12299" max="12540" width="9.140625" style="137" customWidth="1"/>
    <col min="12541" max="12541" width="13" style="137" customWidth="1"/>
    <col min="12542" max="12542" width="34.28515625" style="137" customWidth="1"/>
    <col min="12543" max="12543" width="20.140625" style="137" customWidth="1"/>
    <col min="12544" max="12544" width="14.85546875" style="137"/>
    <col min="12545" max="12545" width="13" style="137" customWidth="1"/>
    <col min="12546" max="12546" width="34.28515625" style="137" customWidth="1"/>
    <col min="12547" max="12547" width="20.140625" style="137" customWidth="1"/>
    <col min="12548" max="12548" width="14.85546875" style="137"/>
    <col min="12549" max="12549" width="8.5703125" style="137" customWidth="1"/>
    <col min="12550" max="12550" width="13" style="137" customWidth="1"/>
    <col min="12551" max="12551" width="9.5703125" style="137" customWidth="1"/>
    <col min="12552" max="12552" width="11.85546875" style="137" customWidth="1"/>
    <col min="12553" max="12553" width="10.5703125" style="137" customWidth="1"/>
    <col min="12554" max="12554" width="36.85546875" style="137" customWidth="1"/>
    <col min="12555" max="12796" width="9.140625" style="137" customWidth="1"/>
    <col min="12797" max="12797" width="13" style="137" customWidth="1"/>
    <col min="12798" max="12798" width="34.28515625" style="137" customWidth="1"/>
    <col min="12799" max="12799" width="20.140625" style="137" customWidth="1"/>
    <col min="12800" max="12800" width="14.85546875" style="137"/>
    <col min="12801" max="12801" width="13" style="137" customWidth="1"/>
    <col min="12802" max="12802" width="34.28515625" style="137" customWidth="1"/>
    <col min="12803" max="12803" width="20.140625" style="137" customWidth="1"/>
    <col min="12804" max="12804" width="14.85546875" style="137"/>
    <col min="12805" max="12805" width="8.5703125" style="137" customWidth="1"/>
    <col min="12806" max="12806" width="13" style="137" customWidth="1"/>
    <col min="12807" max="12807" width="9.5703125" style="137" customWidth="1"/>
    <col min="12808" max="12808" width="11.85546875" style="137" customWidth="1"/>
    <col min="12809" max="12809" width="10.5703125" style="137" customWidth="1"/>
    <col min="12810" max="12810" width="36.85546875" style="137" customWidth="1"/>
    <col min="12811" max="13052" width="9.140625" style="137" customWidth="1"/>
    <col min="13053" max="13053" width="13" style="137" customWidth="1"/>
    <col min="13054" max="13054" width="34.28515625" style="137" customWidth="1"/>
    <col min="13055" max="13055" width="20.140625" style="137" customWidth="1"/>
    <col min="13056" max="13056" width="14.85546875" style="137"/>
    <col min="13057" max="13057" width="13" style="137" customWidth="1"/>
    <col min="13058" max="13058" width="34.28515625" style="137" customWidth="1"/>
    <col min="13059" max="13059" width="20.140625" style="137" customWidth="1"/>
    <col min="13060" max="13060" width="14.85546875" style="137"/>
    <col min="13061" max="13061" width="8.5703125" style="137" customWidth="1"/>
    <col min="13062" max="13062" width="13" style="137" customWidth="1"/>
    <col min="13063" max="13063" width="9.5703125" style="137" customWidth="1"/>
    <col min="13064" max="13064" width="11.85546875" style="137" customWidth="1"/>
    <col min="13065" max="13065" width="10.5703125" style="137" customWidth="1"/>
    <col min="13066" max="13066" width="36.85546875" style="137" customWidth="1"/>
    <col min="13067" max="13308" width="9.140625" style="137" customWidth="1"/>
    <col min="13309" max="13309" width="13" style="137" customWidth="1"/>
    <col min="13310" max="13310" width="34.28515625" style="137" customWidth="1"/>
    <col min="13311" max="13311" width="20.140625" style="137" customWidth="1"/>
    <col min="13312" max="13312" width="14.85546875" style="137"/>
    <col min="13313" max="13313" width="13" style="137" customWidth="1"/>
    <col min="13314" max="13314" width="34.28515625" style="137" customWidth="1"/>
    <col min="13315" max="13315" width="20.140625" style="137" customWidth="1"/>
    <col min="13316" max="13316" width="14.85546875" style="137"/>
    <col min="13317" max="13317" width="8.5703125" style="137" customWidth="1"/>
    <col min="13318" max="13318" width="13" style="137" customWidth="1"/>
    <col min="13319" max="13319" width="9.5703125" style="137" customWidth="1"/>
    <col min="13320" max="13320" width="11.85546875" style="137" customWidth="1"/>
    <col min="13321" max="13321" width="10.5703125" style="137" customWidth="1"/>
    <col min="13322" max="13322" width="36.85546875" style="137" customWidth="1"/>
    <col min="13323" max="13564" width="9.140625" style="137" customWidth="1"/>
    <col min="13565" max="13565" width="13" style="137" customWidth="1"/>
    <col min="13566" max="13566" width="34.28515625" style="137" customWidth="1"/>
    <col min="13567" max="13567" width="20.140625" style="137" customWidth="1"/>
    <col min="13568" max="13568" width="14.85546875" style="137"/>
    <col min="13569" max="13569" width="13" style="137" customWidth="1"/>
    <col min="13570" max="13570" width="34.28515625" style="137" customWidth="1"/>
    <col min="13571" max="13571" width="20.140625" style="137" customWidth="1"/>
    <col min="13572" max="13572" width="14.85546875" style="137"/>
    <col min="13573" max="13573" width="8.5703125" style="137" customWidth="1"/>
    <col min="13574" max="13574" width="13" style="137" customWidth="1"/>
    <col min="13575" max="13575" width="9.5703125" style="137" customWidth="1"/>
    <col min="13576" max="13576" width="11.85546875" style="137" customWidth="1"/>
    <col min="13577" max="13577" width="10.5703125" style="137" customWidth="1"/>
    <col min="13578" max="13578" width="36.85546875" style="137" customWidth="1"/>
    <col min="13579" max="13820" width="9.140625" style="137" customWidth="1"/>
    <col min="13821" max="13821" width="13" style="137" customWidth="1"/>
    <col min="13822" max="13822" width="34.28515625" style="137" customWidth="1"/>
    <col min="13823" max="13823" width="20.140625" style="137" customWidth="1"/>
    <col min="13824" max="13824" width="14.85546875" style="137"/>
    <col min="13825" max="13825" width="13" style="137" customWidth="1"/>
    <col min="13826" max="13826" width="34.28515625" style="137" customWidth="1"/>
    <col min="13827" max="13827" width="20.140625" style="137" customWidth="1"/>
    <col min="13828" max="13828" width="14.85546875" style="137"/>
    <col min="13829" max="13829" width="8.5703125" style="137" customWidth="1"/>
    <col min="13830" max="13830" width="13" style="137" customWidth="1"/>
    <col min="13831" max="13831" width="9.5703125" style="137" customWidth="1"/>
    <col min="13832" max="13832" width="11.85546875" style="137" customWidth="1"/>
    <col min="13833" max="13833" width="10.5703125" style="137" customWidth="1"/>
    <col min="13834" max="13834" width="36.85546875" style="137" customWidth="1"/>
    <col min="13835" max="14076" width="9.140625" style="137" customWidth="1"/>
    <col min="14077" max="14077" width="13" style="137" customWidth="1"/>
    <col min="14078" max="14078" width="34.28515625" style="137" customWidth="1"/>
    <col min="14079" max="14079" width="20.140625" style="137" customWidth="1"/>
    <col min="14080" max="14080" width="14.85546875" style="137"/>
    <col min="14081" max="14081" width="13" style="137" customWidth="1"/>
    <col min="14082" max="14082" width="34.28515625" style="137" customWidth="1"/>
    <col min="14083" max="14083" width="20.140625" style="137" customWidth="1"/>
    <col min="14084" max="14084" width="14.85546875" style="137"/>
    <col min="14085" max="14085" width="8.5703125" style="137" customWidth="1"/>
    <col min="14086" max="14086" width="13" style="137" customWidth="1"/>
    <col min="14087" max="14087" width="9.5703125" style="137" customWidth="1"/>
    <col min="14088" max="14088" width="11.85546875" style="137" customWidth="1"/>
    <col min="14089" max="14089" width="10.5703125" style="137" customWidth="1"/>
    <col min="14090" max="14090" width="36.85546875" style="137" customWidth="1"/>
    <col min="14091" max="14332" width="9.140625" style="137" customWidth="1"/>
    <col min="14333" max="14333" width="13" style="137" customWidth="1"/>
    <col min="14334" max="14334" width="34.28515625" style="137" customWidth="1"/>
    <col min="14335" max="14335" width="20.140625" style="137" customWidth="1"/>
    <col min="14336" max="14336" width="14.85546875" style="137"/>
    <col min="14337" max="14337" width="13" style="137" customWidth="1"/>
    <col min="14338" max="14338" width="34.28515625" style="137" customWidth="1"/>
    <col min="14339" max="14339" width="20.140625" style="137" customWidth="1"/>
    <col min="14340" max="14340" width="14.85546875" style="137"/>
    <col min="14341" max="14341" width="8.5703125" style="137" customWidth="1"/>
    <col min="14342" max="14342" width="13" style="137" customWidth="1"/>
    <col min="14343" max="14343" width="9.5703125" style="137" customWidth="1"/>
    <col min="14344" max="14344" width="11.85546875" style="137" customWidth="1"/>
    <col min="14345" max="14345" width="10.5703125" style="137" customWidth="1"/>
    <col min="14346" max="14346" width="36.85546875" style="137" customWidth="1"/>
    <col min="14347" max="14588" width="9.140625" style="137" customWidth="1"/>
    <col min="14589" max="14589" width="13" style="137" customWidth="1"/>
    <col min="14590" max="14590" width="34.28515625" style="137" customWidth="1"/>
    <col min="14591" max="14591" width="20.140625" style="137" customWidth="1"/>
    <col min="14592" max="14592" width="14.85546875" style="137"/>
    <col min="14593" max="14593" width="13" style="137" customWidth="1"/>
    <col min="14594" max="14594" width="34.28515625" style="137" customWidth="1"/>
    <col min="14595" max="14595" width="20.140625" style="137" customWidth="1"/>
    <col min="14596" max="14596" width="14.85546875" style="137"/>
    <col min="14597" max="14597" width="8.5703125" style="137" customWidth="1"/>
    <col min="14598" max="14598" width="13" style="137" customWidth="1"/>
    <col min="14599" max="14599" width="9.5703125" style="137" customWidth="1"/>
    <col min="14600" max="14600" width="11.85546875" style="137" customWidth="1"/>
    <col min="14601" max="14601" width="10.5703125" style="137" customWidth="1"/>
    <col min="14602" max="14602" width="36.85546875" style="137" customWidth="1"/>
    <col min="14603" max="14844" width="9.140625" style="137" customWidth="1"/>
    <col min="14845" max="14845" width="13" style="137" customWidth="1"/>
    <col min="14846" max="14846" width="34.28515625" style="137" customWidth="1"/>
    <col min="14847" max="14847" width="20.140625" style="137" customWidth="1"/>
    <col min="14848" max="14848" width="14.85546875" style="137"/>
    <col min="14849" max="14849" width="13" style="137" customWidth="1"/>
    <col min="14850" max="14850" width="34.28515625" style="137" customWidth="1"/>
    <col min="14851" max="14851" width="20.140625" style="137" customWidth="1"/>
    <col min="14852" max="14852" width="14.85546875" style="137"/>
    <col min="14853" max="14853" width="8.5703125" style="137" customWidth="1"/>
    <col min="14854" max="14854" width="13" style="137" customWidth="1"/>
    <col min="14855" max="14855" width="9.5703125" style="137" customWidth="1"/>
    <col min="14856" max="14856" width="11.85546875" style="137" customWidth="1"/>
    <col min="14857" max="14857" width="10.5703125" style="137" customWidth="1"/>
    <col min="14858" max="14858" width="36.85546875" style="137" customWidth="1"/>
    <col min="14859" max="15100" width="9.140625" style="137" customWidth="1"/>
    <col min="15101" max="15101" width="13" style="137" customWidth="1"/>
    <col min="15102" max="15102" width="34.28515625" style="137" customWidth="1"/>
    <col min="15103" max="15103" width="20.140625" style="137" customWidth="1"/>
    <col min="15104" max="15104" width="14.85546875" style="137"/>
    <col min="15105" max="15105" width="13" style="137" customWidth="1"/>
    <col min="15106" max="15106" width="34.28515625" style="137" customWidth="1"/>
    <col min="15107" max="15107" width="20.140625" style="137" customWidth="1"/>
    <col min="15108" max="15108" width="14.85546875" style="137"/>
    <col min="15109" max="15109" width="8.5703125" style="137" customWidth="1"/>
    <col min="15110" max="15110" width="13" style="137" customWidth="1"/>
    <col min="15111" max="15111" width="9.5703125" style="137" customWidth="1"/>
    <col min="15112" max="15112" width="11.85546875" style="137" customWidth="1"/>
    <col min="15113" max="15113" width="10.5703125" style="137" customWidth="1"/>
    <col min="15114" max="15114" width="36.85546875" style="137" customWidth="1"/>
    <col min="15115" max="15356" width="9.140625" style="137" customWidth="1"/>
    <col min="15357" max="15357" width="13" style="137" customWidth="1"/>
    <col min="15358" max="15358" width="34.28515625" style="137" customWidth="1"/>
    <col min="15359" max="15359" width="20.140625" style="137" customWidth="1"/>
    <col min="15360" max="15360" width="14.85546875" style="137"/>
    <col min="15361" max="15361" width="13" style="137" customWidth="1"/>
    <col min="15362" max="15362" width="34.28515625" style="137" customWidth="1"/>
    <col min="15363" max="15363" width="20.140625" style="137" customWidth="1"/>
    <col min="15364" max="15364" width="14.85546875" style="137"/>
    <col min="15365" max="15365" width="8.5703125" style="137" customWidth="1"/>
    <col min="15366" max="15366" width="13" style="137" customWidth="1"/>
    <col min="15367" max="15367" width="9.5703125" style="137" customWidth="1"/>
    <col min="15368" max="15368" width="11.85546875" style="137" customWidth="1"/>
    <col min="15369" max="15369" width="10.5703125" style="137" customWidth="1"/>
    <col min="15370" max="15370" width="36.85546875" style="137" customWidth="1"/>
    <col min="15371" max="15612" width="9.140625" style="137" customWidth="1"/>
    <col min="15613" max="15613" width="13" style="137" customWidth="1"/>
    <col min="15614" max="15614" width="34.28515625" style="137" customWidth="1"/>
    <col min="15615" max="15615" width="20.140625" style="137" customWidth="1"/>
    <col min="15616" max="15616" width="14.85546875" style="137"/>
    <col min="15617" max="15617" width="13" style="137" customWidth="1"/>
    <col min="15618" max="15618" width="34.28515625" style="137" customWidth="1"/>
    <col min="15619" max="15619" width="20.140625" style="137" customWidth="1"/>
    <col min="15620" max="15620" width="14.85546875" style="137"/>
    <col min="15621" max="15621" width="8.5703125" style="137" customWidth="1"/>
    <col min="15622" max="15622" width="13" style="137" customWidth="1"/>
    <col min="15623" max="15623" width="9.5703125" style="137" customWidth="1"/>
    <col min="15624" max="15624" width="11.85546875" style="137" customWidth="1"/>
    <col min="15625" max="15625" width="10.5703125" style="137" customWidth="1"/>
    <col min="15626" max="15626" width="36.85546875" style="137" customWidth="1"/>
    <col min="15627" max="15868" width="9.140625" style="137" customWidth="1"/>
    <col min="15869" max="15869" width="13" style="137" customWidth="1"/>
    <col min="15870" max="15870" width="34.28515625" style="137" customWidth="1"/>
    <col min="15871" max="15871" width="20.140625" style="137" customWidth="1"/>
    <col min="15872" max="15872" width="14.85546875" style="137"/>
    <col min="15873" max="15873" width="13" style="137" customWidth="1"/>
    <col min="15874" max="15874" width="34.28515625" style="137" customWidth="1"/>
    <col min="15875" max="15875" width="20.140625" style="137" customWidth="1"/>
    <col min="15876" max="15876" width="14.85546875" style="137"/>
    <col min="15877" max="15877" width="8.5703125" style="137" customWidth="1"/>
    <col min="15878" max="15878" width="13" style="137" customWidth="1"/>
    <col min="15879" max="15879" width="9.5703125" style="137" customWidth="1"/>
    <col min="15880" max="15880" width="11.85546875" style="137" customWidth="1"/>
    <col min="15881" max="15881" width="10.5703125" style="137" customWidth="1"/>
    <col min="15882" max="15882" width="36.85546875" style="137" customWidth="1"/>
    <col min="15883" max="16124" width="9.140625" style="137" customWidth="1"/>
    <col min="16125" max="16125" width="13" style="137" customWidth="1"/>
    <col min="16126" max="16126" width="34.28515625" style="137" customWidth="1"/>
    <col min="16127" max="16127" width="20.140625" style="137" customWidth="1"/>
    <col min="16128" max="16128" width="14.85546875" style="137"/>
    <col min="16129" max="16129" width="13" style="137" customWidth="1"/>
    <col min="16130" max="16130" width="34.28515625" style="137" customWidth="1"/>
    <col min="16131" max="16131" width="20.140625" style="137" customWidth="1"/>
    <col min="16132" max="16132" width="14.85546875" style="137"/>
    <col min="16133" max="16133" width="8.5703125" style="137" customWidth="1"/>
    <col min="16134" max="16134" width="13" style="137" customWidth="1"/>
    <col min="16135" max="16135" width="9.5703125" style="137" customWidth="1"/>
    <col min="16136" max="16136" width="11.85546875" style="137" customWidth="1"/>
    <col min="16137" max="16137" width="10.5703125" style="137" customWidth="1"/>
    <col min="16138" max="16138" width="36.85546875" style="137" customWidth="1"/>
    <col min="16139" max="16380" width="9.140625" style="137" customWidth="1"/>
    <col min="16381" max="16381" width="13" style="137" customWidth="1"/>
    <col min="16382" max="16382" width="34.28515625" style="137" customWidth="1"/>
    <col min="16383" max="16383" width="20.140625" style="137" customWidth="1"/>
    <col min="16384" max="16384" width="14.85546875" style="137"/>
  </cols>
  <sheetData>
    <row r="1" spans="1:10" ht="15.75">
      <c r="A1" s="817" t="s">
        <v>161</v>
      </c>
      <c r="B1" s="817"/>
      <c r="C1" s="817"/>
      <c r="D1" s="817"/>
      <c r="E1" s="817"/>
      <c r="F1" s="817"/>
      <c r="G1" s="817"/>
      <c r="H1" s="817"/>
      <c r="I1" s="817"/>
      <c r="J1" s="817"/>
    </row>
    <row r="2" spans="1:10" ht="15.75">
      <c r="A2" s="817"/>
      <c r="B2" s="817"/>
      <c r="C2" s="817"/>
      <c r="D2" s="817"/>
      <c r="E2" s="817"/>
      <c r="F2" s="817"/>
      <c r="G2" s="817"/>
      <c r="H2" s="817"/>
      <c r="I2" s="817"/>
      <c r="J2" s="817"/>
    </row>
    <row r="3" spans="1:10" ht="15.75">
      <c r="A3" s="818" t="s">
        <v>1379</v>
      </c>
      <c r="B3" s="818"/>
      <c r="C3" s="818"/>
      <c r="D3" s="818"/>
      <c r="E3" s="818"/>
      <c r="F3" s="818"/>
      <c r="G3" s="818"/>
      <c r="H3" s="818"/>
      <c r="I3" s="818"/>
      <c r="J3" s="818"/>
    </row>
    <row r="4" spans="1:10" ht="15.75">
      <c r="A4" s="819"/>
      <c r="B4" s="819"/>
      <c r="C4" s="819"/>
      <c r="D4" s="819"/>
      <c r="E4" s="819"/>
      <c r="F4" s="819"/>
      <c r="G4" s="819"/>
      <c r="H4" s="819"/>
      <c r="I4" s="819"/>
      <c r="J4" s="819"/>
    </row>
    <row r="5" spans="1:10" ht="15.75">
      <c r="A5" s="815" t="s">
        <v>1380</v>
      </c>
      <c r="B5" s="815"/>
      <c r="C5" s="815"/>
      <c r="D5" s="815"/>
      <c r="E5" s="815"/>
      <c r="F5" s="815"/>
      <c r="G5" s="815"/>
      <c r="H5" s="815"/>
      <c r="I5" s="815"/>
      <c r="J5" s="815"/>
    </row>
    <row r="6" spans="1:10" ht="15.75">
      <c r="A6" s="815" t="s">
        <v>164</v>
      </c>
      <c r="B6" s="815"/>
      <c r="C6" s="815"/>
      <c r="D6" s="815"/>
      <c r="E6" s="815"/>
      <c r="F6" s="815"/>
      <c r="G6" s="815"/>
      <c r="H6" s="815"/>
      <c r="I6" s="815"/>
      <c r="J6" s="815"/>
    </row>
    <row r="7" spans="1:10" ht="15.75">
      <c r="A7" s="815" t="s">
        <v>165</v>
      </c>
      <c r="B7" s="815"/>
      <c r="C7" s="815"/>
      <c r="D7" s="815"/>
      <c r="E7" s="815"/>
      <c r="F7" s="815"/>
      <c r="G7" s="815"/>
      <c r="H7" s="815"/>
      <c r="I7" s="815"/>
      <c r="J7" s="815"/>
    </row>
    <row r="8" spans="1:10" ht="15.75">
      <c r="A8" s="815" t="s">
        <v>166</v>
      </c>
      <c r="B8" s="815"/>
      <c r="C8" s="815"/>
      <c r="D8" s="815"/>
      <c r="E8" s="815"/>
      <c r="F8" s="815"/>
      <c r="G8" s="815"/>
      <c r="H8" s="815"/>
      <c r="I8" s="815"/>
      <c r="J8" s="815"/>
    </row>
    <row r="9" spans="1:10" ht="15.75">
      <c r="A9" s="816"/>
      <c r="B9" s="816"/>
      <c r="C9" s="816"/>
      <c r="D9" s="816"/>
      <c r="E9" s="816"/>
      <c r="F9" s="816"/>
      <c r="G9" s="816"/>
      <c r="H9" s="816"/>
      <c r="I9" s="816"/>
      <c r="J9" s="816"/>
    </row>
    <row r="10" spans="1:10" s="208" customFormat="1" ht="25.5">
      <c r="A10" s="200" t="s">
        <v>167</v>
      </c>
      <c r="B10" s="201" t="s">
        <v>168</v>
      </c>
      <c r="C10" s="202" t="s">
        <v>169</v>
      </c>
      <c r="D10" s="203" t="s">
        <v>170</v>
      </c>
      <c r="E10" s="204" t="s">
        <v>171</v>
      </c>
      <c r="F10" s="205" t="s">
        <v>172</v>
      </c>
      <c r="G10" s="204" t="s">
        <v>173</v>
      </c>
      <c r="H10" s="205" t="s">
        <v>174</v>
      </c>
      <c r="I10" s="206" t="s">
        <v>175</v>
      </c>
      <c r="J10" s="207" t="s">
        <v>96</v>
      </c>
    </row>
    <row r="11" spans="1:10" s="208" customFormat="1" ht="12.75">
      <c r="A11" s="209">
        <v>90371</v>
      </c>
      <c r="B11" s="210" t="s">
        <v>176</v>
      </c>
      <c r="C11" s="209" t="s">
        <v>177</v>
      </c>
      <c r="D11" s="211">
        <v>116.001</v>
      </c>
      <c r="E11" s="212"/>
      <c r="F11" s="213"/>
      <c r="G11" s="212"/>
      <c r="H11" s="213"/>
      <c r="I11" s="214"/>
      <c r="J11" s="215"/>
    </row>
    <row r="12" spans="1:10" s="208" customFormat="1" ht="12.75">
      <c r="A12" s="209">
        <v>90375</v>
      </c>
      <c r="B12" s="210" t="s">
        <v>178</v>
      </c>
      <c r="C12" s="209" t="s">
        <v>179</v>
      </c>
      <c r="D12" s="211">
        <v>302.47000000000003</v>
      </c>
      <c r="E12" s="212"/>
      <c r="F12" s="213"/>
      <c r="G12" s="212"/>
      <c r="H12" s="213"/>
      <c r="I12" s="214"/>
      <c r="J12" s="215"/>
    </row>
    <row r="13" spans="1:10" s="208" customFormat="1" ht="12.75">
      <c r="A13" s="209">
        <v>90376</v>
      </c>
      <c r="B13" s="210" t="s">
        <v>180</v>
      </c>
      <c r="C13" s="209" t="s">
        <v>179</v>
      </c>
      <c r="D13" s="211">
        <v>332.43099999999998</v>
      </c>
      <c r="E13" s="212"/>
      <c r="F13" s="213"/>
      <c r="G13" s="212"/>
      <c r="H13" s="213"/>
      <c r="I13" s="214"/>
      <c r="J13" s="215"/>
    </row>
    <row r="14" spans="1:10" s="208" customFormat="1" ht="12.75">
      <c r="A14" s="209">
        <v>90585</v>
      </c>
      <c r="B14" s="210" t="s">
        <v>181</v>
      </c>
      <c r="C14" s="209" t="s">
        <v>182</v>
      </c>
      <c r="D14" s="211">
        <v>132.786</v>
      </c>
      <c r="E14" s="212"/>
      <c r="F14" s="216"/>
      <c r="G14" s="212"/>
      <c r="H14" s="213"/>
      <c r="I14" s="214"/>
      <c r="J14" s="215"/>
    </row>
    <row r="15" spans="1:10" s="208" customFormat="1" ht="12.75">
      <c r="A15" s="209">
        <v>90586</v>
      </c>
      <c r="B15" s="210" t="s">
        <v>183</v>
      </c>
      <c r="C15" s="209" t="s">
        <v>184</v>
      </c>
      <c r="D15" s="211">
        <v>132.786</v>
      </c>
      <c r="E15" s="212"/>
      <c r="F15" s="216"/>
      <c r="G15" s="212"/>
      <c r="H15" s="213"/>
      <c r="I15" s="214"/>
      <c r="J15" s="215"/>
    </row>
    <row r="16" spans="1:10" s="208" customFormat="1" ht="38.25">
      <c r="A16" s="209">
        <v>90630</v>
      </c>
      <c r="B16" s="210" t="s">
        <v>185</v>
      </c>
      <c r="C16" s="209" t="s">
        <v>186</v>
      </c>
      <c r="D16" s="211">
        <v>20.343</v>
      </c>
      <c r="E16" s="212">
        <v>95</v>
      </c>
      <c r="F16" s="211">
        <v>20.343</v>
      </c>
      <c r="G16" s="212"/>
      <c r="H16" s="213"/>
      <c r="I16" s="214"/>
      <c r="J16" s="215" t="s">
        <v>187</v>
      </c>
    </row>
    <row r="17" spans="1:10" s="208" customFormat="1" ht="12.75">
      <c r="A17" s="209">
        <v>90632</v>
      </c>
      <c r="B17" s="210" t="s">
        <v>188</v>
      </c>
      <c r="C17" s="209" t="s">
        <v>177</v>
      </c>
      <c r="D17" s="211">
        <v>51.383000000000003</v>
      </c>
      <c r="E17" s="212"/>
      <c r="F17" s="216"/>
      <c r="G17" s="212"/>
      <c r="H17" s="213"/>
      <c r="I17" s="214"/>
      <c r="J17" s="215"/>
    </row>
    <row r="18" spans="1:10" s="208" customFormat="1" ht="38.25">
      <c r="A18" s="209">
        <v>90653</v>
      </c>
      <c r="B18" s="210" t="s">
        <v>189</v>
      </c>
      <c r="C18" s="209" t="s">
        <v>190</v>
      </c>
      <c r="D18" s="211">
        <v>50.216999999999999</v>
      </c>
      <c r="E18" s="212">
        <v>95</v>
      </c>
      <c r="F18" s="211">
        <v>50.216999999999999</v>
      </c>
      <c r="G18" s="212"/>
      <c r="H18" s="213"/>
      <c r="I18" s="214"/>
      <c r="J18" s="215" t="s">
        <v>191</v>
      </c>
    </row>
    <row r="19" spans="1:10" s="208" customFormat="1" ht="38.25">
      <c r="A19" s="209">
        <v>90656</v>
      </c>
      <c r="B19" s="210" t="s">
        <v>192</v>
      </c>
      <c r="C19" s="209" t="s">
        <v>193</v>
      </c>
      <c r="D19" s="211">
        <v>19.246999999999996</v>
      </c>
      <c r="E19" s="212">
        <v>95</v>
      </c>
      <c r="F19" s="211">
        <v>19.246999999999996</v>
      </c>
      <c r="G19" s="212"/>
      <c r="H19" s="213"/>
      <c r="I19" s="214"/>
      <c r="J19" s="215" t="s">
        <v>187</v>
      </c>
    </row>
    <row r="20" spans="1:10" s="208" customFormat="1" ht="38.25">
      <c r="A20" s="209">
        <v>90662</v>
      </c>
      <c r="B20" s="210" t="s">
        <v>194</v>
      </c>
      <c r="C20" s="217" t="s">
        <v>193</v>
      </c>
      <c r="D20" s="211">
        <v>49.024999999999999</v>
      </c>
      <c r="E20" s="212">
        <v>95</v>
      </c>
      <c r="F20" s="211">
        <v>49.024999999999999</v>
      </c>
      <c r="G20" s="212"/>
      <c r="H20" s="213"/>
      <c r="I20" s="214"/>
      <c r="J20" s="215" t="s">
        <v>187</v>
      </c>
    </row>
    <row r="21" spans="1:10" s="208" customFormat="1" ht="12.75">
      <c r="A21" s="209">
        <v>90670</v>
      </c>
      <c r="B21" s="210" t="s">
        <v>195</v>
      </c>
      <c r="C21" s="209" t="s">
        <v>193</v>
      </c>
      <c r="D21" s="211">
        <v>192.63720000000001</v>
      </c>
      <c r="E21" s="212">
        <v>95</v>
      </c>
      <c r="F21" s="211">
        <v>192.63720000000001</v>
      </c>
      <c r="G21" s="212"/>
      <c r="H21" s="213"/>
      <c r="I21" s="214"/>
      <c r="J21" s="215"/>
    </row>
    <row r="22" spans="1:10" s="208" customFormat="1" ht="38.25">
      <c r="A22" s="218">
        <v>90673</v>
      </c>
      <c r="B22" s="210" t="s">
        <v>198</v>
      </c>
      <c r="C22" s="91" t="s">
        <v>193</v>
      </c>
      <c r="D22" s="211">
        <v>40.613</v>
      </c>
      <c r="E22" s="212">
        <v>95</v>
      </c>
      <c r="F22" s="211">
        <v>40.613</v>
      </c>
      <c r="G22" s="219"/>
      <c r="H22" s="211"/>
      <c r="I22" s="214"/>
      <c r="J22" s="215" t="s">
        <v>187</v>
      </c>
    </row>
    <row r="23" spans="1:10" s="208" customFormat="1" ht="38.25">
      <c r="A23" s="218">
        <v>90674</v>
      </c>
      <c r="B23" s="210" t="s">
        <v>199</v>
      </c>
      <c r="C23" s="92" t="s">
        <v>193</v>
      </c>
      <c r="D23" s="211">
        <v>24.047000000000001</v>
      </c>
      <c r="E23" s="212">
        <v>95</v>
      </c>
      <c r="F23" s="211">
        <v>24.047000000000001</v>
      </c>
      <c r="G23" s="219"/>
      <c r="H23" s="211"/>
      <c r="I23" s="214"/>
      <c r="J23" s="215" t="s">
        <v>187</v>
      </c>
    </row>
    <row r="24" spans="1:10" s="208" customFormat="1" ht="12.75">
      <c r="A24" s="209">
        <v>90675</v>
      </c>
      <c r="B24" s="210" t="s">
        <v>200</v>
      </c>
      <c r="C24" s="209" t="s">
        <v>177</v>
      </c>
      <c r="D24" s="211">
        <v>284.98</v>
      </c>
      <c r="E24" s="212"/>
      <c r="F24" s="216"/>
      <c r="G24" s="212"/>
      <c r="H24" s="213"/>
      <c r="I24" s="214"/>
      <c r="J24" s="215"/>
    </row>
    <row r="25" spans="1:10" s="208" customFormat="1" ht="38.25">
      <c r="A25" s="209">
        <v>90682</v>
      </c>
      <c r="B25" s="210" t="s">
        <v>1381</v>
      </c>
      <c r="C25" s="91" t="s">
        <v>193</v>
      </c>
      <c r="D25" s="211">
        <v>46.313000000000002</v>
      </c>
      <c r="E25" s="212">
        <v>95</v>
      </c>
      <c r="F25" s="211">
        <v>46.313000000000002</v>
      </c>
      <c r="G25" s="212"/>
      <c r="H25" s="213"/>
      <c r="I25" s="214"/>
      <c r="J25" s="215" t="s">
        <v>187</v>
      </c>
    </row>
    <row r="26" spans="1:10" s="208" customFormat="1" ht="38.25">
      <c r="A26" s="218">
        <v>90685</v>
      </c>
      <c r="B26" s="210" t="s">
        <v>201</v>
      </c>
      <c r="C26" s="220" t="s">
        <v>202</v>
      </c>
      <c r="D26" s="211">
        <v>21.198</v>
      </c>
      <c r="E26" s="212">
        <v>95</v>
      </c>
      <c r="F26" s="211">
        <v>21.198</v>
      </c>
      <c r="G26" s="219"/>
      <c r="H26" s="211"/>
      <c r="I26" s="214"/>
      <c r="J26" s="215" t="s">
        <v>187</v>
      </c>
    </row>
    <row r="27" spans="1:10" s="208" customFormat="1" ht="38.25">
      <c r="A27" s="218">
        <v>90686</v>
      </c>
      <c r="B27" s="210" t="s">
        <v>203</v>
      </c>
      <c r="C27" s="218" t="s">
        <v>190</v>
      </c>
      <c r="D27" s="211">
        <v>19.032</v>
      </c>
      <c r="E27" s="212">
        <v>95</v>
      </c>
      <c r="F27" s="211">
        <v>19.032</v>
      </c>
      <c r="G27" s="219"/>
      <c r="H27" s="211"/>
      <c r="I27" s="214"/>
      <c r="J27" s="215" t="s">
        <v>187</v>
      </c>
    </row>
    <row r="28" spans="1:10" s="208" customFormat="1" ht="38.25">
      <c r="A28" s="209">
        <v>90687</v>
      </c>
      <c r="B28" s="210" t="s">
        <v>204</v>
      </c>
      <c r="C28" s="209" t="s">
        <v>205</v>
      </c>
      <c r="D28" s="211">
        <v>9.4030000000000005</v>
      </c>
      <c r="E28" s="212">
        <v>95</v>
      </c>
      <c r="F28" s="211">
        <v>9.4030000000000005</v>
      </c>
      <c r="G28" s="212"/>
      <c r="H28" s="213"/>
      <c r="I28" s="214"/>
      <c r="J28" s="215" t="s">
        <v>191</v>
      </c>
    </row>
    <row r="29" spans="1:10" s="208" customFormat="1" ht="38.25">
      <c r="A29" s="218">
        <v>90688</v>
      </c>
      <c r="B29" s="210" t="s">
        <v>206</v>
      </c>
      <c r="C29" s="218" t="s">
        <v>193</v>
      </c>
      <c r="D29" s="211">
        <v>17.835000000000001</v>
      </c>
      <c r="E29" s="212">
        <v>95</v>
      </c>
      <c r="F29" s="211">
        <v>17.835000000000001</v>
      </c>
      <c r="G29" s="219"/>
      <c r="H29" s="211"/>
      <c r="I29" s="214"/>
      <c r="J29" s="215" t="s">
        <v>191</v>
      </c>
    </row>
    <row r="30" spans="1:10" s="208" customFormat="1" ht="12.75">
      <c r="A30" s="209">
        <v>90691</v>
      </c>
      <c r="B30" s="210" t="s">
        <v>207</v>
      </c>
      <c r="C30" s="209" t="s">
        <v>193</v>
      </c>
      <c r="D30" s="211">
        <v>109.18</v>
      </c>
      <c r="E30" s="212"/>
      <c r="F30" s="216"/>
      <c r="G30" s="212"/>
      <c r="H30" s="213"/>
      <c r="I30" s="214"/>
      <c r="J30" s="215"/>
    </row>
    <row r="31" spans="1:10" s="208" customFormat="1" ht="12.75">
      <c r="A31" s="209">
        <v>90714</v>
      </c>
      <c r="B31" s="210" t="s">
        <v>208</v>
      </c>
      <c r="C31" s="209" t="s">
        <v>193</v>
      </c>
      <c r="D31" s="211">
        <v>25.802</v>
      </c>
      <c r="E31" s="212"/>
      <c r="F31" s="216"/>
      <c r="G31" s="212"/>
      <c r="H31" s="213"/>
      <c r="I31" s="214"/>
      <c r="J31" s="215"/>
    </row>
    <row r="32" spans="1:10" s="208" customFormat="1" ht="12.75">
      <c r="A32" s="209">
        <v>90715</v>
      </c>
      <c r="B32" s="210" t="s">
        <v>209</v>
      </c>
      <c r="C32" s="209" t="s">
        <v>193</v>
      </c>
      <c r="D32" s="211">
        <v>30.957999999999998</v>
      </c>
      <c r="E32" s="212"/>
      <c r="F32" s="216"/>
      <c r="G32" s="212"/>
      <c r="H32" s="213"/>
      <c r="I32" s="214"/>
      <c r="J32" s="215"/>
    </row>
    <row r="33" spans="1:10" s="208" customFormat="1" ht="12.75">
      <c r="A33" s="209">
        <v>90732</v>
      </c>
      <c r="B33" s="210" t="s">
        <v>210</v>
      </c>
      <c r="C33" s="209" t="s">
        <v>193</v>
      </c>
      <c r="D33" s="211">
        <v>107.74615</v>
      </c>
      <c r="E33" s="212">
        <v>95</v>
      </c>
      <c r="F33" s="211">
        <v>107.74615</v>
      </c>
      <c r="G33" s="212"/>
      <c r="H33" s="213"/>
      <c r="I33" s="214"/>
      <c r="J33" s="215"/>
    </row>
    <row r="34" spans="1:10" s="208" customFormat="1" ht="12.75">
      <c r="A34" s="209">
        <v>90740</v>
      </c>
      <c r="B34" s="210" t="s">
        <v>211</v>
      </c>
      <c r="C34" s="209" t="s">
        <v>212</v>
      </c>
      <c r="D34" s="211">
        <v>126.59699999999998</v>
      </c>
      <c r="E34" s="212">
        <v>95</v>
      </c>
      <c r="F34" s="211">
        <v>126.59699999999998</v>
      </c>
      <c r="G34" s="212"/>
      <c r="H34" s="213"/>
      <c r="I34" s="214"/>
      <c r="J34" s="215"/>
    </row>
    <row r="35" spans="1:10" s="208" customFormat="1" ht="12.75">
      <c r="A35" s="209">
        <v>90743</v>
      </c>
      <c r="B35" s="210" t="s">
        <v>213</v>
      </c>
      <c r="C35" s="209" t="s">
        <v>214</v>
      </c>
      <c r="D35" s="211">
        <v>26.134499999999999</v>
      </c>
      <c r="E35" s="212">
        <v>95</v>
      </c>
      <c r="F35" s="211">
        <v>26.134499999999999</v>
      </c>
      <c r="G35" s="212"/>
      <c r="H35" s="213"/>
      <c r="I35" s="214"/>
      <c r="J35" s="215"/>
    </row>
    <row r="36" spans="1:10" s="208" customFormat="1" ht="12.75">
      <c r="A36" s="209">
        <v>90744</v>
      </c>
      <c r="B36" s="210" t="s">
        <v>215</v>
      </c>
      <c r="C36" s="209" t="s">
        <v>214</v>
      </c>
      <c r="D36" s="211">
        <v>26.135000000000002</v>
      </c>
      <c r="E36" s="212">
        <v>95</v>
      </c>
      <c r="F36" s="211">
        <v>26.135000000000002</v>
      </c>
      <c r="G36" s="212"/>
      <c r="H36" s="213"/>
      <c r="I36" s="214"/>
      <c r="J36" s="215"/>
    </row>
    <row r="37" spans="1:10" s="208" customFormat="1" ht="12.75">
      <c r="A37" s="209">
        <v>90746</v>
      </c>
      <c r="B37" s="210" t="s">
        <v>216</v>
      </c>
      <c r="C37" s="209" t="s">
        <v>217</v>
      </c>
      <c r="D37" s="211">
        <v>63.298999999999999</v>
      </c>
      <c r="E37" s="212">
        <v>95</v>
      </c>
      <c r="F37" s="211">
        <v>63.298999999999999</v>
      </c>
      <c r="G37" s="212"/>
      <c r="H37" s="213"/>
      <c r="I37" s="214"/>
      <c r="J37" s="215"/>
    </row>
    <row r="38" spans="1:10" s="208" customFormat="1" ht="12.75">
      <c r="A38" s="209">
        <v>90747</v>
      </c>
      <c r="B38" s="210" t="s">
        <v>218</v>
      </c>
      <c r="C38" s="209" t="s">
        <v>212</v>
      </c>
      <c r="D38" s="211">
        <v>126.59699999999998</v>
      </c>
      <c r="E38" s="212">
        <v>95</v>
      </c>
      <c r="F38" s="211">
        <v>126.59699999999998</v>
      </c>
      <c r="G38" s="212"/>
      <c r="H38" s="213"/>
      <c r="I38" s="214"/>
      <c r="J38" s="215"/>
    </row>
    <row r="39" spans="1:10" s="208" customFormat="1" ht="38.25">
      <c r="A39" s="209">
        <v>90756</v>
      </c>
      <c r="B39" s="210" t="s">
        <v>1382</v>
      </c>
      <c r="C39" s="91" t="s">
        <v>193</v>
      </c>
      <c r="D39" s="211">
        <v>22.792999999999999</v>
      </c>
      <c r="E39" s="212">
        <v>95</v>
      </c>
      <c r="F39" s="211">
        <v>22.792999999999999</v>
      </c>
      <c r="G39" s="212"/>
      <c r="H39" s="213"/>
      <c r="I39" s="214"/>
      <c r="J39" s="215" t="s">
        <v>187</v>
      </c>
    </row>
    <row r="40" spans="1:10" s="208" customFormat="1" ht="12.75">
      <c r="A40" s="209" t="s">
        <v>219</v>
      </c>
      <c r="B40" s="210" t="s">
        <v>220</v>
      </c>
      <c r="C40" s="209" t="s">
        <v>186</v>
      </c>
      <c r="D40" s="211">
        <v>0.222</v>
      </c>
      <c r="E40" s="212"/>
      <c r="F40" s="216"/>
      <c r="G40" s="212"/>
      <c r="H40" s="213"/>
      <c r="I40" s="214"/>
      <c r="J40" s="215"/>
    </row>
    <row r="41" spans="1:10" s="208" customFormat="1" ht="12.75">
      <c r="A41" s="209" t="s">
        <v>221</v>
      </c>
      <c r="B41" s="210" t="s">
        <v>222</v>
      </c>
      <c r="C41" s="209" t="s">
        <v>177</v>
      </c>
      <c r="D41" s="211">
        <v>1.7110000000000001</v>
      </c>
      <c r="E41" s="212"/>
      <c r="F41" s="213"/>
      <c r="G41" s="212"/>
      <c r="H41" s="213"/>
      <c r="I41" s="214"/>
      <c r="J41" s="215"/>
    </row>
    <row r="42" spans="1:10" s="208" customFormat="1" ht="12.75">
      <c r="A42" s="209" t="s">
        <v>223</v>
      </c>
      <c r="B42" s="210" t="s">
        <v>224</v>
      </c>
      <c r="C42" s="209" t="s">
        <v>177</v>
      </c>
      <c r="D42" s="211">
        <v>2.073</v>
      </c>
      <c r="E42" s="212"/>
      <c r="F42" s="213"/>
      <c r="G42" s="212"/>
      <c r="H42" s="213"/>
      <c r="I42" s="214"/>
      <c r="J42" s="215"/>
    </row>
    <row r="43" spans="1:10" s="208" customFormat="1" ht="12.75">
      <c r="A43" s="209" t="s">
        <v>225</v>
      </c>
      <c r="B43" s="210" t="s">
        <v>226</v>
      </c>
      <c r="C43" s="209" t="s">
        <v>177</v>
      </c>
      <c r="D43" s="211">
        <v>1.9870000000000001</v>
      </c>
      <c r="E43" s="212"/>
      <c r="F43" s="213"/>
      <c r="G43" s="212"/>
      <c r="H43" s="213"/>
      <c r="I43" s="214"/>
      <c r="J43" s="215"/>
    </row>
    <row r="44" spans="1:10" s="208" customFormat="1" ht="12.75">
      <c r="A44" s="209" t="s">
        <v>227</v>
      </c>
      <c r="B44" s="210" t="s">
        <v>228</v>
      </c>
      <c r="C44" s="209" t="s">
        <v>177</v>
      </c>
      <c r="D44" s="211">
        <v>1.9339999999999999</v>
      </c>
      <c r="E44" s="212"/>
      <c r="F44" s="213"/>
      <c r="G44" s="212"/>
      <c r="H44" s="213"/>
      <c r="I44" s="214"/>
      <c r="J44" s="215"/>
    </row>
    <row r="45" spans="1:10" s="208" customFormat="1" ht="12.75">
      <c r="A45" s="221" t="s">
        <v>229</v>
      </c>
      <c r="B45" s="210" t="s">
        <v>230</v>
      </c>
      <c r="C45" s="221" t="s">
        <v>177</v>
      </c>
      <c r="D45" s="211">
        <v>14.087</v>
      </c>
      <c r="E45" s="212"/>
      <c r="F45" s="213"/>
      <c r="G45" s="212"/>
      <c r="H45" s="213"/>
      <c r="I45" s="214"/>
      <c r="J45" s="215"/>
    </row>
    <row r="46" spans="1:10" s="208" customFormat="1" ht="12.75">
      <c r="A46" s="209" t="s">
        <v>231</v>
      </c>
      <c r="B46" s="210" t="s">
        <v>232</v>
      </c>
      <c r="C46" s="216" t="s">
        <v>233</v>
      </c>
      <c r="D46" s="211">
        <v>0.377</v>
      </c>
      <c r="E46" s="212"/>
      <c r="F46" s="213"/>
      <c r="G46" s="212"/>
      <c r="H46" s="213"/>
      <c r="I46" s="214"/>
      <c r="J46" s="215"/>
    </row>
    <row r="47" spans="1:10" s="208" customFormat="1" ht="51">
      <c r="A47" s="209" t="s">
        <v>234</v>
      </c>
      <c r="B47" s="210" t="s">
        <v>235</v>
      </c>
      <c r="C47" s="216" t="s">
        <v>236</v>
      </c>
      <c r="D47" s="216" t="s">
        <v>154</v>
      </c>
      <c r="E47" s="213"/>
      <c r="F47" s="212"/>
      <c r="G47" s="213"/>
      <c r="H47" s="214"/>
      <c r="J47" s="222" t="s">
        <v>1319</v>
      </c>
    </row>
    <row r="48" spans="1:10" s="208" customFormat="1" ht="12.75">
      <c r="A48" s="209" t="s">
        <v>25</v>
      </c>
      <c r="B48" s="210" t="s">
        <v>238</v>
      </c>
      <c r="C48" s="216" t="s">
        <v>239</v>
      </c>
      <c r="D48" s="211">
        <v>48.548999999999999</v>
      </c>
      <c r="E48" s="212"/>
      <c r="F48" s="213"/>
      <c r="G48" s="212"/>
      <c r="H48" s="213"/>
      <c r="I48" s="214"/>
      <c r="J48" s="215"/>
    </row>
    <row r="49" spans="1:10" s="208" customFormat="1" ht="12.75">
      <c r="A49" s="209" t="s">
        <v>240</v>
      </c>
      <c r="B49" s="210" t="s">
        <v>241</v>
      </c>
      <c r="C49" s="209" t="s">
        <v>239</v>
      </c>
      <c r="D49" s="211">
        <v>1206.8309999999999</v>
      </c>
      <c r="E49" s="212"/>
      <c r="F49" s="213"/>
      <c r="G49" s="212"/>
      <c r="H49" s="213"/>
      <c r="I49" s="214"/>
      <c r="J49" s="215"/>
    </row>
    <row r="50" spans="1:10" s="208" customFormat="1" ht="12.75" customHeight="1">
      <c r="A50" s="209" t="s">
        <v>242</v>
      </c>
      <c r="B50" s="210" t="s">
        <v>243</v>
      </c>
      <c r="C50" s="209" t="s">
        <v>244</v>
      </c>
      <c r="D50" s="211">
        <v>1.2190000000000001</v>
      </c>
      <c r="E50" s="212"/>
      <c r="F50" s="213"/>
      <c r="G50" s="212"/>
      <c r="H50" s="216"/>
      <c r="I50" s="214"/>
      <c r="J50" s="215"/>
    </row>
    <row r="51" spans="1:10" s="208" customFormat="1" ht="12.75" customHeight="1">
      <c r="A51" s="209" t="s">
        <v>245</v>
      </c>
      <c r="B51" s="210" t="s">
        <v>246</v>
      </c>
      <c r="C51" s="209" t="s">
        <v>247</v>
      </c>
      <c r="D51" s="211">
        <v>6.8000000000000005E-2</v>
      </c>
      <c r="E51" s="212"/>
      <c r="F51" s="213"/>
      <c r="G51" s="212"/>
      <c r="H51" s="216"/>
      <c r="I51" s="214"/>
      <c r="J51" s="215"/>
    </row>
    <row r="52" spans="1:10" s="208" customFormat="1" ht="12.75">
      <c r="A52" s="209" t="s">
        <v>248</v>
      </c>
      <c r="B52" s="210" t="s">
        <v>249</v>
      </c>
      <c r="C52" s="209" t="s">
        <v>250</v>
      </c>
      <c r="D52" s="211">
        <v>0.69</v>
      </c>
      <c r="E52" s="212"/>
      <c r="F52" s="213"/>
      <c r="G52" s="212"/>
      <c r="H52" s="216"/>
      <c r="I52" s="214"/>
      <c r="J52" s="215"/>
    </row>
    <row r="53" spans="1:10" s="208" customFormat="1" ht="12.75">
      <c r="A53" s="209" t="s">
        <v>251</v>
      </c>
      <c r="B53" s="210" t="s">
        <v>252</v>
      </c>
      <c r="C53" s="209" t="s">
        <v>253</v>
      </c>
      <c r="D53" s="211">
        <v>0.59599999999999997</v>
      </c>
      <c r="E53" s="212"/>
      <c r="F53" s="213"/>
      <c r="G53" s="212"/>
      <c r="H53" s="213"/>
      <c r="I53" s="214"/>
      <c r="J53" s="215"/>
    </row>
    <row r="54" spans="1:10" s="208" customFormat="1" ht="12.75">
      <c r="A54" s="209" t="s">
        <v>254</v>
      </c>
      <c r="B54" s="210" t="s">
        <v>255</v>
      </c>
      <c r="C54" s="209" t="s">
        <v>250</v>
      </c>
      <c r="D54" s="211">
        <v>971.94500000000005</v>
      </c>
      <c r="E54" s="212"/>
      <c r="F54" s="213"/>
      <c r="G54" s="212"/>
      <c r="H54" s="213"/>
      <c r="I54" s="214"/>
      <c r="J54" s="215"/>
    </row>
    <row r="55" spans="1:10" s="208" customFormat="1" ht="12.75">
      <c r="A55" s="209" t="s">
        <v>33</v>
      </c>
      <c r="B55" s="210" t="s">
        <v>256</v>
      </c>
      <c r="C55" s="209" t="s">
        <v>250</v>
      </c>
      <c r="D55" s="211">
        <v>171.40700000000001</v>
      </c>
      <c r="E55" s="212"/>
      <c r="F55" s="213"/>
      <c r="G55" s="212"/>
      <c r="H55" s="216"/>
      <c r="I55" s="214"/>
      <c r="J55" s="215"/>
    </row>
    <row r="56" spans="1:10" s="208" customFormat="1" ht="12.75">
      <c r="A56" s="218" t="s">
        <v>257</v>
      </c>
      <c r="B56" s="210" t="s">
        <v>258</v>
      </c>
      <c r="C56" s="218" t="s">
        <v>250</v>
      </c>
      <c r="D56" s="211">
        <v>1812.7650000000001</v>
      </c>
      <c r="E56" s="219"/>
      <c r="F56" s="211"/>
      <c r="G56" s="219"/>
      <c r="H56" s="211"/>
      <c r="I56" s="219"/>
      <c r="J56" s="223"/>
    </row>
    <row r="57" spans="1:10" s="208" customFormat="1" ht="12.75">
      <c r="A57" s="209" t="s">
        <v>259</v>
      </c>
      <c r="B57" s="210" t="s">
        <v>260</v>
      </c>
      <c r="C57" s="209" t="s">
        <v>261</v>
      </c>
      <c r="D57" s="211">
        <v>974.03800000000001</v>
      </c>
      <c r="E57" s="212"/>
      <c r="F57" s="213"/>
      <c r="G57" s="212"/>
      <c r="H57" s="213"/>
      <c r="I57" s="214"/>
      <c r="J57" s="215"/>
    </row>
    <row r="58" spans="1:10" s="208" customFormat="1" ht="12.75">
      <c r="A58" s="209" t="s">
        <v>157</v>
      </c>
      <c r="B58" s="210" t="s">
        <v>262</v>
      </c>
      <c r="C58" s="209" t="s">
        <v>239</v>
      </c>
      <c r="D58" s="211">
        <v>159.755</v>
      </c>
      <c r="E58" s="212"/>
      <c r="F58" s="213"/>
      <c r="G58" s="212"/>
      <c r="H58" s="213"/>
      <c r="I58" s="214"/>
      <c r="J58" s="215"/>
    </row>
    <row r="59" spans="1:10" s="208" customFormat="1" ht="12.75">
      <c r="A59" s="209" t="s">
        <v>23</v>
      </c>
      <c r="B59" s="210" t="s">
        <v>263</v>
      </c>
      <c r="C59" s="209" t="s">
        <v>239</v>
      </c>
      <c r="D59" s="211">
        <v>4.54</v>
      </c>
      <c r="E59" s="212"/>
      <c r="F59" s="213"/>
      <c r="G59" s="212"/>
      <c r="H59" s="213"/>
      <c r="I59" s="214"/>
      <c r="J59" s="215"/>
    </row>
    <row r="60" spans="1:10" s="208" customFormat="1" ht="12.75">
      <c r="A60" s="209" t="s">
        <v>264</v>
      </c>
      <c r="B60" s="210" t="s">
        <v>265</v>
      </c>
      <c r="C60" s="209" t="s">
        <v>239</v>
      </c>
      <c r="D60" s="211">
        <v>4.6749999999999998</v>
      </c>
      <c r="E60" s="212"/>
      <c r="F60" s="213"/>
      <c r="G60" s="212"/>
      <c r="H60" s="213"/>
      <c r="I60" s="214"/>
      <c r="J60" s="215"/>
    </row>
    <row r="61" spans="1:10" s="208" customFormat="1" ht="12.75">
      <c r="A61" s="209" t="s">
        <v>266</v>
      </c>
      <c r="B61" s="210" t="s">
        <v>267</v>
      </c>
      <c r="C61" s="209" t="s">
        <v>244</v>
      </c>
      <c r="D61" s="211">
        <v>1.478</v>
      </c>
      <c r="E61" s="212"/>
      <c r="F61" s="213"/>
      <c r="G61" s="212"/>
      <c r="H61" s="213"/>
      <c r="I61" s="214"/>
      <c r="J61" s="215"/>
    </row>
    <row r="62" spans="1:10" s="208" customFormat="1" ht="12.75">
      <c r="A62" s="209" t="s">
        <v>268</v>
      </c>
      <c r="B62" s="210" t="s">
        <v>269</v>
      </c>
      <c r="C62" s="209" t="s">
        <v>270</v>
      </c>
      <c r="D62" s="211">
        <v>7.202</v>
      </c>
      <c r="E62" s="212"/>
      <c r="F62" s="213"/>
      <c r="G62" s="212"/>
      <c r="H62" s="213"/>
      <c r="I62" s="214"/>
      <c r="J62" s="215"/>
    </row>
    <row r="63" spans="1:10" s="208" customFormat="1" ht="12.75">
      <c r="A63" s="209" t="s">
        <v>271</v>
      </c>
      <c r="B63" s="210" t="s">
        <v>272</v>
      </c>
      <c r="C63" s="209" t="s">
        <v>182</v>
      </c>
      <c r="D63" s="211">
        <v>32.987000000000002</v>
      </c>
      <c r="E63" s="212"/>
      <c r="F63" s="213"/>
      <c r="G63" s="212"/>
      <c r="H63" s="213"/>
      <c r="I63" s="214"/>
      <c r="J63" s="215"/>
    </row>
    <row r="64" spans="1:10" s="208" customFormat="1" ht="12.75">
      <c r="A64" s="209" t="s">
        <v>273</v>
      </c>
      <c r="B64" s="210" t="s">
        <v>274</v>
      </c>
      <c r="C64" s="209" t="s">
        <v>239</v>
      </c>
      <c r="D64" s="211">
        <v>14.92</v>
      </c>
      <c r="E64" s="212"/>
      <c r="F64" s="213"/>
      <c r="G64" s="212"/>
      <c r="H64" s="213"/>
      <c r="I64" s="214"/>
      <c r="J64" s="215"/>
    </row>
    <row r="65" spans="1:10" s="208" customFormat="1" ht="12.75">
      <c r="A65" s="209" t="s">
        <v>275</v>
      </c>
      <c r="B65" s="210" t="s">
        <v>276</v>
      </c>
      <c r="C65" s="209" t="s">
        <v>239</v>
      </c>
      <c r="D65" s="211">
        <v>20.707999999999998</v>
      </c>
      <c r="E65" s="212"/>
      <c r="F65" s="213"/>
      <c r="G65" s="212"/>
      <c r="H65" s="213"/>
      <c r="I65" s="214"/>
      <c r="J65" s="215"/>
    </row>
    <row r="66" spans="1:10" s="208" customFormat="1" ht="12.75">
      <c r="A66" s="209" t="s">
        <v>277</v>
      </c>
      <c r="B66" s="210" t="s">
        <v>278</v>
      </c>
      <c r="C66" s="209" t="s">
        <v>261</v>
      </c>
      <c r="D66" s="211">
        <v>1.3089999999999999</v>
      </c>
      <c r="E66" s="212"/>
      <c r="F66" s="213"/>
      <c r="G66" s="212"/>
      <c r="H66" s="213"/>
      <c r="I66" s="214"/>
      <c r="J66" s="215"/>
    </row>
    <row r="67" spans="1:10" s="208" customFormat="1" ht="12.75">
      <c r="A67" s="209" t="s">
        <v>279</v>
      </c>
      <c r="B67" s="210" t="s">
        <v>280</v>
      </c>
      <c r="C67" s="209" t="s">
        <v>281</v>
      </c>
      <c r="D67" s="211">
        <v>2.6429999999999998</v>
      </c>
      <c r="E67" s="212"/>
      <c r="F67" s="213"/>
      <c r="G67" s="212"/>
      <c r="H67" s="213"/>
      <c r="I67" s="214"/>
      <c r="J67" s="215"/>
    </row>
    <row r="68" spans="1:10" s="208" customFormat="1" ht="12.75">
      <c r="A68" s="209" t="s">
        <v>282</v>
      </c>
      <c r="B68" s="210" t="s">
        <v>283</v>
      </c>
      <c r="C68" s="209" t="s">
        <v>250</v>
      </c>
      <c r="D68" s="211">
        <v>0.54400000000000004</v>
      </c>
      <c r="E68" s="212"/>
      <c r="F68" s="213"/>
      <c r="G68" s="212"/>
      <c r="H68" s="213"/>
      <c r="I68" s="214"/>
      <c r="J68" s="215"/>
    </row>
    <row r="69" spans="1:10" s="208" customFormat="1" ht="12.75">
      <c r="A69" s="209" t="s">
        <v>284</v>
      </c>
      <c r="B69" s="210" t="s">
        <v>285</v>
      </c>
      <c r="C69" s="209" t="s">
        <v>286</v>
      </c>
      <c r="D69" s="211">
        <v>3.169</v>
      </c>
      <c r="E69" s="212"/>
      <c r="F69" s="213"/>
      <c r="G69" s="212"/>
      <c r="H69" s="213"/>
      <c r="I69" s="214"/>
      <c r="J69" s="215"/>
    </row>
    <row r="70" spans="1:10" s="208" customFormat="1" ht="12.75">
      <c r="A70" s="209" t="s">
        <v>287</v>
      </c>
      <c r="B70" s="210" t="s">
        <v>288</v>
      </c>
      <c r="C70" s="209" t="s">
        <v>250</v>
      </c>
      <c r="D70" s="211">
        <v>5.0220000000000002</v>
      </c>
      <c r="E70" s="212"/>
      <c r="F70" s="213"/>
      <c r="G70" s="212"/>
      <c r="H70" s="213"/>
      <c r="I70" s="214"/>
      <c r="J70" s="215"/>
    </row>
    <row r="71" spans="1:10" s="208" customFormat="1" ht="12.75">
      <c r="A71" s="209" t="s">
        <v>289</v>
      </c>
      <c r="B71" s="210" t="s">
        <v>290</v>
      </c>
      <c r="C71" s="209" t="s">
        <v>261</v>
      </c>
      <c r="D71" s="211">
        <v>3.4609999999999999</v>
      </c>
      <c r="E71" s="212"/>
      <c r="F71" s="213"/>
      <c r="G71" s="212"/>
      <c r="H71" s="213"/>
      <c r="I71" s="214"/>
      <c r="J71" s="210"/>
    </row>
    <row r="72" spans="1:10" s="208" customFormat="1" ht="12.75">
      <c r="A72" s="209" t="s">
        <v>291</v>
      </c>
      <c r="B72" s="210" t="s">
        <v>292</v>
      </c>
      <c r="C72" s="209" t="s">
        <v>293</v>
      </c>
      <c r="D72" s="211">
        <v>4.2999999999999997E-2</v>
      </c>
      <c r="E72" s="212"/>
      <c r="F72" s="213"/>
      <c r="G72" s="212"/>
      <c r="H72" s="213"/>
      <c r="I72" s="214"/>
      <c r="J72" s="215"/>
    </row>
    <row r="73" spans="1:10" s="208" customFormat="1" ht="12.75">
      <c r="A73" s="209" t="s">
        <v>294</v>
      </c>
      <c r="B73" s="210" t="s">
        <v>295</v>
      </c>
      <c r="C73" s="209" t="s">
        <v>244</v>
      </c>
      <c r="D73" s="211">
        <v>51.226999999999997</v>
      </c>
      <c r="E73" s="212"/>
      <c r="F73" s="213"/>
      <c r="G73" s="212"/>
      <c r="H73" s="213"/>
      <c r="I73" s="214"/>
      <c r="J73" s="215"/>
    </row>
    <row r="74" spans="1:10" s="208" customFormat="1" ht="12.75">
      <c r="A74" s="209" t="s">
        <v>296</v>
      </c>
      <c r="B74" s="210" t="s">
        <v>297</v>
      </c>
      <c r="C74" s="209" t="s">
        <v>239</v>
      </c>
      <c r="D74" s="211">
        <v>177.85499999999999</v>
      </c>
      <c r="E74" s="212"/>
      <c r="F74" s="213"/>
      <c r="G74" s="212"/>
      <c r="H74" s="213"/>
      <c r="I74" s="214"/>
      <c r="J74" s="215"/>
    </row>
    <row r="75" spans="1:10" s="208" customFormat="1" ht="12.75">
      <c r="A75" s="209" t="s">
        <v>298</v>
      </c>
      <c r="B75" s="210" t="s">
        <v>299</v>
      </c>
      <c r="C75" s="209" t="s">
        <v>300</v>
      </c>
      <c r="D75" s="211">
        <v>42.884</v>
      </c>
      <c r="E75" s="212"/>
      <c r="F75" s="213"/>
      <c r="G75" s="212"/>
      <c r="H75" s="213"/>
      <c r="I75" s="214"/>
      <c r="J75" s="215"/>
    </row>
    <row r="76" spans="1:10" s="208" customFormat="1" ht="12.75">
      <c r="A76" s="209" t="s">
        <v>301</v>
      </c>
      <c r="B76" s="210" t="s">
        <v>302</v>
      </c>
      <c r="C76" s="209" t="s">
        <v>286</v>
      </c>
      <c r="D76" s="211">
        <v>3546.8380000000002</v>
      </c>
      <c r="E76" s="212"/>
      <c r="F76" s="213"/>
      <c r="G76" s="212"/>
      <c r="H76" s="213"/>
      <c r="I76" s="214"/>
      <c r="J76" s="215"/>
    </row>
    <row r="77" spans="1:10" s="208" customFormat="1" ht="12.75">
      <c r="A77" s="209" t="s">
        <v>83</v>
      </c>
      <c r="B77" s="210" t="s">
        <v>303</v>
      </c>
      <c r="C77" s="209" t="s">
        <v>250</v>
      </c>
      <c r="D77" s="211">
        <v>3.911</v>
      </c>
      <c r="E77" s="212"/>
      <c r="F77" s="213"/>
      <c r="G77" s="212"/>
      <c r="H77" s="213"/>
      <c r="I77" s="214"/>
      <c r="J77" s="215"/>
    </row>
    <row r="78" spans="1:10" s="208" customFormat="1" ht="12.75">
      <c r="A78" s="221" t="s">
        <v>39</v>
      </c>
      <c r="B78" s="210" t="s">
        <v>304</v>
      </c>
      <c r="C78" s="221" t="s">
        <v>239</v>
      </c>
      <c r="D78" s="211">
        <v>42.927</v>
      </c>
      <c r="E78" s="212"/>
      <c r="F78" s="213"/>
      <c r="G78" s="212"/>
      <c r="H78" s="213"/>
      <c r="I78" s="214"/>
      <c r="J78" s="215"/>
    </row>
    <row r="79" spans="1:10" s="208" customFormat="1" ht="12.75">
      <c r="A79" s="209" t="s">
        <v>305</v>
      </c>
      <c r="B79" s="210" t="s">
        <v>306</v>
      </c>
      <c r="C79" s="209" t="s">
        <v>286</v>
      </c>
      <c r="D79" s="211">
        <v>75.215999999999994</v>
      </c>
      <c r="E79" s="212"/>
      <c r="F79" s="213"/>
      <c r="G79" s="212"/>
      <c r="H79" s="213"/>
      <c r="I79" s="214"/>
      <c r="J79" s="210"/>
    </row>
    <row r="80" spans="1:10" s="208" customFormat="1" ht="12.75">
      <c r="A80" s="209" t="s">
        <v>307</v>
      </c>
      <c r="B80" s="210" t="s">
        <v>308</v>
      </c>
      <c r="C80" s="209" t="s">
        <v>250</v>
      </c>
      <c r="D80" s="211">
        <v>19.884</v>
      </c>
      <c r="E80" s="212"/>
      <c r="F80" s="213"/>
      <c r="G80" s="212"/>
      <c r="H80" s="213"/>
      <c r="I80" s="214"/>
      <c r="J80" s="215"/>
    </row>
    <row r="81" spans="1:10" s="208" customFormat="1" ht="12.75">
      <c r="A81" s="209" t="s">
        <v>309</v>
      </c>
      <c r="B81" s="210" t="s">
        <v>310</v>
      </c>
      <c r="C81" s="209" t="s">
        <v>311</v>
      </c>
      <c r="D81" s="211">
        <v>10.025</v>
      </c>
      <c r="E81" s="212"/>
      <c r="F81" s="213"/>
      <c r="G81" s="212"/>
      <c r="H81" s="213"/>
      <c r="I81" s="214"/>
      <c r="J81" s="215"/>
    </row>
    <row r="82" spans="1:10" s="208" customFormat="1" ht="12.75">
      <c r="A82" s="209" t="s">
        <v>312</v>
      </c>
      <c r="B82" s="210" t="s">
        <v>313</v>
      </c>
      <c r="C82" s="209" t="s">
        <v>311</v>
      </c>
      <c r="D82" s="211">
        <v>12.805</v>
      </c>
      <c r="E82" s="212"/>
      <c r="F82" s="213"/>
      <c r="G82" s="212"/>
      <c r="H82" s="213"/>
      <c r="I82" s="214"/>
      <c r="J82" s="215"/>
    </row>
    <row r="83" spans="1:10" s="208" customFormat="1" ht="12.75">
      <c r="A83" s="209" t="s">
        <v>314</v>
      </c>
      <c r="B83" s="210" t="s">
        <v>315</v>
      </c>
      <c r="C83" s="209" t="s">
        <v>316</v>
      </c>
      <c r="D83" s="211">
        <v>1257.107</v>
      </c>
      <c r="E83" s="212"/>
      <c r="F83" s="213"/>
      <c r="G83" s="212"/>
      <c r="H83" s="213"/>
      <c r="I83" s="214"/>
      <c r="J83" s="215"/>
    </row>
    <row r="84" spans="1:10" s="208" customFormat="1" ht="12.75">
      <c r="A84" s="209" t="s">
        <v>317</v>
      </c>
      <c r="B84" s="210" t="s">
        <v>318</v>
      </c>
      <c r="C84" s="209" t="s">
        <v>250</v>
      </c>
      <c r="D84" s="211">
        <v>1.139</v>
      </c>
      <c r="E84" s="212"/>
      <c r="F84" s="213"/>
      <c r="G84" s="212"/>
      <c r="H84" s="213"/>
      <c r="I84" s="214"/>
      <c r="J84" s="215"/>
    </row>
    <row r="85" spans="1:10" s="208" customFormat="1" ht="12.75">
      <c r="A85" s="209" t="s">
        <v>319</v>
      </c>
      <c r="B85" s="210" t="s">
        <v>320</v>
      </c>
      <c r="C85" s="209" t="s">
        <v>321</v>
      </c>
      <c r="D85" s="211">
        <v>6.125</v>
      </c>
      <c r="E85" s="212"/>
      <c r="F85" s="213"/>
      <c r="G85" s="212"/>
      <c r="H85" s="213"/>
      <c r="I85" s="214"/>
      <c r="J85" s="215"/>
    </row>
    <row r="86" spans="1:10" s="208" customFormat="1" ht="12.75">
      <c r="A86" s="224" t="s">
        <v>322</v>
      </c>
      <c r="B86" s="210" t="s">
        <v>323</v>
      </c>
      <c r="C86" s="209" t="s">
        <v>324</v>
      </c>
      <c r="D86" s="211">
        <v>8.2379999999999995</v>
      </c>
      <c r="E86" s="212"/>
      <c r="F86" s="211"/>
      <c r="G86" s="212"/>
      <c r="H86" s="211"/>
      <c r="I86" s="214"/>
      <c r="J86" s="215"/>
    </row>
    <row r="87" spans="1:10" s="208" customFormat="1" ht="12.75">
      <c r="A87" s="209" t="s">
        <v>325</v>
      </c>
      <c r="B87" s="210" t="s">
        <v>326</v>
      </c>
      <c r="C87" s="209" t="s">
        <v>327</v>
      </c>
      <c r="D87" s="211">
        <v>11.987</v>
      </c>
      <c r="E87" s="212"/>
      <c r="F87" s="213"/>
      <c r="G87" s="212"/>
      <c r="H87" s="213"/>
      <c r="I87" s="214"/>
      <c r="J87" s="215"/>
    </row>
    <row r="88" spans="1:10" s="208" customFormat="1" ht="12.75">
      <c r="A88" s="209" t="s">
        <v>329</v>
      </c>
      <c r="B88" s="210" t="s">
        <v>330</v>
      </c>
      <c r="C88" s="221" t="s">
        <v>321</v>
      </c>
      <c r="D88" s="211">
        <v>5.0759999999999996</v>
      </c>
      <c r="E88" s="212"/>
      <c r="F88" s="213"/>
      <c r="G88" s="212"/>
      <c r="H88" s="213"/>
      <c r="I88" s="214"/>
      <c r="J88" s="215"/>
    </row>
    <row r="89" spans="1:10" s="208" customFormat="1" ht="12.75">
      <c r="A89" s="209" t="s">
        <v>331</v>
      </c>
      <c r="B89" s="210" t="s">
        <v>332</v>
      </c>
      <c r="C89" s="209" t="s">
        <v>253</v>
      </c>
      <c r="D89" s="211">
        <v>3.3610000000000002</v>
      </c>
      <c r="E89" s="212"/>
      <c r="F89" s="213"/>
      <c r="G89" s="212"/>
      <c r="H89" s="213"/>
      <c r="I89" s="214"/>
      <c r="J89" s="215"/>
    </row>
    <row r="90" spans="1:10" s="208" customFormat="1" ht="12.75">
      <c r="A90" s="209" t="s">
        <v>333</v>
      </c>
      <c r="B90" s="210" t="s">
        <v>334</v>
      </c>
      <c r="C90" s="209" t="s">
        <v>250</v>
      </c>
      <c r="D90" s="211">
        <v>31.401</v>
      </c>
      <c r="E90" s="212"/>
      <c r="F90" s="213"/>
      <c r="G90" s="212"/>
      <c r="H90" s="213"/>
      <c r="I90" s="214"/>
      <c r="J90" s="215"/>
    </row>
    <row r="91" spans="1:10" s="208" customFormat="1" ht="12.75">
      <c r="A91" s="209" t="s">
        <v>335</v>
      </c>
      <c r="B91" s="210" t="s">
        <v>336</v>
      </c>
      <c r="C91" s="209" t="s">
        <v>250</v>
      </c>
      <c r="D91" s="211">
        <v>2.661</v>
      </c>
      <c r="E91" s="212"/>
      <c r="F91" s="213"/>
      <c r="G91" s="212"/>
      <c r="H91" s="213"/>
      <c r="I91" s="214"/>
      <c r="J91" s="210"/>
    </row>
    <row r="92" spans="1:10" s="208" customFormat="1" ht="12.75">
      <c r="A92" s="209" t="s">
        <v>1318</v>
      </c>
      <c r="B92" s="210" t="s">
        <v>1317</v>
      </c>
      <c r="C92" s="209" t="s">
        <v>339</v>
      </c>
      <c r="D92" s="211">
        <v>27.978000000000002</v>
      </c>
      <c r="E92" s="212"/>
      <c r="F92" s="213"/>
      <c r="G92" s="212"/>
      <c r="H92" s="213"/>
      <c r="I92" s="214"/>
      <c r="J92" s="210"/>
    </row>
    <row r="93" spans="1:10" s="208" customFormat="1" ht="12.75">
      <c r="A93" s="209" t="s">
        <v>337</v>
      </c>
      <c r="B93" s="210" t="s">
        <v>338</v>
      </c>
      <c r="C93" s="209" t="s">
        <v>339</v>
      </c>
      <c r="D93" s="211">
        <v>48.908000000000001</v>
      </c>
      <c r="E93" s="212"/>
      <c r="F93" s="213"/>
      <c r="G93" s="212"/>
      <c r="H93" s="213"/>
      <c r="I93" s="214"/>
      <c r="J93" s="215"/>
    </row>
    <row r="94" spans="1:10" s="208" customFormat="1" ht="12.75">
      <c r="A94" s="209" t="s">
        <v>340</v>
      </c>
      <c r="B94" s="210" t="s">
        <v>341</v>
      </c>
      <c r="C94" s="221" t="s">
        <v>339</v>
      </c>
      <c r="D94" s="211">
        <v>57.167999999999999</v>
      </c>
      <c r="E94" s="212"/>
      <c r="F94" s="213"/>
      <c r="G94" s="214"/>
      <c r="H94" s="215"/>
      <c r="I94" s="225"/>
      <c r="J94" s="215"/>
    </row>
    <row r="95" spans="1:10" s="208" customFormat="1" ht="12.75">
      <c r="A95" s="209" t="s">
        <v>342</v>
      </c>
      <c r="B95" s="210" t="s">
        <v>343</v>
      </c>
      <c r="C95" s="209" t="s">
        <v>344</v>
      </c>
      <c r="D95" s="211">
        <v>5588.3329999999996</v>
      </c>
      <c r="E95" s="212"/>
      <c r="F95" s="213"/>
      <c r="G95" s="212"/>
      <c r="H95" s="213"/>
      <c r="I95" s="214"/>
      <c r="J95" s="215"/>
    </row>
    <row r="96" spans="1:10" s="208" customFormat="1" ht="12.75">
      <c r="A96" s="209" t="s">
        <v>345</v>
      </c>
      <c r="B96" s="210" t="s">
        <v>346</v>
      </c>
      <c r="C96" s="209" t="s">
        <v>347</v>
      </c>
      <c r="D96" s="211">
        <v>3.169</v>
      </c>
      <c r="E96" s="212"/>
      <c r="F96" s="213"/>
      <c r="G96" s="212"/>
      <c r="H96" s="213"/>
      <c r="I96" s="214"/>
      <c r="J96" s="215"/>
    </row>
    <row r="97" spans="1:10" s="208" customFormat="1" ht="12.75">
      <c r="A97" s="209" t="s">
        <v>348</v>
      </c>
      <c r="B97" s="210" t="s">
        <v>349</v>
      </c>
      <c r="C97" s="209" t="s">
        <v>350</v>
      </c>
      <c r="D97" s="211">
        <v>2267.0210000000002</v>
      </c>
      <c r="E97" s="212"/>
      <c r="F97" s="213"/>
      <c r="G97" s="212"/>
      <c r="H97" s="213"/>
      <c r="I97" s="214"/>
      <c r="J97" s="215"/>
    </row>
    <row r="98" spans="1:10" s="208" customFormat="1" ht="12.75">
      <c r="A98" s="209" t="s">
        <v>351</v>
      </c>
      <c r="B98" s="210" t="s">
        <v>352</v>
      </c>
      <c r="C98" s="209" t="s">
        <v>353</v>
      </c>
      <c r="D98" s="211">
        <v>0.53</v>
      </c>
      <c r="E98" s="212"/>
      <c r="F98" s="213"/>
      <c r="G98" s="212"/>
      <c r="H98" s="213"/>
      <c r="I98" s="214"/>
      <c r="J98" s="215"/>
    </row>
    <row r="99" spans="1:10" s="208" customFormat="1" ht="12.75">
      <c r="A99" s="209" t="s">
        <v>354</v>
      </c>
      <c r="B99" s="210" t="s">
        <v>355</v>
      </c>
      <c r="C99" s="209" t="s">
        <v>247</v>
      </c>
      <c r="D99" s="211">
        <v>18.131</v>
      </c>
      <c r="E99" s="212"/>
      <c r="F99" s="213"/>
      <c r="G99" s="212"/>
      <c r="H99" s="213"/>
      <c r="I99" s="214"/>
      <c r="J99" s="215"/>
    </row>
    <row r="100" spans="1:10" s="208" customFormat="1" ht="12.75">
      <c r="A100" s="209" t="s">
        <v>356</v>
      </c>
      <c r="B100" s="210" t="s">
        <v>357</v>
      </c>
      <c r="C100" s="209" t="s">
        <v>250</v>
      </c>
      <c r="D100" s="211">
        <v>108.032</v>
      </c>
      <c r="E100" s="212"/>
      <c r="F100" s="213"/>
      <c r="G100" s="212"/>
      <c r="H100" s="213"/>
      <c r="I100" s="214"/>
      <c r="J100" s="215"/>
    </row>
    <row r="101" spans="1:10" s="208" customFormat="1" ht="12.75">
      <c r="A101" s="209" t="s">
        <v>358</v>
      </c>
      <c r="B101" s="210" t="s">
        <v>359</v>
      </c>
      <c r="C101" s="209" t="s">
        <v>182</v>
      </c>
      <c r="D101" s="211">
        <v>2.8180000000000001</v>
      </c>
      <c r="E101" s="212"/>
      <c r="F101" s="213"/>
      <c r="G101" s="212"/>
      <c r="H101" s="213"/>
      <c r="I101" s="214"/>
      <c r="J101" s="215"/>
    </row>
    <row r="102" spans="1:10" s="208" customFormat="1" ht="12.75">
      <c r="A102" s="209" t="s">
        <v>360</v>
      </c>
      <c r="B102" s="210" t="s">
        <v>361</v>
      </c>
      <c r="C102" s="209" t="s">
        <v>362</v>
      </c>
      <c r="D102" s="211">
        <v>0.308</v>
      </c>
      <c r="E102" s="212"/>
      <c r="F102" s="213"/>
      <c r="G102" s="212"/>
      <c r="H102" s="213"/>
      <c r="I102" s="214"/>
      <c r="J102" s="215"/>
    </row>
    <row r="103" spans="1:10" s="208" customFormat="1" ht="12.75">
      <c r="A103" s="209" t="s">
        <v>363</v>
      </c>
      <c r="B103" s="210" t="s">
        <v>364</v>
      </c>
      <c r="C103" s="209" t="s">
        <v>347</v>
      </c>
      <c r="D103" s="211">
        <v>2.6110000000000002</v>
      </c>
      <c r="E103" s="212"/>
      <c r="F103" s="213"/>
      <c r="G103" s="212"/>
      <c r="H103" s="213"/>
      <c r="I103" s="214"/>
      <c r="J103" s="215" t="s">
        <v>328</v>
      </c>
    </row>
    <row r="104" spans="1:10" s="208" customFormat="1" ht="12.75">
      <c r="A104" s="209" t="s">
        <v>365</v>
      </c>
      <c r="B104" s="210" t="s">
        <v>366</v>
      </c>
      <c r="C104" s="209" t="s">
        <v>261</v>
      </c>
      <c r="D104" s="211">
        <v>0.879</v>
      </c>
      <c r="E104" s="212"/>
      <c r="F104" s="213"/>
      <c r="G104" s="212"/>
      <c r="H104" s="213"/>
      <c r="I104" s="214"/>
      <c r="J104" s="215"/>
    </row>
    <row r="105" spans="1:10" s="208" customFormat="1" ht="12.75">
      <c r="A105" s="209" t="s">
        <v>367</v>
      </c>
      <c r="B105" s="210" t="s">
        <v>368</v>
      </c>
      <c r="C105" s="209" t="s">
        <v>261</v>
      </c>
      <c r="D105" s="211">
        <v>2.633</v>
      </c>
      <c r="E105" s="212"/>
      <c r="F105" s="213"/>
      <c r="G105" s="212"/>
      <c r="H105" s="213"/>
      <c r="I105" s="214"/>
      <c r="J105" s="215"/>
    </row>
    <row r="106" spans="1:10" s="208" customFormat="1" ht="12.75">
      <c r="A106" s="209" t="s">
        <v>369</v>
      </c>
      <c r="B106" s="210" t="s">
        <v>370</v>
      </c>
      <c r="C106" s="209" t="s">
        <v>371</v>
      </c>
      <c r="D106" s="211">
        <v>4.7149999999999999</v>
      </c>
      <c r="E106" s="212"/>
      <c r="F106" s="213"/>
      <c r="G106" s="212"/>
      <c r="H106" s="213"/>
      <c r="I106" s="214"/>
      <c r="J106" s="215"/>
    </row>
    <row r="107" spans="1:10" s="208" customFormat="1" ht="12.75">
      <c r="A107" s="209" t="s">
        <v>372</v>
      </c>
      <c r="B107" s="210" t="s">
        <v>373</v>
      </c>
      <c r="C107" s="209" t="s">
        <v>270</v>
      </c>
      <c r="D107" s="211">
        <v>0.628</v>
      </c>
      <c r="E107" s="212"/>
      <c r="F107" s="213"/>
      <c r="G107" s="212"/>
      <c r="H107" s="213"/>
      <c r="I107" s="214"/>
      <c r="J107" s="215"/>
    </row>
    <row r="108" spans="1:10" s="208" customFormat="1" ht="12.75">
      <c r="A108" s="209" t="s">
        <v>374</v>
      </c>
      <c r="B108" s="210" t="s">
        <v>375</v>
      </c>
      <c r="C108" s="209" t="s">
        <v>376</v>
      </c>
      <c r="D108" s="211">
        <v>2.0739999999999998</v>
      </c>
      <c r="E108" s="212"/>
      <c r="F108" s="213"/>
      <c r="G108" s="212"/>
      <c r="H108" s="213"/>
      <c r="I108" s="214"/>
      <c r="J108" s="215"/>
    </row>
    <row r="109" spans="1:10" s="208" customFormat="1" ht="12.75">
      <c r="A109" s="209" t="s">
        <v>377</v>
      </c>
      <c r="B109" s="210" t="s">
        <v>378</v>
      </c>
      <c r="C109" s="209" t="s">
        <v>379</v>
      </c>
      <c r="D109" s="211">
        <v>7.641</v>
      </c>
      <c r="E109" s="212"/>
      <c r="F109" s="213"/>
      <c r="G109" s="212"/>
      <c r="H109" s="213"/>
      <c r="I109" s="214"/>
      <c r="J109" s="215"/>
    </row>
    <row r="110" spans="1:10" s="208" customFormat="1" ht="12.75">
      <c r="A110" s="209" t="s">
        <v>380</v>
      </c>
      <c r="B110" s="210" t="s">
        <v>381</v>
      </c>
      <c r="C110" s="209" t="s">
        <v>239</v>
      </c>
      <c r="D110" s="211">
        <v>2.6080000000000001</v>
      </c>
      <c r="E110" s="212"/>
      <c r="F110" s="213"/>
      <c r="G110" s="212"/>
      <c r="H110" s="213"/>
      <c r="I110" s="214"/>
      <c r="J110" s="215"/>
    </row>
    <row r="111" spans="1:10" s="208" customFormat="1" ht="12.75">
      <c r="A111" s="209" t="s">
        <v>382</v>
      </c>
      <c r="B111" s="210" t="s">
        <v>383</v>
      </c>
      <c r="C111" s="209" t="s">
        <v>261</v>
      </c>
      <c r="D111" s="211">
        <v>2.254</v>
      </c>
      <c r="E111" s="212"/>
      <c r="F111" s="213"/>
      <c r="G111" s="212"/>
      <c r="H111" s="213"/>
      <c r="I111" s="214"/>
      <c r="J111" s="215"/>
    </row>
    <row r="112" spans="1:10" s="208" customFormat="1" ht="12.75">
      <c r="A112" s="224" t="s">
        <v>37</v>
      </c>
      <c r="B112" s="210" t="s">
        <v>384</v>
      </c>
      <c r="C112" s="209" t="s">
        <v>250</v>
      </c>
      <c r="D112" s="211">
        <v>7.9340000000000002</v>
      </c>
      <c r="E112" s="212"/>
      <c r="F112" s="211"/>
      <c r="G112" s="212"/>
      <c r="H112" s="211"/>
      <c r="I112" s="214"/>
      <c r="J112" s="215"/>
    </row>
    <row r="113" spans="1:10" s="208" customFormat="1" ht="12.75">
      <c r="A113" s="209" t="s">
        <v>385</v>
      </c>
      <c r="B113" s="210" t="s">
        <v>386</v>
      </c>
      <c r="C113" s="209" t="s">
        <v>371</v>
      </c>
      <c r="D113" s="211">
        <v>39.247999999999998</v>
      </c>
      <c r="E113" s="212"/>
      <c r="F113" s="213"/>
      <c r="G113" s="212"/>
      <c r="H113" s="213"/>
      <c r="I113" s="214"/>
      <c r="J113" s="215"/>
    </row>
    <row r="114" spans="1:10" s="208" customFormat="1" ht="12.75">
      <c r="A114" s="209" t="s">
        <v>387</v>
      </c>
      <c r="B114" s="210" t="s">
        <v>388</v>
      </c>
      <c r="C114" s="209" t="s">
        <v>389</v>
      </c>
      <c r="D114" s="211">
        <v>22.59</v>
      </c>
      <c r="E114" s="212"/>
      <c r="F114" s="213"/>
      <c r="G114" s="212"/>
      <c r="H114" s="213"/>
      <c r="I114" s="214"/>
      <c r="J114" s="215"/>
    </row>
    <row r="115" spans="1:10" s="208" customFormat="1" ht="12.75">
      <c r="A115" s="209" t="s">
        <v>390</v>
      </c>
      <c r="B115" s="210" t="s">
        <v>391</v>
      </c>
      <c r="C115" s="209" t="s">
        <v>250</v>
      </c>
      <c r="D115" s="211">
        <v>13.952</v>
      </c>
      <c r="E115" s="212"/>
      <c r="F115" s="213"/>
      <c r="G115" s="212"/>
      <c r="H115" s="213"/>
      <c r="I115" s="214"/>
      <c r="J115" s="215"/>
    </row>
    <row r="116" spans="1:10" s="208" customFormat="1" ht="12.75">
      <c r="A116" s="209" t="s">
        <v>392</v>
      </c>
      <c r="B116" s="210" t="s">
        <v>393</v>
      </c>
      <c r="C116" s="209" t="s">
        <v>394</v>
      </c>
      <c r="D116" s="211">
        <v>465.88400000000001</v>
      </c>
      <c r="E116" s="212"/>
      <c r="F116" s="213"/>
      <c r="G116" s="212"/>
      <c r="H116" s="213"/>
      <c r="I116" s="214"/>
      <c r="J116" s="215"/>
    </row>
    <row r="117" spans="1:10" s="208" customFormat="1" ht="12.75">
      <c r="A117" s="209" t="s">
        <v>395</v>
      </c>
      <c r="B117" s="210" t="s">
        <v>396</v>
      </c>
      <c r="C117" s="209" t="s">
        <v>270</v>
      </c>
      <c r="D117" s="211">
        <v>6.0430000000000001</v>
      </c>
      <c r="E117" s="212"/>
      <c r="F117" s="213"/>
      <c r="G117" s="212"/>
      <c r="H117" s="213"/>
      <c r="I117" s="214"/>
      <c r="J117" s="215"/>
    </row>
    <row r="118" spans="1:10" s="208" customFormat="1" ht="12.75">
      <c r="A118" s="209" t="s">
        <v>397</v>
      </c>
      <c r="B118" s="210" t="s">
        <v>398</v>
      </c>
      <c r="C118" s="209" t="s">
        <v>399</v>
      </c>
      <c r="D118" s="211">
        <v>1.2769999999999999</v>
      </c>
      <c r="E118" s="212"/>
      <c r="F118" s="213"/>
      <c r="G118" s="212"/>
      <c r="H118" s="213"/>
      <c r="I118" s="214"/>
      <c r="J118" s="215"/>
    </row>
    <row r="119" spans="1:10" s="208" customFormat="1" ht="12.75">
      <c r="A119" s="209" t="s">
        <v>400</v>
      </c>
      <c r="B119" s="210" t="s">
        <v>401</v>
      </c>
      <c r="C119" s="209" t="s">
        <v>402</v>
      </c>
      <c r="D119" s="211">
        <v>15.457000000000001</v>
      </c>
      <c r="E119" s="212"/>
      <c r="F119" s="213"/>
      <c r="G119" s="212"/>
      <c r="H119" s="213"/>
      <c r="I119" s="214"/>
      <c r="J119" s="215"/>
    </row>
    <row r="120" spans="1:10" s="208" customFormat="1" ht="12.75">
      <c r="A120" s="209" t="s">
        <v>403</v>
      </c>
      <c r="B120" s="210" t="s">
        <v>404</v>
      </c>
      <c r="C120" s="209" t="s">
        <v>293</v>
      </c>
      <c r="D120" s="211">
        <v>41.832999999999998</v>
      </c>
      <c r="E120" s="212"/>
      <c r="F120" s="213"/>
      <c r="G120" s="212"/>
      <c r="H120" s="213"/>
      <c r="I120" s="214"/>
      <c r="J120" s="215"/>
    </row>
    <row r="121" spans="1:10" s="208" customFormat="1" ht="12.75">
      <c r="A121" s="209" t="s">
        <v>405</v>
      </c>
      <c r="B121" s="210" t="s">
        <v>406</v>
      </c>
      <c r="C121" s="209" t="s">
        <v>239</v>
      </c>
      <c r="D121" s="211">
        <v>9.7569999999999997</v>
      </c>
      <c r="E121" s="212"/>
      <c r="F121" s="213"/>
      <c r="G121" s="212"/>
      <c r="H121" s="213"/>
      <c r="I121" s="214"/>
      <c r="J121" s="215"/>
    </row>
    <row r="122" spans="1:10" s="208" customFormat="1" ht="12.75">
      <c r="A122" s="209" t="s">
        <v>407</v>
      </c>
      <c r="B122" s="210" t="s">
        <v>408</v>
      </c>
      <c r="C122" s="209" t="s">
        <v>409</v>
      </c>
      <c r="D122" s="211">
        <v>8.6140000000000008</v>
      </c>
      <c r="E122" s="212"/>
      <c r="F122" s="213"/>
      <c r="G122" s="212"/>
      <c r="H122" s="213"/>
      <c r="I122" s="214"/>
      <c r="J122" s="215"/>
    </row>
    <row r="123" spans="1:10" s="208" customFormat="1" ht="12.75">
      <c r="A123" s="209" t="s">
        <v>410</v>
      </c>
      <c r="B123" s="210" t="s">
        <v>411</v>
      </c>
      <c r="C123" s="209" t="s">
        <v>412</v>
      </c>
      <c r="D123" s="211">
        <v>3764.2840000000001</v>
      </c>
      <c r="E123" s="212"/>
      <c r="F123" s="213"/>
      <c r="G123" s="212"/>
      <c r="H123" s="213"/>
      <c r="I123" s="214"/>
      <c r="J123" s="215"/>
    </row>
    <row r="124" spans="1:10" s="208" customFormat="1" ht="12.75">
      <c r="A124" s="209" t="s">
        <v>413</v>
      </c>
      <c r="B124" s="210" t="s">
        <v>414</v>
      </c>
      <c r="C124" s="209" t="s">
        <v>415</v>
      </c>
      <c r="D124" s="211">
        <v>37.237000000000002</v>
      </c>
      <c r="E124" s="212"/>
      <c r="F124" s="213"/>
      <c r="G124" s="212"/>
      <c r="H124" s="213"/>
      <c r="I124" s="214"/>
      <c r="J124" s="215"/>
    </row>
    <row r="125" spans="1:10" s="208" customFormat="1" ht="12.75">
      <c r="A125" s="221" t="s">
        <v>416</v>
      </c>
      <c r="B125" s="210" t="s">
        <v>417</v>
      </c>
      <c r="C125" s="209" t="s">
        <v>418</v>
      </c>
      <c r="D125" s="211">
        <v>3002</v>
      </c>
      <c r="E125" s="212"/>
      <c r="F125" s="213"/>
      <c r="G125" s="212"/>
      <c r="H125" s="213"/>
      <c r="I125" s="214"/>
      <c r="J125" s="215"/>
    </row>
    <row r="126" spans="1:10" s="208" customFormat="1" ht="12.75">
      <c r="A126" s="209" t="s">
        <v>419</v>
      </c>
      <c r="B126" s="210" t="s">
        <v>420</v>
      </c>
      <c r="C126" s="209" t="s">
        <v>421</v>
      </c>
      <c r="D126" s="211">
        <v>1129.125</v>
      </c>
      <c r="E126" s="212"/>
      <c r="F126" s="213"/>
      <c r="G126" s="212"/>
      <c r="H126" s="213"/>
      <c r="I126" s="214"/>
      <c r="J126" s="215"/>
    </row>
    <row r="127" spans="1:10" s="208" customFormat="1" ht="12.75">
      <c r="A127" s="218" t="s">
        <v>422</v>
      </c>
      <c r="B127" s="210" t="s">
        <v>423</v>
      </c>
      <c r="C127" s="218" t="s">
        <v>247</v>
      </c>
      <c r="D127" s="211">
        <v>14.766999999999999</v>
      </c>
      <c r="E127" s="219"/>
      <c r="F127" s="211"/>
      <c r="G127" s="219"/>
      <c r="H127" s="211"/>
      <c r="I127" s="219"/>
      <c r="J127" s="223"/>
    </row>
    <row r="128" spans="1:10" s="208" customFormat="1" ht="12.75">
      <c r="A128" s="209" t="s">
        <v>424</v>
      </c>
      <c r="B128" s="210" t="s">
        <v>425</v>
      </c>
      <c r="C128" s="209" t="s">
        <v>250</v>
      </c>
      <c r="D128" s="211">
        <v>0.502</v>
      </c>
      <c r="E128" s="212"/>
      <c r="F128" s="213"/>
      <c r="G128" s="212"/>
      <c r="H128" s="213"/>
      <c r="I128" s="214"/>
      <c r="J128" s="215"/>
    </row>
    <row r="129" spans="1:10" s="208" customFormat="1" ht="12.75">
      <c r="A129" s="209" t="s">
        <v>426</v>
      </c>
      <c r="B129" s="210" t="s">
        <v>427</v>
      </c>
      <c r="C129" s="209" t="s">
        <v>409</v>
      </c>
      <c r="D129" s="211">
        <v>3.9039999999999999</v>
      </c>
      <c r="E129" s="212"/>
      <c r="F129" s="213"/>
      <c r="G129" s="212"/>
      <c r="H129" s="213"/>
      <c r="I129" s="214"/>
      <c r="J129" s="215"/>
    </row>
    <row r="130" spans="1:10" s="208" customFormat="1" ht="12.75">
      <c r="A130" s="209" t="s">
        <v>428</v>
      </c>
      <c r="B130" s="210" t="s">
        <v>429</v>
      </c>
      <c r="C130" s="209" t="s">
        <v>409</v>
      </c>
      <c r="D130" s="211">
        <v>3.9039999999999999</v>
      </c>
      <c r="E130" s="212"/>
      <c r="F130" s="213"/>
      <c r="G130" s="212"/>
      <c r="H130" s="213"/>
      <c r="I130" s="214"/>
      <c r="J130" s="215"/>
    </row>
    <row r="131" spans="1:10" s="208" customFormat="1" ht="12.75">
      <c r="A131" s="209" t="s">
        <v>430</v>
      </c>
      <c r="B131" s="210" t="s">
        <v>431</v>
      </c>
      <c r="C131" s="209" t="s">
        <v>389</v>
      </c>
      <c r="D131" s="211">
        <v>12.131</v>
      </c>
      <c r="E131" s="212"/>
      <c r="F131" s="213"/>
      <c r="G131" s="212"/>
      <c r="H131" s="213"/>
      <c r="I131" s="214"/>
      <c r="J131" s="215"/>
    </row>
    <row r="132" spans="1:10" s="208" customFormat="1" ht="12.75">
      <c r="A132" s="209" t="s">
        <v>432</v>
      </c>
      <c r="B132" s="210" t="s">
        <v>433</v>
      </c>
      <c r="C132" s="91" t="s">
        <v>409</v>
      </c>
      <c r="D132" s="211">
        <v>1.6279999999999999</v>
      </c>
      <c r="E132" s="212"/>
      <c r="F132" s="213"/>
      <c r="G132" s="212"/>
      <c r="H132" s="213"/>
      <c r="I132" s="214"/>
      <c r="J132" s="215"/>
    </row>
    <row r="133" spans="1:10" s="208" customFormat="1" ht="12.75">
      <c r="A133" s="209" t="s">
        <v>434</v>
      </c>
      <c r="B133" s="210" t="s">
        <v>435</v>
      </c>
      <c r="C133" s="91" t="s">
        <v>409</v>
      </c>
      <c r="D133" s="211">
        <v>1.6279999999999999</v>
      </c>
      <c r="E133" s="212"/>
      <c r="F133" s="213"/>
      <c r="G133" s="212"/>
      <c r="H133" s="213"/>
      <c r="I133" s="214"/>
      <c r="J133" s="215"/>
    </row>
    <row r="134" spans="1:10" s="208" customFormat="1" ht="12.75">
      <c r="A134" s="209" t="s">
        <v>436</v>
      </c>
      <c r="B134" s="210" t="s">
        <v>437</v>
      </c>
      <c r="C134" s="209" t="s">
        <v>250</v>
      </c>
      <c r="D134" s="211">
        <v>16.134</v>
      </c>
      <c r="E134" s="212"/>
      <c r="F134" s="213"/>
      <c r="G134" s="212"/>
      <c r="H134" s="213"/>
      <c r="I134" s="214"/>
      <c r="J134" s="215"/>
    </row>
    <row r="135" spans="1:10" s="208" customFormat="1" ht="12.75">
      <c r="A135" s="209" t="s">
        <v>438</v>
      </c>
      <c r="B135" s="210" t="s">
        <v>439</v>
      </c>
      <c r="C135" s="209" t="s">
        <v>261</v>
      </c>
      <c r="D135" s="211">
        <v>8.0380000000000003</v>
      </c>
      <c r="E135" s="212"/>
      <c r="F135" s="213"/>
      <c r="G135" s="212"/>
      <c r="H135" s="213"/>
      <c r="I135" s="214"/>
      <c r="J135" s="215"/>
    </row>
    <row r="136" spans="1:10" s="208" customFormat="1" ht="12.75">
      <c r="A136" s="209" t="s">
        <v>21</v>
      </c>
      <c r="B136" s="210" t="s">
        <v>440</v>
      </c>
      <c r="C136" s="209" t="s">
        <v>250</v>
      </c>
      <c r="D136" s="211">
        <v>17.748999999999999</v>
      </c>
      <c r="E136" s="212"/>
      <c r="F136" s="213"/>
      <c r="G136" s="212"/>
      <c r="H136" s="213"/>
      <c r="I136" s="214"/>
      <c r="J136" s="215"/>
    </row>
    <row r="137" spans="1:10" s="208" customFormat="1" ht="12.75">
      <c r="A137" s="209" t="s">
        <v>441</v>
      </c>
      <c r="B137" s="210" t="s">
        <v>442</v>
      </c>
      <c r="C137" s="209" t="s">
        <v>247</v>
      </c>
      <c r="D137" s="211">
        <v>20.175000000000001</v>
      </c>
      <c r="E137" s="212"/>
      <c r="F137" s="213"/>
      <c r="G137" s="212"/>
      <c r="H137" s="213"/>
      <c r="I137" s="214"/>
      <c r="J137" s="215"/>
    </row>
    <row r="138" spans="1:10" s="208" customFormat="1" ht="12.75">
      <c r="A138" s="209" t="s">
        <v>443</v>
      </c>
      <c r="B138" s="210" t="s">
        <v>444</v>
      </c>
      <c r="C138" s="209" t="s">
        <v>286</v>
      </c>
      <c r="D138" s="211">
        <v>5.9450000000000003</v>
      </c>
      <c r="E138" s="212"/>
      <c r="F138" s="213"/>
      <c r="G138" s="212"/>
      <c r="H138" s="213"/>
      <c r="I138" s="214"/>
      <c r="J138" s="215"/>
    </row>
    <row r="139" spans="1:10" s="208" customFormat="1" ht="12.75">
      <c r="A139" s="209" t="s">
        <v>445</v>
      </c>
      <c r="B139" s="210" t="s">
        <v>446</v>
      </c>
      <c r="C139" s="209" t="s">
        <v>447</v>
      </c>
      <c r="D139" s="211">
        <v>6.694</v>
      </c>
      <c r="E139" s="212"/>
      <c r="F139" s="213"/>
      <c r="G139" s="212"/>
      <c r="H139" s="213"/>
      <c r="I139" s="214"/>
      <c r="J139" s="215"/>
    </row>
    <row r="140" spans="1:10" s="208" customFormat="1" ht="12.75">
      <c r="A140" s="209" t="s">
        <v>448</v>
      </c>
      <c r="B140" s="210" t="s">
        <v>449</v>
      </c>
      <c r="C140" s="209" t="s">
        <v>450</v>
      </c>
      <c r="D140" s="211">
        <v>12.962999999999999</v>
      </c>
      <c r="E140" s="212"/>
      <c r="F140" s="213"/>
      <c r="G140" s="212"/>
      <c r="H140" s="213"/>
      <c r="I140" s="214"/>
      <c r="J140" s="215"/>
    </row>
    <row r="141" spans="1:10" s="208" customFormat="1" ht="12.75">
      <c r="A141" s="209" t="s">
        <v>451</v>
      </c>
      <c r="B141" s="210" t="s">
        <v>452</v>
      </c>
      <c r="C141" s="209" t="s">
        <v>250</v>
      </c>
      <c r="D141" s="211">
        <v>0.51900000000000002</v>
      </c>
      <c r="E141" s="212"/>
      <c r="F141" s="213"/>
      <c r="G141" s="212"/>
      <c r="H141" s="213"/>
      <c r="I141" s="214"/>
      <c r="J141" s="215"/>
    </row>
    <row r="142" spans="1:10" s="208" customFormat="1" ht="12.75">
      <c r="A142" s="209" t="s">
        <v>453</v>
      </c>
      <c r="B142" s="210" t="s">
        <v>454</v>
      </c>
      <c r="C142" s="209" t="s">
        <v>250</v>
      </c>
      <c r="D142" s="211">
        <v>2.3E-2</v>
      </c>
      <c r="E142" s="212"/>
      <c r="F142" s="213"/>
      <c r="G142" s="212"/>
      <c r="H142" s="213"/>
      <c r="I142" s="214"/>
      <c r="J142" s="215"/>
    </row>
    <row r="143" spans="1:10" s="208" customFormat="1" ht="12.75">
      <c r="A143" s="209" t="s">
        <v>455</v>
      </c>
      <c r="B143" s="210" t="s">
        <v>456</v>
      </c>
      <c r="C143" s="209" t="s">
        <v>250</v>
      </c>
      <c r="D143" s="211">
        <v>0.11700000000000001</v>
      </c>
      <c r="E143" s="212"/>
      <c r="F143" s="213"/>
      <c r="G143" s="212"/>
      <c r="H143" s="213"/>
      <c r="I143" s="214"/>
      <c r="J143" s="215"/>
    </row>
    <row r="144" spans="1:10" s="208" customFormat="1" ht="12.75">
      <c r="A144" s="209" t="s">
        <v>457</v>
      </c>
      <c r="B144" s="210" t="s">
        <v>458</v>
      </c>
      <c r="C144" s="209" t="s">
        <v>250</v>
      </c>
      <c r="D144" s="211">
        <v>104.76900000000001</v>
      </c>
      <c r="E144" s="212"/>
      <c r="F144" s="213"/>
      <c r="G144" s="212"/>
      <c r="H144" s="213"/>
      <c r="I144" s="214"/>
      <c r="J144" s="215"/>
    </row>
    <row r="145" spans="1:10" s="208" customFormat="1" ht="12.75">
      <c r="A145" s="209" t="s">
        <v>459</v>
      </c>
      <c r="B145" s="210" t="s">
        <v>460</v>
      </c>
      <c r="C145" s="209" t="s">
        <v>261</v>
      </c>
      <c r="D145" s="211">
        <v>17.401</v>
      </c>
      <c r="E145" s="212"/>
      <c r="F145" s="213"/>
      <c r="G145" s="212"/>
      <c r="H145" s="213"/>
      <c r="I145" s="214"/>
      <c r="J145" s="215"/>
    </row>
    <row r="146" spans="1:10" s="208" customFormat="1" ht="12.75">
      <c r="A146" s="209" t="s">
        <v>461</v>
      </c>
      <c r="B146" s="210" t="s">
        <v>462</v>
      </c>
      <c r="C146" s="209" t="s">
        <v>362</v>
      </c>
      <c r="D146" s="211">
        <v>11.222</v>
      </c>
      <c r="E146" s="212"/>
      <c r="F146" s="213"/>
      <c r="G146" s="212"/>
      <c r="H146" s="213"/>
      <c r="I146" s="214"/>
      <c r="J146" s="215"/>
    </row>
    <row r="147" spans="1:10" s="208" customFormat="1" ht="12.75">
      <c r="A147" s="209" t="s">
        <v>463</v>
      </c>
      <c r="B147" s="210" t="s">
        <v>464</v>
      </c>
      <c r="C147" s="209" t="s">
        <v>421</v>
      </c>
      <c r="D147" s="211">
        <v>3421.5929999999998</v>
      </c>
      <c r="E147" s="212"/>
      <c r="F147" s="213"/>
      <c r="G147" s="212"/>
      <c r="H147" s="213"/>
      <c r="I147" s="214"/>
      <c r="J147" s="215"/>
    </row>
    <row r="148" spans="1:10" s="208" customFormat="1" ht="12.75">
      <c r="A148" s="209" t="s">
        <v>465</v>
      </c>
      <c r="B148" s="210" t="s">
        <v>466</v>
      </c>
      <c r="C148" s="209" t="s">
        <v>182</v>
      </c>
      <c r="D148" s="211">
        <v>0.58099999999999996</v>
      </c>
      <c r="E148" s="212"/>
      <c r="F148" s="213"/>
      <c r="G148" s="212"/>
      <c r="H148" s="213"/>
      <c r="I148" s="214"/>
      <c r="J148" s="215"/>
    </row>
    <row r="149" spans="1:10" s="208" customFormat="1" ht="12.75">
      <c r="A149" s="209" t="s">
        <v>467</v>
      </c>
      <c r="B149" s="210" t="s">
        <v>468</v>
      </c>
      <c r="C149" s="209" t="s">
        <v>469</v>
      </c>
      <c r="D149" s="211">
        <v>1.573</v>
      </c>
      <c r="E149" s="212"/>
      <c r="F149" s="213"/>
      <c r="G149" s="212"/>
      <c r="H149" s="213"/>
      <c r="I149" s="214"/>
      <c r="J149" s="215"/>
    </row>
    <row r="150" spans="1:10" s="208" customFormat="1" ht="12.75">
      <c r="A150" s="209" t="s">
        <v>470</v>
      </c>
      <c r="B150" s="210" t="s">
        <v>471</v>
      </c>
      <c r="C150" s="209" t="s">
        <v>270</v>
      </c>
      <c r="D150" s="211">
        <v>223.21799999999999</v>
      </c>
      <c r="E150" s="212"/>
      <c r="F150" s="213"/>
      <c r="G150" s="212"/>
      <c r="H150" s="213"/>
      <c r="I150" s="214"/>
      <c r="J150" s="215"/>
    </row>
    <row r="151" spans="1:10" s="208" customFormat="1" ht="12.75">
      <c r="A151" s="209" t="s">
        <v>143</v>
      </c>
      <c r="B151" s="210" t="s">
        <v>472</v>
      </c>
      <c r="C151" s="209" t="s">
        <v>182</v>
      </c>
      <c r="D151" s="211">
        <v>0.59199999999999997</v>
      </c>
      <c r="E151" s="212"/>
      <c r="F151" s="213"/>
      <c r="G151" s="212"/>
      <c r="H151" s="213"/>
      <c r="I151" s="214"/>
      <c r="J151" s="215"/>
    </row>
    <row r="152" spans="1:10" s="208" customFormat="1" ht="12.75">
      <c r="A152" s="209" t="s">
        <v>473</v>
      </c>
      <c r="B152" s="210" t="s">
        <v>474</v>
      </c>
      <c r="C152" s="209" t="s">
        <v>261</v>
      </c>
      <c r="D152" s="211">
        <v>61.487000000000002</v>
      </c>
      <c r="E152" s="212"/>
      <c r="F152" s="213"/>
      <c r="G152" s="212"/>
      <c r="H152" s="213"/>
      <c r="I152" s="214"/>
      <c r="J152" s="215"/>
    </row>
    <row r="153" spans="1:10" s="208" customFormat="1" ht="12.75">
      <c r="A153" s="209" t="s">
        <v>475</v>
      </c>
      <c r="B153" s="210" t="s">
        <v>476</v>
      </c>
      <c r="C153" s="209" t="s">
        <v>477</v>
      </c>
      <c r="D153" s="211">
        <v>554.56600000000003</v>
      </c>
      <c r="E153" s="212"/>
      <c r="F153" s="213"/>
      <c r="G153" s="212"/>
      <c r="H153" s="213"/>
      <c r="I153" s="214"/>
      <c r="J153" s="215"/>
    </row>
    <row r="154" spans="1:10" s="208" customFormat="1" ht="12.75">
      <c r="A154" s="209" t="s">
        <v>478</v>
      </c>
      <c r="B154" s="210" t="s">
        <v>479</v>
      </c>
      <c r="C154" s="209" t="s">
        <v>239</v>
      </c>
      <c r="D154" s="211">
        <v>19.384</v>
      </c>
      <c r="E154" s="212"/>
      <c r="F154" s="213"/>
      <c r="G154" s="212"/>
      <c r="H154" s="213"/>
      <c r="I154" s="214"/>
      <c r="J154" s="215"/>
    </row>
    <row r="155" spans="1:10" s="208" customFormat="1" ht="12.75">
      <c r="A155" s="209" t="s">
        <v>480</v>
      </c>
      <c r="B155" s="210" t="s">
        <v>481</v>
      </c>
      <c r="C155" s="209" t="s">
        <v>182</v>
      </c>
      <c r="D155" s="211">
        <v>8.0830000000000002</v>
      </c>
      <c r="E155" s="212"/>
      <c r="F155" s="213"/>
      <c r="G155" s="212"/>
      <c r="H155" s="213"/>
      <c r="I155" s="214"/>
      <c r="J155" s="215"/>
    </row>
    <row r="156" spans="1:10" s="208" customFormat="1" ht="12.75">
      <c r="A156" s="209" t="s">
        <v>482</v>
      </c>
      <c r="B156" s="210" t="s">
        <v>483</v>
      </c>
      <c r="C156" s="209" t="s">
        <v>239</v>
      </c>
      <c r="D156" s="211">
        <v>0.75900000000000001</v>
      </c>
      <c r="E156" s="212"/>
      <c r="F156" s="213"/>
      <c r="G156" s="212"/>
      <c r="H156" s="213"/>
      <c r="I156" s="214"/>
      <c r="J156" s="215"/>
    </row>
    <row r="157" spans="1:10" s="208" customFormat="1" ht="12.75">
      <c r="A157" s="209" t="s">
        <v>484</v>
      </c>
      <c r="B157" s="210" t="s">
        <v>485</v>
      </c>
      <c r="C157" s="209" t="s">
        <v>270</v>
      </c>
      <c r="D157" s="211">
        <v>6.4859999999999998</v>
      </c>
      <c r="E157" s="212"/>
      <c r="F157" s="213"/>
      <c r="G157" s="212"/>
      <c r="H157" s="213"/>
      <c r="I157" s="214"/>
      <c r="J157" s="215"/>
    </row>
    <row r="158" spans="1:10" s="208" customFormat="1" ht="12.75">
      <c r="A158" s="209" t="s">
        <v>486</v>
      </c>
      <c r="B158" s="210" t="s">
        <v>487</v>
      </c>
      <c r="C158" s="209" t="s">
        <v>447</v>
      </c>
      <c r="D158" s="211">
        <v>0.63100000000000001</v>
      </c>
      <c r="E158" s="212"/>
      <c r="F158" s="213"/>
      <c r="G158" s="212"/>
      <c r="H158" s="213"/>
      <c r="I158" s="214"/>
      <c r="J158" s="215"/>
    </row>
    <row r="159" spans="1:10" s="208" customFormat="1" ht="12.75">
      <c r="A159" s="209" t="s">
        <v>488</v>
      </c>
      <c r="B159" s="210" t="s">
        <v>489</v>
      </c>
      <c r="C159" s="209" t="s">
        <v>239</v>
      </c>
      <c r="D159" s="211">
        <v>0.71299999999999997</v>
      </c>
      <c r="E159" s="212"/>
      <c r="F159" s="213"/>
      <c r="G159" s="212"/>
      <c r="H159" s="213"/>
      <c r="I159" s="214"/>
      <c r="J159" s="215"/>
    </row>
    <row r="160" spans="1:10" s="208" customFormat="1" ht="12.75">
      <c r="A160" s="209" t="s">
        <v>490</v>
      </c>
      <c r="B160" s="210" t="s">
        <v>491</v>
      </c>
      <c r="C160" s="209" t="s">
        <v>409</v>
      </c>
      <c r="D160" s="211">
        <v>0.442</v>
      </c>
      <c r="E160" s="212"/>
      <c r="F160" s="213"/>
      <c r="G160" s="212"/>
      <c r="H160" s="213"/>
      <c r="I160" s="214"/>
      <c r="J160" s="210"/>
    </row>
    <row r="161" spans="1:10" s="208" customFormat="1" ht="12.75">
      <c r="A161" s="209" t="s">
        <v>492</v>
      </c>
      <c r="B161" s="210" t="s">
        <v>493</v>
      </c>
      <c r="C161" s="209" t="s">
        <v>250</v>
      </c>
      <c r="D161" s="211">
        <v>452.11399999999998</v>
      </c>
      <c r="E161" s="212"/>
      <c r="F161" s="213"/>
      <c r="G161" s="212"/>
      <c r="H161" s="213"/>
      <c r="I161" s="214"/>
      <c r="J161" s="215"/>
    </row>
    <row r="162" spans="1:10" s="208" customFormat="1" ht="12.75">
      <c r="A162" s="209" t="s">
        <v>494</v>
      </c>
      <c r="B162" s="210" t="s">
        <v>495</v>
      </c>
      <c r="C162" s="209" t="s">
        <v>239</v>
      </c>
      <c r="D162" s="211">
        <v>228.36500000000001</v>
      </c>
      <c r="E162" s="212"/>
      <c r="F162" s="213"/>
      <c r="G162" s="212"/>
      <c r="H162" s="213"/>
      <c r="I162" s="214"/>
      <c r="J162" s="215"/>
    </row>
    <row r="163" spans="1:10" s="208" customFormat="1" ht="12.75">
      <c r="A163" s="209" t="s">
        <v>496</v>
      </c>
      <c r="B163" s="210" t="s">
        <v>497</v>
      </c>
      <c r="C163" s="209" t="s">
        <v>362</v>
      </c>
      <c r="D163" s="211">
        <v>15.566000000000001</v>
      </c>
      <c r="E163" s="212"/>
      <c r="F163" s="213"/>
      <c r="G163" s="212"/>
      <c r="H163" s="213"/>
      <c r="I163" s="214"/>
      <c r="J163" s="215"/>
    </row>
    <row r="164" spans="1:10" s="208" customFormat="1" ht="12.75">
      <c r="A164" s="209" t="s">
        <v>498</v>
      </c>
      <c r="B164" s="210" t="s">
        <v>499</v>
      </c>
      <c r="C164" s="209" t="s">
        <v>261</v>
      </c>
      <c r="D164" s="211">
        <v>55.54</v>
      </c>
      <c r="E164" s="212"/>
      <c r="F164" s="213"/>
      <c r="G164" s="212"/>
      <c r="H164" s="213"/>
      <c r="I164" s="214"/>
      <c r="J164" s="215"/>
    </row>
    <row r="165" spans="1:10" s="208" customFormat="1" ht="12.75">
      <c r="A165" s="209" t="s">
        <v>500</v>
      </c>
      <c r="B165" s="210" t="s">
        <v>501</v>
      </c>
      <c r="C165" s="209" t="s">
        <v>261</v>
      </c>
      <c r="D165" s="211">
        <v>72.35560000000001</v>
      </c>
      <c r="E165" s="212"/>
      <c r="F165" s="213"/>
      <c r="G165" s="212"/>
      <c r="H165" s="213"/>
      <c r="I165" s="214"/>
      <c r="J165" s="215"/>
    </row>
    <row r="166" spans="1:10" s="208" customFormat="1" ht="12.75">
      <c r="A166" s="209" t="s">
        <v>502</v>
      </c>
      <c r="B166" s="210" t="s">
        <v>503</v>
      </c>
      <c r="C166" s="209" t="s">
        <v>239</v>
      </c>
      <c r="D166" s="211">
        <v>7.9550000000000001</v>
      </c>
      <c r="E166" s="212"/>
      <c r="F166" s="213"/>
      <c r="G166" s="212"/>
      <c r="H166" s="213"/>
      <c r="I166" s="214"/>
      <c r="J166" s="215"/>
    </row>
    <row r="167" spans="1:10" s="208" customFormat="1" ht="12.75">
      <c r="A167" s="209" t="s">
        <v>504</v>
      </c>
      <c r="B167" s="210" t="s">
        <v>505</v>
      </c>
      <c r="C167" s="209" t="s">
        <v>506</v>
      </c>
      <c r="D167" s="211">
        <v>301.71499999999997</v>
      </c>
      <c r="E167" s="212"/>
      <c r="F167" s="213"/>
      <c r="G167" s="212"/>
      <c r="H167" s="213"/>
      <c r="I167" s="214"/>
      <c r="J167" s="215"/>
    </row>
    <row r="168" spans="1:10" s="208" customFormat="1" ht="12.75">
      <c r="A168" s="209" t="s">
        <v>507</v>
      </c>
      <c r="B168" s="210" t="s">
        <v>508</v>
      </c>
      <c r="C168" s="209" t="s">
        <v>244</v>
      </c>
      <c r="D168" s="211">
        <v>444.09899999999999</v>
      </c>
      <c r="E168" s="212"/>
      <c r="F168" s="213"/>
      <c r="G168" s="212"/>
      <c r="H168" s="213"/>
      <c r="I168" s="214"/>
      <c r="J168" s="215"/>
    </row>
    <row r="169" spans="1:10" s="208" customFormat="1" ht="12.75">
      <c r="A169" s="209" t="s">
        <v>29</v>
      </c>
      <c r="B169" s="210" t="s">
        <v>509</v>
      </c>
      <c r="C169" s="209" t="s">
        <v>250</v>
      </c>
      <c r="D169" s="211">
        <v>1.0509999999999999</v>
      </c>
      <c r="E169" s="212"/>
      <c r="F169" s="213"/>
      <c r="G169" s="212"/>
      <c r="H169" s="213"/>
      <c r="I169" s="214"/>
      <c r="J169" s="215"/>
    </row>
    <row r="170" spans="1:10" s="208" customFormat="1" ht="12.75">
      <c r="A170" s="209" t="s">
        <v>510</v>
      </c>
      <c r="B170" s="210" t="s">
        <v>511</v>
      </c>
      <c r="C170" s="209" t="s">
        <v>409</v>
      </c>
      <c r="D170" s="211">
        <v>1.002</v>
      </c>
      <c r="E170" s="212"/>
      <c r="F170" s="213"/>
      <c r="G170" s="212"/>
      <c r="H170" s="213"/>
      <c r="I170" s="214"/>
      <c r="J170" s="215"/>
    </row>
    <row r="171" spans="1:10" s="208" customFormat="1" ht="12.75">
      <c r="A171" s="209" t="s">
        <v>512</v>
      </c>
      <c r="B171" s="210" t="s">
        <v>513</v>
      </c>
      <c r="C171" s="209" t="s">
        <v>409</v>
      </c>
      <c r="D171" s="211">
        <v>0.60899999999999999</v>
      </c>
      <c r="E171" s="212"/>
      <c r="F171" s="213"/>
      <c r="G171" s="212"/>
      <c r="H171" s="213"/>
      <c r="I171" s="214"/>
      <c r="J171" s="215"/>
    </row>
    <row r="172" spans="1:10" s="208" customFormat="1" ht="12.75">
      <c r="A172" s="209" t="s">
        <v>514</v>
      </c>
      <c r="B172" s="210" t="s">
        <v>515</v>
      </c>
      <c r="C172" s="209" t="s">
        <v>399</v>
      </c>
      <c r="D172" s="211">
        <v>4.2309999999999999</v>
      </c>
      <c r="E172" s="212"/>
      <c r="F172" s="213"/>
      <c r="G172" s="212"/>
      <c r="H172" s="213"/>
      <c r="I172" s="214"/>
      <c r="J172" s="215"/>
    </row>
    <row r="173" spans="1:10" s="208" customFormat="1" ht="12.75">
      <c r="A173" s="209" t="s">
        <v>516</v>
      </c>
      <c r="B173" s="210" t="s">
        <v>517</v>
      </c>
      <c r="C173" s="209" t="s">
        <v>250</v>
      </c>
      <c r="D173" s="211">
        <v>2.0470000000000002</v>
      </c>
      <c r="E173" s="212"/>
      <c r="F173" s="213"/>
      <c r="G173" s="212"/>
      <c r="H173" s="213"/>
      <c r="I173" s="214"/>
      <c r="J173" s="215"/>
    </row>
    <row r="174" spans="1:10" s="208" customFormat="1" ht="12.75">
      <c r="A174" s="209" t="s">
        <v>518</v>
      </c>
      <c r="B174" s="210" t="s">
        <v>519</v>
      </c>
      <c r="C174" s="209" t="s">
        <v>250</v>
      </c>
      <c r="D174" s="211">
        <v>380.47</v>
      </c>
      <c r="E174" s="212"/>
      <c r="F174" s="213"/>
      <c r="G174" s="212"/>
      <c r="H174" s="213"/>
      <c r="I174" s="214"/>
      <c r="J174" s="215"/>
    </row>
    <row r="175" spans="1:10" s="208" customFormat="1" ht="12.75">
      <c r="A175" s="209" t="s">
        <v>149</v>
      </c>
      <c r="B175" s="210" t="s">
        <v>520</v>
      </c>
      <c r="C175" s="209" t="s">
        <v>261</v>
      </c>
      <c r="D175" s="211">
        <v>38.481999999999999</v>
      </c>
      <c r="E175" s="212"/>
      <c r="F175" s="213"/>
      <c r="G175" s="212"/>
      <c r="H175" s="213"/>
      <c r="I175" s="214"/>
      <c r="J175" s="215"/>
    </row>
    <row r="176" spans="1:10" s="208" customFormat="1" ht="12.75">
      <c r="A176" s="209" t="s">
        <v>521</v>
      </c>
      <c r="B176" s="210" t="s">
        <v>522</v>
      </c>
      <c r="C176" s="209" t="s">
        <v>523</v>
      </c>
      <c r="D176" s="211">
        <v>32.957999999999998</v>
      </c>
      <c r="E176" s="212"/>
      <c r="F176" s="213"/>
      <c r="G176" s="212"/>
      <c r="H176" s="213"/>
      <c r="I176" s="214"/>
      <c r="J176" s="215"/>
    </row>
    <row r="177" spans="1:10" s="208" customFormat="1" ht="12.75">
      <c r="A177" s="209" t="s">
        <v>1383</v>
      </c>
      <c r="B177" s="210" t="s">
        <v>1384</v>
      </c>
      <c r="C177" s="209" t="s">
        <v>244</v>
      </c>
      <c r="D177" s="211">
        <v>13.789</v>
      </c>
      <c r="E177" s="212"/>
      <c r="F177" s="213"/>
      <c r="G177" s="212"/>
      <c r="H177" s="213"/>
      <c r="I177" s="214">
        <v>1</v>
      </c>
      <c r="J177" s="226" t="s">
        <v>1385</v>
      </c>
    </row>
    <row r="178" spans="1:10" s="208" customFormat="1" ht="12.75">
      <c r="A178" s="218" t="s">
        <v>524</v>
      </c>
      <c r="B178" s="210" t="s">
        <v>525</v>
      </c>
      <c r="C178" s="218" t="s">
        <v>261</v>
      </c>
      <c r="D178" s="211">
        <v>70.51597000000001</v>
      </c>
      <c r="E178" s="219"/>
      <c r="F178" s="211"/>
      <c r="G178" s="219"/>
      <c r="H178" s="211"/>
      <c r="I178" s="219"/>
      <c r="J178" s="215"/>
    </row>
    <row r="179" spans="1:10" s="208" customFormat="1" ht="12.75">
      <c r="A179" s="209" t="s">
        <v>153</v>
      </c>
      <c r="B179" s="210" t="s">
        <v>526</v>
      </c>
      <c r="C179" s="209" t="s">
        <v>261</v>
      </c>
      <c r="D179" s="211">
        <v>38.808</v>
      </c>
      <c r="E179" s="212"/>
      <c r="F179" s="213"/>
      <c r="G179" s="212"/>
      <c r="H179" s="213"/>
      <c r="I179" s="214"/>
      <c r="J179" s="215"/>
    </row>
    <row r="180" spans="1:10" s="208" customFormat="1" ht="12.75">
      <c r="A180" s="209" t="s">
        <v>527</v>
      </c>
      <c r="B180" s="210" t="s">
        <v>528</v>
      </c>
      <c r="C180" s="209" t="s">
        <v>244</v>
      </c>
      <c r="D180" s="211">
        <v>9.8309999999999995</v>
      </c>
      <c r="E180" s="212"/>
      <c r="F180" s="213"/>
      <c r="G180" s="212"/>
      <c r="H180" s="213"/>
      <c r="I180" s="214"/>
      <c r="J180" s="215"/>
    </row>
    <row r="181" spans="1:10" s="208" customFormat="1" ht="12.75">
      <c r="A181" s="209" t="s">
        <v>529</v>
      </c>
      <c r="B181" s="210" t="s">
        <v>530</v>
      </c>
      <c r="C181" s="209" t="s">
        <v>531</v>
      </c>
      <c r="D181" s="211">
        <v>329.57600000000002</v>
      </c>
      <c r="E181" s="212"/>
      <c r="F181" s="213"/>
      <c r="G181" s="212"/>
      <c r="H181" s="213"/>
      <c r="I181" s="214"/>
      <c r="J181" s="215"/>
    </row>
    <row r="182" spans="1:10" s="208" customFormat="1" ht="12.75">
      <c r="A182" s="209" t="s">
        <v>85</v>
      </c>
      <c r="B182" s="210" t="s">
        <v>532</v>
      </c>
      <c r="C182" s="209" t="s">
        <v>261</v>
      </c>
      <c r="D182" s="211">
        <v>40.703000000000003</v>
      </c>
      <c r="E182" s="212"/>
      <c r="F182" s="213"/>
      <c r="G182" s="212"/>
      <c r="H182" s="213"/>
      <c r="I182" s="214"/>
      <c r="J182" s="215"/>
    </row>
    <row r="183" spans="1:10" s="208" customFormat="1" ht="12.75">
      <c r="A183" s="209" t="s">
        <v>150</v>
      </c>
      <c r="B183" s="210" t="s">
        <v>533</v>
      </c>
      <c r="C183" s="209" t="s">
        <v>261</v>
      </c>
      <c r="D183" s="211">
        <v>34.417000000000002</v>
      </c>
      <c r="E183" s="212"/>
      <c r="F183" s="213"/>
      <c r="G183" s="212"/>
      <c r="H183" s="213"/>
      <c r="I183" s="214"/>
      <c r="J183" s="215"/>
    </row>
    <row r="184" spans="1:10" s="208" customFormat="1" ht="12.75">
      <c r="A184" s="209" t="s">
        <v>84</v>
      </c>
      <c r="B184" s="210" t="s">
        <v>534</v>
      </c>
      <c r="C184" s="209" t="s">
        <v>261</v>
      </c>
      <c r="D184" s="211">
        <v>35.591000000000001</v>
      </c>
      <c r="E184" s="212"/>
      <c r="F184" s="213"/>
      <c r="G184" s="212"/>
      <c r="H184" s="213"/>
      <c r="I184" s="214"/>
      <c r="J184" s="215"/>
    </row>
    <row r="185" spans="1:10" s="208" customFormat="1" ht="12.75">
      <c r="A185" s="209" t="s">
        <v>148</v>
      </c>
      <c r="B185" s="210" t="s">
        <v>535</v>
      </c>
      <c r="C185" s="209" t="s">
        <v>261</v>
      </c>
      <c r="D185" s="211">
        <v>38.298999999999999</v>
      </c>
      <c r="E185" s="212"/>
      <c r="F185" s="213"/>
      <c r="G185" s="212"/>
      <c r="H185" s="213"/>
      <c r="I185" s="214"/>
      <c r="J185" s="215"/>
    </row>
    <row r="186" spans="1:10" s="208" customFormat="1" ht="12.75">
      <c r="A186" s="209" t="s">
        <v>536</v>
      </c>
      <c r="B186" s="210" t="s">
        <v>537</v>
      </c>
      <c r="C186" s="209" t="s">
        <v>261</v>
      </c>
      <c r="D186" s="211">
        <v>67.174999999999997</v>
      </c>
      <c r="E186" s="212"/>
      <c r="F186" s="213"/>
      <c r="G186" s="212"/>
      <c r="H186" s="213"/>
      <c r="I186" s="214"/>
      <c r="J186" s="215"/>
    </row>
    <row r="187" spans="1:10" s="208" customFormat="1" ht="12.75">
      <c r="A187" s="209" t="s">
        <v>538</v>
      </c>
      <c r="B187" s="210" t="s">
        <v>539</v>
      </c>
      <c r="C187" s="209" t="s">
        <v>193</v>
      </c>
      <c r="D187" s="211">
        <v>63.173000000000002</v>
      </c>
      <c r="E187" s="212"/>
      <c r="F187" s="213"/>
      <c r="G187" s="212"/>
      <c r="H187" s="213"/>
      <c r="I187" s="214"/>
      <c r="J187" s="215"/>
    </row>
    <row r="188" spans="1:10" s="208" customFormat="1" ht="12.75">
      <c r="A188" s="209" t="s">
        <v>31</v>
      </c>
      <c r="B188" s="210" t="s">
        <v>540</v>
      </c>
      <c r="C188" s="209" t="s">
        <v>261</v>
      </c>
      <c r="D188" s="211">
        <v>33.654000000000003</v>
      </c>
      <c r="E188" s="212"/>
      <c r="F188" s="213"/>
      <c r="G188" s="212"/>
      <c r="H188" s="213"/>
      <c r="I188" s="214"/>
      <c r="J188" s="215"/>
    </row>
    <row r="189" spans="1:10" s="208" customFormat="1" ht="12.75">
      <c r="A189" s="218" t="s">
        <v>541</v>
      </c>
      <c r="B189" s="210" t="s">
        <v>542</v>
      </c>
      <c r="C189" s="218" t="s">
        <v>244</v>
      </c>
      <c r="D189" s="211">
        <v>14.063000000000001</v>
      </c>
      <c r="E189" s="219"/>
      <c r="F189" s="211"/>
      <c r="G189" s="219"/>
      <c r="H189" s="211"/>
      <c r="I189" s="219"/>
      <c r="J189" s="223"/>
    </row>
    <row r="190" spans="1:10" s="208" customFormat="1" ht="12.75">
      <c r="A190" s="209" t="s">
        <v>543</v>
      </c>
      <c r="B190" s="210" t="s">
        <v>544</v>
      </c>
      <c r="C190" s="209" t="s">
        <v>450</v>
      </c>
      <c r="D190" s="211">
        <v>1.575</v>
      </c>
      <c r="E190" s="212"/>
      <c r="F190" s="213"/>
      <c r="G190" s="212"/>
      <c r="H190" s="213"/>
      <c r="I190" s="214"/>
      <c r="J190" s="215"/>
    </row>
    <row r="191" spans="1:10" s="208" customFormat="1" ht="12.75">
      <c r="A191" s="209" t="s">
        <v>16</v>
      </c>
      <c r="B191" s="210" t="s">
        <v>545</v>
      </c>
      <c r="C191" s="209" t="s">
        <v>250</v>
      </c>
      <c r="D191" s="211">
        <v>24.279</v>
      </c>
      <c r="E191" s="212"/>
      <c r="F191" s="213"/>
      <c r="G191" s="212"/>
      <c r="H191" s="213"/>
      <c r="I191" s="214"/>
      <c r="J191" s="215"/>
    </row>
    <row r="192" spans="1:10" s="208" customFormat="1" ht="12.75">
      <c r="A192" s="209" t="s">
        <v>546</v>
      </c>
      <c r="B192" s="210" t="s">
        <v>547</v>
      </c>
      <c r="C192" s="209" t="s">
        <v>250</v>
      </c>
      <c r="D192" s="211">
        <v>219.143</v>
      </c>
      <c r="E192" s="212"/>
      <c r="F192" s="213"/>
      <c r="G192" s="212"/>
      <c r="H192" s="213"/>
      <c r="I192" s="214"/>
      <c r="J192" s="215"/>
    </row>
    <row r="193" spans="1:10" s="208" customFormat="1" ht="12.75">
      <c r="A193" s="209" t="s">
        <v>548</v>
      </c>
      <c r="B193" s="210" t="s">
        <v>549</v>
      </c>
      <c r="C193" s="209" t="s">
        <v>550</v>
      </c>
      <c r="D193" s="211">
        <v>0.317</v>
      </c>
      <c r="E193" s="212"/>
      <c r="F193" s="213"/>
      <c r="G193" s="212"/>
      <c r="H193" s="213"/>
      <c r="I193" s="214"/>
      <c r="J193" s="215"/>
    </row>
    <row r="194" spans="1:10" s="208" customFormat="1" ht="12.75">
      <c r="A194" s="209" t="s">
        <v>1386</v>
      </c>
      <c r="B194" s="210" t="s">
        <v>1387</v>
      </c>
      <c r="C194" s="209" t="s">
        <v>253</v>
      </c>
      <c r="D194" s="211">
        <v>4.6029999999999998</v>
      </c>
      <c r="E194" s="212"/>
      <c r="F194" s="213"/>
      <c r="G194" s="212"/>
      <c r="H194" s="213"/>
      <c r="I194" s="214"/>
      <c r="J194" s="226" t="s">
        <v>1385</v>
      </c>
    </row>
    <row r="195" spans="1:10" s="208" customFormat="1" ht="12.75">
      <c r="A195" s="209" t="s">
        <v>551</v>
      </c>
      <c r="B195" s="210" t="s">
        <v>552</v>
      </c>
      <c r="C195" s="209" t="s">
        <v>247</v>
      </c>
      <c r="D195" s="211">
        <v>1.083</v>
      </c>
      <c r="E195" s="212"/>
      <c r="F195" s="213"/>
      <c r="G195" s="212"/>
      <c r="H195" s="213"/>
      <c r="I195" s="214"/>
      <c r="J195" s="215"/>
    </row>
    <row r="196" spans="1:10" s="208" customFormat="1" ht="12.75">
      <c r="A196" s="209" t="s">
        <v>553</v>
      </c>
      <c r="B196" s="210" t="s">
        <v>554</v>
      </c>
      <c r="C196" s="209" t="s">
        <v>182</v>
      </c>
      <c r="D196" s="211">
        <v>18.067</v>
      </c>
      <c r="E196" s="212"/>
      <c r="F196" s="213"/>
      <c r="G196" s="212"/>
      <c r="H196" s="213"/>
      <c r="I196" s="214"/>
      <c r="J196" s="215"/>
    </row>
    <row r="197" spans="1:10" s="208" customFormat="1" ht="12.75">
      <c r="A197" s="209" t="s">
        <v>555</v>
      </c>
      <c r="B197" s="210" t="s">
        <v>556</v>
      </c>
      <c r="C197" s="209" t="s">
        <v>250</v>
      </c>
      <c r="D197" s="211">
        <v>22.358000000000001</v>
      </c>
      <c r="E197" s="212"/>
      <c r="F197" s="213"/>
      <c r="G197" s="212"/>
      <c r="H197" s="213"/>
      <c r="I197" s="214"/>
      <c r="J197" s="215"/>
    </row>
    <row r="198" spans="1:10" s="208" customFormat="1" ht="12.75">
      <c r="A198" s="209" t="s">
        <v>557</v>
      </c>
      <c r="B198" s="210" t="s">
        <v>558</v>
      </c>
      <c r="C198" s="209" t="s">
        <v>339</v>
      </c>
      <c r="D198" s="211">
        <v>0.17499999999999999</v>
      </c>
      <c r="E198" s="212"/>
      <c r="F198" s="213"/>
      <c r="G198" s="212"/>
      <c r="H198" s="213"/>
      <c r="I198" s="214"/>
      <c r="J198" s="215"/>
    </row>
    <row r="199" spans="1:10" s="208" customFormat="1" ht="12.75">
      <c r="A199" s="209" t="s">
        <v>559</v>
      </c>
      <c r="B199" s="210" t="s">
        <v>560</v>
      </c>
      <c r="C199" s="209" t="s">
        <v>389</v>
      </c>
      <c r="D199" s="211">
        <v>0.19700000000000001</v>
      </c>
      <c r="E199" s="212"/>
      <c r="F199" s="213"/>
      <c r="G199" s="212"/>
      <c r="H199" s="213"/>
      <c r="I199" s="214"/>
      <c r="J199" s="215"/>
    </row>
    <row r="200" spans="1:10" s="208" customFormat="1" ht="12.75">
      <c r="A200" s="209" t="s">
        <v>561</v>
      </c>
      <c r="B200" s="210" t="s">
        <v>562</v>
      </c>
      <c r="C200" s="209" t="s">
        <v>563</v>
      </c>
      <c r="D200" s="211">
        <v>15.406000000000001</v>
      </c>
      <c r="E200" s="212"/>
      <c r="F200" s="213"/>
      <c r="G200" s="212"/>
      <c r="H200" s="213"/>
      <c r="I200" s="214"/>
      <c r="J200" s="215"/>
    </row>
    <row r="201" spans="1:10" s="208" customFormat="1" ht="12.75">
      <c r="A201" s="209" t="s">
        <v>564</v>
      </c>
      <c r="B201" s="210" t="s">
        <v>565</v>
      </c>
      <c r="C201" s="209" t="s">
        <v>239</v>
      </c>
      <c r="D201" s="211">
        <v>0.82699999999999996</v>
      </c>
      <c r="E201" s="212"/>
      <c r="F201" s="213"/>
      <c r="G201" s="212"/>
      <c r="H201" s="213"/>
      <c r="I201" s="214"/>
      <c r="J201" s="215"/>
    </row>
    <row r="202" spans="1:10" s="208" customFormat="1" ht="12.75">
      <c r="A202" s="209" t="s">
        <v>566</v>
      </c>
      <c r="B202" s="210" t="s">
        <v>567</v>
      </c>
      <c r="C202" s="209" t="s">
        <v>362</v>
      </c>
      <c r="D202" s="211">
        <v>2.3620000000000001</v>
      </c>
      <c r="E202" s="212"/>
      <c r="F202" s="213"/>
      <c r="G202" s="212"/>
      <c r="H202" s="213"/>
      <c r="I202" s="214"/>
      <c r="J202" s="215"/>
    </row>
    <row r="203" spans="1:10" s="208" customFormat="1" ht="12.75">
      <c r="A203" s="209" t="s">
        <v>568</v>
      </c>
      <c r="B203" s="210" t="s">
        <v>569</v>
      </c>
      <c r="C203" s="209" t="s">
        <v>570</v>
      </c>
      <c r="D203" s="211">
        <v>485.59699999999998</v>
      </c>
      <c r="E203" s="212"/>
      <c r="F203" s="213"/>
      <c r="G203" s="212"/>
      <c r="H203" s="213"/>
      <c r="I203" s="214"/>
      <c r="J203" s="215" t="s">
        <v>328</v>
      </c>
    </row>
    <row r="204" spans="1:10" s="208" customFormat="1" ht="12.75">
      <c r="A204" s="209" t="s">
        <v>147</v>
      </c>
      <c r="B204" s="210" t="s">
        <v>571</v>
      </c>
      <c r="C204" s="209" t="s">
        <v>244</v>
      </c>
      <c r="D204" s="211">
        <v>11.930999999999999</v>
      </c>
      <c r="E204" s="212"/>
      <c r="F204" s="213"/>
      <c r="G204" s="212"/>
      <c r="H204" s="213"/>
      <c r="I204" s="214"/>
      <c r="J204" s="215"/>
    </row>
    <row r="205" spans="1:10" s="208" customFormat="1" ht="12.75">
      <c r="A205" s="209" t="s">
        <v>81</v>
      </c>
      <c r="B205" s="210" t="s">
        <v>572</v>
      </c>
      <c r="C205" s="209" t="s">
        <v>250</v>
      </c>
      <c r="D205" s="211">
        <v>84.885999999999996</v>
      </c>
      <c r="E205" s="212"/>
      <c r="F205" s="213"/>
      <c r="G205" s="212"/>
      <c r="H205" s="213"/>
      <c r="I205" s="214"/>
      <c r="J205" s="215"/>
    </row>
    <row r="206" spans="1:10" s="208" customFormat="1" ht="12.75">
      <c r="A206" s="209" t="s">
        <v>573</v>
      </c>
      <c r="B206" s="210" t="s">
        <v>574</v>
      </c>
      <c r="C206" s="209" t="s">
        <v>250</v>
      </c>
      <c r="D206" s="211">
        <v>200.05199999999999</v>
      </c>
      <c r="E206" s="212"/>
      <c r="F206" s="213"/>
      <c r="G206" s="212"/>
      <c r="H206" s="213"/>
      <c r="I206" s="214"/>
      <c r="J206" s="215"/>
    </row>
    <row r="207" spans="1:10" s="208" customFormat="1" ht="12.75">
      <c r="A207" s="209" t="s">
        <v>575</v>
      </c>
      <c r="B207" s="210" t="s">
        <v>576</v>
      </c>
      <c r="C207" s="209" t="s">
        <v>250</v>
      </c>
      <c r="D207" s="211">
        <v>542.86</v>
      </c>
      <c r="E207" s="212"/>
      <c r="F207" s="213"/>
      <c r="G207" s="212"/>
      <c r="H207" s="213"/>
      <c r="I207" s="214"/>
      <c r="J207" s="215"/>
    </row>
    <row r="208" spans="1:10" s="208" customFormat="1" ht="12.75">
      <c r="A208" s="209" t="s">
        <v>7</v>
      </c>
      <c r="B208" s="210" t="s">
        <v>577</v>
      </c>
      <c r="C208" s="209" t="s">
        <v>239</v>
      </c>
      <c r="D208" s="211">
        <v>85.811000000000007</v>
      </c>
      <c r="E208" s="212"/>
      <c r="F208" s="213"/>
      <c r="G208" s="212"/>
      <c r="H208" s="213"/>
      <c r="I208" s="214"/>
      <c r="J208" s="215"/>
    </row>
    <row r="209" spans="1:10" s="208" customFormat="1" ht="12.75">
      <c r="A209" s="209" t="s">
        <v>578</v>
      </c>
      <c r="B209" s="210" t="s">
        <v>579</v>
      </c>
      <c r="C209" s="209" t="s">
        <v>182</v>
      </c>
      <c r="D209" s="211">
        <v>13.035</v>
      </c>
      <c r="E209" s="212"/>
      <c r="F209" s="213"/>
      <c r="G209" s="212"/>
      <c r="H209" s="213"/>
      <c r="I209" s="214"/>
      <c r="J209" s="215"/>
    </row>
    <row r="210" spans="1:10" s="208" customFormat="1" ht="12.75">
      <c r="A210" s="209" t="s">
        <v>580</v>
      </c>
      <c r="B210" s="210" t="s">
        <v>581</v>
      </c>
      <c r="C210" s="209" t="s">
        <v>250</v>
      </c>
      <c r="D210" s="211">
        <v>0.23799999999999999</v>
      </c>
      <c r="E210" s="212"/>
      <c r="F210" s="213"/>
      <c r="G210" s="212"/>
      <c r="H210" s="213"/>
      <c r="I210" s="214"/>
      <c r="J210" s="215"/>
    </row>
    <row r="211" spans="1:10" s="208" customFormat="1" ht="12.75">
      <c r="A211" s="209" t="s">
        <v>582</v>
      </c>
      <c r="B211" s="210" t="s">
        <v>583</v>
      </c>
      <c r="C211" s="209" t="s">
        <v>339</v>
      </c>
      <c r="D211" s="211">
        <v>41.697000000000003</v>
      </c>
      <c r="E211" s="212"/>
      <c r="F211" s="213"/>
      <c r="G211" s="212"/>
      <c r="H211" s="213"/>
      <c r="I211" s="214"/>
      <c r="J211" s="215"/>
    </row>
    <row r="212" spans="1:10" s="208" customFormat="1" ht="12.75">
      <c r="A212" s="209" t="s">
        <v>584</v>
      </c>
      <c r="B212" s="210" t="s">
        <v>585</v>
      </c>
      <c r="C212" s="209" t="s">
        <v>250</v>
      </c>
      <c r="D212" s="211">
        <v>1.718</v>
      </c>
      <c r="E212" s="212"/>
      <c r="F212" s="213"/>
      <c r="G212" s="212"/>
      <c r="H212" s="213"/>
      <c r="I212" s="214"/>
      <c r="J212" s="215"/>
    </row>
    <row r="213" spans="1:10" s="208" customFormat="1" ht="12.75">
      <c r="A213" s="209" t="s">
        <v>586</v>
      </c>
      <c r="B213" s="210" t="s">
        <v>587</v>
      </c>
      <c r="C213" s="209" t="s">
        <v>588</v>
      </c>
      <c r="D213" s="211">
        <v>0.86099999999999999</v>
      </c>
      <c r="E213" s="212"/>
      <c r="F213" s="213"/>
      <c r="G213" s="212"/>
      <c r="H213" s="213"/>
      <c r="I213" s="214"/>
      <c r="J213" s="215"/>
    </row>
    <row r="214" spans="1:10" s="208" customFormat="1" ht="12.75">
      <c r="A214" s="209" t="s">
        <v>589</v>
      </c>
      <c r="B214" s="210" t="s">
        <v>590</v>
      </c>
      <c r="C214" s="209" t="s">
        <v>591</v>
      </c>
      <c r="D214" s="211">
        <v>10.106999999999999</v>
      </c>
      <c r="E214" s="212"/>
      <c r="F214" s="213"/>
      <c r="G214" s="212"/>
      <c r="H214" s="213"/>
      <c r="I214" s="214"/>
      <c r="J214" s="215"/>
    </row>
    <row r="215" spans="1:10" s="208" customFormat="1" ht="12.75">
      <c r="A215" s="209" t="s">
        <v>592</v>
      </c>
      <c r="B215" s="210" t="s">
        <v>593</v>
      </c>
      <c r="C215" s="209" t="s">
        <v>594</v>
      </c>
      <c r="D215" s="211">
        <v>0.59899999999999998</v>
      </c>
      <c r="E215" s="212"/>
      <c r="F215" s="213"/>
      <c r="G215" s="212"/>
      <c r="H215" s="213"/>
      <c r="I215" s="214"/>
      <c r="J215" s="215"/>
    </row>
    <row r="216" spans="1:10" s="208" customFormat="1" ht="12.75">
      <c r="A216" s="209" t="s">
        <v>595</v>
      </c>
      <c r="B216" s="210" t="s">
        <v>596</v>
      </c>
      <c r="C216" s="209" t="s">
        <v>250</v>
      </c>
      <c r="D216" s="211">
        <v>56.692</v>
      </c>
      <c r="E216" s="212"/>
      <c r="F216" s="213"/>
      <c r="G216" s="212"/>
      <c r="H216" s="213"/>
      <c r="I216" s="214"/>
      <c r="J216" s="215"/>
    </row>
    <row r="217" spans="1:10" s="208" customFormat="1" ht="12.75">
      <c r="A217" s="209" t="s">
        <v>597</v>
      </c>
      <c r="B217" s="210" t="s">
        <v>598</v>
      </c>
      <c r="C217" s="209" t="s">
        <v>253</v>
      </c>
      <c r="D217" s="211">
        <v>30.614000000000001</v>
      </c>
      <c r="E217" s="212"/>
      <c r="F217" s="213"/>
      <c r="G217" s="212"/>
      <c r="H217" s="213"/>
      <c r="I217" s="214"/>
      <c r="J217" s="215"/>
    </row>
    <row r="218" spans="1:10" s="208" customFormat="1" ht="12.75">
      <c r="A218" s="209" t="s">
        <v>599</v>
      </c>
      <c r="B218" s="210" t="s">
        <v>600</v>
      </c>
      <c r="C218" s="209" t="s">
        <v>286</v>
      </c>
      <c r="D218" s="211">
        <v>0.97799999999999998</v>
      </c>
      <c r="E218" s="212"/>
      <c r="F218" s="213"/>
      <c r="G218" s="212"/>
      <c r="H218" s="213"/>
      <c r="I218" s="214"/>
      <c r="J218" s="215"/>
    </row>
    <row r="219" spans="1:10" s="208" customFormat="1" ht="12.75">
      <c r="A219" s="218" t="s">
        <v>601</v>
      </c>
      <c r="B219" s="210" t="s">
        <v>602</v>
      </c>
      <c r="C219" s="227" t="s">
        <v>250</v>
      </c>
      <c r="D219" s="211">
        <v>2.4300000000000002</v>
      </c>
      <c r="E219" s="219"/>
      <c r="F219" s="211"/>
      <c r="G219" s="219"/>
      <c r="H219" s="211"/>
      <c r="I219" s="219"/>
      <c r="J219" s="223"/>
    </row>
    <row r="220" spans="1:10" s="208" customFormat="1" ht="12.75">
      <c r="A220" s="209" t="s">
        <v>603</v>
      </c>
      <c r="B220" s="210" t="s">
        <v>604</v>
      </c>
      <c r="C220" s="209" t="s">
        <v>605</v>
      </c>
      <c r="D220" s="211">
        <v>1087.452</v>
      </c>
      <c r="E220" s="212"/>
      <c r="F220" s="213"/>
      <c r="G220" s="212"/>
      <c r="H220" s="213"/>
      <c r="I220" s="214"/>
      <c r="J220" s="215"/>
    </row>
    <row r="221" spans="1:10" s="208" customFormat="1" ht="12.75">
      <c r="A221" s="209" t="s">
        <v>606</v>
      </c>
      <c r="B221" s="210" t="s">
        <v>607</v>
      </c>
      <c r="C221" s="209" t="s">
        <v>239</v>
      </c>
      <c r="D221" s="211">
        <v>9.0999999999999998E-2</v>
      </c>
      <c r="E221" s="212"/>
      <c r="F221" s="213"/>
      <c r="G221" s="212"/>
      <c r="H221" s="213"/>
      <c r="I221" s="214"/>
      <c r="J221" s="210"/>
    </row>
    <row r="222" spans="1:10" s="208" customFormat="1" ht="12.75">
      <c r="A222" s="209" t="s">
        <v>608</v>
      </c>
      <c r="B222" s="210" t="s">
        <v>609</v>
      </c>
      <c r="C222" s="209" t="s">
        <v>371</v>
      </c>
      <c r="D222" s="211">
        <v>24.998999999999999</v>
      </c>
      <c r="E222" s="212"/>
      <c r="F222" s="213"/>
      <c r="G222" s="212"/>
      <c r="H222" s="213"/>
      <c r="I222" s="214"/>
      <c r="J222" s="215"/>
    </row>
    <row r="223" spans="1:10" s="208" customFormat="1" ht="12.75">
      <c r="A223" s="209" t="s">
        <v>610</v>
      </c>
      <c r="B223" s="210" t="s">
        <v>611</v>
      </c>
      <c r="C223" s="209" t="s">
        <v>270</v>
      </c>
      <c r="D223" s="211">
        <v>1.8160000000000001</v>
      </c>
      <c r="E223" s="212"/>
      <c r="F223" s="213"/>
      <c r="G223" s="212"/>
      <c r="H223" s="213"/>
      <c r="I223" s="214"/>
      <c r="J223" s="215"/>
    </row>
    <row r="224" spans="1:10" s="208" customFormat="1" ht="12.75">
      <c r="A224" s="209" t="s">
        <v>612</v>
      </c>
      <c r="B224" s="210" t="s">
        <v>613</v>
      </c>
      <c r="C224" s="209" t="s">
        <v>415</v>
      </c>
      <c r="D224" s="211">
        <v>27.623000000000001</v>
      </c>
      <c r="E224" s="212"/>
      <c r="F224" s="213"/>
      <c r="G224" s="212"/>
      <c r="H224" s="213"/>
      <c r="I224" s="214"/>
      <c r="J224" s="215"/>
    </row>
    <row r="225" spans="1:10" s="208" customFormat="1" ht="12.75">
      <c r="A225" s="209" t="s">
        <v>614</v>
      </c>
      <c r="B225" s="210" t="s">
        <v>615</v>
      </c>
      <c r="C225" s="209" t="s">
        <v>239</v>
      </c>
      <c r="D225" s="211">
        <v>1.9E-2</v>
      </c>
      <c r="E225" s="212"/>
      <c r="F225" s="213"/>
      <c r="G225" s="212"/>
      <c r="H225" s="213"/>
      <c r="I225" s="214"/>
      <c r="J225" s="215"/>
    </row>
    <row r="226" spans="1:10" s="208" customFormat="1" ht="12.75">
      <c r="A226" s="209" t="s">
        <v>616</v>
      </c>
      <c r="B226" s="210" t="s">
        <v>617</v>
      </c>
      <c r="C226" s="209" t="s">
        <v>618</v>
      </c>
      <c r="D226" s="211">
        <v>13.387</v>
      </c>
      <c r="E226" s="212"/>
      <c r="F226" s="213"/>
      <c r="G226" s="212"/>
      <c r="H226" s="213"/>
      <c r="I226" s="214"/>
      <c r="J226" s="215"/>
    </row>
    <row r="227" spans="1:10" s="208" customFormat="1" ht="12.75">
      <c r="A227" s="209" t="s">
        <v>619</v>
      </c>
      <c r="B227" s="210" t="s">
        <v>620</v>
      </c>
      <c r="C227" s="209" t="s">
        <v>399</v>
      </c>
      <c r="D227" s="211">
        <v>13.007999999999999</v>
      </c>
      <c r="E227" s="212"/>
      <c r="F227" s="213"/>
      <c r="G227" s="212"/>
      <c r="H227" s="213"/>
      <c r="I227" s="214"/>
      <c r="J227" s="215"/>
    </row>
    <row r="228" spans="1:10" s="208" customFormat="1" ht="12.75">
      <c r="A228" s="209" t="s">
        <v>621</v>
      </c>
      <c r="B228" s="210" t="s">
        <v>622</v>
      </c>
      <c r="C228" s="209" t="s">
        <v>623</v>
      </c>
      <c r="D228" s="211">
        <v>0.71899999999999997</v>
      </c>
      <c r="E228" s="212"/>
      <c r="F228" s="213"/>
      <c r="G228" s="212"/>
      <c r="H228" s="213"/>
      <c r="I228" s="214"/>
      <c r="J228" s="215"/>
    </row>
    <row r="229" spans="1:10" s="208" customFormat="1" ht="12.75">
      <c r="A229" s="209" t="s">
        <v>624</v>
      </c>
      <c r="B229" s="210" t="s">
        <v>625</v>
      </c>
      <c r="C229" s="209" t="s">
        <v>477</v>
      </c>
      <c r="D229" s="211">
        <v>2.391</v>
      </c>
      <c r="E229" s="212"/>
      <c r="F229" s="213"/>
      <c r="G229" s="212"/>
      <c r="H229" s="213"/>
      <c r="I229" s="214"/>
      <c r="J229" s="215"/>
    </row>
    <row r="230" spans="1:10" s="208" customFormat="1" ht="12.75">
      <c r="A230" s="209" t="s">
        <v>626</v>
      </c>
      <c r="B230" s="210" t="s">
        <v>627</v>
      </c>
      <c r="C230" s="209" t="s">
        <v>244</v>
      </c>
      <c r="D230" s="211">
        <v>4.43</v>
      </c>
      <c r="E230" s="212"/>
      <c r="F230" s="213"/>
      <c r="G230" s="212"/>
      <c r="H230" s="213"/>
      <c r="I230" s="214"/>
      <c r="J230" s="215"/>
    </row>
    <row r="231" spans="1:10" s="208" customFormat="1" ht="12.75">
      <c r="A231" s="209" t="s">
        <v>628</v>
      </c>
      <c r="B231" s="210" t="s">
        <v>629</v>
      </c>
      <c r="C231" s="209" t="s">
        <v>244</v>
      </c>
      <c r="D231" s="211">
        <v>1.004</v>
      </c>
      <c r="E231" s="212"/>
      <c r="F231" s="213"/>
      <c r="G231" s="212"/>
      <c r="H231" s="213"/>
      <c r="I231" s="214"/>
      <c r="J231" s="215"/>
    </row>
    <row r="232" spans="1:10" s="208" customFormat="1" ht="12.75">
      <c r="A232" s="209" t="s">
        <v>630</v>
      </c>
      <c r="B232" s="210" t="s">
        <v>631</v>
      </c>
      <c r="C232" s="209" t="s">
        <v>632</v>
      </c>
      <c r="D232" s="211">
        <v>14.561</v>
      </c>
      <c r="E232" s="212"/>
      <c r="F232" s="213"/>
      <c r="G232" s="212"/>
      <c r="H232" s="213"/>
      <c r="I232" s="214"/>
      <c r="J232" s="215"/>
    </row>
    <row r="233" spans="1:10" s="208" customFormat="1" ht="12.75">
      <c r="A233" s="209" t="s">
        <v>633</v>
      </c>
      <c r="B233" s="210" t="s">
        <v>634</v>
      </c>
      <c r="C233" s="209" t="s">
        <v>250</v>
      </c>
      <c r="D233" s="211">
        <v>0.92100000000000004</v>
      </c>
      <c r="E233" s="212"/>
      <c r="F233" s="213"/>
      <c r="G233" s="212"/>
      <c r="H233" s="213"/>
      <c r="I233" s="214"/>
      <c r="J233" s="215"/>
    </row>
    <row r="234" spans="1:10" s="208" customFormat="1" ht="12.75">
      <c r="A234" s="209" t="s">
        <v>635</v>
      </c>
      <c r="B234" s="210" t="s">
        <v>636</v>
      </c>
      <c r="C234" s="209" t="s">
        <v>250</v>
      </c>
      <c r="D234" s="211">
        <v>0.122</v>
      </c>
      <c r="E234" s="212"/>
      <c r="F234" s="213"/>
      <c r="G234" s="212"/>
      <c r="H234" s="213"/>
      <c r="I234" s="214"/>
      <c r="J234" s="215"/>
    </row>
    <row r="235" spans="1:10" s="208" customFormat="1" ht="12.75">
      <c r="A235" s="218" t="s">
        <v>637</v>
      </c>
      <c r="B235" s="210" t="s">
        <v>1388</v>
      </c>
      <c r="C235" s="227" t="s">
        <v>247</v>
      </c>
      <c r="D235" s="211">
        <v>1.595</v>
      </c>
      <c r="E235" s="219"/>
      <c r="F235" s="211"/>
      <c r="G235" s="219"/>
      <c r="H235" s="211"/>
      <c r="I235" s="219"/>
      <c r="J235" s="223"/>
    </row>
    <row r="236" spans="1:10" s="208" customFormat="1" ht="12.75">
      <c r="A236" s="209" t="s">
        <v>639</v>
      </c>
      <c r="B236" s="210" t="s">
        <v>640</v>
      </c>
      <c r="C236" s="209" t="s">
        <v>239</v>
      </c>
      <c r="D236" s="211">
        <v>2.036</v>
      </c>
      <c r="E236" s="212"/>
      <c r="F236" s="213"/>
      <c r="G236" s="212"/>
      <c r="H236" s="213"/>
      <c r="I236" s="214"/>
      <c r="J236" s="215"/>
    </row>
    <row r="237" spans="1:10" s="208" customFormat="1" ht="12.75">
      <c r="A237" s="218" t="s">
        <v>641</v>
      </c>
      <c r="B237" s="210" t="s">
        <v>1389</v>
      </c>
      <c r="C237" s="218" t="s">
        <v>239</v>
      </c>
      <c r="D237" s="211">
        <v>11.493</v>
      </c>
      <c r="E237" s="219"/>
      <c r="F237" s="211"/>
      <c r="G237" s="219"/>
      <c r="H237" s="211"/>
      <c r="I237" s="219"/>
      <c r="J237" s="215"/>
    </row>
    <row r="238" spans="1:10" s="208" customFormat="1" ht="12.75">
      <c r="A238" s="209" t="s">
        <v>643</v>
      </c>
      <c r="B238" s="210" t="s">
        <v>644</v>
      </c>
      <c r="C238" s="209" t="s">
        <v>409</v>
      </c>
      <c r="D238" s="211">
        <v>7.4379999999999997</v>
      </c>
      <c r="E238" s="212"/>
      <c r="F238" s="213"/>
      <c r="G238" s="212"/>
      <c r="H238" s="213"/>
      <c r="I238" s="214"/>
      <c r="J238" s="215"/>
    </row>
    <row r="239" spans="1:10" s="208" customFormat="1" ht="12.75">
      <c r="A239" s="209" t="s">
        <v>645</v>
      </c>
      <c r="B239" s="210" t="s">
        <v>646</v>
      </c>
      <c r="C239" s="209" t="s">
        <v>244</v>
      </c>
      <c r="D239" s="211">
        <v>8.9019999999999992</v>
      </c>
      <c r="E239" s="212"/>
      <c r="F239" s="213"/>
      <c r="G239" s="212"/>
      <c r="H239" s="213"/>
      <c r="I239" s="214"/>
      <c r="J239" s="215"/>
    </row>
    <row r="240" spans="1:10" s="208" customFormat="1" ht="12.75">
      <c r="A240" s="209" t="s">
        <v>647</v>
      </c>
      <c r="B240" s="210" t="s">
        <v>648</v>
      </c>
      <c r="C240" s="209" t="s">
        <v>239</v>
      </c>
      <c r="D240" s="211">
        <v>2.613</v>
      </c>
      <c r="E240" s="212"/>
      <c r="F240" s="213"/>
      <c r="G240" s="212"/>
      <c r="H240" s="213"/>
      <c r="I240" s="214"/>
      <c r="J240" s="215"/>
    </row>
    <row r="241" spans="1:10" s="208" customFormat="1" ht="12.75">
      <c r="A241" s="209" t="s">
        <v>649</v>
      </c>
      <c r="B241" s="210" t="s">
        <v>650</v>
      </c>
      <c r="C241" s="209" t="s">
        <v>250</v>
      </c>
      <c r="D241" s="211">
        <v>27.573</v>
      </c>
      <c r="E241" s="212"/>
      <c r="F241" s="213"/>
      <c r="G241" s="212"/>
      <c r="H241" s="213"/>
      <c r="I241" s="214"/>
      <c r="J241" s="215"/>
    </row>
    <row r="242" spans="1:10" s="208" customFormat="1" ht="12.75">
      <c r="A242" s="209" t="s">
        <v>651</v>
      </c>
      <c r="B242" s="210" t="s">
        <v>652</v>
      </c>
      <c r="C242" s="209" t="s">
        <v>250</v>
      </c>
      <c r="D242" s="211">
        <v>3.2530000000000001</v>
      </c>
      <c r="E242" s="212"/>
      <c r="F242" s="213"/>
      <c r="G242" s="212"/>
      <c r="H242" s="213"/>
      <c r="I242" s="214"/>
      <c r="J242" s="215"/>
    </row>
    <row r="243" spans="1:10" s="208" customFormat="1" ht="12.75">
      <c r="A243" s="209" t="s">
        <v>14</v>
      </c>
      <c r="B243" s="210" t="s">
        <v>653</v>
      </c>
      <c r="C243" s="209" t="s">
        <v>250</v>
      </c>
      <c r="D243" s="211">
        <v>19.414999999999999</v>
      </c>
      <c r="E243" s="212"/>
      <c r="F243" s="213"/>
      <c r="G243" s="212"/>
      <c r="H243" s="213"/>
      <c r="I243" s="214"/>
      <c r="J243" s="215"/>
    </row>
    <row r="244" spans="1:10" s="208" customFormat="1" ht="12.75">
      <c r="A244" s="209" t="s">
        <v>1390</v>
      </c>
      <c r="B244" s="210" t="s">
        <v>1391</v>
      </c>
      <c r="C244" s="209" t="s">
        <v>250</v>
      </c>
      <c r="D244" s="211">
        <v>57.082999999999998</v>
      </c>
      <c r="E244" s="212"/>
      <c r="F244" s="213"/>
      <c r="G244" s="212"/>
      <c r="H244" s="213"/>
      <c r="I244" s="214"/>
      <c r="J244" s="226" t="s">
        <v>1385</v>
      </c>
    </row>
    <row r="245" spans="1:10" s="208" customFormat="1" ht="12.75">
      <c r="A245" s="209" t="s">
        <v>654</v>
      </c>
      <c r="B245" s="210" t="s">
        <v>655</v>
      </c>
      <c r="C245" s="209" t="s">
        <v>250</v>
      </c>
      <c r="D245" s="211">
        <v>190.678</v>
      </c>
      <c r="E245" s="212"/>
      <c r="F245" s="213"/>
      <c r="G245" s="212"/>
      <c r="H245" s="213"/>
      <c r="I245" s="214"/>
      <c r="J245" s="215"/>
    </row>
    <row r="246" spans="1:10" s="208" customFormat="1" ht="12.75">
      <c r="A246" s="209" t="s">
        <v>656</v>
      </c>
      <c r="B246" s="210" t="s">
        <v>657</v>
      </c>
      <c r="C246" s="209" t="s">
        <v>658</v>
      </c>
      <c r="D246" s="211">
        <v>0.872</v>
      </c>
      <c r="E246" s="212"/>
      <c r="F246" s="213"/>
      <c r="G246" s="212"/>
      <c r="H246" s="213"/>
      <c r="I246" s="214"/>
      <c r="J246" s="215"/>
    </row>
    <row r="247" spans="1:10" s="208" customFormat="1" ht="12.75">
      <c r="A247" s="209" t="s">
        <v>659</v>
      </c>
      <c r="B247" s="210" t="s">
        <v>660</v>
      </c>
      <c r="C247" s="209" t="s">
        <v>247</v>
      </c>
      <c r="D247" s="211">
        <v>467.21620000000001</v>
      </c>
      <c r="E247" s="212"/>
      <c r="F247" s="213"/>
      <c r="G247" s="212"/>
      <c r="H247" s="213"/>
      <c r="I247" s="214"/>
      <c r="J247" s="215"/>
    </row>
    <row r="248" spans="1:10" s="208" customFormat="1" ht="12.75">
      <c r="A248" s="209" t="s">
        <v>12</v>
      </c>
      <c r="B248" s="210" t="s">
        <v>661</v>
      </c>
      <c r="C248" s="209" t="s">
        <v>247</v>
      </c>
      <c r="D248" s="211">
        <v>34.94</v>
      </c>
      <c r="E248" s="212"/>
      <c r="F248" s="213"/>
      <c r="G248" s="212"/>
      <c r="H248" s="213"/>
      <c r="I248" s="214"/>
      <c r="J248" s="215"/>
    </row>
    <row r="249" spans="1:10" s="208" customFormat="1" ht="12.75">
      <c r="A249" s="209" t="s">
        <v>662</v>
      </c>
      <c r="B249" s="210" t="s">
        <v>663</v>
      </c>
      <c r="C249" s="209" t="s">
        <v>250</v>
      </c>
      <c r="D249" s="211">
        <v>2.9169999999999998</v>
      </c>
      <c r="E249" s="212"/>
      <c r="F249" s="213"/>
      <c r="G249" s="212"/>
      <c r="H249" s="213"/>
      <c r="I249" s="214"/>
      <c r="J249" s="215"/>
    </row>
    <row r="250" spans="1:10" s="208" customFormat="1" ht="12.75">
      <c r="A250" s="209" t="s">
        <v>664</v>
      </c>
      <c r="B250" s="210" t="s">
        <v>665</v>
      </c>
      <c r="C250" s="209" t="s">
        <v>666</v>
      </c>
      <c r="D250" s="211">
        <v>7.81</v>
      </c>
      <c r="E250" s="212"/>
      <c r="F250" s="213"/>
      <c r="G250" s="212"/>
      <c r="H250" s="213"/>
      <c r="I250" s="214"/>
      <c r="J250" s="215"/>
    </row>
    <row r="251" spans="1:10" s="208" customFormat="1" ht="12.75">
      <c r="A251" s="209" t="s">
        <v>667</v>
      </c>
      <c r="B251" s="210" t="s">
        <v>668</v>
      </c>
      <c r="C251" s="209" t="s">
        <v>669</v>
      </c>
      <c r="D251" s="211">
        <v>22.154</v>
      </c>
      <c r="E251" s="212"/>
      <c r="F251" s="213"/>
      <c r="G251" s="212"/>
      <c r="H251" s="213"/>
      <c r="I251" s="214"/>
      <c r="J251" s="215" t="s">
        <v>328</v>
      </c>
    </row>
    <row r="252" spans="1:10" s="208" customFormat="1" ht="12.75">
      <c r="A252" s="209" t="s">
        <v>670</v>
      </c>
      <c r="B252" s="210" t="s">
        <v>671</v>
      </c>
      <c r="C252" s="209" t="s">
        <v>250</v>
      </c>
      <c r="D252" s="211">
        <v>8.4000000000000005E-2</v>
      </c>
      <c r="E252" s="212"/>
      <c r="F252" s="213"/>
      <c r="G252" s="212"/>
      <c r="H252" s="213"/>
      <c r="I252" s="214"/>
      <c r="J252" s="215"/>
    </row>
    <row r="253" spans="1:10" s="208" customFormat="1" ht="12.75">
      <c r="A253" s="218" t="s">
        <v>672</v>
      </c>
      <c r="B253" s="210" t="s">
        <v>673</v>
      </c>
      <c r="C253" s="218" t="s">
        <v>239</v>
      </c>
      <c r="D253" s="211">
        <v>23.24</v>
      </c>
      <c r="E253" s="219"/>
      <c r="F253" s="211"/>
      <c r="G253" s="219"/>
      <c r="H253" s="211"/>
      <c r="I253" s="219"/>
      <c r="J253" s="223"/>
    </row>
    <row r="254" spans="1:10" s="208" customFormat="1" ht="12.75">
      <c r="A254" s="209" t="s">
        <v>676</v>
      </c>
      <c r="B254" s="210" t="s">
        <v>677</v>
      </c>
      <c r="C254" s="209" t="s">
        <v>300</v>
      </c>
      <c r="D254" s="211">
        <v>19.094000000000001</v>
      </c>
      <c r="E254" s="212"/>
      <c r="F254" s="213"/>
      <c r="G254" s="212"/>
      <c r="H254" s="213"/>
      <c r="I254" s="214"/>
      <c r="J254" s="215"/>
    </row>
    <row r="255" spans="1:10" s="208" customFormat="1" ht="12.75">
      <c r="A255" s="209" t="s">
        <v>678</v>
      </c>
      <c r="B255" s="210" t="s">
        <v>679</v>
      </c>
      <c r="C255" s="209" t="s">
        <v>250</v>
      </c>
      <c r="D255" s="211">
        <v>10.372</v>
      </c>
      <c r="E255" s="212"/>
      <c r="F255" s="213"/>
      <c r="G255" s="212"/>
      <c r="H255" s="213"/>
      <c r="I255" s="214"/>
      <c r="J255" s="215"/>
    </row>
    <row r="256" spans="1:10" s="208" customFormat="1" ht="12.75">
      <c r="A256" s="209" t="s">
        <v>680</v>
      </c>
      <c r="B256" s="210" t="s">
        <v>681</v>
      </c>
      <c r="C256" s="209" t="s">
        <v>682</v>
      </c>
      <c r="D256" s="211">
        <v>9.8360000000000003</v>
      </c>
      <c r="E256" s="212"/>
      <c r="F256" s="213"/>
      <c r="G256" s="212"/>
      <c r="H256" s="213"/>
      <c r="I256" s="214"/>
      <c r="J256" s="215"/>
    </row>
    <row r="257" spans="1:10" s="208" customFormat="1" ht="12.75">
      <c r="A257" s="209" t="s">
        <v>683</v>
      </c>
      <c r="B257" s="210" t="s">
        <v>684</v>
      </c>
      <c r="C257" s="209" t="s">
        <v>658</v>
      </c>
      <c r="D257" s="211">
        <v>20.302</v>
      </c>
      <c r="E257" s="212"/>
      <c r="F257" s="213"/>
      <c r="G257" s="212"/>
      <c r="H257" s="213"/>
      <c r="I257" s="214"/>
      <c r="J257" s="215"/>
    </row>
    <row r="258" spans="1:10" s="208" customFormat="1" ht="12.75">
      <c r="A258" s="209" t="s">
        <v>685</v>
      </c>
      <c r="B258" s="210" t="s">
        <v>686</v>
      </c>
      <c r="C258" s="209" t="s">
        <v>409</v>
      </c>
      <c r="D258" s="211">
        <v>0.78600000000000014</v>
      </c>
      <c r="E258" s="212"/>
      <c r="F258" s="213"/>
      <c r="G258" s="212"/>
      <c r="H258" s="213"/>
      <c r="I258" s="214"/>
      <c r="J258" s="215" t="s">
        <v>328</v>
      </c>
    </row>
    <row r="259" spans="1:10" s="208" customFormat="1" ht="12.75">
      <c r="A259" s="209" t="s">
        <v>687</v>
      </c>
      <c r="B259" s="210" t="s">
        <v>688</v>
      </c>
      <c r="C259" s="209" t="s">
        <v>689</v>
      </c>
      <c r="D259" s="211">
        <v>721.24800000000005</v>
      </c>
      <c r="E259" s="212"/>
      <c r="F259" s="213"/>
      <c r="G259" s="212"/>
      <c r="H259" s="213"/>
      <c r="I259" s="214"/>
      <c r="J259" s="215"/>
    </row>
    <row r="260" spans="1:10" s="208" customFormat="1" ht="12.75">
      <c r="A260" s="209" t="s">
        <v>690</v>
      </c>
      <c r="B260" s="210" t="s">
        <v>691</v>
      </c>
      <c r="C260" s="209" t="s">
        <v>692</v>
      </c>
      <c r="D260" s="211">
        <v>358.98700000000002</v>
      </c>
      <c r="E260" s="212"/>
      <c r="F260" s="213"/>
      <c r="G260" s="212"/>
      <c r="H260" s="213"/>
      <c r="I260" s="214"/>
      <c r="J260" s="215"/>
    </row>
    <row r="261" spans="1:10" s="208" customFormat="1" ht="12.75">
      <c r="A261" s="209" t="s">
        <v>693</v>
      </c>
      <c r="B261" s="210" t="s">
        <v>694</v>
      </c>
      <c r="C261" s="209" t="s">
        <v>695</v>
      </c>
      <c r="D261" s="211">
        <v>4442.3050000000003</v>
      </c>
      <c r="E261" s="212"/>
      <c r="F261" s="213"/>
      <c r="G261" s="212"/>
      <c r="H261" s="213"/>
      <c r="I261" s="214"/>
      <c r="J261" s="215"/>
    </row>
    <row r="262" spans="1:10" s="208" customFormat="1" ht="12.75">
      <c r="A262" s="209" t="s">
        <v>27</v>
      </c>
      <c r="B262" s="210" t="s">
        <v>696</v>
      </c>
      <c r="C262" s="209" t="s">
        <v>250</v>
      </c>
      <c r="D262" s="211">
        <v>2060.48</v>
      </c>
      <c r="E262" s="212"/>
      <c r="F262" s="213"/>
      <c r="G262" s="212"/>
      <c r="H262" s="213"/>
      <c r="I262" s="214"/>
      <c r="J262" s="215"/>
    </row>
    <row r="263" spans="1:10" s="208" customFormat="1" ht="12.75">
      <c r="A263" s="209" t="s">
        <v>697</v>
      </c>
      <c r="B263" s="210" t="s">
        <v>698</v>
      </c>
      <c r="C263" s="209" t="s">
        <v>699</v>
      </c>
      <c r="D263" s="211">
        <v>29.294690000000003</v>
      </c>
      <c r="E263" s="212"/>
      <c r="F263" s="213"/>
      <c r="G263" s="212"/>
      <c r="H263" s="213"/>
      <c r="I263" s="214"/>
      <c r="J263" s="215"/>
    </row>
    <row r="264" spans="1:10" s="208" customFormat="1" ht="12.75">
      <c r="A264" s="209" t="s">
        <v>700</v>
      </c>
      <c r="B264" s="210" t="s">
        <v>701</v>
      </c>
      <c r="C264" s="209" t="s">
        <v>182</v>
      </c>
      <c r="D264" s="211">
        <v>51.188000000000002</v>
      </c>
      <c r="E264" s="212"/>
      <c r="F264" s="213"/>
      <c r="G264" s="212"/>
      <c r="H264" s="213"/>
      <c r="I264" s="214"/>
      <c r="J264" s="215"/>
    </row>
    <row r="265" spans="1:10" s="208" customFormat="1" ht="12.75">
      <c r="A265" s="209" t="s">
        <v>702</v>
      </c>
      <c r="B265" s="210" t="s">
        <v>703</v>
      </c>
      <c r="C265" s="209" t="s">
        <v>699</v>
      </c>
      <c r="D265" s="211">
        <v>1.0549999999999999</v>
      </c>
      <c r="E265" s="212"/>
      <c r="F265" s="213"/>
      <c r="G265" s="212"/>
      <c r="H265" s="213"/>
      <c r="I265" s="214"/>
      <c r="J265" s="215"/>
    </row>
    <row r="266" spans="1:10" s="208" customFormat="1" ht="12.75">
      <c r="A266" s="209" t="s">
        <v>704</v>
      </c>
      <c r="B266" s="210" t="s">
        <v>705</v>
      </c>
      <c r="C266" s="209" t="s">
        <v>706</v>
      </c>
      <c r="D266" s="211">
        <v>2.7719999999999998</v>
      </c>
      <c r="E266" s="212"/>
      <c r="F266" s="213"/>
      <c r="G266" s="212"/>
      <c r="H266" s="213"/>
      <c r="I266" s="214"/>
      <c r="J266" s="215"/>
    </row>
    <row r="267" spans="1:10" s="208" customFormat="1" ht="12.75">
      <c r="A267" s="209" t="s">
        <v>707</v>
      </c>
      <c r="B267" s="210" t="s">
        <v>708</v>
      </c>
      <c r="C267" s="209" t="s">
        <v>618</v>
      </c>
      <c r="D267" s="211">
        <v>117.31</v>
      </c>
      <c r="E267" s="212"/>
      <c r="F267" s="213"/>
      <c r="G267" s="212"/>
      <c r="H267" s="213"/>
      <c r="I267" s="214"/>
      <c r="J267" s="215"/>
    </row>
    <row r="268" spans="1:10" s="208" customFormat="1" ht="12.75">
      <c r="A268" s="209" t="s">
        <v>709</v>
      </c>
      <c r="B268" s="210" t="s">
        <v>710</v>
      </c>
      <c r="C268" s="209" t="s">
        <v>182</v>
      </c>
      <c r="D268" s="211">
        <v>2.4670000000000001</v>
      </c>
      <c r="E268" s="212"/>
      <c r="F268" s="213"/>
      <c r="G268" s="212"/>
      <c r="H268" s="213"/>
      <c r="I268" s="214"/>
      <c r="J268" s="215"/>
    </row>
    <row r="269" spans="1:10" s="208" customFormat="1" ht="12.75">
      <c r="A269" s="209" t="s">
        <v>711</v>
      </c>
      <c r="B269" s="210" t="s">
        <v>712</v>
      </c>
      <c r="C269" s="209" t="s">
        <v>713</v>
      </c>
      <c r="D269" s="211">
        <v>37.283000000000001</v>
      </c>
      <c r="E269" s="212"/>
      <c r="F269" s="213"/>
      <c r="G269" s="212"/>
      <c r="H269" s="213"/>
      <c r="I269" s="214"/>
      <c r="J269" s="215"/>
    </row>
    <row r="270" spans="1:10" s="208" customFormat="1" ht="12.75">
      <c r="A270" s="218" t="s">
        <v>714</v>
      </c>
      <c r="B270" s="210" t="s">
        <v>715</v>
      </c>
      <c r="C270" s="209" t="s">
        <v>250</v>
      </c>
      <c r="D270" s="211">
        <v>314.43799999999999</v>
      </c>
      <c r="E270" s="212"/>
      <c r="F270" s="211"/>
      <c r="G270" s="212"/>
      <c r="H270" s="211"/>
      <c r="I270" s="214"/>
      <c r="J270" s="215"/>
    </row>
    <row r="271" spans="1:10" s="208" customFormat="1" ht="12.75">
      <c r="A271" s="209" t="s">
        <v>716</v>
      </c>
      <c r="B271" s="210" t="s">
        <v>717</v>
      </c>
      <c r="C271" s="209" t="s">
        <v>409</v>
      </c>
      <c r="D271" s="211">
        <v>12.901999999999999</v>
      </c>
      <c r="E271" s="212"/>
      <c r="F271" s="213"/>
      <c r="G271" s="212"/>
      <c r="H271" s="213"/>
      <c r="I271" s="214"/>
      <c r="J271" s="215"/>
    </row>
    <row r="272" spans="1:10" s="208" customFormat="1" ht="12.75">
      <c r="A272" s="209" t="s">
        <v>718</v>
      </c>
      <c r="B272" s="210" t="s">
        <v>719</v>
      </c>
      <c r="C272" s="209" t="s">
        <v>182</v>
      </c>
      <c r="D272" s="211">
        <v>1.3</v>
      </c>
      <c r="E272" s="212"/>
      <c r="F272" s="213"/>
      <c r="G272" s="212"/>
      <c r="H272" s="213"/>
      <c r="I272" s="214"/>
      <c r="J272" s="215"/>
    </row>
    <row r="273" spans="1:10" s="208" customFormat="1" ht="12.75">
      <c r="A273" s="209" t="s">
        <v>720</v>
      </c>
      <c r="B273" s="210" t="s">
        <v>721</v>
      </c>
      <c r="C273" s="209" t="s">
        <v>506</v>
      </c>
      <c r="D273" s="211">
        <v>16.335999999999999</v>
      </c>
      <c r="E273" s="212"/>
      <c r="F273" s="213"/>
      <c r="G273" s="212"/>
      <c r="H273" s="213"/>
      <c r="I273" s="214"/>
      <c r="J273" s="215"/>
    </row>
    <row r="274" spans="1:10" s="208" customFormat="1" ht="12.75">
      <c r="A274" s="209" t="s">
        <v>722</v>
      </c>
      <c r="B274" s="210" t="s">
        <v>723</v>
      </c>
      <c r="C274" s="209" t="s">
        <v>371</v>
      </c>
      <c r="D274" s="211">
        <v>70.866</v>
      </c>
      <c r="E274" s="212"/>
      <c r="F274" s="213"/>
      <c r="G274" s="212"/>
      <c r="H274" s="213"/>
      <c r="I274" s="214"/>
      <c r="J274" s="215"/>
    </row>
    <row r="275" spans="1:10" s="208" customFormat="1" ht="12.75">
      <c r="A275" s="209" t="s">
        <v>724</v>
      </c>
      <c r="B275" s="210" t="s">
        <v>725</v>
      </c>
      <c r="C275" s="209" t="s">
        <v>270</v>
      </c>
      <c r="D275" s="211">
        <v>1.488</v>
      </c>
      <c r="E275" s="212"/>
      <c r="F275" s="213"/>
      <c r="G275" s="212"/>
      <c r="H275" s="213"/>
      <c r="I275" s="214"/>
      <c r="J275" s="215"/>
    </row>
    <row r="276" spans="1:10" s="208" customFormat="1" ht="12.75">
      <c r="A276" s="209" t="s">
        <v>726</v>
      </c>
      <c r="B276" s="210" t="s">
        <v>727</v>
      </c>
      <c r="C276" s="209" t="s">
        <v>239</v>
      </c>
      <c r="D276" s="211">
        <v>0.11799999999999999</v>
      </c>
      <c r="E276" s="212"/>
      <c r="F276" s="213"/>
      <c r="G276" s="212"/>
      <c r="H276" s="213"/>
      <c r="I276" s="214"/>
      <c r="J276" s="215"/>
    </row>
    <row r="277" spans="1:10" s="208" customFormat="1" ht="12.75">
      <c r="A277" s="209" t="s">
        <v>728</v>
      </c>
      <c r="B277" s="210" t="s">
        <v>729</v>
      </c>
      <c r="C277" s="209" t="s">
        <v>239</v>
      </c>
      <c r="D277" s="211">
        <v>0.88500000000000001</v>
      </c>
      <c r="E277" s="212"/>
      <c r="F277" s="213"/>
      <c r="G277" s="212"/>
      <c r="H277" s="213"/>
      <c r="I277" s="214"/>
      <c r="J277" s="215" t="s">
        <v>328</v>
      </c>
    </row>
    <row r="278" spans="1:10" s="208" customFormat="1" ht="12.75">
      <c r="A278" s="209" t="s">
        <v>730</v>
      </c>
      <c r="B278" s="210" t="s">
        <v>731</v>
      </c>
      <c r="C278" s="209" t="s">
        <v>339</v>
      </c>
      <c r="D278" s="211">
        <v>15.163</v>
      </c>
      <c r="E278" s="212"/>
      <c r="F278" s="213"/>
      <c r="G278" s="212"/>
      <c r="H278" s="213"/>
      <c r="I278" s="214"/>
      <c r="J278" s="215"/>
    </row>
    <row r="279" spans="1:10" s="208" customFormat="1" ht="12.75">
      <c r="A279" s="209" t="s">
        <v>732</v>
      </c>
      <c r="B279" s="210" t="s">
        <v>733</v>
      </c>
      <c r="C279" s="209" t="s">
        <v>239</v>
      </c>
      <c r="D279" s="211">
        <v>0.92700000000000005</v>
      </c>
      <c r="E279" s="212"/>
      <c r="F279" s="213"/>
      <c r="G279" s="212"/>
      <c r="H279" s="213"/>
      <c r="I279" s="214"/>
      <c r="J279" s="215"/>
    </row>
    <row r="280" spans="1:10" s="208" customFormat="1" ht="12.75">
      <c r="A280" s="209" t="s">
        <v>734</v>
      </c>
      <c r="B280" s="210" t="s">
        <v>735</v>
      </c>
      <c r="C280" s="209" t="s">
        <v>261</v>
      </c>
      <c r="D280" s="211">
        <v>418.19799999999998</v>
      </c>
      <c r="E280" s="212"/>
      <c r="F280" s="213"/>
      <c r="G280" s="212"/>
      <c r="H280" s="213"/>
      <c r="I280" s="214"/>
      <c r="J280" s="215"/>
    </row>
    <row r="281" spans="1:10" s="208" customFormat="1" ht="12.75">
      <c r="A281" s="209" t="s">
        <v>736</v>
      </c>
      <c r="B281" s="210" t="s">
        <v>737</v>
      </c>
      <c r="C281" s="209" t="s">
        <v>738</v>
      </c>
      <c r="D281" s="211">
        <v>386.55</v>
      </c>
      <c r="E281" s="212"/>
      <c r="F281" s="213"/>
      <c r="G281" s="212"/>
      <c r="H281" s="213"/>
      <c r="I281" s="214"/>
      <c r="J281" s="215"/>
    </row>
    <row r="282" spans="1:10" s="208" customFormat="1" ht="12.75">
      <c r="A282" s="209" t="s">
        <v>739</v>
      </c>
      <c r="B282" s="210" t="s">
        <v>740</v>
      </c>
      <c r="C282" s="209" t="s">
        <v>506</v>
      </c>
      <c r="D282" s="211">
        <v>6.0830000000000002</v>
      </c>
      <c r="E282" s="212"/>
      <c r="F282" s="213"/>
      <c r="G282" s="212"/>
      <c r="H282" s="213"/>
      <c r="I282" s="214"/>
      <c r="J282" s="215"/>
    </row>
    <row r="283" spans="1:10" s="208" customFormat="1" ht="12.75">
      <c r="A283" s="209" t="s">
        <v>741</v>
      </c>
      <c r="B283" s="210" t="s">
        <v>742</v>
      </c>
      <c r="C283" s="209" t="s">
        <v>362</v>
      </c>
      <c r="D283" s="211">
        <v>263.51</v>
      </c>
      <c r="E283" s="212"/>
      <c r="F283" s="213"/>
      <c r="G283" s="212"/>
      <c r="H283" s="213"/>
      <c r="I283" s="214"/>
      <c r="J283" s="215"/>
    </row>
    <row r="284" spans="1:10" s="208" customFormat="1" ht="12.75">
      <c r="A284" s="209" t="s">
        <v>743</v>
      </c>
      <c r="B284" s="210" t="s">
        <v>744</v>
      </c>
      <c r="C284" s="209" t="s">
        <v>253</v>
      </c>
      <c r="D284" s="211">
        <v>56.545999999999999</v>
      </c>
      <c r="E284" s="212"/>
      <c r="F284" s="213"/>
      <c r="G284" s="212"/>
      <c r="H284" s="213"/>
      <c r="I284" s="214"/>
      <c r="J284" s="215"/>
    </row>
    <row r="285" spans="1:10" s="208" customFormat="1" ht="12.75">
      <c r="A285" s="209" t="s">
        <v>745</v>
      </c>
      <c r="B285" s="210" t="s">
        <v>746</v>
      </c>
      <c r="C285" s="209" t="s">
        <v>747</v>
      </c>
      <c r="D285" s="211">
        <v>26.997</v>
      </c>
      <c r="E285" s="212"/>
      <c r="F285" s="213"/>
      <c r="G285" s="212"/>
      <c r="H285" s="213"/>
      <c r="I285" s="214"/>
      <c r="J285" s="215"/>
    </row>
    <row r="286" spans="1:10" s="208" customFormat="1" ht="12.75">
      <c r="A286" s="209" t="s">
        <v>748</v>
      </c>
      <c r="B286" s="210" t="s">
        <v>749</v>
      </c>
      <c r="C286" s="209" t="s">
        <v>750</v>
      </c>
      <c r="D286" s="211">
        <v>80.367000000000004</v>
      </c>
      <c r="E286" s="212"/>
      <c r="F286" s="213"/>
      <c r="G286" s="212"/>
      <c r="H286" s="213"/>
      <c r="I286" s="214"/>
      <c r="J286" s="215"/>
    </row>
    <row r="287" spans="1:10" s="208" customFormat="1" ht="12.75">
      <c r="A287" s="209" t="s">
        <v>751</v>
      </c>
      <c r="B287" s="210" t="s">
        <v>752</v>
      </c>
      <c r="C287" s="209" t="s">
        <v>753</v>
      </c>
      <c r="D287" s="211">
        <v>4.8760000000000003</v>
      </c>
      <c r="E287" s="212"/>
      <c r="F287" s="213"/>
      <c r="G287" s="212"/>
      <c r="H287" s="213"/>
      <c r="I287" s="214"/>
      <c r="J287" s="215"/>
    </row>
    <row r="288" spans="1:10" s="208" customFormat="1" ht="12.75">
      <c r="A288" s="209" t="s">
        <v>754</v>
      </c>
      <c r="B288" s="210" t="s">
        <v>755</v>
      </c>
      <c r="C288" s="209" t="s">
        <v>753</v>
      </c>
      <c r="D288" s="211">
        <v>25.312999999999999</v>
      </c>
      <c r="E288" s="212"/>
      <c r="F288" s="213"/>
      <c r="G288" s="212"/>
      <c r="H288" s="213"/>
      <c r="I288" s="214"/>
      <c r="J288" s="215"/>
    </row>
    <row r="289" spans="1:10" s="208" customFormat="1" ht="12.75">
      <c r="A289" s="209" t="s">
        <v>756</v>
      </c>
      <c r="B289" s="210" t="s">
        <v>757</v>
      </c>
      <c r="C289" s="209" t="s">
        <v>362</v>
      </c>
      <c r="D289" s="211">
        <v>8.9570000000000007</v>
      </c>
      <c r="E289" s="212"/>
      <c r="F289" s="213"/>
      <c r="G289" s="212"/>
      <c r="H289" s="213"/>
      <c r="I289" s="214"/>
      <c r="J289" s="215"/>
    </row>
    <row r="290" spans="1:10" s="208" customFormat="1" ht="12.75">
      <c r="A290" s="209" t="s">
        <v>758</v>
      </c>
      <c r="B290" s="210" t="s">
        <v>759</v>
      </c>
      <c r="C290" s="209" t="s">
        <v>250</v>
      </c>
      <c r="D290" s="211">
        <v>7.5999999999999998E-2</v>
      </c>
      <c r="E290" s="212"/>
      <c r="F290" s="213"/>
      <c r="G290" s="212"/>
      <c r="H290" s="213"/>
      <c r="I290" s="214"/>
      <c r="J290" s="215"/>
    </row>
    <row r="291" spans="1:10" s="208" customFormat="1" ht="12.75">
      <c r="A291" s="221" t="s">
        <v>760</v>
      </c>
      <c r="B291" s="210" t="s">
        <v>761</v>
      </c>
      <c r="C291" s="209" t="s">
        <v>762</v>
      </c>
      <c r="D291" s="211">
        <v>68.058000000000007</v>
      </c>
      <c r="E291" s="212"/>
      <c r="F291" s="213"/>
      <c r="G291" s="212"/>
      <c r="H291" s="213"/>
      <c r="I291" s="214"/>
      <c r="J291" s="215"/>
    </row>
    <row r="292" spans="1:10" s="208" customFormat="1" ht="12.75">
      <c r="A292" s="209" t="s">
        <v>763</v>
      </c>
      <c r="B292" s="210" t="s">
        <v>764</v>
      </c>
      <c r="C292" s="209" t="s">
        <v>347</v>
      </c>
      <c r="D292" s="211">
        <v>33.923999999999999</v>
      </c>
      <c r="E292" s="212"/>
      <c r="F292" s="213"/>
      <c r="G292" s="212"/>
      <c r="H292" s="213"/>
      <c r="I292" s="214"/>
      <c r="J292" s="215"/>
    </row>
    <row r="293" spans="1:10" s="208" customFormat="1" ht="12.75">
      <c r="A293" s="209" t="s">
        <v>765</v>
      </c>
      <c r="B293" s="210" t="s">
        <v>766</v>
      </c>
      <c r="C293" s="209" t="s">
        <v>767</v>
      </c>
      <c r="D293" s="211">
        <v>104.78</v>
      </c>
      <c r="E293" s="212"/>
      <c r="F293" s="213"/>
      <c r="G293" s="212"/>
      <c r="H293" s="213"/>
      <c r="I293" s="214"/>
      <c r="J293" s="215"/>
    </row>
    <row r="294" spans="1:10" s="208" customFormat="1" ht="12.75">
      <c r="A294" s="209" t="s">
        <v>768</v>
      </c>
      <c r="B294" s="210" t="s">
        <v>769</v>
      </c>
      <c r="C294" s="209" t="s">
        <v>447</v>
      </c>
      <c r="D294" s="211">
        <v>0.307</v>
      </c>
      <c r="E294" s="212"/>
      <c r="F294" s="213"/>
      <c r="G294" s="212"/>
      <c r="H294" s="213"/>
      <c r="I294" s="214"/>
      <c r="J294" s="215"/>
    </row>
    <row r="295" spans="1:10" s="208" customFormat="1" ht="12.75">
      <c r="A295" s="209" t="s">
        <v>770</v>
      </c>
      <c r="B295" s="210" t="s">
        <v>771</v>
      </c>
      <c r="C295" s="209" t="s">
        <v>300</v>
      </c>
      <c r="D295" s="211">
        <v>37.790999999999997</v>
      </c>
      <c r="E295" s="212"/>
      <c r="F295" s="213"/>
      <c r="G295" s="212"/>
      <c r="H295" s="213"/>
      <c r="I295" s="214"/>
      <c r="J295" s="215"/>
    </row>
    <row r="296" spans="1:10" s="208" customFormat="1" ht="12.75">
      <c r="A296" s="209" t="s">
        <v>774</v>
      </c>
      <c r="B296" s="210" t="s">
        <v>775</v>
      </c>
      <c r="C296" s="209" t="s">
        <v>776</v>
      </c>
      <c r="D296" s="211">
        <v>2.1560000000000001</v>
      </c>
      <c r="E296" s="212"/>
      <c r="F296" s="213"/>
      <c r="G296" s="212"/>
      <c r="H296" s="213"/>
      <c r="I296" s="214"/>
      <c r="J296" s="215"/>
    </row>
    <row r="297" spans="1:10" s="208" customFormat="1" ht="12.75">
      <c r="A297" s="209" t="s">
        <v>146</v>
      </c>
      <c r="B297" s="210" t="s">
        <v>777</v>
      </c>
      <c r="C297" s="209" t="s">
        <v>447</v>
      </c>
      <c r="D297" s="211">
        <v>4.3460000000000001</v>
      </c>
      <c r="E297" s="212"/>
      <c r="F297" s="213"/>
      <c r="G297" s="212"/>
      <c r="H297" s="213"/>
      <c r="I297" s="214"/>
      <c r="J297" s="215"/>
    </row>
    <row r="298" spans="1:10" s="208" customFormat="1" ht="12.75">
      <c r="A298" s="209" t="s">
        <v>160</v>
      </c>
      <c r="B298" s="210" t="s">
        <v>777</v>
      </c>
      <c r="C298" s="209" t="s">
        <v>778</v>
      </c>
      <c r="D298" s="211">
        <v>5.9850000000000003</v>
      </c>
      <c r="E298" s="212"/>
      <c r="F298" s="213"/>
      <c r="G298" s="212"/>
      <c r="H298" s="213"/>
      <c r="I298" s="214"/>
      <c r="J298" s="215"/>
    </row>
    <row r="299" spans="1:10" s="208" customFormat="1" ht="12.75">
      <c r="A299" s="209" t="s">
        <v>779</v>
      </c>
      <c r="B299" s="210" t="s">
        <v>780</v>
      </c>
      <c r="C299" s="209" t="s">
        <v>250</v>
      </c>
      <c r="D299" s="211">
        <v>84.951999999999998</v>
      </c>
      <c r="E299" s="212"/>
      <c r="F299" s="213"/>
      <c r="G299" s="212"/>
      <c r="H299" s="213"/>
      <c r="I299" s="214"/>
      <c r="J299" s="215"/>
    </row>
    <row r="300" spans="1:10" s="208" customFormat="1" ht="12.75">
      <c r="A300" s="209" t="s">
        <v>781</v>
      </c>
      <c r="B300" s="210" t="s">
        <v>782</v>
      </c>
      <c r="C300" s="209" t="s">
        <v>371</v>
      </c>
      <c r="D300" s="211">
        <v>24.109000000000002</v>
      </c>
      <c r="E300" s="212"/>
      <c r="F300" s="213"/>
      <c r="G300" s="212"/>
      <c r="H300" s="213"/>
      <c r="I300" s="214"/>
      <c r="J300" s="215"/>
    </row>
    <row r="301" spans="1:10" s="208" customFormat="1" ht="12.75">
      <c r="A301" s="209" t="s">
        <v>783</v>
      </c>
      <c r="B301" s="210" t="s">
        <v>1392</v>
      </c>
      <c r="C301" s="209" t="s">
        <v>253</v>
      </c>
      <c r="D301" s="211">
        <v>0.48</v>
      </c>
      <c r="E301" s="212"/>
      <c r="F301" s="213"/>
      <c r="G301" s="212"/>
      <c r="H301" s="213"/>
      <c r="I301" s="214"/>
      <c r="J301" s="215"/>
    </row>
    <row r="302" spans="1:10" s="208" customFormat="1" ht="12.75">
      <c r="A302" s="218" t="s">
        <v>785</v>
      </c>
      <c r="B302" s="210" t="s">
        <v>1393</v>
      </c>
      <c r="C302" s="218" t="s">
        <v>339</v>
      </c>
      <c r="D302" s="211">
        <v>40.384</v>
      </c>
      <c r="E302" s="219"/>
      <c r="F302" s="211"/>
      <c r="G302" s="219"/>
      <c r="H302" s="211"/>
      <c r="I302" s="219"/>
      <c r="J302" s="215"/>
    </row>
    <row r="303" spans="1:10" s="208" customFormat="1" ht="12.75">
      <c r="A303" s="209" t="s">
        <v>787</v>
      </c>
      <c r="B303" s="210" t="s">
        <v>788</v>
      </c>
      <c r="C303" s="209" t="s">
        <v>682</v>
      </c>
      <c r="D303" s="211">
        <v>66.370999999999995</v>
      </c>
      <c r="E303" s="212"/>
      <c r="F303" s="213"/>
      <c r="G303" s="212"/>
      <c r="H303" s="213"/>
      <c r="I303" s="214"/>
      <c r="J303" s="215"/>
    </row>
    <row r="304" spans="1:10" s="208" customFormat="1" ht="12.75">
      <c r="A304" s="218" t="s">
        <v>789</v>
      </c>
      <c r="B304" s="210" t="s">
        <v>790</v>
      </c>
      <c r="C304" s="218" t="s">
        <v>250</v>
      </c>
      <c r="D304" s="211">
        <v>1.3740000000000001</v>
      </c>
      <c r="E304" s="219"/>
      <c r="F304" s="211"/>
      <c r="G304" s="219"/>
      <c r="H304" s="211"/>
      <c r="I304" s="219"/>
      <c r="J304" s="223"/>
    </row>
    <row r="305" spans="1:10" s="208" customFormat="1" ht="12.75">
      <c r="A305" s="209" t="s">
        <v>791</v>
      </c>
      <c r="B305" s="210" t="s">
        <v>792</v>
      </c>
      <c r="C305" s="209" t="s">
        <v>239</v>
      </c>
      <c r="D305" s="211">
        <v>5.3769999999999998</v>
      </c>
      <c r="E305" s="212"/>
      <c r="F305" s="213"/>
      <c r="G305" s="212"/>
      <c r="H305" s="213"/>
      <c r="I305" s="214"/>
      <c r="J305" s="215"/>
    </row>
    <row r="306" spans="1:10" s="208" customFormat="1" ht="12.75">
      <c r="A306" s="209" t="s">
        <v>793</v>
      </c>
      <c r="B306" s="210" t="s">
        <v>794</v>
      </c>
      <c r="C306" s="209" t="s">
        <v>250</v>
      </c>
      <c r="D306" s="211">
        <v>111.55200000000001</v>
      </c>
      <c r="E306" s="212"/>
      <c r="F306" s="213"/>
      <c r="G306" s="212"/>
      <c r="H306" s="213"/>
      <c r="I306" s="214"/>
      <c r="J306" s="215"/>
    </row>
    <row r="307" spans="1:10" s="208" customFormat="1" ht="12.75">
      <c r="A307" s="209" t="s">
        <v>795</v>
      </c>
      <c r="B307" s="210" t="s">
        <v>796</v>
      </c>
      <c r="C307" s="209" t="s">
        <v>250</v>
      </c>
      <c r="D307" s="211">
        <v>1.923</v>
      </c>
      <c r="E307" s="212"/>
      <c r="F307" s="213"/>
      <c r="G307" s="212"/>
      <c r="H307" s="213"/>
      <c r="I307" s="214"/>
      <c r="J307" s="215"/>
    </row>
    <row r="308" spans="1:10" s="208" customFormat="1" ht="12.75">
      <c r="A308" s="209" t="s">
        <v>797</v>
      </c>
      <c r="B308" s="210" t="s">
        <v>798</v>
      </c>
      <c r="C308" s="209" t="s">
        <v>250</v>
      </c>
      <c r="D308" s="211">
        <v>3.7999999999999999E-2</v>
      </c>
      <c r="E308" s="212"/>
      <c r="F308" s="213"/>
      <c r="G308" s="212"/>
      <c r="H308" s="213"/>
      <c r="I308" s="214"/>
      <c r="J308" s="215"/>
    </row>
    <row r="309" spans="1:10" s="208" customFormat="1" ht="12.75">
      <c r="A309" s="209" t="s">
        <v>799</v>
      </c>
      <c r="B309" s="210" t="s">
        <v>800</v>
      </c>
      <c r="C309" s="209" t="s">
        <v>182</v>
      </c>
      <c r="D309" s="211">
        <v>28.545000000000002</v>
      </c>
      <c r="E309" s="212"/>
      <c r="F309" s="213"/>
      <c r="G309" s="212"/>
      <c r="H309" s="213"/>
      <c r="I309" s="214"/>
      <c r="J309" s="215"/>
    </row>
    <row r="310" spans="1:10" s="208" customFormat="1" ht="12.75">
      <c r="A310" s="209" t="s">
        <v>801</v>
      </c>
      <c r="B310" s="210" t="s">
        <v>802</v>
      </c>
      <c r="C310" s="209" t="s">
        <v>803</v>
      </c>
      <c r="D310" s="211">
        <v>1602.635</v>
      </c>
      <c r="E310" s="212"/>
      <c r="F310" s="213"/>
      <c r="G310" s="212"/>
      <c r="H310" s="213"/>
      <c r="I310" s="214"/>
      <c r="J310" s="215"/>
    </row>
    <row r="311" spans="1:10" s="208" customFormat="1" ht="12.75">
      <c r="A311" s="209" t="s">
        <v>804</v>
      </c>
      <c r="B311" s="210" t="s">
        <v>805</v>
      </c>
      <c r="C311" s="209" t="s">
        <v>250</v>
      </c>
      <c r="D311" s="211">
        <v>2.8220000000000001</v>
      </c>
      <c r="E311" s="212"/>
      <c r="F311" s="213"/>
      <c r="G311" s="212"/>
      <c r="H311" s="213"/>
      <c r="I311" s="214"/>
      <c r="J311" s="215"/>
    </row>
    <row r="312" spans="1:10" s="208" customFormat="1" ht="12.75">
      <c r="A312" s="209" t="s">
        <v>806</v>
      </c>
      <c r="B312" s="210" t="s">
        <v>807</v>
      </c>
      <c r="C312" s="209" t="s">
        <v>399</v>
      </c>
      <c r="D312" s="211">
        <v>30.271000000000001</v>
      </c>
      <c r="E312" s="212"/>
      <c r="F312" s="213"/>
      <c r="G312" s="212"/>
      <c r="H312" s="213"/>
      <c r="I312" s="214"/>
      <c r="J312" s="215"/>
    </row>
    <row r="313" spans="1:10" s="208" customFormat="1" ht="12.75">
      <c r="A313" s="209" t="s">
        <v>808</v>
      </c>
      <c r="B313" s="210" t="s">
        <v>809</v>
      </c>
      <c r="C313" s="209" t="s">
        <v>450</v>
      </c>
      <c r="D313" s="211">
        <v>2.9849999999999999</v>
      </c>
      <c r="E313" s="212"/>
      <c r="F313" s="213"/>
      <c r="G313" s="212"/>
      <c r="H313" s="213"/>
      <c r="I313" s="214"/>
      <c r="J313" s="215"/>
    </row>
    <row r="314" spans="1:10" s="208" customFormat="1" ht="12.75">
      <c r="A314" s="209" t="s">
        <v>41</v>
      </c>
      <c r="B314" s="210" t="s">
        <v>810</v>
      </c>
      <c r="C314" s="209" t="s">
        <v>250</v>
      </c>
      <c r="D314" s="211">
        <v>4.53</v>
      </c>
      <c r="E314" s="212"/>
      <c r="F314" s="213"/>
      <c r="G314" s="212"/>
      <c r="H314" s="213"/>
      <c r="I314" s="214"/>
      <c r="J314" s="215"/>
    </row>
    <row r="315" spans="1:10" s="208" customFormat="1" ht="12.75">
      <c r="A315" s="209" t="s">
        <v>811</v>
      </c>
      <c r="B315" s="210" t="s">
        <v>812</v>
      </c>
      <c r="C315" s="209" t="s">
        <v>250</v>
      </c>
      <c r="D315" s="211">
        <v>61.237000000000002</v>
      </c>
      <c r="E315" s="212"/>
      <c r="F315" s="213"/>
      <c r="G315" s="212"/>
      <c r="H315" s="213"/>
      <c r="I315" s="214"/>
      <c r="J315" s="215"/>
    </row>
    <row r="316" spans="1:10" s="208" customFormat="1" ht="12.75">
      <c r="A316" s="209" t="s">
        <v>813</v>
      </c>
      <c r="B316" s="210" t="s">
        <v>814</v>
      </c>
      <c r="C316" s="209" t="s">
        <v>250</v>
      </c>
      <c r="D316" s="211">
        <v>3.8740000000000001</v>
      </c>
      <c r="E316" s="212"/>
      <c r="F316" s="213"/>
      <c r="G316" s="212"/>
      <c r="H316" s="213"/>
      <c r="I316" s="214"/>
      <c r="J316" s="215"/>
    </row>
    <row r="317" spans="1:10" s="208" customFormat="1" ht="12.75">
      <c r="A317" s="209" t="s">
        <v>815</v>
      </c>
      <c r="B317" s="210" t="s">
        <v>816</v>
      </c>
      <c r="C317" s="209" t="s">
        <v>239</v>
      </c>
      <c r="D317" s="211">
        <v>1.895</v>
      </c>
      <c r="E317" s="212"/>
      <c r="F317" s="213"/>
      <c r="G317" s="212"/>
      <c r="H317" s="213"/>
      <c r="I317" s="214"/>
      <c r="J317" s="215"/>
    </row>
    <row r="318" spans="1:10" s="208" customFormat="1" ht="12.75">
      <c r="A318" s="209" t="s">
        <v>817</v>
      </c>
      <c r="B318" s="210" t="s">
        <v>818</v>
      </c>
      <c r="C318" s="209" t="s">
        <v>605</v>
      </c>
      <c r="D318" s="211">
        <v>415.779</v>
      </c>
      <c r="E318" s="212"/>
      <c r="F318" s="213"/>
      <c r="G318" s="212"/>
      <c r="H318" s="213"/>
      <c r="I318" s="214"/>
      <c r="J318" s="215"/>
    </row>
    <row r="319" spans="1:10" s="208" customFormat="1" ht="12.75">
      <c r="A319" s="209" t="s">
        <v>151</v>
      </c>
      <c r="B319" s="210" t="s">
        <v>819</v>
      </c>
      <c r="C319" s="209" t="s">
        <v>250</v>
      </c>
      <c r="D319" s="211">
        <v>187.119</v>
      </c>
      <c r="E319" s="212"/>
      <c r="F319" s="213"/>
      <c r="G319" s="212"/>
      <c r="H319" s="213"/>
      <c r="I319" s="214"/>
      <c r="J319" s="215"/>
    </row>
    <row r="320" spans="1:10" s="208" customFormat="1" ht="12.75">
      <c r="A320" s="209" t="s">
        <v>1394</v>
      </c>
      <c r="B320" s="210" t="s">
        <v>1395</v>
      </c>
      <c r="C320" s="209" t="s">
        <v>250</v>
      </c>
      <c r="D320" s="211">
        <v>12.852</v>
      </c>
      <c r="E320" s="212"/>
      <c r="F320" s="213"/>
      <c r="G320" s="212"/>
      <c r="H320" s="213"/>
      <c r="I320" s="214"/>
      <c r="J320" s="215"/>
    </row>
    <row r="321" spans="1:10" s="228" customFormat="1" ht="12.75">
      <c r="A321" s="209" t="s">
        <v>820</v>
      </c>
      <c r="B321" s="210" t="s">
        <v>821</v>
      </c>
      <c r="C321" s="209" t="s">
        <v>247</v>
      </c>
      <c r="D321" s="211">
        <v>6.9989999999999997</v>
      </c>
      <c r="E321" s="212"/>
      <c r="F321" s="213"/>
      <c r="G321" s="212"/>
      <c r="H321" s="213"/>
      <c r="I321" s="214"/>
      <c r="J321" s="215"/>
    </row>
    <row r="322" spans="1:10" s="208" customFormat="1" ht="12.75">
      <c r="A322" s="209" t="s">
        <v>822</v>
      </c>
      <c r="B322" s="210" t="s">
        <v>823</v>
      </c>
      <c r="C322" s="209" t="s">
        <v>261</v>
      </c>
      <c r="D322" s="211">
        <v>2.9180000000000001</v>
      </c>
      <c r="E322" s="212"/>
      <c r="F322" s="213"/>
      <c r="G322" s="212"/>
      <c r="H322" s="213"/>
      <c r="I322" s="214"/>
      <c r="J322" s="215"/>
    </row>
    <row r="323" spans="1:10" s="208" customFormat="1" ht="12.75">
      <c r="A323" s="218" t="s">
        <v>82</v>
      </c>
      <c r="B323" s="210" t="s">
        <v>824</v>
      </c>
      <c r="C323" s="218" t="s">
        <v>250</v>
      </c>
      <c r="D323" s="211">
        <v>18.559000000000001</v>
      </c>
      <c r="E323" s="219"/>
      <c r="F323" s="211"/>
      <c r="G323" s="219"/>
      <c r="H323" s="211"/>
      <c r="I323" s="219"/>
      <c r="J323" s="223"/>
    </row>
    <row r="324" spans="1:10" s="208" customFormat="1" ht="12.75">
      <c r="A324" s="209" t="s">
        <v>825</v>
      </c>
      <c r="B324" s="210" t="s">
        <v>826</v>
      </c>
      <c r="C324" s="209" t="s">
        <v>327</v>
      </c>
      <c r="D324" s="211">
        <v>343.92700000000002</v>
      </c>
      <c r="E324" s="212"/>
      <c r="F324" s="213"/>
      <c r="G324" s="212"/>
      <c r="H324" s="213"/>
      <c r="I324" s="214"/>
      <c r="J324" s="215"/>
    </row>
    <row r="325" spans="1:10" s="208" customFormat="1" ht="12.75">
      <c r="A325" s="209" t="s">
        <v>827</v>
      </c>
      <c r="B325" s="210" t="s">
        <v>828</v>
      </c>
      <c r="C325" s="209" t="s">
        <v>253</v>
      </c>
      <c r="D325" s="211">
        <v>10.757</v>
      </c>
      <c r="E325" s="212"/>
      <c r="F325" s="213"/>
      <c r="G325" s="212"/>
      <c r="H325" s="213"/>
      <c r="I325" s="214"/>
      <c r="J325" s="215"/>
    </row>
    <row r="326" spans="1:10" s="208" customFormat="1" ht="12.75">
      <c r="A326" s="209" t="s">
        <v>829</v>
      </c>
      <c r="B326" s="210" t="s">
        <v>830</v>
      </c>
      <c r="C326" s="209" t="s">
        <v>506</v>
      </c>
      <c r="D326" s="211">
        <v>6.6779999999999999</v>
      </c>
      <c r="E326" s="212"/>
      <c r="F326" s="213"/>
      <c r="G326" s="212"/>
      <c r="H326" s="213"/>
      <c r="I326" s="214"/>
      <c r="J326" s="215"/>
    </row>
    <row r="327" spans="1:10" s="208" customFormat="1" ht="12.75">
      <c r="A327" s="209" t="s">
        <v>831</v>
      </c>
      <c r="B327" s="210" t="s">
        <v>832</v>
      </c>
      <c r="C327" s="209" t="s">
        <v>244</v>
      </c>
      <c r="D327" s="211">
        <v>2.9750000000000001</v>
      </c>
      <c r="E327" s="212"/>
      <c r="F327" s="213"/>
      <c r="G327" s="212"/>
      <c r="H327" s="213"/>
      <c r="I327" s="214"/>
      <c r="J327" s="215"/>
    </row>
    <row r="328" spans="1:10" s="208" customFormat="1" ht="12.75">
      <c r="A328" s="209" t="s">
        <v>833</v>
      </c>
      <c r="B328" s="210" t="s">
        <v>834</v>
      </c>
      <c r="C328" s="209" t="s">
        <v>244</v>
      </c>
      <c r="D328" s="211">
        <v>8.3819999999999997</v>
      </c>
      <c r="E328" s="212"/>
      <c r="F328" s="213"/>
      <c r="G328" s="212"/>
      <c r="H328" s="213"/>
      <c r="I328" s="214"/>
      <c r="J328" s="215"/>
    </row>
    <row r="329" spans="1:10" s="208" customFormat="1" ht="12.75">
      <c r="A329" s="209" t="s">
        <v>835</v>
      </c>
      <c r="B329" s="210" t="s">
        <v>836</v>
      </c>
      <c r="C329" s="209" t="s">
        <v>837</v>
      </c>
      <c r="D329" s="211">
        <v>2.1309999999999998</v>
      </c>
      <c r="E329" s="212"/>
      <c r="F329" s="213"/>
      <c r="G329" s="212"/>
      <c r="H329" s="213"/>
      <c r="I329" s="214"/>
      <c r="J329" s="215"/>
    </row>
    <row r="330" spans="1:10" s="208" customFormat="1" ht="12.75">
      <c r="A330" s="209" t="s">
        <v>838</v>
      </c>
      <c r="B330" s="210" t="s">
        <v>839</v>
      </c>
      <c r="C330" s="209" t="s">
        <v>250</v>
      </c>
      <c r="D330" s="211">
        <v>4.1360000000000001</v>
      </c>
      <c r="E330" s="212"/>
      <c r="F330" s="213"/>
      <c r="G330" s="212"/>
      <c r="H330" s="213"/>
      <c r="I330" s="214"/>
      <c r="J330" s="215"/>
    </row>
    <row r="331" spans="1:10" s="208" customFormat="1" ht="12.75">
      <c r="A331" s="209" t="s">
        <v>840</v>
      </c>
      <c r="B331" s="210" t="s">
        <v>841</v>
      </c>
      <c r="C331" s="209" t="s">
        <v>239</v>
      </c>
      <c r="D331" s="211">
        <v>2.238</v>
      </c>
      <c r="E331" s="212"/>
      <c r="F331" s="213"/>
      <c r="G331" s="212"/>
      <c r="H331" s="213"/>
      <c r="I331" s="214"/>
      <c r="J331" s="215"/>
    </row>
    <row r="332" spans="1:10" s="208" customFormat="1" ht="12.75">
      <c r="A332" s="218" t="s">
        <v>842</v>
      </c>
      <c r="B332" s="210" t="s">
        <v>843</v>
      </c>
      <c r="C332" s="218" t="s">
        <v>321</v>
      </c>
      <c r="D332" s="211">
        <v>0.38900000000000001</v>
      </c>
      <c r="E332" s="219"/>
      <c r="F332" s="211"/>
      <c r="G332" s="219"/>
      <c r="H332" s="211"/>
      <c r="I332" s="219"/>
      <c r="J332" s="223"/>
    </row>
    <row r="333" spans="1:10" s="208" customFormat="1" ht="12.75">
      <c r="A333" s="209" t="s">
        <v>844</v>
      </c>
      <c r="B333" s="210" t="s">
        <v>845</v>
      </c>
      <c r="C333" s="209" t="s">
        <v>846</v>
      </c>
      <c r="D333" s="211">
        <v>0.35799999999999998</v>
      </c>
      <c r="E333" s="212"/>
      <c r="F333" s="213"/>
      <c r="G333" s="212"/>
      <c r="H333" s="213"/>
      <c r="I333" s="214"/>
      <c r="J333" s="215"/>
    </row>
    <row r="334" spans="1:10" s="208" customFormat="1" ht="12.75">
      <c r="A334" s="209" t="s">
        <v>847</v>
      </c>
      <c r="B334" s="210" t="s">
        <v>848</v>
      </c>
      <c r="C334" s="209" t="s">
        <v>261</v>
      </c>
      <c r="D334" s="211">
        <v>0.51200000000000001</v>
      </c>
      <c r="E334" s="212"/>
      <c r="F334" s="213"/>
      <c r="G334" s="212"/>
      <c r="H334" s="213"/>
      <c r="I334" s="214"/>
      <c r="J334" s="215"/>
    </row>
    <row r="335" spans="1:10" s="208" customFormat="1" ht="12.75">
      <c r="A335" s="209" t="s">
        <v>849</v>
      </c>
      <c r="B335" s="210" t="s">
        <v>850</v>
      </c>
      <c r="C335" s="209" t="s">
        <v>851</v>
      </c>
      <c r="D335" s="211">
        <v>0.13</v>
      </c>
      <c r="E335" s="212"/>
      <c r="F335" s="213"/>
      <c r="G335" s="212"/>
      <c r="H335" s="213"/>
      <c r="I335" s="214"/>
      <c r="J335" s="215"/>
    </row>
    <row r="336" spans="1:10" s="208" customFormat="1" ht="12.75">
      <c r="A336" s="209" t="s">
        <v>852</v>
      </c>
      <c r="B336" s="210" t="s">
        <v>853</v>
      </c>
      <c r="C336" s="209" t="s">
        <v>239</v>
      </c>
      <c r="D336" s="211">
        <v>1.514</v>
      </c>
      <c r="E336" s="212"/>
      <c r="F336" s="213"/>
      <c r="G336" s="212"/>
      <c r="H336" s="213"/>
      <c r="I336" s="214"/>
      <c r="J336" s="215"/>
    </row>
    <row r="337" spans="1:10" s="208" customFormat="1" ht="12.75">
      <c r="A337" s="209" t="s">
        <v>854</v>
      </c>
      <c r="B337" s="210" t="s">
        <v>855</v>
      </c>
      <c r="C337" s="209" t="s">
        <v>239</v>
      </c>
      <c r="D337" s="211">
        <v>23.297999999999998</v>
      </c>
      <c r="E337" s="212"/>
      <c r="F337" s="213"/>
      <c r="G337" s="212"/>
      <c r="H337" s="213"/>
      <c r="I337" s="214"/>
      <c r="J337" s="215"/>
    </row>
    <row r="338" spans="1:10" s="208" customFormat="1" ht="12.75">
      <c r="A338" s="209" t="s">
        <v>10</v>
      </c>
      <c r="B338" s="210" t="s">
        <v>856</v>
      </c>
      <c r="C338" s="209" t="s">
        <v>250</v>
      </c>
      <c r="D338" s="211">
        <v>13.021000000000001</v>
      </c>
      <c r="E338" s="212"/>
      <c r="F338" s="213"/>
      <c r="G338" s="212"/>
      <c r="H338" s="213"/>
      <c r="I338" s="214"/>
      <c r="J338" s="215"/>
    </row>
    <row r="339" spans="1:10" s="208" customFormat="1" ht="12.75">
      <c r="A339" s="209" t="s">
        <v>857</v>
      </c>
      <c r="B339" s="210" t="s">
        <v>858</v>
      </c>
      <c r="C339" s="209" t="s">
        <v>859</v>
      </c>
      <c r="D339" s="211">
        <v>2.2000000000000002</v>
      </c>
      <c r="E339" s="212"/>
      <c r="F339" s="213"/>
      <c r="G339" s="212"/>
      <c r="H339" s="213"/>
      <c r="I339" s="214"/>
      <c r="J339" s="215"/>
    </row>
    <row r="340" spans="1:10" s="208" customFormat="1" ht="12.75">
      <c r="A340" s="209" t="s">
        <v>144</v>
      </c>
      <c r="B340" s="210" t="s">
        <v>858</v>
      </c>
      <c r="C340" s="209" t="s">
        <v>159</v>
      </c>
      <c r="D340" s="211">
        <v>1.103</v>
      </c>
      <c r="E340" s="212"/>
      <c r="F340" s="213"/>
      <c r="G340" s="212"/>
      <c r="H340" s="213"/>
      <c r="I340" s="214"/>
      <c r="J340" s="215"/>
    </row>
    <row r="341" spans="1:10" s="208" customFormat="1" ht="12.75">
      <c r="A341" s="209" t="s">
        <v>860</v>
      </c>
      <c r="B341" s="210" t="s">
        <v>861</v>
      </c>
      <c r="C341" s="209" t="s">
        <v>159</v>
      </c>
      <c r="D341" s="211">
        <v>1.0620000000000001</v>
      </c>
      <c r="E341" s="212"/>
      <c r="F341" s="213"/>
      <c r="G341" s="212"/>
      <c r="H341" s="213"/>
      <c r="I341" s="214"/>
      <c r="J341" s="215"/>
    </row>
    <row r="342" spans="1:10" s="208" customFormat="1" ht="12.75">
      <c r="A342" s="209" t="s">
        <v>145</v>
      </c>
      <c r="B342" s="210" t="s">
        <v>858</v>
      </c>
      <c r="C342" s="209" t="s">
        <v>158</v>
      </c>
      <c r="D342" s="211">
        <v>0.54600000000000004</v>
      </c>
      <c r="E342" s="212"/>
      <c r="F342" s="213"/>
      <c r="G342" s="212"/>
      <c r="H342" s="213"/>
      <c r="I342" s="214"/>
      <c r="J342" s="215"/>
    </row>
    <row r="343" spans="1:10" s="208" customFormat="1" ht="12.75">
      <c r="A343" s="209" t="s">
        <v>862</v>
      </c>
      <c r="B343" s="210" t="s">
        <v>863</v>
      </c>
      <c r="C343" s="209" t="s">
        <v>159</v>
      </c>
      <c r="D343" s="211">
        <v>2.3580000000000001</v>
      </c>
      <c r="E343" s="212"/>
      <c r="F343" s="213"/>
      <c r="G343" s="212"/>
      <c r="H343" s="213"/>
      <c r="I343" s="214"/>
      <c r="J343" s="215"/>
    </row>
    <row r="344" spans="1:10" s="208" customFormat="1" ht="12.75">
      <c r="A344" s="209" t="s">
        <v>864</v>
      </c>
      <c r="B344" s="210" t="s">
        <v>865</v>
      </c>
      <c r="C344" s="209" t="s">
        <v>866</v>
      </c>
      <c r="D344" s="211">
        <v>4.4619999999999997</v>
      </c>
      <c r="E344" s="212"/>
      <c r="F344" s="213"/>
      <c r="G344" s="212"/>
      <c r="H344" s="213"/>
      <c r="I344" s="214"/>
      <c r="J344" s="215"/>
    </row>
    <row r="345" spans="1:10" s="208" customFormat="1" ht="12.75">
      <c r="A345" s="209" t="s">
        <v>867</v>
      </c>
      <c r="B345" s="210" t="s">
        <v>868</v>
      </c>
      <c r="C345" s="209" t="s">
        <v>866</v>
      </c>
      <c r="D345" s="211">
        <v>2.7080000000000002</v>
      </c>
      <c r="E345" s="212"/>
      <c r="F345" s="213"/>
      <c r="G345" s="212"/>
      <c r="H345" s="213"/>
      <c r="I345" s="214"/>
      <c r="J345" s="215"/>
    </row>
    <row r="346" spans="1:10" s="208" customFormat="1" ht="12.75">
      <c r="A346" s="209" t="s">
        <v>869</v>
      </c>
      <c r="B346" s="210" t="s">
        <v>870</v>
      </c>
      <c r="C346" s="209" t="s">
        <v>871</v>
      </c>
      <c r="D346" s="211">
        <v>8.2189999999999994</v>
      </c>
      <c r="E346" s="213"/>
      <c r="F346" s="212"/>
      <c r="G346" s="213"/>
      <c r="H346" s="213"/>
      <c r="I346" s="214">
        <v>1</v>
      </c>
      <c r="J346" s="215"/>
    </row>
    <row r="347" spans="1:10" s="208" customFormat="1" ht="12.75">
      <c r="A347" s="218" t="s">
        <v>872</v>
      </c>
      <c r="B347" s="210" t="s">
        <v>873</v>
      </c>
      <c r="C347" s="209" t="s">
        <v>871</v>
      </c>
      <c r="D347" s="211">
        <v>1.2569999999999999</v>
      </c>
      <c r="E347" s="219"/>
      <c r="F347" s="211"/>
      <c r="G347" s="219"/>
      <c r="H347" s="211"/>
      <c r="I347" s="219">
        <v>1</v>
      </c>
      <c r="J347" s="223"/>
    </row>
    <row r="348" spans="1:10" s="208" customFormat="1" ht="12.75">
      <c r="A348" s="209" t="s">
        <v>874</v>
      </c>
      <c r="B348" s="210" t="s">
        <v>875</v>
      </c>
      <c r="C348" s="209" t="s">
        <v>876</v>
      </c>
      <c r="D348" s="211">
        <v>1.0269999999999999</v>
      </c>
      <c r="E348" s="212"/>
      <c r="F348" s="213"/>
      <c r="G348" s="212"/>
      <c r="H348" s="213"/>
      <c r="I348" s="214">
        <v>1</v>
      </c>
      <c r="J348" s="215"/>
    </row>
    <row r="349" spans="1:10" s="208" customFormat="1" ht="12.75">
      <c r="A349" s="209" t="s">
        <v>877</v>
      </c>
      <c r="B349" s="210" t="s">
        <v>878</v>
      </c>
      <c r="C349" s="209" t="s">
        <v>871</v>
      </c>
      <c r="D349" s="211">
        <v>1.2789999999999999</v>
      </c>
      <c r="E349" s="212"/>
      <c r="F349" s="213"/>
      <c r="G349" s="212"/>
      <c r="H349" s="213"/>
      <c r="I349" s="214">
        <v>1</v>
      </c>
      <c r="J349" s="215"/>
    </row>
    <row r="350" spans="1:10" s="208" customFormat="1" ht="12.75">
      <c r="A350" s="209" t="s">
        <v>879</v>
      </c>
      <c r="B350" s="210" t="s">
        <v>880</v>
      </c>
      <c r="C350" s="221" t="s">
        <v>881</v>
      </c>
      <c r="D350" s="211">
        <v>0.97799999999999998</v>
      </c>
      <c r="E350" s="212"/>
      <c r="F350" s="213"/>
      <c r="G350" s="212"/>
      <c r="H350" s="213"/>
      <c r="I350" s="214">
        <v>1</v>
      </c>
      <c r="J350" s="215"/>
    </row>
    <row r="351" spans="1:10" s="208" customFormat="1" ht="12.75">
      <c r="A351" s="209" t="s">
        <v>882</v>
      </c>
      <c r="B351" s="210" t="s">
        <v>883</v>
      </c>
      <c r="C351" s="209" t="s">
        <v>871</v>
      </c>
      <c r="D351" s="211">
        <v>1.097</v>
      </c>
      <c r="E351" s="212"/>
      <c r="F351" s="213"/>
      <c r="G351" s="212"/>
      <c r="H351" s="213"/>
      <c r="I351" s="214">
        <v>1</v>
      </c>
      <c r="J351" s="215"/>
    </row>
    <row r="352" spans="1:10" s="208" customFormat="1" ht="12.75">
      <c r="A352" s="209" t="s">
        <v>884</v>
      </c>
      <c r="B352" s="210" t="s">
        <v>885</v>
      </c>
      <c r="C352" s="221" t="s">
        <v>409</v>
      </c>
      <c r="D352" s="211">
        <v>1.99</v>
      </c>
      <c r="E352" s="212"/>
      <c r="F352" s="213"/>
      <c r="G352" s="212"/>
      <c r="H352" s="213"/>
      <c r="I352" s="214">
        <v>1</v>
      </c>
      <c r="J352" s="215"/>
    </row>
    <row r="353" spans="1:10" s="208" customFormat="1" ht="12.75">
      <c r="A353" s="209" t="s">
        <v>886</v>
      </c>
      <c r="B353" s="210" t="s">
        <v>887</v>
      </c>
      <c r="C353" s="209" t="s">
        <v>871</v>
      </c>
      <c r="D353" s="211">
        <v>1.081</v>
      </c>
      <c r="E353" s="212"/>
      <c r="F353" s="213"/>
      <c r="G353" s="212"/>
      <c r="H353" s="213"/>
      <c r="I353" s="214">
        <v>1</v>
      </c>
      <c r="J353" s="215"/>
    </row>
    <row r="354" spans="1:10" s="208" customFormat="1" ht="12.75">
      <c r="A354" s="209" t="s">
        <v>888</v>
      </c>
      <c r="B354" s="210" t="s">
        <v>889</v>
      </c>
      <c r="C354" s="209" t="s">
        <v>871</v>
      </c>
      <c r="D354" s="211">
        <v>1.2769999999999999</v>
      </c>
      <c r="E354" s="212"/>
      <c r="F354" s="213"/>
      <c r="G354" s="212"/>
      <c r="H354" s="213"/>
      <c r="I354" s="214">
        <v>1</v>
      </c>
      <c r="J354" s="215"/>
    </row>
    <row r="355" spans="1:10" s="208" customFormat="1" ht="12.75">
      <c r="A355" s="209" t="s">
        <v>890</v>
      </c>
      <c r="B355" s="210" t="s">
        <v>891</v>
      </c>
      <c r="C355" s="209" t="s">
        <v>871</v>
      </c>
      <c r="D355" s="211">
        <v>1.1479999999999999</v>
      </c>
      <c r="E355" s="212"/>
      <c r="F355" s="213"/>
      <c r="G355" s="212"/>
      <c r="H355" s="213"/>
      <c r="I355" s="214">
        <v>1</v>
      </c>
      <c r="J355" s="215"/>
    </row>
    <row r="356" spans="1:10" s="208" customFormat="1" ht="12.75">
      <c r="A356" s="209" t="s">
        <v>892</v>
      </c>
      <c r="B356" s="210" t="s">
        <v>893</v>
      </c>
      <c r="C356" s="209" t="s">
        <v>871</v>
      </c>
      <c r="D356" s="211">
        <v>1.405</v>
      </c>
      <c r="E356" s="212"/>
      <c r="F356" s="213"/>
      <c r="G356" s="212"/>
      <c r="H356" s="213"/>
      <c r="I356" s="214">
        <v>1</v>
      </c>
      <c r="J356" s="215"/>
    </row>
    <row r="357" spans="1:10" s="208" customFormat="1" ht="12.75">
      <c r="A357" s="209" t="s">
        <v>894</v>
      </c>
      <c r="B357" s="210" t="s">
        <v>895</v>
      </c>
      <c r="C357" s="209" t="s">
        <v>871</v>
      </c>
      <c r="D357" s="211">
        <v>1.51</v>
      </c>
      <c r="E357" s="212"/>
      <c r="F357" s="213"/>
      <c r="G357" s="212"/>
      <c r="H357" s="213"/>
      <c r="I357" s="214">
        <v>1</v>
      </c>
      <c r="J357" s="215"/>
    </row>
    <row r="358" spans="1:10" s="208" customFormat="1" ht="12.75">
      <c r="A358" s="209" t="s">
        <v>896</v>
      </c>
      <c r="B358" s="210" t="s">
        <v>897</v>
      </c>
      <c r="C358" s="209" t="s">
        <v>871</v>
      </c>
      <c r="D358" s="211">
        <v>3.7309999999999999</v>
      </c>
      <c r="E358" s="212"/>
      <c r="F358" s="213"/>
      <c r="G358" s="212"/>
      <c r="H358" s="213"/>
      <c r="I358" s="214"/>
      <c r="J358" s="215"/>
    </row>
    <row r="359" spans="1:10" s="208" customFormat="1" ht="12.75">
      <c r="A359" s="209" t="s">
        <v>898</v>
      </c>
      <c r="B359" s="210" t="s">
        <v>899</v>
      </c>
      <c r="C359" s="209" t="s">
        <v>871</v>
      </c>
      <c r="D359" s="211">
        <v>2.004</v>
      </c>
      <c r="E359" s="212"/>
      <c r="F359" s="213"/>
      <c r="G359" s="212"/>
      <c r="H359" s="213"/>
      <c r="I359" s="214">
        <v>1</v>
      </c>
      <c r="J359" s="215"/>
    </row>
    <row r="360" spans="1:10" s="208" customFormat="1" ht="12.75">
      <c r="A360" s="209" t="s">
        <v>900</v>
      </c>
      <c r="B360" s="210" t="s">
        <v>901</v>
      </c>
      <c r="C360" s="209" t="s">
        <v>871</v>
      </c>
      <c r="D360" s="211">
        <v>1.38</v>
      </c>
      <c r="E360" s="212"/>
      <c r="F360" s="213"/>
      <c r="G360" s="212"/>
      <c r="H360" s="213"/>
      <c r="I360" s="214">
        <v>1</v>
      </c>
      <c r="J360" s="215"/>
    </row>
    <row r="361" spans="1:10" s="208" customFormat="1" ht="12.75">
      <c r="A361" s="209" t="s">
        <v>902</v>
      </c>
      <c r="B361" s="210" t="s">
        <v>903</v>
      </c>
      <c r="C361" s="209" t="s">
        <v>871</v>
      </c>
      <c r="D361" s="211">
        <v>2.996</v>
      </c>
      <c r="E361" s="212"/>
      <c r="F361" s="213"/>
      <c r="G361" s="212"/>
      <c r="H361" s="213"/>
      <c r="I361" s="214">
        <v>1</v>
      </c>
      <c r="J361" s="215"/>
    </row>
    <row r="362" spans="1:10" s="208" customFormat="1" ht="12.75">
      <c r="A362" s="209" t="s">
        <v>904</v>
      </c>
      <c r="B362" s="210" t="s">
        <v>905</v>
      </c>
      <c r="C362" s="209" t="s">
        <v>871</v>
      </c>
      <c r="D362" s="211">
        <v>2.0190000000000001</v>
      </c>
      <c r="E362" s="212"/>
      <c r="F362" s="213"/>
      <c r="G362" s="212"/>
      <c r="H362" s="213"/>
      <c r="I362" s="214">
        <v>1</v>
      </c>
      <c r="J362" s="223"/>
    </row>
    <row r="363" spans="1:10" s="208" customFormat="1" ht="12.75">
      <c r="A363" s="209" t="s">
        <v>906</v>
      </c>
      <c r="B363" s="210" t="s">
        <v>907</v>
      </c>
      <c r="C363" s="209" t="s">
        <v>908</v>
      </c>
      <c r="D363" s="211">
        <v>404.59100000000001</v>
      </c>
      <c r="E363" s="212"/>
      <c r="F363" s="213"/>
      <c r="G363" s="212"/>
      <c r="H363" s="213"/>
      <c r="I363" s="214"/>
      <c r="J363" s="215"/>
    </row>
    <row r="364" spans="1:10" s="208" customFormat="1" ht="12.75">
      <c r="A364" s="209" t="s">
        <v>909</v>
      </c>
      <c r="B364" s="210" t="s">
        <v>910</v>
      </c>
      <c r="C364" s="209" t="s">
        <v>911</v>
      </c>
      <c r="D364" s="211">
        <v>20100.169000000002</v>
      </c>
      <c r="E364" s="212"/>
      <c r="F364" s="213"/>
      <c r="G364" s="212"/>
      <c r="H364" s="213"/>
      <c r="I364" s="214"/>
      <c r="J364" s="215"/>
    </row>
    <row r="365" spans="1:10" s="208" customFormat="1" ht="12.75">
      <c r="A365" s="209" t="s">
        <v>912</v>
      </c>
      <c r="B365" s="210" t="s">
        <v>913</v>
      </c>
      <c r="C365" s="209" t="s">
        <v>253</v>
      </c>
      <c r="D365" s="211">
        <v>200.55500000000001</v>
      </c>
      <c r="E365" s="212"/>
      <c r="F365" s="213"/>
      <c r="G365" s="212"/>
      <c r="H365" s="213"/>
      <c r="I365" s="214"/>
      <c r="J365" s="215"/>
    </row>
    <row r="366" spans="1:10" s="208" customFormat="1" ht="12.75">
      <c r="A366" s="218" t="s">
        <v>914</v>
      </c>
      <c r="B366" s="210" t="s">
        <v>915</v>
      </c>
      <c r="C366" s="218" t="s">
        <v>293</v>
      </c>
      <c r="D366" s="211">
        <v>490.47699999999998</v>
      </c>
      <c r="E366" s="219"/>
      <c r="F366" s="211"/>
      <c r="G366" s="219"/>
      <c r="H366" s="211"/>
      <c r="I366" s="219"/>
      <c r="J366" s="223"/>
    </row>
    <row r="367" spans="1:10" s="208" customFormat="1" ht="12.75">
      <c r="A367" s="218" t="s">
        <v>919</v>
      </c>
      <c r="B367" s="210" t="s">
        <v>920</v>
      </c>
      <c r="C367" s="218" t="s">
        <v>250</v>
      </c>
      <c r="D367" s="211">
        <v>6.423</v>
      </c>
      <c r="E367" s="219"/>
      <c r="F367" s="211"/>
      <c r="G367" s="219"/>
      <c r="H367" s="211"/>
      <c r="I367" s="219"/>
      <c r="J367" s="215"/>
    </row>
    <row r="368" spans="1:10" s="208" customFormat="1" ht="12.75">
      <c r="A368" s="209" t="s">
        <v>921</v>
      </c>
      <c r="B368" s="210" t="s">
        <v>1396</v>
      </c>
      <c r="C368" s="209" t="s">
        <v>923</v>
      </c>
      <c r="D368" s="211">
        <v>85.207999999999998</v>
      </c>
      <c r="E368" s="212"/>
      <c r="F368" s="213"/>
      <c r="G368" s="212"/>
      <c r="H368" s="213"/>
      <c r="I368" s="214"/>
      <c r="J368" s="215"/>
    </row>
    <row r="369" spans="1:10" s="208" customFormat="1" ht="12.75">
      <c r="A369" s="209" t="s">
        <v>924</v>
      </c>
      <c r="B369" s="210" t="s">
        <v>925</v>
      </c>
      <c r="C369" s="209" t="s">
        <v>923</v>
      </c>
      <c r="D369" s="211">
        <v>155.22999999999999</v>
      </c>
      <c r="E369" s="212"/>
      <c r="F369" s="213"/>
      <c r="G369" s="212"/>
      <c r="H369" s="213"/>
      <c r="I369" s="214"/>
      <c r="J369" s="215"/>
    </row>
    <row r="370" spans="1:10" s="208" customFormat="1" ht="12.75">
      <c r="A370" s="209" t="s">
        <v>926</v>
      </c>
      <c r="B370" s="210" t="s">
        <v>927</v>
      </c>
      <c r="C370" s="209" t="s">
        <v>923</v>
      </c>
      <c r="D370" s="211">
        <v>140.107</v>
      </c>
      <c r="E370" s="212"/>
      <c r="F370" s="213"/>
      <c r="G370" s="212"/>
      <c r="H370" s="213"/>
      <c r="I370" s="214"/>
      <c r="J370" s="215"/>
    </row>
    <row r="371" spans="1:10" s="208" customFormat="1" ht="12.75">
      <c r="A371" s="209" t="s">
        <v>928</v>
      </c>
      <c r="B371" s="210" t="s">
        <v>929</v>
      </c>
      <c r="C371" s="209" t="s">
        <v>250</v>
      </c>
      <c r="D371" s="211">
        <v>12.263</v>
      </c>
      <c r="E371" s="212"/>
      <c r="F371" s="213"/>
      <c r="G371" s="212"/>
      <c r="H371" s="213"/>
      <c r="I371" s="214"/>
      <c r="J371" s="215"/>
    </row>
    <row r="372" spans="1:10" s="208" customFormat="1" ht="12.75">
      <c r="A372" s="209" t="s">
        <v>930</v>
      </c>
      <c r="B372" s="210" t="s">
        <v>931</v>
      </c>
      <c r="C372" s="209" t="s">
        <v>923</v>
      </c>
      <c r="D372" s="211">
        <v>521.57299999999998</v>
      </c>
      <c r="E372" s="212"/>
      <c r="F372" s="213"/>
      <c r="G372" s="212"/>
      <c r="H372" s="213"/>
      <c r="I372" s="214"/>
      <c r="J372" s="215"/>
    </row>
    <row r="373" spans="1:10" s="208" customFormat="1" ht="12.75">
      <c r="A373" s="209" t="s">
        <v>932</v>
      </c>
      <c r="B373" s="210" t="s">
        <v>933</v>
      </c>
      <c r="C373" s="209" t="s">
        <v>934</v>
      </c>
      <c r="D373" s="211">
        <v>846.76300000000003</v>
      </c>
      <c r="E373" s="212"/>
      <c r="F373" s="213"/>
      <c r="G373" s="212"/>
      <c r="H373" s="213"/>
      <c r="I373" s="214"/>
      <c r="J373" s="215"/>
    </row>
    <row r="374" spans="1:10" s="208" customFormat="1" ht="12.75">
      <c r="A374" s="209" t="s">
        <v>935</v>
      </c>
      <c r="B374" s="210" t="s">
        <v>936</v>
      </c>
      <c r="C374" s="209" t="s">
        <v>937</v>
      </c>
      <c r="D374" s="211">
        <v>3.1560000000000001</v>
      </c>
      <c r="E374" s="212"/>
      <c r="F374" s="213"/>
      <c r="G374" s="212"/>
      <c r="H374" s="213"/>
      <c r="I374" s="214"/>
      <c r="J374" s="215"/>
    </row>
    <row r="375" spans="1:10" s="208" customFormat="1" ht="12.75">
      <c r="A375" s="209" t="s">
        <v>938</v>
      </c>
      <c r="B375" s="210" t="s">
        <v>939</v>
      </c>
      <c r="C375" s="209" t="s">
        <v>182</v>
      </c>
      <c r="D375" s="211">
        <v>0.32900000000000001</v>
      </c>
      <c r="E375" s="212"/>
      <c r="F375" s="213"/>
      <c r="G375" s="212"/>
      <c r="H375" s="213"/>
      <c r="I375" s="214"/>
      <c r="J375" s="215"/>
    </row>
    <row r="376" spans="1:10" s="208" customFormat="1" ht="12.75">
      <c r="A376" s="209" t="s">
        <v>940</v>
      </c>
      <c r="B376" s="210" t="s">
        <v>941</v>
      </c>
      <c r="C376" s="209" t="s">
        <v>244</v>
      </c>
      <c r="D376" s="211">
        <v>2.6659999999999999</v>
      </c>
      <c r="E376" s="212"/>
      <c r="F376" s="213"/>
      <c r="G376" s="212"/>
      <c r="H376" s="213"/>
      <c r="I376" s="214"/>
      <c r="J376" s="215"/>
    </row>
    <row r="377" spans="1:10" s="208" customFormat="1" ht="12.75">
      <c r="A377" s="218" t="s">
        <v>942</v>
      </c>
      <c r="B377" s="210" t="s">
        <v>943</v>
      </c>
      <c r="C377" s="218" t="s">
        <v>415</v>
      </c>
      <c r="D377" s="211">
        <v>1.2330000000000001</v>
      </c>
      <c r="E377" s="219"/>
      <c r="F377" s="211"/>
      <c r="G377" s="219"/>
      <c r="H377" s="211"/>
      <c r="I377" s="219"/>
      <c r="J377" s="223"/>
    </row>
    <row r="378" spans="1:10" s="208" customFormat="1" ht="12.75">
      <c r="A378" s="209" t="s">
        <v>944</v>
      </c>
      <c r="B378" s="210" t="s">
        <v>945</v>
      </c>
      <c r="C378" s="209" t="s">
        <v>270</v>
      </c>
      <c r="D378" s="211">
        <v>1942.78</v>
      </c>
      <c r="E378" s="212"/>
      <c r="F378" s="213"/>
      <c r="G378" s="212"/>
      <c r="H378" s="213"/>
      <c r="I378" s="214"/>
      <c r="J378" s="215"/>
    </row>
    <row r="379" spans="1:10" s="208" customFormat="1" ht="12.75">
      <c r="A379" s="209" t="s">
        <v>946</v>
      </c>
      <c r="B379" s="210" t="s">
        <v>947</v>
      </c>
      <c r="C379" s="209" t="s">
        <v>250</v>
      </c>
      <c r="D379" s="211">
        <v>0.58699999999999997</v>
      </c>
      <c r="E379" s="212"/>
      <c r="F379" s="213"/>
      <c r="G379" s="212"/>
      <c r="H379" s="213"/>
      <c r="I379" s="214"/>
      <c r="J379" s="215"/>
    </row>
    <row r="380" spans="1:10" s="208" customFormat="1" ht="12.75">
      <c r="A380" s="218" t="s">
        <v>948</v>
      </c>
      <c r="B380" s="210" t="s">
        <v>949</v>
      </c>
      <c r="C380" s="218" t="s">
        <v>253</v>
      </c>
      <c r="D380" s="211">
        <v>0.433</v>
      </c>
      <c r="E380" s="219"/>
      <c r="F380" s="211"/>
      <c r="G380" s="219"/>
      <c r="H380" s="211"/>
      <c r="I380" s="219"/>
      <c r="J380" s="215"/>
    </row>
    <row r="381" spans="1:10" s="208" customFormat="1" ht="12.75">
      <c r="A381" s="209" t="s">
        <v>950</v>
      </c>
      <c r="B381" s="210" t="s">
        <v>951</v>
      </c>
      <c r="C381" s="209" t="s">
        <v>469</v>
      </c>
      <c r="D381" s="211">
        <v>0.378</v>
      </c>
      <c r="E381" s="212"/>
      <c r="F381" s="213"/>
      <c r="G381" s="212"/>
      <c r="H381" s="213"/>
      <c r="I381" s="214"/>
      <c r="J381" s="215"/>
    </row>
    <row r="382" spans="1:10" s="208" customFormat="1" ht="12.75">
      <c r="A382" s="209" t="s">
        <v>952</v>
      </c>
      <c r="B382" s="210" t="s">
        <v>953</v>
      </c>
      <c r="C382" s="209" t="s">
        <v>247</v>
      </c>
      <c r="D382" s="211">
        <v>8.7999999999999995E-2</v>
      </c>
      <c r="E382" s="212"/>
      <c r="F382" s="213"/>
      <c r="G382" s="212"/>
      <c r="H382" s="213"/>
      <c r="I382" s="214"/>
      <c r="J382" s="215"/>
    </row>
    <row r="383" spans="1:10" s="208" customFormat="1" ht="12.75">
      <c r="A383" s="209" t="s">
        <v>954</v>
      </c>
      <c r="B383" s="210" t="s">
        <v>955</v>
      </c>
      <c r="C383" s="209" t="s">
        <v>506</v>
      </c>
      <c r="D383" s="211">
        <v>712.202</v>
      </c>
      <c r="E383" s="212"/>
      <c r="F383" s="213"/>
      <c r="G383" s="212"/>
      <c r="H383" s="213"/>
      <c r="I383" s="214"/>
      <c r="J383" s="215"/>
    </row>
    <row r="384" spans="1:10" s="208" customFormat="1" ht="12.75">
      <c r="A384" s="209" t="s">
        <v>956</v>
      </c>
      <c r="B384" s="210" t="s">
        <v>957</v>
      </c>
      <c r="C384" s="209" t="s">
        <v>250</v>
      </c>
      <c r="D384" s="211">
        <v>1.4E-2</v>
      </c>
      <c r="E384" s="212"/>
      <c r="F384" s="213"/>
      <c r="G384" s="212"/>
      <c r="H384" s="213"/>
      <c r="I384" s="214"/>
      <c r="J384" s="215"/>
    </row>
    <row r="385" spans="1:10" s="208" customFormat="1" ht="12.75">
      <c r="A385" s="209" t="s">
        <v>958</v>
      </c>
      <c r="B385" s="210" t="s">
        <v>959</v>
      </c>
      <c r="C385" s="209" t="s">
        <v>506</v>
      </c>
      <c r="D385" s="211">
        <v>0.751</v>
      </c>
      <c r="E385" s="212"/>
      <c r="F385" s="213"/>
      <c r="G385" s="212"/>
      <c r="H385" s="213"/>
      <c r="I385" s="214"/>
      <c r="J385" s="215"/>
    </row>
    <row r="386" spans="1:10" s="208" customFormat="1" ht="12.75">
      <c r="A386" s="209" t="s">
        <v>960</v>
      </c>
      <c r="B386" s="210" t="s">
        <v>961</v>
      </c>
      <c r="C386" s="209" t="s">
        <v>270</v>
      </c>
      <c r="D386" s="211">
        <v>42.298000000000002</v>
      </c>
      <c r="E386" s="212"/>
      <c r="F386" s="213"/>
      <c r="G386" s="212"/>
      <c r="H386" s="213"/>
      <c r="I386" s="214"/>
      <c r="J386" s="215"/>
    </row>
    <row r="387" spans="1:10" s="208" customFormat="1" ht="12.75">
      <c r="A387" s="209" t="s">
        <v>962</v>
      </c>
      <c r="B387" s="210" t="s">
        <v>963</v>
      </c>
      <c r="C387" s="209" t="s">
        <v>270</v>
      </c>
      <c r="D387" s="211">
        <v>0.88700000000000001</v>
      </c>
      <c r="E387" s="212"/>
      <c r="F387" s="213"/>
      <c r="G387" s="212"/>
      <c r="H387" s="213"/>
      <c r="I387" s="214"/>
      <c r="J387" s="215"/>
    </row>
    <row r="388" spans="1:10" s="208" customFormat="1" ht="12.75">
      <c r="A388" s="209" t="s">
        <v>964</v>
      </c>
      <c r="B388" s="210" t="s">
        <v>965</v>
      </c>
      <c r="C388" s="209" t="s">
        <v>966</v>
      </c>
      <c r="D388" s="211">
        <v>2.6749999999999998</v>
      </c>
      <c r="E388" s="212"/>
      <c r="F388" s="213"/>
      <c r="G388" s="212"/>
      <c r="H388" s="213"/>
      <c r="I388" s="214"/>
      <c r="J388" s="215"/>
    </row>
    <row r="389" spans="1:10" s="208" customFormat="1" ht="12.75">
      <c r="A389" s="209" t="s">
        <v>967</v>
      </c>
      <c r="B389" s="210" t="s">
        <v>968</v>
      </c>
      <c r="C389" s="209" t="s">
        <v>250</v>
      </c>
      <c r="D389" s="211">
        <v>7.4619999999999997</v>
      </c>
      <c r="E389" s="212"/>
      <c r="F389" s="213"/>
      <c r="G389" s="212"/>
      <c r="H389" s="213"/>
      <c r="I389" s="214"/>
      <c r="J389" s="215" t="s">
        <v>328</v>
      </c>
    </row>
    <row r="390" spans="1:10" s="208" customFormat="1" ht="12.75">
      <c r="A390" s="209" t="s">
        <v>969</v>
      </c>
      <c r="B390" s="210" t="s">
        <v>970</v>
      </c>
      <c r="C390" s="209" t="s">
        <v>247</v>
      </c>
      <c r="D390" s="211">
        <v>187.83099999999999</v>
      </c>
      <c r="E390" s="212"/>
      <c r="F390" s="213"/>
      <c r="G390" s="212"/>
      <c r="H390" s="213"/>
      <c r="I390" s="214"/>
      <c r="J390" s="215"/>
    </row>
    <row r="391" spans="1:10" s="208" customFormat="1" ht="12.75">
      <c r="A391" s="209" t="s">
        <v>971</v>
      </c>
      <c r="B391" s="210" t="s">
        <v>972</v>
      </c>
      <c r="C391" s="209" t="s">
        <v>415</v>
      </c>
      <c r="D391" s="211">
        <v>8.3490000000000002</v>
      </c>
      <c r="E391" s="212"/>
      <c r="F391" s="213"/>
      <c r="G391" s="212"/>
      <c r="H391" s="213"/>
      <c r="I391" s="214"/>
      <c r="J391" s="215"/>
    </row>
    <row r="392" spans="1:10" s="208" customFormat="1" ht="12.75">
      <c r="A392" s="209" t="s">
        <v>973</v>
      </c>
      <c r="B392" s="210" t="s">
        <v>974</v>
      </c>
      <c r="C392" s="209" t="s">
        <v>975</v>
      </c>
      <c r="D392" s="211">
        <v>9.4600000000000009</v>
      </c>
      <c r="E392" s="212"/>
      <c r="F392" s="213"/>
      <c r="G392" s="212"/>
      <c r="H392" s="213"/>
      <c r="I392" s="214"/>
      <c r="J392" s="215"/>
    </row>
    <row r="393" spans="1:10" s="208" customFormat="1" ht="12.75">
      <c r="A393" s="209" t="s">
        <v>976</v>
      </c>
      <c r="B393" s="210" t="s">
        <v>977</v>
      </c>
      <c r="C393" s="209" t="s">
        <v>217</v>
      </c>
      <c r="D393" s="211">
        <v>10.316000000000001</v>
      </c>
      <c r="E393" s="212"/>
      <c r="F393" s="213"/>
      <c r="G393" s="212"/>
      <c r="H393" s="213"/>
      <c r="I393" s="214"/>
      <c r="J393" s="215"/>
    </row>
    <row r="394" spans="1:10" s="208" customFormat="1" ht="12.75">
      <c r="A394" s="209" t="s">
        <v>978</v>
      </c>
      <c r="B394" s="210" t="s">
        <v>979</v>
      </c>
      <c r="C394" s="209" t="s">
        <v>371</v>
      </c>
      <c r="D394" s="211">
        <v>5.4740000000000002</v>
      </c>
      <c r="E394" s="212"/>
      <c r="F394" s="213"/>
      <c r="G394" s="212"/>
      <c r="H394" s="213"/>
      <c r="I394" s="214"/>
      <c r="J394" s="215"/>
    </row>
    <row r="395" spans="1:10" s="208" customFormat="1" ht="12.75">
      <c r="A395" s="209" t="s">
        <v>980</v>
      </c>
      <c r="B395" s="210" t="s">
        <v>981</v>
      </c>
      <c r="C395" s="209" t="s">
        <v>250</v>
      </c>
      <c r="D395" s="211">
        <v>0.14299999999999999</v>
      </c>
      <c r="E395" s="212"/>
      <c r="F395" s="213"/>
      <c r="G395" s="212"/>
      <c r="H395" s="213"/>
      <c r="I395" s="214"/>
      <c r="J395" s="215"/>
    </row>
    <row r="396" spans="1:10" s="208" customFormat="1" ht="12.75">
      <c r="A396" s="209" t="s">
        <v>982</v>
      </c>
      <c r="B396" s="210" t="s">
        <v>983</v>
      </c>
      <c r="C396" s="209" t="s">
        <v>362</v>
      </c>
      <c r="D396" s="211">
        <v>0.19</v>
      </c>
      <c r="E396" s="212"/>
      <c r="F396" s="213"/>
      <c r="G396" s="212"/>
      <c r="H396" s="213"/>
      <c r="I396" s="214"/>
      <c r="J396" s="215"/>
    </row>
    <row r="397" spans="1:10" s="208" customFormat="1" ht="12.75">
      <c r="A397" s="209" t="s">
        <v>984</v>
      </c>
      <c r="B397" s="210" t="s">
        <v>985</v>
      </c>
      <c r="C397" s="209" t="s">
        <v>250</v>
      </c>
      <c r="D397" s="211">
        <v>4.7E-2</v>
      </c>
      <c r="E397" s="212"/>
      <c r="F397" s="213"/>
      <c r="G397" s="212"/>
      <c r="H397" s="213"/>
      <c r="I397" s="214"/>
      <c r="J397" s="215"/>
    </row>
    <row r="398" spans="1:10" s="208" customFormat="1" ht="12.75">
      <c r="A398" s="209" t="s">
        <v>986</v>
      </c>
      <c r="B398" s="210" t="s">
        <v>987</v>
      </c>
      <c r="C398" s="209" t="s">
        <v>362</v>
      </c>
      <c r="D398" s="211">
        <v>5.7000000000000002E-2</v>
      </c>
      <c r="E398" s="212"/>
      <c r="F398" s="213"/>
      <c r="G398" s="212"/>
      <c r="H398" s="213"/>
      <c r="I398" s="214"/>
      <c r="J398" s="215"/>
    </row>
    <row r="399" spans="1:10" s="208" customFormat="1" ht="12.75">
      <c r="A399" s="209" t="s">
        <v>988</v>
      </c>
      <c r="B399" s="210" t="s">
        <v>989</v>
      </c>
      <c r="C399" s="209" t="s">
        <v>990</v>
      </c>
      <c r="D399" s="211">
        <v>0.11600000000000001</v>
      </c>
      <c r="E399" s="212"/>
      <c r="F399" s="213"/>
      <c r="G399" s="212"/>
      <c r="H399" s="213"/>
      <c r="I399" s="214"/>
      <c r="J399" s="215"/>
    </row>
    <row r="400" spans="1:10" s="208" customFormat="1" ht="12.75">
      <c r="A400" s="209" t="s">
        <v>991</v>
      </c>
      <c r="B400" s="210" t="s">
        <v>992</v>
      </c>
      <c r="C400" s="209" t="s">
        <v>362</v>
      </c>
      <c r="D400" s="211">
        <v>3.1659999999999999</v>
      </c>
      <c r="E400" s="212"/>
      <c r="F400" s="213"/>
      <c r="G400" s="212"/>
      <c r="H400" s="213"/>
      <c r="I400" s="214"/>
      <c r="J400" s="215"/>
    </row>
    <row r="401" spans="1:10" s="208" customFormat="1" ht="12.75">
      <c r="A401" s="209" t="s">
        <v>993</v>
      </c>
      <c r="B401" s="210" t="s">
        <v>994</v>
      </c>
      <c r="C401" s="209" t="s">
        <v>239</v>
      </c>
      <c r="D401" s="211">
        <v>0.73599999999999999</v>
      </c>
      <c r="E401" s="212"/>
      <c r="F401" s="213"/>
      <c r="G401" s="212"/>
      <c r="H401" s="213"/>
      <c r="I401" s="214"/>
      <c r="J401" s="215"/>
    </row>
    <row r="402" spans="1:10" s="208" customFormat="1" ht="12.75">
      <c r="A402" s="209" t="s">
        <v>995</v>
      </c>
      <c r="B402" s="210" t="s">
        <v>996</v>
      </c>
      <c r="C402" s="209" t="s">
        <v>250</v>
      </c>
      <c r="D402" s="211">
        <v>45.463000000000001</v>
      </c>
      <c r="E402" s="212"/>
      <c r="F402" s="213"/>
      <c r="G402" s="212"/>
      <c r="H402" s="213"/>
      <c r="I402" s="214"/>
      <c r="J402" s="215"/>
    </row>
    <row r="403" spans="1:10" s="208" customFormat="1" ht="12.75">
      <c r="A403" s="209" t="s">
        <v>997</v>
      </c>
      <c r="B403" s="210" t="s">
        <v>998</v>
      </c>
      <c r="C403" s="209" t="s">
        <v>250</v>
      </c>
      <c r="D403" s="211">
        <v>0.218</v>
      </c>
      <c r="E403" s="212"/>
      <c r="F403" s="213"/>
      <c r="G403" s="212"/>
      <c r="H403" s="213"/>
      <c r="I403" s="214"/>
      <c r="J403" s="215"/>
    </row>
    <row r="404" spans="1:10" s="208" customFormat="1" ht="12.75">
      <c r="A404" s="209" t="s">
        <v>999</v>
      </c>
      <c r="B404" s="210" t="s">
        <v>1000</v>
      </c>
      <c r="C404" s="209" t="s">
        <v>250</v>
      </c>
      <c r="D404" s="211">
        <v>0.52800000000000002</v>
      </c>
      <c r="E404" s="212"/>
      <c r="F404" s="213"/>
      <c r="G404" s="212"/>
      <c r="H404" s="213"/>
      <c r="I404" s="214"/>
      <c r="J404" s="215"/>
    </row>
    <row r="405" spans="1:10" s="208" customFormat="1" ht="12.75">
      <c r="A405" s="209" t="s">
        <v>1001</v>
      </c>
      <c r="B405" s="210" t="s">
        <v>1002</v>
      </c>
      <c r="C405" s="209" t="s">
        <v>618</v>
      </c>
      <c r="D405" s="211">
        <v>39.701999999999998</v>
      </c>
      <c r="E405" s="212"/>
      <c r="F405" s="213"/>
      <c r="G405" s="212"/>
      <c r="H405" s="213"/>
      <c r="I405" s="214"/>
      <c r="J405" s="215"/>
    </row>
    <row r="406" spans="1:10" s="208" customFormat="1" ht="12.75">
      <c r="A406" s="209" t="s">
        <v>1003</v>
      </c>
      <c r="B406" s="210" t="s">
        <v>1004</v>
      </c>
      <c r="C406" s="209" t="s">
        <v>1005</v>
      </c>
      <c r="D406" s="211">
        <v>557.07899999999995</v>
      </c>
      <c r="E406" s="212"/>
      <c r="F406" s="213"/>
      <c r="G406" s="212"/>
      <c r="H406" s="213"/>
      <c r="I406" s="214"/>
      <c r="J406" s="215"/>
    </row>
    <row r="407" spans="1:10" s="208" customFormat="1" ht="12.75">
      <c r="A407" s="209" t="s">
        <v>1006</v>
      </c>
      <c r="B407" s="210" t="s">
        <v>1007</v>
      </c>
      <c r="C407" s="209" t="s">
        <v>247</v>
      </c>
      <c r="D407" s="211">
        <v>6.6779999999999999</v>
      </c>
      <c r="E407" s="212"/>
      <c r="F407" s="213"/>
      <c r="G407" s="212"/>
      <c r="H407" s="213"/>
      <c r="I407" s="214"/>
      <c r="J407" s="215"/>
    </row>
    <row r="408" spans="1:10" s="208" customFormat="1" ht="12.75">
      <c r="A408" s="209" t="s">
        <v>1008</v>
      </c>
      <c r="B408" s="210" t="s">
        <v>1009</v>
      </c>
      <c r="C408" s="209" t="s">
        <v>623</v>
      </c>
      <c r="D408" s="211">
        <v>24.122</v>
      </c>
      <c r="E408" s="212"/>
      <c r="F408" s="213"/>
      <c r="G408" s="212"/>
      <c r="H408" s="213"/>
      <c r="I408" s="214"/>
      <c r="J408" s="215"/>
    </row>
    <row r="409" spans="1:10" s="208" customFormat="1" ht="12.75">
      <c r="A409" s="209" t="s">
        <v>1010</v>
      </c>
      <c r="B409" s="210" t="s">
        <v>1011</v>
      </c>
      <c r="C409" s="209" t="s">
        <v>402</v>
      </c>
      <c r="D409" s="211">
        <v>1.6719999999999999</v>
      </c>
      <c r="E409" s="212"/>
      <c r="F409" s="213"/>
      <c r="G409" s="212"/>
      <c r="H409" s="213"/>
      <c r="I409" s="214"/>
      <c r="J409" s="215"/>
    </row>
    <row r="410" spans="1:10" s="208" customFormat="1" ht="12.75">
      <c r="A410" s="209" t="s">
        <v>1012</v>
      </c>
      <c r="B410" s="210" t="s">
        <v>1013</v>
      </c>
      <c r="C410" s="209" t="s">
        <v>261</v>
      </c>
      <c r="D410" s="211">
        <v>5.7430000000000003</v>
      </c>
      <c r="E410" s="212"/>
      <c r="F410" s="213"/>
      <c r="G410" s="212"/>
      <c r="H410" s="213"/>
      <c r="I410" s="214"/>
      <c r="J410" s="215"/>
    </row>
    <row r="411" spans="1:10" s="208" customFormat="1" ht="12.75">
      <c r="A411" s="209" t="s">
        <v>1014</v>
      </c>
      <c r="B411" s="210" t="s">
        <v>1015</v>
      </c>
      <c r="C411" s="209" t="s">
        <v>506</v>
      </c>
      <c r="D411" s="211">
        <v>3.4279999999999999</v>
      </c>
      <c r="E411" s="212"/>
      <c r="F411" s="213"/>
      <c r="G411" s="212"/>
      <c r="H411" s="213"/>
      <c r="I411" s="214"/>
      <c r="J411" s="215"/>
    </row>
    <row r="412" spans="1:10" s="208" customFormat="1" ht="12.75">
      <c r="A412" s="209" t="s">
        <v>1016</v>
      </c>
      <c r="B412" s="210" t="s">
        <v>1017</v>
      </c>
      <c r="C412" s="209" t="s">
        <v>415</v>
      </c>
      <c r="D412" s="211">
        <v>8.1000000000000003E-2</v>
      </c>
      <c r="E412" s="212"/>
      <c r="F412" s="213"/>
      <c r="G412" s="212"/>
      <c r="H412" s="213"/>
      <c r="I412" s="214"/>
      <c r="J412" s="215"/>
    </row>
    <row r="413" spans="1:10" s="208" customFormat="1" ht="12.75">
      <c r="A413" s="209" t="s">
        <v>1018</v>
      </c>
      <c r="B413" s="210" t="s">
        <v>1019</v>
      </c>
      <c r="C413" s="209" t="s">
        <v>182</v>
      </c>
      <c r="D413" s="211">
        <v>73.777000000000001</v>
      </c>
      <c r="E413" s="212"/>
      <c r="F413" s="213"/>
      <c r="G413" s="212"/>
      <c r="H413" s="213"/>
      <c r="I413" s="214"/>
      <c r="J413" s="215"/>
    </row>
    <row r="414" spans="1:10" s="208" customFormat="1" ht="12.75">
      <c r="A414" s="209" t="s">
        <v>1020</v>
      </c>
      <c r="B414" s="210" t="s">
        <v>1021</v>
      </c>
      <c r="C414" s="209" t="s">
        <v>623</v>
      </c>
      <c r="D414" s="211">
        <v>11.724</v>
      </c>
      <c r="E414" s="212"/>
      <c r="F414" s="213"/>
      <c r="G414" s="212"/>
      <c r="H414" s="213"/>
      <c r="I414" s="214"/>
      <c r="J414" s="215"/>
    </row>
    <row r="415" spans="1:10" s="208" customFormat="1" ht="12.75">
      <c r="A415" s="209" t="s">
        <v>1022</v>
      </c>
      <c r="B415" s="210" t="s">
        <v>1023</v>
      </c>
      <c r="C415" s="209" t="s">
        <v>1024</v>
      </c>
      <c r="D415" s="211">
        <v>0.33600000000000002</v>
      </c>
      <c r="E415" s="212"/>
      <c r="F415" s="213"/>
      <c r="G415" s="212"/>
      <c r="H415" s="213"/>
      <c r="I415" s="214"/>
      <c r="J415" s="215"/>
    </row>
    <row r="416" spans="1:10" s="208" customFormat="1" ht="12.75">
      <c r="A416" s="218" t="s">
        <v>1025</v>
      </c>
      <c r="B416" s="210" t="s">
        <v>1026</v>
      </c>
      <c r="C416" s="218" t="s">
        <v>362</v>
      </c>
      <c r="D416" s="211">
        <v>398.82900000000001</v>
      </c>
      <c r="E416" s="219"/>
      <c r="F416" s="211"/>
      <c r="G416" s="219"/>
      <c r="H416" s="211"/>
      <c r="I416" s="219"/>
      <c r="J416" s="223"/>
    </row>
    <row r="417" spans="1:10" s="208" customFormat="1" ht="12.75">
      <c r="A417" s="209" t="s">
        <v>1027</v>
      </c>
      <c r="B417" s="210" t="s">
        <v>1028</v>
      </c>
      <c r="C417" s="209" t="s">
        <v>247</v>
      </c>
      <c r="D417" s="211">
        <v>1.0249999999999999</v>
      </c>
      <c r="E417" s="212"/>
      <c r="F417" s="213"/>
      <c r="G417" s="212"/>
      <c r="H417" s="213"/>
      <c r="I417" s="214"/>
      <c r="J417" s="215"/>
    </row>
    <row r="418" spans="1:10" s="208" customFormat="1" ht="12.75">
      <c r="A418" s="209" t="s">
        <v>1029</v>
      </c>
      <c r="B418" s="210" t="s">
        <v>1030</v>
      </c>
      <c r="C418" s="209" t="s">
        <v>1031</v>
      </c>
      <c r="D418" s="211">
        <v>103.67700000000001</v>
      </c>
      <c r="E418" s="212"/>
      <c r="F418" s="213"/>
      <c r="G418" s="212"/>
      <c r="H418" s="213"/>
      <c r="I418" s="214"/>
      <c r="J418" s="215"/>
    </row>
    <row r="419" spans="1:10" s="208" customFormat="1" ht="12.75">
      <c r="A419" s="209" t="s">
        <v>1032</v>
      </c>
      <c r="B419" s="210" t="s">
        <v>1033</v>
      </c>
      <c r="C419" s="209" t="s">
        <v>239</v>
      </c>
      <c r="D419" s="211">
        <v>3.1349999999999998</v>
      </c>
      <c r="E419" s="212"/>
      <c r="F419" s="213"/>
      <c r="G419" s="212"/>
      <c r="H419" s="213"/>
      <c r="I419" s="214"/>
      <c r="J419" s="215"/>
    </row>
    <row r="420" spans="1:10" s="208" customFormat="1" ht="12.75">
      <c r="A420" s="209" t="s">
        <v>1034</v>
      </c>
      <c r="B420" s="210" t="s">
        <v>1035</v>
      </c>
      <c r="C420" s="209" t="s">
        <v>250</v>
      </c>
      <c r="D420" s="211">
        <v>71.054000000000002</v>
      </c>
      <c r="E420" s="212"/>
      <c r="F420" s="213"/>
      <c r="G420" s="212"/>
      <c r="H420" s="213"/>
      <c r="I420" s="214"/>
      <c r="J420" s="215"/>
    </row>
    <row r="421" spans="1:10" s="208" customFormat="1" ht="12.75">
      <c r="A421" s="209" t="s">
        <v>1036</v>
      </c>
      <c r="B421" s="210" t="s">
        <v>1037</v>
      </c>
      <c r="C421" s="209" t="s">
        <v>1038</v>
      </c>
      <c r="D421" s="211">
        <v>402.74299999999999</v>
      </c>
      <c r="E421" s="212"/>
      <c r="F421" s="213"/>
      <c r="G421" s="212"/>
      <c r="H421" s="213"/>
      <c r="I421" s="214"/>
      <c r="J421" s="215"/>
    </row>
    <row r="422" spans="1:10" s="208" customFormat="1" ht="12.75">
      <c r="A422" s="209" t="s">
        <v>1397</v>
      </c>
      <c r="B422" s="210" t="s">
        <v>1398</v>
      </c>
      <c r="C422" s="209" t="s">
        <v>239</v>
      </c>
      <c r="D422" s="211">
        <v>75.792000000000002</v>
      </c>
      <c r="E422" s="212"/>
      <c r="F422" s="213"/>
      <c r="G422" s="212"/>
      <c r="H422" s="213"/>
      <c r="I422" s="214"/>
      <c r="J422" s="226" t="s">
        <v>1385</v>
      </c>
    </row>
    <row r="423" spans="1:10" s="208" customFormat="1" ht="12.75">
      <c r="A423" s="209" t="s">
        <v>1399</v>
      </c>
      <c r="B423" s="210" t="s">
        <v>1400</v>
      </c>
      <c r="C423" s="209" t="s">
        <v>239</v>
      </c>
      <c r="D423" s="211">
        <v>79.373000000000005</v>
      </c>
      <c r="E423" s="212"/>
      <c r="F423" s="213"/>
      <c r="G423" s="212"/>
      <c r="H423" s="213"/>
      <c r="I423" s="214"/>
      <c r="J423" s="226" t="s">
        <v>1385</v>
      </c>
    </row>
    <row r="424" spans="1:10" s="208" customFormat="1" ht="12.75">
      <c r="A424" s="209" t="s">
        <v>1039</v>
      </c>
      <c r="B424" s="210" t="s">
        <v>1040</v>
      </c>
      <c r="C424" s="209" t="s">
        <v>250</v>
      </c>
      <c r="D424" s="211">
        <v>1.5780000000000001</v>
      </c>
      <c r="E424" s="212"/>
      <c r="F424" s="213"/>
      <c r="G424" s="212"/>
      <c r="H424" s="213"/>
      <c r="I424" s="214"/>
      <c r="J424" s="215"/>
    </row>
    <row r="425" spans="1:10" s="208" customFormat="1" ht="12.75">
      <c r="A425" s="209" t="s">
        <v>1041</v>
      </c>
      <c r="B425" s="210" t="s">
        <v>1042</v>
      </c>
      <c r="C425" s="209" t="s">
        <v>250</v>
      </c>
      <c r="D425" s="211">
        <v>145.45099999999999</v>
      </c>
      <c r="E425" s="212"/>
      <c r="F425" s="213"/>
      <c r="G425" s="212"/>
      <c r="H425" s="213"/>
      <c r="I425" s="214"/>
      <c r="J425" s="215"/>
    </row>
    <row r="426" spans="1:10" s="208" customFormat="1" ht="12.75">
      <c r="A426" s="209" t="s">
        <v>1043</v>
      </c>
      <c r="B426" s="210" t="s">
        <v>1044</v>
      </c>
      <c r="C426" s="209" t="s">
        <v>1045</v>
      </c>
      <c r="D426" s="211">
        <v>132.786</v>
      </c>
      <c r="E426" s="212"/>
      <c r="F426" s="213"/>
      <c r="G426" s="212"/>
      <c r="H426" s="213"/>
      <c r="I426" s="214"/>
      <c r="J426" s="215"/>
    </row>
    <row r="427" spans="1:10" s="208" customFormat="1" ht="12.75">
      <c r="A427" s="218" t="s">
        <v>1046</v>
      </c>
      <c r="B427" s="210" t="s">
        <v>1047</v>
      </c>
      <c r="C427" s="218" t="s">
        <v>239</v>
      </c>
      <c r="D427" s="211">
        <v>36.106999999999999</v>
      </c>
      <c r="E427" s="219"/>
      <c r="F427" s="211"/>
      <c r="G427" s="219"/>
      <c r="H427" s="211"/>
      <c r="I427" s="219"/>
      <c r="J427" s="223"/>
    </row>
    <row r="428" spans="1:10" s="208" customFormat="1" ht="12.75">
      <c r="A428" s="209" t="s">
        <v>1048</v>
      </c>
      <c r="B428" s="210" t="s">
        <v>1049</v>
      </c>
      <c r="C428" s="209" t="s">
        <v>250</v>
      </c>
      <c r="D428" s="211">
        <v>30.132000000000001</v>
      </c>
      <c r="E428" s="212"/>
      <c r="F428" s="213"/>
      <c r="G428" s="212"/>
      <c r="H428" s="213"/>
      <c r="I428" s="214"/>
      <c r="J428" s="215"/>
    </row>
    <row r="429" spans="1:10" s="208" customFormat="1" ht="12.75">
      <c r="A429" s="209" t="s">
        <v>1050</v>
      </c>
      <c r="B429" s="210" t="s">
        <v>1051</v>
      </c>
      <c r="C429" s="209" t="s">
        <v>250</v>
      </c>
      <c r="D429" s="211">
        <v>23.66</v>
      </c>
      <c r="E429" s="212"/>
      <c r="F429" s="213"/>
      <c r="G429" s="212"/>
      <c r="H429" s="213"/>
      <c r="I429" s="214"/>
      <c r="J429" s="215"/>
    </row>
    <row r="430" spans="1:10" s="208" customFormat="1" ht="12.75">
      <c r="A430" s="209" t="s">
        <v>1052</v>
      </c>
      <c r="B430" s="210" t="s">
        <v>1053</v>
      </c>
      <c r="C430" s="209" t="s">
        <v>239</v>
      </c>
      <c r="D430" s="211">
        <v>76.66</v>
      </c>
      <c r="E430" s="212"/>
      <c r="F430" s="213"/>
      <c r="G430" s="212"/>
      <c r="H430" s="213"/>
      <c r="I430" s="214"/>
      <c r="J430" s="215"/>
    </row>
    <row r="431" spans="1:10" s="208" customFormat="1" ht="12.75">
      <c r="A431" s="209" t="s">
        <v>1054</v>
      </c>
      <c r="B431" s="210" t="s">
        <v>1055</v>
      </c>
      <c r="C431" s="229" t="s">
        <v>409</v>
      </c>
      <c r="D431" s="211">
        <v>107.741</v>
      </c>
      <c r="E431" s="212"/>
      <c r="F431" s="213"/>
      <c r="G431" s="212"/>
      <c r="H431" s="213"/>
      <c r="I431" s="214"/>
      <c r="J431" s="215"/>
    </row>
    <row r="432" spans="1:10" s="208" customFormat="1" ht="12.75">
      <c r="A432" s="209" t="s">
        <v>1057</v>
      </c>
      <c r="B432" s="210" t="s">
        <v>1058</v>
      </c>
      <c r="C432" s="209" t="s">
        <v>1059</v>
      </c>
      <c r="D432" s="211">
        <v>26.988</v>
      </c>
      <c r="E432" s="212"/>
      <c r="F432" s="213"/>
      <c r="G432" s="212"/>
      <c r="H432" s="213"/>
      <c r="I432" s="214"/>
      <c r="J432" s="215"/>
    </row>
    <row r="433" spans="1:10" s="208" customFormat="1" ht="12.75">
      <c r="A433" s="209" t="s">
        <v>1060</v>
      </c>
      <c r="B433" s="210" t="s">
        <v>1061</v>
      </c>
      <c r="C433" s="209" t="s">
        <v>253</v>
      </c>
      <c r="D433" s="211">
        <v>46.95</v>
      </c>
      <c r="E433" s="212"/>
      <c r="F433" s="213"/>
      <c r="G433" s="212"/>
      <c r="H433" s="213"/>
      <c r="I433" s="214"/>
      <c r="J433" s="215"/>
    </row>
    <row r="434" spans="1:10" s="208" customFormat="1" ht="12.75">
      <c r="A434" s="209" t="s">
        <v>1062</v>
      </c>
      <c r="B434" s="210" t="s">
        <v>1063</v>
      </c>
      <c r="C434" s="209" t="s">
        <v>250</v>
      </c>
      <c r="D434" s="211">
        <v>144.95599999999999</v>
      </c>
      <c r="E434" s="212"/>
      <c r="F434" s="213"/>
      <c r="G434" s="212"/>
      <c r="H434" s="213"/>
      <c r="I434" s="214"/>
      <c r="J434" s="215"/>
    </row>
    <row r="435" spans="1:10" s="208" customFormat="1" ht="12.75">
      <c r="A435" s="209" t="s">
        <v>1064</v>
      </c>
      <c r="B435" s="210" t="s">
        <v>1065</v>
      </c>
      <c r="C435" s="209" t="s">
        <v>250</v>
      </c>
      <c r="D435" s="211">
        <v>159.143</v>
      </c>
      <c r="E435" s="212"/>
      <c r="F435" s="213"/>
      <c r="G435" s="212"/>
      <c r="H435" s="213"/>
      <c r="I435" s="214"/>
      <c r="J435" s="215"/>
    </row>
    <row r="436" spans="1:10" s="208" customFormat="1" ht="12.75">
      <c r="A436" s="209" t="s">
        <v>1066</v>
      </c>
      <c r="B436" s="210" t="s">
        <v>1067</v>
      </c>
      <c r="C436" s="209" t="s">
        <v>182</v>
      </c>
      <c r="D436" s="211">
        <v>3.2</v>
      </c>
      <c r="E436" s="212"/>
      <c r="F436" s="213"/>
      <c r="G436" s="212"/>
      <c r="H436" s="213"/>
      <c r="I436" s="214"/>
      <c r="J436" s="215"/>
    </row>
    <row r="437" spans="1:10" s="208" customFormat="1" ht="12.75">
      <c r="A437" s="218" t="s">
        <v>1068</v>
      </c>
      <c r="B437" s="210" t="s">
        <v>1069</v>
      </c>
      <c r="C437" s="218" t="s">
        <v>250</v>
      </c>
      <c r="D437" s="211">
        <v>33.183</v>
      </c>
      <c r="E437" s="219"/>
      <c r="F437" s="211"/>
      <c r="G437" s="219"/>
      <c r="H437" s="211"/>
      <c r="I437" s="219"/>
      <c r="J437" s="215"/>
    </row>
    <row r="438" spans="1:10" s="208" customFormat="1" ht="12.75">
      <c r="A438" s="209" t="s">
        <v>1070</v>
      </c>
      <c r="B438" s="210" t="s">
        <v>1071</v>
      </c>
      <c r="C438" s="209" t="s">
        <v>244</v>
      </c>
      <c r="D438" s="211">
        <v>3852.7829999999999</v>
      </c>
      <c r="E438" s="212"/>
      <c r="F438" s="213"/>
      <c r="G438" s="212"/>
      <c r="H438" s="213"/>
      <c r="I438" s="214"/>
      <c r="J438" s="215"/>
    </row>
    <row r="439" spans="1:10" s="208" customFormat="1" ht="12.75">
      <c r="A439" s="209" t="s">
        <v>1072</v>
      </c>
      <c r="B439" s="210" t="s">
        <v>1073</v>
      </c>
      <c r="C439" s="209" t="s">
        <v>239</v>
      </c>
      <c r="D439" s="211">
        <v>59.222999999999999</v>
      </c>
      <c r="E439" s="212"/>
      <c r="F439" s="213"/>
      <c r="G439" s="212"/>
      <c r="H439" s="213"/>
      <c r="I439" s="214"/>
      <c r="J439" s="215"/>
    </row>
    <row r="440" spans="1:10" s="208" customFormat="1" ht="12.75">
      <c r="A440" s="209" t="s">
        <v>1074</v>
      </c>
      <c r="B440" s="210" t="s">
        <v>1075</v>
      </c>
      <c r="C440" s="209" t="s">
        <v>239</v>
      </c>
      <c r="D440" s="211">
        <v>1.911</v>
      </c>
      <c r="E440" s="212"/>
      <c r="F440" s="213"/>
      <c r="G440" s="212"/>
      <c r="H440" s="213"/>
      <c r="I440" s="214"/>
      <c r="J440" s="215"/>
    </row>
    <row r="441" spans="1:10" s="208" customFormat="1" ht="12.75">
      <c r="A441" s="209" t="s">
        <v>1076</v>
      </c>
      <c r="B441" s="210" t="s">
        <v>1077</v>
      </c>
      <c r="C441" s="209" t="s">
        <v>250</v>
      </c>
      <c r="D441" s="211">
        <v>21.18</v>
      </c>
      <c r="E441" s="212"/>
      <c r="F441" s="213"/>
      <c r="G441" s="212"/>
      <c r="H441" s="213"/>
      <c r="I441" s="214"/>
      <c r="J441" s="210"/>
    </row>
    <row r="442" spans="1:10" s="208" customFormat="1" ht="12.75">
      <c r="A442" s="209" t="s">
        <v>1078</v>
      </c>
      <c r="B442" s="210" t="s">
        <v>1079</v>
      </c>
      <c r="C442" s="209" t="s">
        <v>244</v>
      </c>
      <c r="D442" s="211">
        <v>42.274000000000001</v>
      </c>
      <c r="E442" s="212"/>
      <c r="F442" s="213"/>
      <c r="G442" s="212"/>
      <c r="H442" s="213"/>
      <c r="I442" s="214"/>
      <c r="J442" s="215"/>
    </row>
    <row r="443" spans="1:10" s="208" customFormat="1" ht="12.75">
      <c r="A443" s="209" t="s">
        <v>1080</v>
      </c>
      <c r="B443" s="210" t="s">
        <v>1081</v>
      </c>
      <c r="C443" s="209" t="s">
        <v>239</v>
      </c>
      <c r="D443" s="211">
        <v>628.904</v>
      </c>
      <c r="E443" s="212"/>
      <c r="F443" s="213"/>
      <c r="G443" s="212"/>
      <c r="H443" s="213"/>
      <c r="I443" s="214"/>
      <c r="J443" s="215"/>
    </row>
    <row r="444" spans="1:10" s="208" customFormat="1" ht="12.75">
      <c r="A444" s="209" t="s">
        <v>1082</v>
      </c>
      <c r="B444" s="210" t="s">
        <v>1083</v>
      </c>
      <c r="C444" s="209" t="s">
        <v>244</v>
      </c>
      <c r="D444" s="211">
        <v>0.78500000000000003</v>
      </c>
      <c r="E444" s="212"/>
      <c r="F444" s="213"/>
      <c r="G444" s="212"/>
      <c r="H444" s="213"/>
      <c r="I444" s="214"/>
      <c r="J444" s="215"/>
    </row>
    <row r="445" spans="1:10" s="208" customFormat="1" ht="12.75">
      <c r="A445" s="209" t="s">
        <v>1084</v>
      </c>
      <c r="B445" s="210" t="s">
        <v>1085</v>
      </c>
      <c r="C445" s="209" t="s">
        <v>362</v>
      </c>
      <c r="D445" s="211">
        <v>1404.0119999999999</v>
      </c>
      <c r="E445" s="212"/>
      <c r="F445" s="213"/>
      <c r="G445" s="212"/>
      <c r="H445" s="213"/>
      <c r="I445" s="214"/>
      <c r="J445" s="215"/>
    </row>
    <row r="446" spans="1:10" s="208" customFormat="1" ht="12.75">
      <c r="A446" s="209" t="s">
        <v>1086</v>
      </c>
      <c r="B446" s="210" t="s">
        <v>1087</v>
      </c>
      <c r="C446" s="209" t="s">
        <v>244</v>
      </c>
      <c r="D446" s="211">
        <v>3.8119999999999998</v>
      </c>
      <c r="E446" s="212"/>
      <c r="F446" s="213"/>
      <c r="G446" s="212"/>
      <c r="H446" s="213"/>
      <c r="I446" s="214"/>
      <c r="J446" s="215"/>
    </row>
    <row r="447" spans="1:10" s="208" customFormat="1" ht="12.75">
      <c r="A447" s="209" t="s">
        <v>1088</v>
      </c>
      <c r="B447" s="210" t="s">
        <v>1089</v>
      </c>
      <c r="C447" s="209" t="s">
        <v>239</v>
      </c>
      <c r="D447" s="211">
        <v>49.500999999999998</v>
      </c>
      <c r="E447" s="212"/>
      <c r="F447" s="213"/>
      <c r="G447" s="212"/>
      <c r="H447" s="213"/>
      <c r="I447" s="214"/>
      <c r="J447" s="215"/>
    </row>
    <row r="448" spans="1:10" s="208" customFormat="1" ht="12.75">
      <c r="A448" s="209" t="s">
        <v>1090</v>
      </c>
      <c r="B448" s="210" t="s">
        <v>1091</v>
      </c>
      <c r="C448" s="209" t="s">
        <v>239</v>
      </c>
      <c r="D448" s="211">
        <v>43.567999999999998</v>
      </c>
      <c r="E448" s="212"/>
      <c r="F448" s="213"/>
      <c r="G448" s="212"/>
      <c r="H448" s="213"/>
      <c r="I448" s="214"/>
      <c r="J448" s="215"/>
    </row>
    <row r="449" spans="1:10" s="208" customFormat="1" ht="12.75">
      <c r="A449" s="224" t="s">
        <v>1092</v>
      </c>
      <c r="B449" s="210" t="s">
        <v>1093</v>
      </c>
      <c r="C449" s="209" t="s">
        <v>250</v>
      </c>
      <c r="D449" s="211">
        <v>3.6349999999999998</v>
      </c>
      <c r="E449" s="212"/>
      <c r="F449" s="211"/>
      <c r="G449" s="212"/>
      <c r="H449" s="211"/>
      <c r="I449" s="214"/>
      <c r="J449" s="215"/>
    </row>
    <row r="450" spans="1:10" s="208" customFormat="1" ht="12.75">
      <c r="A450" s="209" t="s">
        <v>1094</v>
      </c>
      <c r="B450" s="210" t="s">
        <v>1095</v>
      </c>
      <c r="C450" s="209" t="s">
        <v>250</v>
      </c>
      <c r="D450" s="211">
        <v>1.74</v>
      </c>
      <c r="E450" s="212"/>
      <c r="F450" s="213"/>
      <c r="G450" s="212"/>
      <c r="H450" s="213"/>
      <c r="I450" s="214"/>
      <c r="J450" s="215"/>
    </row>
    <row r="451" spans="1:10" s="208" customFormat="1" ht="12.75">
      <c r="A451" s="209" t="s">
        <v>1096</v>
      </c>
      <c r="B451" s="210" t="s">
        <v>1097</v>
      </c>
      <c r="C451" s="209" t="s">
        <v>250</v>
      </c>
      <c r="D451" s="211">
        <v>6.3460000000000001</v>
      </c>
      <c r="E451" s="212"/>
      <c r="F451" s="213"/>
      <c r="G451" s="212"/>
      <c r="H451" s="213"/>
      <c r="I451" s="214"/>
      <c r="J451" s="215"/>
    </row>
    <row r="452" spans="1:10" s="208" customFormat="1" ht="12.75">
      <c r="A452" s="209" t="s">
        <v>1098</v>
      </c>
      <c r="B452" s="210" t="s">
        <v>1099</v>
      </c>
      <c r="C452" s="209" t="s">
        <v>623</v>
      </c>
      <c r="D452" s="211">
        <v>1.3740000000000001</v>
      </c>
      <c r="E452" s="212"/>
      <c r="F452" s="213"/>
      <c r="G452" s="212"/>
      <c r="H452" s="213"/>
      <c r="I452" s="214"/>
      <c r="J452" s="215"/>
    </row>
    <row r="453" spans="1:10" s="208" customFormat="1" ht="12.75">
      <c r="A453" s="209" t="s">
        <v>1100</v>
      </c>
      <c r="B453" s="210" t="s">
        <v>1101</v>
      </c>
      <c r="C453" s="209" t="s">
        <v>253</v>
      </c>
      <c r="D453" s="211">
        <v>110.571</v>
      </c>
      <c r="E453" s="212"/>
      <c r="F453" s="213"/>
      <c r="G453" s="212"/>
      <c r="H453" s="213"/>
      <c r="I453" s="214"/>
      <c r="J453" s="215"/>
    </row>
    <row r="454" spans="1:10" s="208" customFormat="1" ht="12.75">
      <c r="A454" s="209" t="s">
        <v>1102</v>
      </c>
      <c r="B454" s="210" t="s">
        <v>1103</v>
      </c>
      <c r="C454" s="209" t="s">
        <v>239</v>
      </c>
      <c r="D454" s="211">
        <v>0.60899999999999999</v>
      </c>
      <c r="E454" s="212"/>
      <c r="F454" s="213"/>
      <c r="G454" s="212"/>
      <c r="H454" s="213"/>
      <c r="I454" s="214"/>
      <c r="J454" s="215"/>
    </row>
    <row r="455" spans="1:10" s="208" customFormat="1" ht="12.75">
      <c r="A455" s="209" t="s">
        <v>1104</v>
      </c>
      <c r="B455" s="210" t="s">
        <v>1105</v>
      </c>
      <c r="C455" s="209" t="s">
        <v>182</v>
      </c>
      <c r="D455" s="211">
        <v>84.691000000000003</v>
      </c>
      <c r="E455" s="212"/>
      <c r="F455" s="213"/>
      <c r="G455" s="212"/>
      <c r="H455" s="213"/>
      <c r="I455" s="214"/>
      <c r="J455" s="215"/>
    </row>
    <row r="456" spans="1:10" s="208" customFormat="1" ht="12.75">
      <c r="A456" s="209" t="s">
        <v>1106</v>
      </c>
      <c r="B456" s="210" t="s">
        <v>1107</v>
      </c>
      <c r="C456" s="209" t="s">
        <v>261</v>
      </c>
      <c r="D456" s="211">
        <v>1.518</v>
      </c>
      <c r="E456" s="212"/>
      <c r="F456" s="213"/>
      <c r="G456" s="212"/>
      <c r="H456" s="213"/>
      <c r="I456" s="214"/>
      <c r="J456" s="215"/>
    </row>
    <row r="457" spans="1:10" s="208" customFormat="1" ht="12.75">
      <c r="A457" s="209" t="s">
        <v>1108</v>
      </c>
      <c r="B457" s="210" t="s">
        <v>1109</v>
      </c>
      <c r="C457" s="209" t="s">
        <v>261</v>
      </c>
      <c r="D457" s="211">
        <v>62.844999999999999</v>
      </c>
      <c r="E457" s="212"/>
      <c r="F457" s="213"/>
      <c r="G457" s="212"/>
      <c r="H457" s="213"/>
      <c r="I457" s="214"/>
      <c r="J457" s="215" t="s">
        <v>328</v>
      </c>
    </row>
    <row r="458" spans="1:10" s="208" customFormat="1" ht="12.75">
      <c r="A458" s="209" t="s">
        <v>1110</v>
      </c>
      <c r="B458" s="210" t="s">
        <v>1111</v>
      </c>
      <c r="C458" s="209" t="s">
        <v>399</v>
      </c>
      <c r="D458" s="211">
        <v>5.9029999999999996</v>
      </c>
      <c r="E458" s="212"/>
      <c r="F458" s="213"/>
      <c r="G458" s="212"/>
      <c r="H458" s="213"/>
      <c r="I458" s="214"/>
      <c r="J458" s="215"/>
    </row>
    <row r="459" spans="1:10" s="208" customFormat="1" ht="12.75">
      <c r="A459" s="209" t="s">
        <v>1112</v>
      </c>
      <c r="B459" s="210" t="s">
        <v>1113</v>
      </c>
      <c r="C459" s="209" t="s">
        <v>1114</v>
      </c>
      <c r="D459" s="211">
        <v>375.69299999999998</v>
      </c>
      <c r="E459" s="212"/>
      <c r="F459" s="213"/>
      <c r="G459" s="212"/>
      <c r="H459" s="213"/>
      <c r="I459" s="214"/>
      <c r="J459" s="215"/>
    </row>
    <row r="460" spans="1:10" s="208" customFormat="1" ht="12.75">
      <c r="A460" s="209" t="s">
        <v>1401</v>
      </c>
      <c r="B460" s="210" t="s">
        <v>1402</v>
      </c>
      <c r="C460" s="209" t="s">
        <v>253</v>
      </c>
      <c r="D460" s="211">
        <v>193.15555555555557</v>
      </c>
      <c r="E460" s="212"/>
      <c r="F460" s="213"/>
      <c r="G460" s="212"/>
      <c r="H460" s="213"/>
      <c r="I460" s="214"/>
      <c r="J460" s="226" t="s">
        <v>1385</v>
      </c>
    </row>
    <row r="461" spans="1:10" s="208" customFormat="1" ht="12.75">
      <c r="A461" s="209" t="s">
        <v>1115</v>
      </c>
      <c r="B461" s="210" t="s">
        <v>1116</v>
      </c>
      <c r="C461" s="209" t="s">
        <v>250</v>
      </c>
      <c r="D461" s="211">
        <v>42.917999999999999</v>
      </c>
      <c r="E461" s="212"/>
      <c r="F461" s="213"/>
      <c r="G461" s="212"/>
      <c r="H461" s="213"/>
      <c r="I461" s="214"/>
      <c r="J461" s="215"/>
    </row>
    <row r="462" spans="1:10" s="208" customFormat="1" ht="12.75">
      <c r="A462" s="209" t="s">
        <v>1117</v>
      </c>
      <c r="B462" s="210" t="s">
        <v>1118</v>
      </c>
      <c r="C462" s="209" t="s">
        <v>286</v>
      </c>
      <c r="D462" s="211">
        <v>3.2450000000000001</v>
      </c>
      <c r="E462" s="212"/>
      <c r="F462" s="213"/>
      <c r="G462" s="212"/>
      <c r="H462" s="213"/>
      <c r="I462" s="214"/>
      <c r="J462" s="215"/>
    </row>
    <row r="463" spans="1:10" s="208" customFormat="1" ht="12.75">
      <c r="A463" s="209" t="s">
        <v>1119</v>
      </c>
      <c r="B463" s="210" t="s">
        <v>1120</v>
      </c>
      <c r="C463" s="209" t="s">
        <v>250</v>
      </c>
      <c r="D463" s="211">
        <v>72.998000000000005</v>
      </c>
      <c r="E463" s="212"/>
      <c r="F463" s="213"/>
      <c r="G463" s="212"/>
      <c r="H463" s="213"/>
      <c r="I463" s="214"/>
      <c r="J463" s="215"/>
    </row>
    <row r="464" spans="1:10" s="208" customFormat="1" ht="12.75">
      <c r="A464" s="209" t="s">
        <v>1121</v>
      </c>
      <c r="B464" s="210" t="s">
        <v>1122</v>
      </c>
      <c r="C464" s="209" t="s">
        <v>371</v>
      </c>
      <c r="D464" s="211">
        <v>26.466999999999999</v>
      </c>
      <c r="E464" s="212"/>
      <c r="F464" s="213"/>
      <c r="G464" s="212"/>
      <c r="H464" s="213"/>
      <c r="I464" s="214"/>
      <c r="J464" s="215"/>
    </row>
    <row r="465" spans="1:10" s="208" customFormat="1" ht="12.75">
      <c r="A465" s="209" t="s">
        <v>1123</v>
      </c>
      <c r="B465" s="210" t="s">
        <v>1124</v>
      </c>
      <c r="C465" s="209" t="s">
        <v>399</v>
      </c>
      <c r="D465" s="211">
        <v>2.2909999999999999</v>
      </c>
      <c r="E465" s="212"/>
      <c r="F465" s="213"/>
      <c r="G465" s="212"/>
      <c r="H465" s="213"/>
      <c r="I465" s="214"/>
      <c r="J465" s="223"/>
    </row>
    <row r="466" spans="1:10" s="208" customFormat="1" ht="12.75">
      <c r="A466" s="209" t="s">
        <v>1125</v>
      </c>
      <c r="B466" s="210" t="s">
        <v>1126</v>
      </c>
      <c r="C466" s="209" t="s">
        <v>247</v>
      </c>
      <c r="D466" s="211">
        <v>43.4</v>
      </c>
      <c r="E466" s="212"/>
      <c r="F466" s="213"/>
      <c r="G466" s="212"/>
      <c r="H466" s="213"/>
      <c r="I466" s="214"/>
      <c r="J466" s="215"/>
    </row>
    <row r="467" spans="1:10" s="208" customFormat="1" ht="12.75">
      <c r="A467" s="209" t="s">
        <v>1127</v>
      </c>
      <c r="B467" s="210" t="s">
        <v>1128</v>
      </c>
      <c r="C467" s="209" t="s">
        <v>1129</v>
      </c>
      <c r="D467" s="211">
        <v>31.486000000000001</v>
      </c>
      <c r="E467" s="212"/>
      <c r="F467" s="213"/>
      <c r="G467" s="212"/>
      <c r="H467" s="213"/>
      <c r="I467" s="214"/>
      <c r="J467" s="210"/>
    </row>
    <row r="468" spans="1:10" s="208" customFormat="1" ht="12.75">
      <c r="A468" s="209" t="s">
        <v>1130</v>
      </c>
      <c r="B468" s="210" t="s">
        <v>1131</v>
      </c>
      <c r="C468" s="209" t="s">
        <v>1132</v>
      </c>
      <c r="D468" s="211">
        <v>211.20400000000001</v>
      </c>
      <c r="E468" s="212"/>
      <c r="F468" s="213"/>
      <c r="G468" s="212"/>
      <c r="H468" s="213"/>
      <c r="I468" s="214"/>
      <c r="J468" s="215"/>
    </row>
    <row r="469" spans="1:10" s="208" customFormat="1" ht="12.75">
      <c r="A469" s="209" t="s">
        <v>1133</v>
      </c>
      <c r="B469" s="210" t="s">
        <v>1134</v>
      </c>
      <c r="C469" s="209" t="s">
        <v>250</v>
      </c>
      <c r="D469" s="211">
        <v>26.631</v>
      </c>
      <c r="E469" s="212"/>
      <c r="F469" s="213"/>
      <c r="G469" s="212"/>
      <c r="H469" s="213"/>
      <c r="I469" s="214"/>
      <c r="J469" s="215"/>
    </row>
    <row r="470" spans="1:10" s="208" customFormat="1" ht="12.75">
      <c r="A470" s="209" t="s">
        <v>1135</v>
      </c>
      <c r="B470" s="210" t="s">
        <v>1136</v>
      </c>
      <c r="C470" s="209" t="s">
        <v>182</v>
      </c>
      <c r="D470" s="211">
        <v>3286.0329999999999</v>
      </c>
      <c r="E470" s="212"/>
      <c r="F470" s="213"/>
      <c r="G470" s="212"/>
      <c r="H470" s="213"/>
      <c r="I470" s="214"/>
      <c r="J470" s="215"/>
    </row>
    <row r="471" spans="1:10" s="208" customFormat="1" ht="12.75">
      <c r="A471" s="209" t="s">
        <v>1137</v>
      </c>
      <c r="B471" s="210" t="s">
        <v>1138</v>
      </c>
      <c r="C471" s="209" t="s">
        <v>182</v>
      </c>
      <c r="D471" s="211">
        <v>28976.678</v>
      </c>
      <c r="E471" s="212"/>
      <c r="F471" s="213"/>
      <c r="G471" s="212"/>
      <c r="H471" s="213"/>
      <c r="I471" s="214"/>
      <c r="J471" s="215"/>
    </row>
    <row r="472" spans="1:10" s="208" customFormat="1" ht="12.75">
      <c r="A472" s="209" t="s">
        <v>1139</v>
      </c>
      <c r="B472" s="210" t="s">
        <v>1140</v>
      </c>
      <c r="C472" s="209" t="s">
        <v>250</v>
      </c>
      <c r="D472" s="211">
        <v>146.68600000000001</v>
      </c>
      <c r="E472" s="212"/>
      <c r="F472" s="213"/>
      <c r="G472" s="212"/>
      <c r="H472" s="213"/>
      <c r="I472" s="214"/>
      <c r="J472" s="215"/>
    </row>
    <row r="473" spans="1:10" s="208" customFormat="1" ht="12.75">
      <c r="A473" s="209" t="s">
        <v>1141</v>
      </c>
      <c r="B473" s="210" t="s">
        <v>1142</v>
      </c>
      <c r="C473" s="209" t="s">
        <v>239</v>
      </c>
      <c r="D473" s="211">
        <v>292.47800000000001</v>
      </c>
      <c r="E473" s="212"/>
      <c r="F473" s="213"/>
      <c r="G473" s="212"/>
      <c r="H473" s="213"/>
      <c r="I473" s="214"/>
      <c r="J473" s="215"/>
    </row>
    <row r="474" spans="1:10" s="208" customFormat="1" ht="12.75">
      <c r="A474" s="209" t="s">
        <v>1143</v>
      </c>
      <c r="B474" s="210" t="s">
        <v>1144</v>
      </c>
      <c r="C474" s="209" t="s">
        <v>182</v>
      </c>
      <c r="D474" s="211">
        <v>1193.001</v>
      </c>
      <c r="E474" s="212"/>
      <c r="F474" s="213"/>
      <c r="G474" s="212"/>
      <c r="H474" s="213"/>
      <c r="I474" s="214"/>
      <c r="J474" s="215"/>
    </row>
    <row r="475" spans="1:10" s="208" customFormat="1" ht="12.75">
      <c r="A475" s="209" t="s">
        <v>1145</v>
      </c>
      <c r="B475" s="210" t="s">
        <v>1146</v>
      </c>
      <c r="C475" s="209" t="s">
        <v>247</v>
      </c>
      <c r="D475" s="211">
        <v>0.29099999999999998</v>
      </c>
      <c r="E475" s="212"/>
      <c r="F475" s="213"/>
      <c r="G475" s="212"/>
      <c r="H475" s="213"/>
      <c r="I475" s="214"/>
      <c r="J475" s="215"/>
    </row>
    <row r="476" spans="1:10" s="208" customFormat="1" ht="12.75">
      <c r="A476" s="209" t="s">
        <v>1147</v>
      </c>
      <c r="B476" s="210" t="s">
        <v>1146</v>
      </c>
      <c r="C476" s="209" t="s">
        <v>182</v>
      </c>
      <c r="D476" s="211">
        <v>2.9119999999999999</v>
      </c>
      <c r="E476" s="212"/>
      <c r="F476" s="213"/>
      <c r="G476" s="212"/>
      <c r="H476" s="213"/>
      <c r="I476" s="214"/>
      <c r="J476" s="215"/>
    </row>
    <row r="477" spans="1:10" s="208" customFormat="1" ht="12.75">
      <c r="A477" s="209" t="s">
        <v>1148</v>
      </c>
      <c r="B477" s="210" t="s">
        <v>1149</v>
      </c>
      <c r="C477" s="209" t="s">
        <v>182</v>
      </c>
      <c r="D477" s="211">
        <v>151.91399999999999</v>
      </c>
      <c r="E477" s="212"/>
      <c r="F477" s="213"/>
      <c r="G477" s="212"/>
      <c r="H477" s="213"/>
      <c r="I477" s="214"/>
      <c r="J477" s="215"/>
    </row>
    <row r="478" spans="1:10" s="208" customFormat="1" ht="12.75">
      <c r="A478" s="209" t="s">
        <v>1150</v>
      </c>
      <c r="B478" s="210" t="s">
        <v>1151</v>
      </c>
      <c r="C478" s="209" t="s">
        <v>362</v>
      </c>
      <c r="D478" s="211">
        <v>0.19600000000000001</v>
      </c>
      <c r="E478" s="212"/>
      <c r="F478" s="213"/>
      <c r="G478" s="212"/>
      <c r="H478" s="213"/>
      <c r="I478" s="214"/>
      <c r="J478" s="215"/>
    </row>
    <row r="479" spans="1:10" s="208" customFormat="1" ht="12.75">
      <c r="A479" s="209" t="s">
        <v>1152</v>
      </c>
      <c r="B479" s="210" t="s">
        <v>1153</v>
      </c>
      <c r="C479" s="209" t="s">
        <v>250</v>
      </c>
      <c r="D479" s="211">
        <v>11.034000000000001</v>
      </c>
      <c r="E479" s="212"/>
      <c r="F479" s="213"/>
      <c r="G479" s="212"/>
      <c r="H479" s="213"/>
      <c r="I479" s="214"/>
      <c r="J479" s="215"/>
    </row>
    <row r="480" spans="1:10" s="208" customFormat="1" ht="12.75">
      <c r="A480" s="209" t="s">
        <v>1154</v>
      </c>
      <c r="B480" s="210" t="s">
        <v>1155</v>
      </c>
      <c r="C480" s="209" t="s">
        <v>1045</v>
      </c>
      <c r="D480" s="211">
        <v>14342.07</v>
      </c>
      <c r="E480" s="212"/>
      <c r="F480" s="213"/>
      <c r="G480" s="212"/>
      <c r="H480" s="213"/>
      <c r="I480" s="214"/>
      <c r="J480" s="215"/>
    </row>
    <row r="481" spans="1:10" s="208" customFormat="1" ht="12.75">
      <c r="A481" s="209" t="s">
        <v>1156</v>
      </c>
      <c r="B481" s="210" t="s">
        <v>1157</v>
      </c>
      <c r="C481" s="209" t="s">
        <v>250</v>
      </c>
      <c r="D481" s="211">
        <v>0.123</v>
      </c>
      <c r="E481" s="212"/>
      <c r="F481" s="213"/>
      <c r="G481" s="212"/>
      <c r="H481" s="213"/>
      <c r="I481" s="214"/>
      <c r="J481" s="215"/>
    </row>
    <row r="482" spans="1:10" s="208" customFormat="1" ht="12.75">
      <c r="A482" s="209" t="s">
        <v>1158</v>
      </c>
      <c r="B482" s="210" t="s">
        <v>1159</v>
      </c>
      <c r="C482" s="209" t="s">
        <v>239</v>
      </c>
      <c r="D482" s="211">
        <v>1977.979</v>
      </c>
      <c r="E482" s="212"/>
      <c r="F482" s="213"/>
      <c r="G482" s="212"/>
      <c r="H482" s="213"/>
      <c r="I482" s="214"/>
      <c r="J482" s="215"/>
    </row>
    <row r="483" spans="1:10" s="208" customFormat="1" ht="12.75">
      <c r="A483" s="218" t="s">
        <v>1160</v>
      </c>
      <c r="B483" s="210" t="s">
        <v>1161</v>
      </c>
      <c r="C483" s="218" t="s">
        <v>250</v>
      </c>
      <c r="D483" s="211">
        <v>47.866</v>
      </c>
      <c r="E483" s="212"/>
      <c r="F483" s="213"/>
      <c r="G483" s="212"/>
      <c r="H483" s="213"/>
      <c r="I483" s="214"/>
      <c r="J483" s="215"/>
    </row>
    <row r="484" spans="1:10" s="208" customFormat="1" ht="12.75">
      <c r="A484" s="209" t="s">
        <v>1162</v>
      </c>
      <c r="B484" s="210" t="s">
        <v>1163</v>
      </c>
      <c r="C484" s="209" t="s">
        <v>247</v>
      </c>
      <c r="D484" s="211">
        <v>140.81100000000001</v>
      </c>
      <c r="E484" s="212"/>
      <c r="F484" s="213"/>
      <c r="G484" s="212"/>
      <c r="H484" s="213"/>
      <c r="I484" s="214"/>
      <c r="J484" s="215"/>
    </row>
    <row r="485" spans="1:10" s="208" customFormat="1" ht="12.75">
      <c r="A485" s="209" t="s">
        <v>1403</v>
      </c>
      <c r="B485" s="210" t="s">
        <v>1404</v>
      </c>
      <c r="C485" s="209" t="s">
        <v>239</v>
      </c>
      <c r="D485" s="211">
        <v>49.95</v>
      </c>
      <c r="E485" s="212"/>
      <c r="F485" s="213"/>
      <c r="G485" s="212"/>
      <c r="H485" s="213"/>
      <c r="I485" s="214"/>
      <c r="J485" s="226" t="s">
        <v>1385</v>
      </c>
    </row>
    <row r="486" spans="1:10" s="208" customFormat="1" ht="12.75">
      <c r="A486" s="209" t="s">
        <v>1164</v>
      </c>
      <c r="B486" s="210" t="s">
        <v>1165</v>
      </c>
      <c r="C486" s="209" t="s">
        <v>247</v>
      </c>
      <c r="D486" s="211">
        <v>32.040999999999997</v>
      </c>
      <c r="E486" s="212"/>
      <c r="F486" s="213"/>
      <c r="G486" s="212"/>
      <c r="H486" s="213"/>
      <c r="I486" s="214"/>
      <c r="J486" s="215"/>
    </row>
    <row r="487" spans="1:10" s="208" customFormat="1" ht="12.75">
      <c r="A487" s="209" t="s">
        <v>1166</v>
      </c>
      <c r="B487" s="210" t="s">
        <v>1167</v>
      </c>
      <c r="C487" s="218" t="s">
        <v>250</v>
      </c>
      <c r="D487" s="211">
        <v>5.3689999999999998</v>
      </c>
      <c r="E487" s="212"/>
      <c r="F487" s="213"/>
      <c r="G487" s="212"/>
      <c r="H487" s="213"/>
      <c r="I487" s="214"/>
      <c r="J487" s="215"/>
    </row>
    <row r="488" spans="1:10" s="208" customFormat="1" ht="12.75">
      <c r="A488" s="218" t="s">
        <v>1168</v>
      </c>
      <c r="B488" s="210" t="s">
        <v>1169</v>
      </c>
      <c r="C488" s="218" t="s">
        <v>250</v>
      </c>
      <c r="D488" s="211">
        <v>26.786999999999999</v>
      </c>
      <c r="E488" s="219"/>
      <c r="F488" s="211"/>
      <c r="G488" s="219"/>
      <c r="H488" s="211"/>
      <c r="I488" s="219"/>
      <c r="J488" s="223"/>
    </row>
    <row r="489" spans="1:10" s="208" customFormat="1" ht="12.75">
      <c r="A489" s="209" t="s">
        <v>1170</v>
      </c>
      <c r="B489" s="210" t="s">
        <v>1171</v>
      </c>
      <c r="C489" s="209" t="s">
        <v>239</v>
      </c>
      <c r="D489" s="211">
        <v>60.639000000000003</v>
      </c>
      <c r="E489" s="212"/>
      <c r="F489" s="213"/>
      <c r="G489" s="212"/>
      <c r="H489" s="213"/>
      <c r="I489" s="214"/>
      <c r="J489" s="215"/>
    </row>
    <row r="490" spans="1:10" s="208" customFormat="1" ht="12.75">
      <c r="A490" s="209" t="s">
        <v>1172</v>
      </c>
      <c r="B490" s="210" t="s">
        <v>1173</v>
      </c>
      <c r="C490" s="209" t="s">
        <v>239</v>
      </c>
      <c r="D490" s="211">
        <v>56.468000000000004</v>
      </c>
      <c r="E490" s="212"/>
      <c r="F490" s="213"/>
      <c r="G490" s="212"/>
      <c r="H490" s="213"/>
      <c r="I490" s="214"/>
      <c r="J490" s="215"/>
    </row>
    <row r="491" spans="1:10" s="208" customFormat="1" ht="12.75">
      <c r="A491" s="209" t="s">
        <v>1174</v>
      </c>
      <c r="B491" s="210" t="s">
        <v>1175</v>
      </c>
      <c r="C491" s="209" t="s">
        <v>239</v>
      </c>
      <c r="D491" s="211">
        <v>111.39</v>
      </c>
      <c r="E491" s="212"/>
      <c r="F491" s="213"/>
      <c r="G491" s="212"/>
      <c r="H491" s="213"/>
      <c r="I491" s="214"/>
      <c r="J491" s="215"/>
    </row>
    <row r="492" spans="1:10" s="208" customFormat="1" ht="12.75">
      <c r="A492" s="209" t="s">
        <v>1176</v>
      </c>
      <c r="B492" s="210" t="s">
        <v>1177</v>
      </c>
      <c r="C492" s="209" t="s">
        <v>239</v>
      </c>
      <c r="D492" s="211">
        <v>66.308999999999997</v>
      </c>
      <c r="E492" s="212"/>
      <c r="F492" s="213"/>
      <c r="G492" s="212"/>
      <c r="H492" s="213"/>
      <c r="I492" s="214"/>
      <c r="J492" s="215"/>
    </row>
    <row r="493" spans="1:10" s="208" customFormat="1" ht="12.75">
      <c r="A493" s="218" t="s">
        <v>1178</v>
      </c>
      <c r="B493" s="210" t="s">
        <v>1179</v>
      </c>
      <c r="C493" s="218" t="s">
        <v>250</v>
      </c>
      <c r="D493" s="211">
        <v>11.433</v>
      </c>
      <c r="E493" s="219"/>
      <c r="F493" s="211"/>
      <c r="G493" s="219"/>
      <c r="H493" s="211"/>
      <c r="I493" s="219"/>
      <c r="J493" s="215"/>
    </row>
    <row r="494" spans="1:10" s="208" customFormat="1" ht="12.75">
      <c r="A494" s="209" t="s">
        <v>1180</v>
      </c>
      <c r="B494" s="210" t="s">
        <v>1181</v>
      </c>
      <c r="C494" s="209" t="s">
        <v>250</v>
      </c>
      <c r="D494" s="211">
        <v>257.10700000000003</v>
      </c>
      <c r="E494" s="212"/>
      <c r="F494" s="213"/>
      <c r="G494" s="212"/>
      <c r="H494" s="213"/>
      <c r="I494" s="214"/>
      <c r="J494" s="215"/>
    </row>
    <row r="495" spans="1:10" s="208" customFormat="1" ht="12.75">
      <c r="A495" s="218" t="s">
        <v>1182</v>
      </c>
      <c r="B495" s="210" t="s">
        <v>1183</v>
      </c>
      <c r="C495" s="218" t="s">
        <v>247</v>
      </c>
      <c r="D495" s="211">
        <v>57.033000000000001</v>
      </c>
      <c r="E495" s="219"/>
      <c r="F495" s="211"/>
      <c r="G495" s="219"/>
      <c r="H495" s="211"/>
      <c r="I495" s="219"/>
      <c r="J495" s="223"/>
    </row>
    <row r="496" spans="1:10" s="208" customFormat="1" ht="12.75">
      <c r="A496" s="209" t="s">
        <v>18</v>
      </c>
      <c r="B496" s="210" t="s">
        <v>1184</v>
      </c>
      <c r="C496" s="209" t="s">
        <v>244</v>
      </c>
      <c r="D496" s="211">
        <v>877.83299999999997</v>
      </c>
      <c r="E496" s="212"/>
      <c r="F496" s="213"/>
      <c r="G496" s="212"/>
      <c r="H496" s="213"/>
      <c r="I496" s="214"/>
      <c r="J496" s="215"/>
    </row>
    <row r="497" spans="1:10" s="208" customFormat="1" ht="12.75">
      <c r="A497" s="209" t="s">
        <v>1185</v>
      </c>
      <c r="B497" s="210" t="s">
        <v>1186</v>
      </c>
      <c r="C497" s="209" t="s">
        <v>250</v>
      </c>
      <c r="D497" s="211">
        <v>329.20600000000002</v>
      </c>
      <c r="E497" s="212"/>
      <c r="F497" s="213"/>
      <c r="G497" s="212"/>
      <c r="H497" s="213"/>
      <c r="I497" s="214"/>
      <c r="J497" s="215"/>
    </row>
    <row r="498" spans="1:10" s="208" customFormat="1" ht="12.75">
      <c r="A498" s="209" t="s">
        <v>1187</v>
      </c>
      <c r="B498" s="210" t="s">
        <v>1188</v>
      </c>
      <c r="C498" s="209" t="s">
        <v>371</v>
      </c>
      <c r="D498" s="211">
        <v>336.70299999999997</v>
      </c>
      <c r="E498" s="212"/>
      <c r="F498" s="213"/>
      <c r="G498" s="212"/>
      <c r="H498" s="213"/>
      <c r="I498" s="214"/>
      <c r="J498" s="215"/>
    </row>
    <row r="499" spans="1:10" s="208" customFormat="1" ht="12.75">
      <c r="A499" s="209" t="s">
        <v>1189</v>
      </c>
      <c r="B499" s="210" t="s">
        <v>1190</v>
      </c>
      <c r="C499" s="209" t="s">
        <v>1191</v>
      </c>
      <c r="D499" s="211">
        <v>48.268000000000001</v>
      </c>
      <c r="E499" s="212"/>
      <c r="F499" s="213"/>
      <c r="G499" s="212"/>
      <c r="H499" s="213"/>
      <c r="I499" s="214"/>
      <c r="J499" s="215"/>
    </row>
    <row r="500" spans="1:10" s="208" customFormat="1" ht="12.75">
      <c r="A500" s="209" t="s">
        <v>1192</v>
      </c>
      <c r="B500" s="210" t="s">
        <v>1193</v>
      </c>
      <c r="C500" s="209" t="s">
        <v>250</v>
      </c>
      <c r="D500" s="211">
        <v>9.56</v>
      </c>
      <c r="E500" s="212"/>
      <c r="F500" s="213"/>
      <c r="G500" s="212"/>
      <c r="H500" s="213"/>
      <c r="I500" s="214"/>
      <c r="J500" s="215"/>
    </row>
    <row r="501" spans="1:10" s="208" customFormat="1" ht="12.75">
      <c r="A501" s="209" t="s">
        <v>1194</v>
      </c>
      <c r="B501" s="210" t="s">
        <v>1195</v>
      </c>
      <c r="C501" s="209" t="s">
        <v>250</v>
      </c>
      <c r="D501" s="211">
        <v>71.692999999999998</v>
      </c>
      <c r="E501" s="212"/>
      <c r="F501" s="213"/>
      <c r="G501" s="212"/>
      <c r="H501" s="213"/>
      <c r="I501" s="214"/>
      <c r="J501" s="215"/>
    </row>
    <row r="502" spans="1:10" s="208" customFormat="1" ht="12.75">
      <c r="A502" s="209" t="s">
        <v>1196</v>
      </c>
      <c r="B502" s="210" t="s">
        <v>1197</v>
      </c>
      <c r="C502" s="209" t="s">
        <v>253</v>
      </c>
      <c r="D502" s="211">
        <v>1.1539999999999999</v>
      </c>
      <c r="E502" s="212"/>
      <c r="F502" s="213"/>
      <c r="G502" s="212"/>
      <c r="H502" s="213"/>
      <c r="I502" s="214"/>
      <c r="J502" s="215"/>
    </row>
    <row r="503" spans="1:10" s="208" customFormat="1" ht="12.75">
      <c r="A503" s="209" t="s">
        <v>1198</v>
      </c>
      <c r="B503" s="210" t="s">
        <v>1199</v>
      </c>
      <c r="C503" s="209" t="s">
        <v>253</v>
      </c>
      <c r="D503" s="211">
        <v>290.64</v>
      </c>
      <c r="E503" s="212"/>
      <c r="F503" s="213"/>
      <c r="G503" s="212"/>
      <c r="H503" s="213"/>
      <c r="I503" s="214"/>
      <c r="J503" s="215"/>
    </row>
    <row r="504" spans="1:10" s="208" customFormat="1" ht="12.75">
      <c r="A504" s="218" t="s">
        <v>1200</v>
      </c>
      <c r="B504" s="210" t="s">
        <v>1201</v>
      </c>
      <c r="C504" s="218" t="s">
        <v>250</v>
      </c>
      <c r="D504" s="211">
        <v>30.206</v>
      </c>
      <c r="E504" s="219"/>
      <c r="F504" s="211"/>
      <c r="G504" s="219"/>
      <c r="H504" s="211"/>
      <c r="I504" s="219"/>
      <c r="J504" s="215"/>
    </row>
    <row r="505" spans="1:10" s="208" customFormat="1" ht="12.75">
      <c r="A505" s="209" t="s">
        <v>1202</v>
      </c>
      <c r="B505" s="210" t="s">
        <v>1203</v>
      </c>
      <c r="C505" s="209" t="s">
        <v>239</v>
      </c>
      <c r="D505" s="211">
        <v>100.652</v>
      </c>
      <c r="E505" s="212"/>
      <c r="F505" s="213"/>
      <c r="G505" s="212"/>
      <c r="H505" s="213"/>
      <c r="I505" s="214"/>
      <c r="J505" s="215"/>
    </row>
    <row r="506" spans="1:10" s="208" customFormat="1" ht="12.75">
      <c r="A506" s="209" t="s">
        <v>1204</v>
      </c>
      <c r="B506" s="210" t="s">
        <v>1205</v>
      </c>
      <c r="C506" s="209" t="s">
        <v>399</v>
      </c>
      <c r="D506" s="211">
        <v>1198.32</v>
      </c>
      <c r="E506" s="212"/>
      <c r="F506" s="213"/>
      <c r="G506" s="212"/>
      <c r="H506" s="213"/>
      <c r="I506" s="214"/>
      <c r="J506" s="215"/>
    </row>
    <row r="507" spans="1:10" s="208" customFormat="1" ht="12.75">
      <c r="A507" s="209" t="s">
        <v>1206</v>
      </c>
      <c r="B507" s="210" t="s">
        <v>1207</v>
      </c>
      <c r="C507" s="209" t="s">
        <v>250</v>
      </c>
      <c r="D507" s="211">
        <v>3.407</v>
      </c>
      <c r="E507" s="212"/>
      <c r="F507" s="213"/>
      <c r="G507" s="212"/>
      <c r="H507" s="213"/>
      <c r="I507" s="214"/>
      <c r="J507" s="215"/>
    </row>
    <row r="508" spans="1:10" s="208" customFormat="1" ht="12.75">
      <c r="A508" s="209" t="s">
        <v>1208</v>
      </c>
      <c r="B508" s="210" t="s">
        <v>1209</v>
      </c>
      <c r="C508" s="209" t="s">
        <v>250</v>
      </c>
      <c r="D508" s="211">
        <v>4.7670000000000003</v>
      </c>
      <c r="E508" s="212"/>
      <c r="F508" s="213"/>
      <c r="G508" s="212"/>
      <c r="H508" s="213"/>
      <c r="I508" s="214"/>
      <c r="J508" s="215"/>
    </row>
    <row r="509" spans="1:10" s="208" customFormat="1" ht="12.75">
      <c r="A509" s="209" t="s">
        <v>1210</v>
      </c>
      <c r="B509" s="210" t="s">
        <v>1211</v>
      </c>
      <c r="C509" s="209" t="s">
        <v>250</v>
      </c>
      <c r="D509" s="211">
        <v>2701.777</v>
      </c>
      <c r="E509" s="212"/>
      <c r="F509" s="213"/>
      <c r="G509" s="212"/>
      <c r="H509" s="213"/>
      <c r="I509" s="214"/>
      <c r="J509" s="215"/>
    </row>
    <row r="510" spans="1:10" s="208" customFormat="1" ht="12.75">
      <c r="A510" s="209" t="s">
        <v>1212</v>
      </c>
      <c r="B510" s="210" t="s">
        <v>1213</v>
      </c>
      <c r="C510" s="209" t="s">
        <v>239</v>
      </c>
      <c r="D510" s="211">
        <v>9.8789999999999996</v>
      </c>
      <c r="E510" s="212"/>
      <c r="F510" s="213"/>
      <c r="G510" s="212"/>
      <c r="H510" s="213"/>
      <c r="I510" s="214"/>
      <c r="J510" s="215"/>
    </row>
    <row r="511" spans="1:10" s="208" customFormat="1" ht="12.75">
      <c r="A511" s="209" t="s">
        <v>1214</v>
      </c>
      <c r="B511" s="210" t="s">
        <v>1215</v>
      </c>
      <c r="C511" s="209" t="s">
        <v>506</v>
      </c>
      <c r="D511" s="211">
        <v>96.875</v>
      </c>
      <c r="E511" s="212"/>
      <c r="F511" s="213"/>
      <c r="G511" s="212"/>
      <c r="H511" s="213"/>
      <c r="I511" s="214"/>
      <c r="J511" s="215"/>
    </row>
    <row r="512" spans="1:10" s="208" customFormat="1" ht="12.75">
      <c r="A512" s="218" t="s">
        <v>1216</v>
      </c>
      <c r="B512" s="210" t="s">
        <v>1217</v>
      </c>
      <c r="C512" s="218" t="s">
        <v>250</v>
      </c>
      <c r="D512" s="211">
        <v>8.0969999999999995</v>
      </c>
      <c r="E512" s="219"/>
      <c r="F512" s="211"/>
      <c r="G512" s="219"/>
      <c r="H512" s="211"/>
      <c r="I512" s="219"/>
      <c r="J512" s="215"/>
    </row>
    <row r="513" spans="1:10" s="208" customFormat="1" ht="12.75">
      <c r="A513" s="209" t="s">
        <v>1218</v>
      </c>
      <c r="B513" s="210" t="s">
        <v>1219</v>
      </c>
      <c r="C513" s="209" t="s">
        <v>477</v>
      </c>
      <c r="D513" s="211">
        <v>11.798999999999999</v>
      </c>
      <c r="E513" s="212"/>
      <c r="F513" s="211"/>
      <c r="G513" s="212">
        <v>95</v>
      </c>
      <c r="H513" s="211">
        <v>11.798999999999999</v>
      </c>
      <c r="I513" s="214"/>
      <c r="J513" s="215"/>
    </row>
    <row r="514" spans="1:10" s="208" customFormat="1" ht="12.75">
      <c r="A514" s="209" t="s">
        <v>1220</v>
      </c>
      <c r="B514" s="210" t="s">
        <v>1221</v>
      </c>
      <c r="C514" s="209" t="s">
        <v>158</v>
      </c>
      <c r="D514" s="211">
        <v>54.72</v>
      </c>
      <c r="E514" s="212"/>
      <c r="F514" s="211"/>
      <c r="G514" s="212">
        <v>95</v>
      </c>
      <c r="H514" s="211">
        <v>54.72</v>
      </c>
      <c r="I514" s="214"/>
      <c r="J514" s="215"/>
    </row>
    <row r="515" spans="1:10" s="208" customFormat="1" ht="12.75">
      <c r="A515" s="209" t="s">
        <v>1222</v>
      </c>
      <c r="B515" s="210" t="s">
        <v>1223</v>
      </c>
      <c r="C515" s="209" t="s">
        <v>1224</v>
      </c>
      <c r="D515" s="211">
        <v>22.488399999999999</v>
      </c>
      <c r="E515" s="212"/>
      <c r="F515" s="211"/>
      <c r="G515" s="212">
        <v>95</v>
      </c>
      <c r="H515" s="211">
        <v>22.488399999999999</v>
      </c>
      <c r="I515" s="214"/>
      <c r="J515" s="215"/>
    </row>
    <row r="516" spans="1:10" s="208" customFormat="1" ht="12.75">
      <c r="A516" s="209" t="s">
        <v>1225</v>
      </c>
      <c r="B516" s="210" t="s">
        <v>1226</v>
      </c>
      <c r="C516" s="209" t="s">
        <v>477</v>
      </c>
      <c r="D516" s="211">
        <v>53.438000000000002</v>
      </c>
      <c r="E516" s="212"/>
      <c r="F516" s="211"/>
      <c r="G516" s="212">
        <v>95</v>
      </c>
      <c r="H516" s="211">
        <v>53.438000000000002</v>
      </c>
      <c r="I516" s="214"/>
      <c r="J516" s="215"/>
    </row>
    <row r="517" spans="1:10" s="208" customFormat="1" ht="12.75">
      <c r="A517" s="224" t="s">
        <v>1227</v>
      </c>
      <c r="B517" s="210" t="s">
        <v>1228</v>
      </c>
      <c r="C517" s="209" t="s">
        <v>250</v>
      </c>
      <c r="D517" s="211">
        <v>0.92900000000000005</v>
      </c>
      <c r="E517" s="212"/>
      <c r="F517" s="211"/>
      <c r="G517" s="212"/>
      <c r="H517" s="211"/>
      <c r="I517" s="214"/>
      <c r="J517" s="215"/>
    </row>
    <row r="518" spans="1:10" s="208" customFormat="1" ht="12.75">
      <c r="A518" s="224" t="s">
        <v>1229</v>
      </c>
      <c r="B518" s="210" t="s">
        <v>1230</v>
      </c>
      <c r="C518" s="209" t="s">
        <v>250</v>
      </c>
      <c r="D518" s="211">
        <v>0.92900000000000005</v>
      </c>
      <c r="E518" s="212"/>
      <c r="F518" s="211"/>
      <c r="G518" s="212"/>
      <c r="H518" s="211"/>
      <c r="I518" s="214"/>
      <c r="J518" s="215"/>
    </row>
    <row r="519" spans="1:10" s="208" customFormat="1" ht="12.75">
      <c r="A519" s="209" t="s">
        <v>1231</v>
      </c>
      <c r="B519" s="210" t="s">
        <v>1232</v>
      </c>
      <c r="C519" s="209" t="s">
        <v>250</v>
      </c>
      <c r="D519" s="211">
        <v>2.9000000000000001E-2</v>
      </c>
      <c r="E519" s="212"/>
      <c r="F519" s="213"/>
      <c r="G519" s="212"/>
      <c r="H519" s="213"/>
      <c r="I519" s="214"/>
      <c r="J519" s="215"/>
    </row>
    <row r="520" spans="1:10" s="208" customFormat="1" ht="12.75">
      <c r="A520" s="209" t="s">
        <v>1233</v>
      </c>
      <c r="B520" s="210" t="s">
        <v>1234</v>
      </c>
      <c r="C520" s="209" t="s">
        <v>182</v>
      </c>
      <c r="D520" s="211">
        <v>0.26600000000000001</v>
      </c>
      <c r="E520" s="212"/>
      <c r="F520" s="213"/>
      <c r="G520" s="212"/>
      <c r="H520" s="213"/>
      <c r="I520" s="214"/>
      <c r="J520" s="215"/>
    </row>
    <row r="521" spans="1:10" s="208" customFormat="1" ht="12.75">
      <c r="A521" s="209" t="s">
        <v>1235</v>
      </c>
      <c r="B521" s="210" t="s">
        <v>1236</v>
      </c>
      <c r="C521" s="229" t="s">
        <v>247</v>
      </c>
      <c r="D521" s="211">
        <v>4.1000000000000002E-2</v>
      </c>
      <c r="E521" s="212"/>
      <c r="F521" s="213"/>
      <c r="G521" s="212"/>
      <c r="H521" s="213"/>
      <c r="I521" s="214"/>
      <c r="J521" s="215"/>
    </row>
    <row r="522" spans="1:10" s="208" customFormat="1" ht="12.75">
      <c r="A522" s="209" t="s">
        <v>1237</v>
      </c>
      <c r="B522" s="210" t="s">
        <v>1238</v>
      </c>
      <c r="C522" s="209" t="s">
        <v>250</v>
      </c>
      <c r="D522" s="211">
        <v>2</v>
      </c>
      <c r="E522" s="212"/>
      <c r="F522" s="213"/>
      <c r="G522" s="212"/>
      <c r="H522" s="213"/>
      <c r="I522" s="214"/>
      <c r="J522" s="215" t="s">
        <v>328</v>
      </c>
    </row>
    <row r="523" spans="1:10" s="208" customFormat="1" ht="12.75">
      <c r="A523" s="209" t="s">
        <v>1239</v>
      </c>
      <c r="B523" s="210" t="s">
        <v>1240</v>
      </c>
      <c r="C523" s="209" t="s">
        <v>1024</v>
      </c>
      <c r="D523" s="211">
        <v>2.3380000000000001</v>
      </c>
      <c r="E523" s="212"/>
      <c r="F523" s="213"/>
      <c r="G523" s="212"/>
      <c r="H523" s="213"/>
      <c r="I523" s="214"/>
      <c r="J523" s="215" t="s">
        <v>328</v>
      </c>
    </row>
    <row r="524" spans="1:10" s="208" customFormat="1" ht="12.75">
      <c r="A524" s="209" t="s">
        <v>1241</v>
      </c>
      <c r="B524" s="210" t="s">
        <v>1242</v>
      </c>
      <c r="C524" s="209" t="s">
        <v>776</v>
      </c>
      <c r="D524" s="211">
        <v>2.3E-2</v>
      </c>
      <c r="E524" s="212"/>
      <c r="F524" s="213"/>
      <c r="G524" s="212"/>
      <c r="H524" s="213"/>
      <c r="I524" s="214"/>
      <c r="J524" s="215"/>
    </row>
    <row r="525" spans="1:10" s="208" customFormat="1" ht="38.25">
      <c r="A525" s="209" t="s">
        <v>1243</v>
      </c>
      <c r="B525" s="210" t="s">
        <v>1244</v>
      </c>
      <c r="C525" s="216" t="s">
        <v>190</v>
      </c>
      <c r="D525" s="211">
        <v>17.684999999999999</v>
      </c>
      <c r="E525" s="212">
        <v>95</v>
      </c>
      <c r="F525" s="211">
        <v>17.684999999999999</v>
      </c>
      <c r="G525" s="213"/>
      <c r="H525" s="214"/>
      <c r="I525" s="214"/>
      <c r="J525" s="215" t="s">
        <v>187</v>
      </c>
    </row>
    <row r="526" spans="1:10" s="208" customFormat="1" ht="38.25">
      <c r="A526" s="209" t="s">
        <v>1245</v>
      </c>
      <c r="B526" s="210" t="s">
        <v>1246</v>
      </c>
      <c r="C526" s="209" t="s">
        <v>193</v>
      </c>
      <c r="D526" s="211">
        <v>17.684999999999999</v>
      </c>
      <c r="E526" s="212">
        <v>95</v>
      </c>
      <c r="F526" s="211">
        <v>17.684999999999999</v>
      </c>
      <c r="G526" s="212"/>
      <c r="H526" s="213"/>
      <c r="I526" s="214"/>
      <c r="J526" s="215" t="s">
        <v>187</v>
      </c>
    </row>
    <row r="527" spans="1:10" s="208" customFormat="1" ht="12.75">
      <c r="A527" s="209" t="s">
        <v>1247</v>
      </c>
      <c r="B527" s="210" t="s">
        <v>1248</v>
      </c>
      <c r="C527" s="209" t="s">
        <v>1249</v>
      </c>
      <c r="D527" s="211">
        <v>39924.057999999997</v>
      </c>
      <c r="E527" s="212"/>
      <c r="F527" s="213"/>
      <c r="G527" s="212"/>
      <c r="H527" s="213"/>
      <c r="I527" s="214"/>
      <c r="J527" s="215"/>
    </row>
    <row r="528" spans="1:10" s="208" customFormat="1" ht="12.75">
      <c r="A528" s="209" t="s">
        <v>1250</v>
      </c>
      <c r="B528" s="210" t="s">
        <v>1251</v>
      </c>
      <c r="C528" s="209" t="s">
        <v>239</v>
      </c>
      <c r="D528" s="211">
        <v>385.767</v>
      </c>
      <c r="E528" s="212"/>
      <c r="F528" s="213"/>
      <c r="G528" s="212"/>
      <c r="H528" s="213"/>
      <c r="I528" s="214"/>
      <c r="J528" s="215"/>
    </row>
    <row r="529" spans="1:10" s="208" customFormat="1" ht="12.75">
      <c r="A529" s="209" t="s">
        <v>1252</v>
      </c>
      <c r="B529" s="210" t="s">
        <v>1253</v>
      </c>
      <c r="C529" s="209" t="s">
        <v>409</v>
      </c>
      <c r="D529" s="211">
        <v>50.173000000000002</v>
      </c>
      <c r="E529" s="212"/>
      <c r="F529" s="213"/>
      <c r="G529" s="212"/>
      <c r="H529" s="213"/>
      <c r="I529" s="214"/>
      <c r="J529" s="215"/>
    </row>
    <row r="530" spans="1:10" s="208" customFormat="1" ht="12.75">
      <c r="A530" s="209" t="s">
        <v>1254</v>
      </c>
      <c r="B530" s="210" t="s">
        <v>1255</v>
      </c>
      <c r="C530" s="221" t="s">
        <v>1256</v>
      </c>
      <c r="D530" s="211">
        <v>130.25</v>
      </c>
      <c r="E530" s="212"/>
      <c r="F530" s="213"/>
      <c r="G530" s="212"/>
      <c r="H530" s="213"/>
      <c r="I530" s="214"/>
      <c r="J530" s="215"/>
    </row>
    <row r="531" spans="1:10" s="208" customFormat="1" ht="12.75">
      <c r="A531" s="209" t="s">
        <v>1257</v>
      </c>
      <c r="B531" s="210" t="s">
        <v>1258</v>
      </c>
      <c r="C531" s="209" t="s">
        <v>327</v>
      </c>
      <c r="D531" s="211">
        <v>1.2130000000000001</v>
      </c>
      <c r="E531" s="212"/>
      <c r="F531" s="213"/>
      <c r="G531" s="212"/>
      <c r="H531" s="213"/>
      <c r="I531" s="214"/>
      <c r="J531" s="215"/>
    </row>
    <row r="532" spans="1:10" s="208" customFormat="1" ht="12.75">
      <c r="A532" s="209" t="s">
        <v>1259</v>
      </c>
      <c r="B532" s="210" t="s">
        <v>1260</v>
      </c>
      <c r="C532" s="209" t="s">
        <v>937</v>
      </c>
      <c r="D532" s="211">
        <v>30.893999999999998</v>
      </c>
      <c r="E532" s="212"/>
      <c r="F532" s="213"/>
      <c r="G532" s="212"/>
      <c r="H532" s="213"/>
      <c r="I532" s="214"/>
      <c r="J532" s="215"/>
    </row>
    <row r="533" spans="1:10" s="208" customFormat="1" ht="12.75">
      <c r="A533" s="209" t="s">
        <v>1261</v>
      </c>
      <c r="B533" s="210" t="s">
        <v>1262</v>
      </c>
      <c r="C533" s="209" t="s">
        <v>937</v>
      </c>
      <c r="D533" s="211">
        <v>11.007999999999999</v>
      </c>
      <c r="E533" s="212"/>
      <c r="F533" s="213"/>
      <c r="G533" s="212"/>
      <c r="H533" s="213"/>
      <c r="I533" s="214"/>
      <c r="J533" s="215"/>
    </row>
    <row r="534" spans="1:10" s="208" customFormat="1" ht="12.75">
      <c r="A534" s="209" t="s">
        <v>1263</v>
      </c>
      <c r="B534" s="210" t="s">
        <v>1264</v>
      </c>
      <c r="C534" s="209" t="s">
        <v>937</v>
      </c>
      <c r="D534" s="211">
        <v>33.11</v>
      </c>
      <c r="E534" s="212"/>
      <c r="F534" s="213"/>
      <c r="G534" s="212"/>
      <c r="H534" s="213"/>
      <c r="I534" s="214"/>
      <c r="J534" s="215"/>
    </row>
    <row r="535" spans="1:10" s="208" customFormat="1" ht="12.75">
      <c r="A535" s="209" t="s">
        <v>1265</v>
      </c>
      <c r="B535" s="210" t="s">
        <v>1266</v>
      </c>
      <c r="C535" s="209" t="s">
        <v>937</v>
      </c>
      <c r="D535" s="211">
        <v>96.843000000000004</v>
      </c>
      <c r="E535" s="212"/>
      <c r="F535" s="213"/>
      <c r="G535" s="212"/>
      <c r="H535" s="213"/>
      <c r="I535" s="214"/>
      <c r="J535" s="215"/>
    </row>
    <row r="536" spans="1:10" s="208" customFormat="1" ht="12.75">
      <c r="A536" s="209" t="s">
        <v>1267</v>
      </c>
      <c r="B536" s="210" t="s">
        <v>1268</v>
      </c>
      <c r="C536" s="209" t="s">
        <v>937</v>
      </c>
      <c r="D536" s="211">
        <v>7.3</v>
      </c>
      <c r="E536" s="212"/>
      <c r="F536" s="213"/>
      <c r="G536" s="212"/>
      <c r="H536" s="213"/>
      <c r="I536" s="214"/>
      <c r="J536" s="215"/>
    </row>
    <row r="537" spans="1:10" s="208" customFormat="1" ht="12.75">
      <c r="A537" s="209" t="s">
        <v>1269</v>
      </c>
      <c r="B537" s="210" t="s">
        <v>1270</v>
      </c>
      <c r="C537" s="209" t="s">
        <v>523</v>
      </c>
      <c r="D537" s="211">
        <v>188.512</v>
      </c>
      <c r="E537" s="212"/>
      <c r="F537" s="213"/>
      <c r="G537" s="212"/>
      <c r="H537" s="213"/>
      <c r="I537" s="214"/>
      <c r="J537" s="215"/>
    </row>
    <row r="538" spans="1:10" s="208" customFormat="1" ht="12.75">
      <c r="A538" s="209" t="s">
        <v>1271</v>
      </c>
      <c r="B538" s="210" t="s">
        <v>1272</v>
      </c>
      <c r="C538" s="209" t="s">
        <v>523</v>
      </c>
      <c r="D538" s="211">
        <v>188.512</v>
      </c>
      <c r="E538" s="212"/>
      <c r="F538" s="213"/>
      <c r="G538" s="212"/>
      <c r="H538" s="213"/>
      <c r="I538" s="214"/>
      <c r="J538" s="215"/>
    </row>
    <row r="539" spans="1:10" s="208" customFormat="1" ht="12.75">
      <c r="A539" s="209" t="s">
        <v>1273</v>
      </c>
      <c r="B539" s="210" t="s">
        <v>1274</v>
      </c>
      <c r="C539" s="216" t="s">
        <v>937</v>
      </c>
      <c r="D539" s="211">
        <v>9.7780000000000005</v>
      </c>
      <c r="E539" s="212"/>
      <c r="F539" s="213"/>
      <c r="G539" s="212"/>
      <c r="H539" s="213"/>
      <c r="I539" s="214"/>
      <c r="J539" s="215"/>
    </row>
    <row r="540" spans="1:10" s="208" customFormat="1" ht="12.75">
      <c r="A540" s="209" t="s">
        <v>1275</v>
      </c>
      <c r="B540" s="210" t="s">
        <v>1276</v>
      </c>
      <c r="C540" s="209" t="s">
        <v>937</v>
      </c>
      <c r="D540" s="211">
        <v>31.03</v>
      </c>
      <c r="E540" s="212"/>
      <c r="F540" s="213"/>
      <c r="G540" s="212"/>
      <c r="H540" s="213"/>
      <c r="I540" s="214"/>
      <c r="J540" s="215"/>
    </row>
    <row r="541" spans="1:10" s="208" customFormat="1" ht="12.75">
      <c r="A541" s="209" t="s">
        <v>1277</v>
      </c>
      <c r="B541" s="210" t="s">
        <v>1278</v>
      </c>
      <c r="C541" s="216" t="s">
        <v>937</v>
      </c>
      <c r="D541" s="211">
        <v>43.947000000000003</v>
      </c>
      <c r="E541" s="212"/>
      <c r="F541" s="213"/>
      <c r="G541" s="212"/>
      <c r="H541" s="213"/>
      <c r="I541" s="214"/>
      <c r="J541" s="215"/>
    </row>
    <row r="542" spans="1:10" s="208" customFormat="1" ht="12.75">
      <c r="A542" s="209" t="s">
        <v>1279</v>
      </c>
      <c r="B542" s="210" t="s">
        <v>1274</v>
      </c>
      <c r="C542" s="216" t="s">
        <v>937</v>
      </c>
      <c r="D542" s="211">
        <v>27.395</v>
      </c>
      <c r="E542" s="212"/>
      <c r="F542" s="213"/>
      <c r="G542" s="212"/>
      <c r="H542" s="213"/>
      <c r="I542" s="214"/>
      <c r="J542" s="215"/>
    </row>
    <row r="543" spans="1:10" s="208" customFormat="1" ht="12.75">
      <c r="A543" s="209" t="s">
        <v>1280</v>
      </c>
      <c r="B543" s="210" t="s">
        <v>1281</v>
      </c>
      <c r="C543" s="216" t="s">
        <v>937</v>
      </c>
      <c r="D543" s="211">
        <v>165.01300000000001</v>
      </c>
      <c r="E543" s="212"/>
      <c r="F543" s="213"/>
      <c r="G543" s="212"/>
      <c r="H543" s="213"/>
      <c r="I543" s="214"/>
      <c r="J543" s="215"/>
    </row>
    <row r="544" spans="1:10" s="208" customFormat="1" ht="12.75">
      <c r="A544" s="209" t="s">
        <v>1282</v>
      </c>
      <c r="B544" s="210" t="s">
        <v>1405</v>
      </c>
      <c r="C544" s="216" t="s">
        <v>937</v>
      </c>
      <c r="D544" s="211">
        <v>139.446</v>
      </c>
      <c r="E544" s="212"/>
      <c r="F544" s="213"/>
      <c r="G544" s="212"/>
      <c r="H544" s="213"/>
      <c r="I544" s="214"/>
      <c r="J544" s="215"/>
    </row>
    <row r="545" spans="1:10" s="208" customFormat="1" ht="12.75">
      <c r="A545" s="209" t="s">
        <v>1284</v>
      </c>
      <c r="B545" s="210" t="s">
        <v>1406</v>
      </c>
      <c r="C545" s="216" t="s">
        <v>937</v>
      </c>
      <c r="D545" s="211">
        <v>134.28399999999999</v>
      </c>
      <c r="E545" s="212"/>
      <c r="F545" s="213"/>
      <c r="G545" s="212"/>
      <c r="H545" s="213"/>
      <c r="I545" s="214"/>
      <c r="J545" s="215"/>
    </row>
    <row r="546" spans="1:10" s="208" customFormat="1" ht="12.75">
      <c r="A546" s="209" t="s">
        <v>1286</v>
      </c>
      <c r="B546" s="210" t="s">
        <v>1287</v>
      </c>
      <c r="C546" s="224" t="s">
        <v>409</v>
      </c>
      <c r="D546" s="211">
        <v>0.69299999999999995</v>
      </c>
      <c r="E546" s="212"/>
      <c r="F546" s="213"/>
      <c r="G546" s="212"/>
      <c r="H546" s="213"/>
      <c r="I546" s="214"/>
      <c r="J546" s="223"/>
    </row>
    <row r="547" spans="1:10" s="208" customFormat="1" ht="12.75">
      <c r="A547" s="209" t="s">
        <v>156</v>
      </c>
      <c r="B547" s="210" t="s">
        <v>1288</v>
      </c>
      <c r="C547" s="209" t="s">
        <v>239</v>
      </c>
      <c r="D547" s="211">
        <v>75.518000000000001</v>
      </c>
      <c r="E547" s="212"/>
      <c r="F547" s="213"/>
      <c r="G547" s="212"/>
      <c r="H547" s="213"/>
      <c r="I547" s="214"/>
      <c r="J547" s="215"/>
    </row>
    <row r="548" spans="1:10" s="208" customFormat="1" ht="12.75">
      <c r="A548" s="218" t="s">
        <v>1289</v>
      </c>
      <c r="B548" s="210" t="s">
        <v>1290</v>
      </c>
      <c r="C548" s="218" t="s">
        <v>177</v>
      </c>
      <c r="D548" s="211">
        <v>21.038</v>
      </c>
      <c r="E548" s="219"/>
      <c r="F548" s="211"/>
      <c r="G548" s="219"/>
      <c r="H548" s="211"/>
      <c r="I548" s="219"/>
      <c r="J548" s="223"/>
    </row>
    <row r="549" spans="1:10" s="208" customFormat="1" ht="12.75">
      <c r="A549" s="209" t="s">
        <v>1291</v>
      </c>
      <c r="B549" s="210" t="s">
        <v>1292</v>
      </c>
      <c r="C549" s="209" t="s">
        <v>177</v>
      </c>
      <c r="D549" s="211">
        <v>33.652000000000001</v>
      </c>
      <c r="E549" s="212"/>
      <c r="F549" s="213"/>
      <c r="G549" s="212"/>
      <c r="H549" s="213"/>
      <c r="I549" s="214"/>
      <c r="J549" s="215"/>
    </row>
    <row r="550" spans="1:10" s="208" customFormat="1" ht="12.75">
      <c r="A550" s="209" t="s">
        <v>1293</v>
      </c>
      <c r="B550" s="210" t="s">
        <v>1294</v>
      </c>
      <c r="C550" s="209" t="s">
        <v>177</v>
      </c>
      <c r="D550" s="211">
        <v>50.478999999999999</v>
      </c>
      <c r="E550" s="212"/>
      <c r="F550" s="213"/>
      <c r="G550" s="212"/>
      <c r="H550" s="213"/>
      <c r="I550" s="214"/>
      <c r="J550" s="215"/>
    </row>
    <row r="551" spans="1:10" s="208" customFormat="1" ht="12.75">
      <c r="A551" s="209" t="s">
        <v>1295</v>
      </c>
      <c r="B551" s="210" t="s">
        <v>1296</v>
      </c>
      <c r="C551" s="209" t="s">
        <v>177</v>
      </c>
      <c r="D551" s="211">
        <v>6.7000000000000004E-2</v>
      </c>
      <c r="E551" s="212"/>
      <c r="F551" s="213"/>
      <c r="G551" s="212"/>
      <c r="H551" s="213"/>
      <c r="I551" s="214"/>
      <c r="J551" s="215"/>
    </row>
    <row r="552" spans="1:10" s="208" customFormat="1" ht="12.75">
      <c r="A552" s="209" t="s">
        <v>1297</v>
      </c>
      <c r="B552" s="210" t="s">
        <v>1298</v>
      </c>
      <c r="C552" s="209" t="s">
        <v>177</v>
      </c>
      <c r="D552" s="211">
        <v>0.28000000000000003</v>
      </c>
      <c r="E552" s="212"/>
      <c r="F552" s="213"/>
      <c r="G552" s="212"/>
      <c r="H552" s="213"/>
      <c r="I552" s="214"/>
      <c r="J552" s="215"/>
    </row>
    <row r="553" spans="1:10" s="208" customFormat="1" ht="12.75">
      <c r="A553" s="209" t="s">
        <v>1299</v>
      </c>
      <c r="B553" s="210" t="s">
        <v>1300</v>
      </c>
      <c r="C553" s="209" t="s">
        <v>177</v>
      </c>
      <c r="D553" s="211">
        <v>0.29499999999999998</v>
      </c>
      <c r="E553" s="212"/>
      <c r="F553" s="213"/>
      <c r="G553" s="212"/>
      <c r="H553" s="213"/>
      <c r="I553" s="214"/>
      <c r="J553" s="215"/>
    </row>
    <row r="554" spans="1:10" s="208" customFormat="1" ht="12.75">
      <c r="A554" s="209" t="s">
        <v>1301</v>
      </c>
      <c r="B554" s="210" t="s">
        <v>1302</v>
      </c>
      <c r="C554" s="209" t="s">
        <v>177</v>
      </c>
      <c r="D554" s="211">
        <v>0.20499999999999999</v>
      </c>
      <c r="E554" s="212"/>
      <c r="F554" s="213"/>
      <c r="G554" s="212"/>
      <c r="H554" s="213"/>
      <c r="I554" s="214"/>
      <c r="J554" s="215"/>
    </row>
    <row r="555" spans="1:10" s="208" customFormat="1" ht="12.75">
      <c r="A555" s="209" t="s">
        <v>1303</v>
      </c>
      <c r="B555" s="210" t="s">
        <v>1304</v>
      </c>
      <c r="C555" s="209" t="s">
        <v>177</v>
      </c>
      <c r="D555" s="211">
        <v>0.89200000000000002</v>
      </c>
      <c r="E555" s="212"/>
      <c r="F555" s="213"/>
      <c r="G555" s="212"/>
      <c r="H555" s="213"/>
      <c r="I555" s="214"/>
      <c r="J555" s="215"/>
    </row>
    <row r="556" spans="1:10" s="208" customFormat="1" ht="12.75">
      <c r="A556" s="209" t="s">
        <v>1305</v>
      </c>
      <c r="B556" s="210" t="s">
        <v>1306</v>
      </c>
      <c r="C556" s="209" t="s">
        <v>177</v>
      </c>
      <c r="D556" s="211">
        <v>0.33800000000000002</v>
      </c>
      <c r="E556" s="212"/>
      <c r="F556" s="213"/>
      <c r="G556" s="212"/>
      <c r="H556" s="213"/>
      <c r="I556" s="214"/>
      <c r="J556" s="215"/>
    </row>
    <row r="557" spans="1:10" s="208" customFormat="1" ht="12.75">
      <c r="A557" s="209" t="s">
        <v>1307</v>
      </c>
      <c r="B557" s="210" t="s">
        <v>1308</v>
      </c>
      <c r="C557" s="209" t="s">
        <v>177</v>
      </c>
      <c r="D557" s="211">
        <v>0.123</v>
      </c>
      <c r="E557" s="212"/>
      <c r="F557" s="213"/>
      <c r="G557" s="212"/>
      <c r="H557" s="213"/>
      <c r="I557" s="214"/>
      <c r="J557" s="215"/>
    </row>
  </sheetData>
  <mergeCells count="9">
    <mergeCell ref="A7:J7"/>
    <mergeCell ref="A8:J8"/>
    <mergeCell ref="A9:J9"/>
    <mergeCell ref="A1:J1"/>
    <mergeCell ref="A2:J2"/>
    <mergeCell ref="A3:J3"/>
    <mergeCell ref="A4:J4"/>
    <mergeCell ref="A5:J5"/>
    <mergeCell ref="A6:J6"/>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J551"/>
  <sheetViews>
    <sheetView workbookViewId="0">
      <pane ySplit="10" topLeftCell="A11" activePane="bottomLeft" state="frozen"/>
      <selection pane="bottomLeft" activeCell="B27" sqref="B27"/>
    </sheetView>
  </sheetViews>
  <sheetFormatPr defaultRowHeight="12.75"/>
  <cols>
    <col min="1" max="1" width="13" style="108" customWidth="1"/>
    <col min="2" max="2" width="34.28515625" style="109" customWidth="1"/>
    <col min="3" max="3" width="20.140625" style="108" customWidth="1"/>
    <col min="4" max="4" width="14.85546875" style="110" customWidth="1"/>
    <col min="5" max="5" width="8.5703125" style="111" customWidth="1"/>
    <col min="6" max="6" width="13" style="110" customWidth="1"/>
    <col min="7" max="7" width="9.5703125" style="111" customWidth="1"/>
    <col min="8" max="8" width="11.85546875" style="110" customWidth="1"/>
    <col min="9" max="9" width="10.5703125" style="111" customWidth="1"/>
    <col min="10" max="10" width="37.42578125" style="112" customWidth="1"/>
    <col min="11" max="256" width="9.140625" style="71"/>
    <col min="257" max="257" width="13" style="71" customWidth="1"/>
    <col min="258" max="258" width="34.28515625" style="71" customWidth="1"/>
    <col min="259" max="259" width="20.140625" style="71" customWidth="1"/>
    <col min="260" max="260" width="14.85546875" style="71" customWidth="1"/>
    <col min="261" max="261" width="8.5703125" style="71" customWidth="1"/>
    <col min="262" max="262" width="13" style="71" customWidth="1"/>
    <col min="263" max="263" width="9.5703125" style="71" customWidth="1"/>
    <col min="264" max="264" width="11.85546875" style="71" customWidth="1"/>
    <col min="265" max="265" width="10.5703125" style="71" customWidth="1"/>
    <col min="266" max="266" width="37.42578125" style="71" customWidth="1"/>
    <col min="267" max="512" width="9.140625" style="71"/>
    <col min="513" max="513" width="13" style="71" customWidth="1"/>
    <col min="514" max="514" width="34.28515625" style="71" customWidth="1"/>
    <col min="515" max="515" width="20.140625" style="71" customWidth="1"/>
    <col min="516" max="516" width="14.85546875" style="71" customWidth="1"/>
    <col min="517" max="517" width="8.5703125" style="71" customWidth="1"/>
    <col min="518" max="518" width="13" style="71" customWidth="1"/>
    <col min="519" max="519" width="9.5703125" style="71" customWidth="1"/>
    <col min="520" max="520" width="11.85546875" style="71" customWidth="1"/>
    <col min="521" max="521" width="10.5703125" style="71" customWidth="1"/>
    <col min="522" max="522" width="37.42578125" style="71" customWidth="1"/>
    <col min="523" max="768" width="9.140625" style="71"/>
    <col min="769" max="769" width="13" style="71" customWidth="1"/>
    <col min="770" max="770" width="34.28515625" style="71" customWidth="1"/>
    <col min="771" max="771" width="20.140625" style="71" customWidth="1"/>
    <col min="772" max="772" width="14.85546875" style="71" customWidth="1"/>
    <col min="773" max="773" width="8.5703125" style="71" customWidth="1"/>
    <col min="774" max="774" width="13" style="71" customWidth="1"/>
    <col min="775" max="775" width="9.5703125" style="71" customWidth="1"/>
    <col min="776" max="776" width="11.85546875" style="71" customWidth="1"/>
    <col min="777" max="777" width="10.5703125" style="71" customWidth="1"/>
    <col min="778" max="778" width="37.42578125" style="71" customWidth="1"/>
    <col min="779" max="1024" width="9.140625" style="71"/>
    <col min="1025" max="1025" width="13" style="71" customWidth="1"/>
    <col min="1026" max="1026" width="34.28515625" style="71" customWidth="1"/>
    <col min="1027" max="1027" width="20.140625" style="71" customWidth="1"/>
    <col min="1028" max="1028" width="14.85546875" style="71" customWidth="1"/>
    <col min="1029" max="1029" width="8.5703125" style="71" customWidth="1"/>
    <col min="1030" max="1030" width="13" style="71" customWidth="1"/>
    <col min="1031" max="1031" width="9.5703125" style="71" customWidth="1"/>
    <col min="1032" max="1032" width="11.85546875" style="71" customWidth="1"/>
    <col min="1033" max="1033" width="10.5703125" style="71" customWidth="1"/>
    <col min="1034" max="1034" width="37.42578125" style="71" customWidth="1"/>
    <col min="1035" max="1280" width="9.140625" style="71"/>
    <col min="1281" max="1281" width="13" style="71" customWidth="1"/>
    <col min="1282" max="1282" width="34.28515625" style="71" customWidth="1"/>
    <col min="1283" max="1283" width="20.140625" style="71" customWidth="1"/>
    <col min="1284" max="1284" width="14.85546875" style="71" customWidth="1"/>
    <col min="1285" max="1285" width="8.5703125" style="71" customWidth="1"/>
    <col min="1286" max="1286" width="13" style="71" customWidth="1"/>
    <col min="1287" max="1287" width="9.5703125" style="71" customWidth="1"/>
    <col min="1288" max="1288" width="11.85546875" style="71" customWidth="1"/>
    <col min="1289" max="1289" width="10.5703125" style="71" customWidth="1"/>
    <col min="1290" max="1290" width="37.42578125" style="71" customWidth="1"/>
    <col min="1291" max="1536" width="9.140625" style="71"/>
    <col min="1537" max="1537" width="13" style="71" customWidth="1"/>
    <col min="1538" max="1538" width="34.28515625" style="71" customWidth="1"/>
    <col min="1539" max="1539" width="20.140625" style="71" customWidth="1"/>
    <col min="1540" max="1540" width="14.85546875" style="71" customWidth="1"/>
    <col min="1541" max="1541" width="8.5703125" style="71" customWidth="1"/>
    <col min="1542" max="1542" width="13" style="71" customWidth="1"/>
    <col min="1543" max="1543" width="9.5703125" style="71" customWidth="1"/>
    <col min="1544" max="1544" width="11.85546875" style="71" customWidth="1"/>
    <col min="1545" max="1545" width="10.5703125" style="71" customWidth="1"/>
    <col min="1546" max="1546" width="37.42578125" style="71" customWidth="1"/>
    <col min="1547" max="1792" width="9.140625" style="71"/>
    <col min="1793" max="1793" width="13" style="71" customWidth="1"/>
    <col min="1794" max="1794" width="34.28515625" style="71" customWidth="1"/>
    <col min="1795" max="1795" width="20.140625" style="71" customWidth="1"/>
    <col min="1796" max="1796" width="14.85546875" style="71" customWidth="1"/>
    <col min="1797" max="1797" width="8.5703125" style="71" customWidth="1"/>
    <col min="1798" max="1798" width="13" style="71" customWidth="1"/>
    <col min="1799" max="1799" width="9.5703125" style="71" customWidth="1"/>
    <col min="1800" max="1800" width="11.85546875" style="71" customWidth="1"/>
    <col min="1801" max="1801" width="10.5703125" style="71" customWidth="1"/>
    <col min="1802" max="1802" width="37.42578125" style="71" customWidth="1"/>
    <col min="1803" max="2048" width="9.140625" style="71"/>
    <col min="2049" max="2049" width="13" style="71" customWidth="1"/>
    <col min="2050" max="2050" width="34.28515625" style="71" customWidth="1"/>
    <col min="2051" max="2051" width="20.140625" style="71" customWidth="1"/>
    <col min="2052" max="2052" width="14.85546875" style="71" customWidth="1"/>
    <col min="2053" max="2053" width="8.5703125" style="71" customWidth="1"/>
    <col min="2054" max="2054" width="13" style="71" customWidth="1"/>
    <col min="2055" max="2055" width="9.5703125" style="71" customWidth="1"/>
    <col min="2056" max="2056" width="11.85546875" style="71" customWidth="1"/>
    <col min="2057" max="2057" width="10.5703125" style="71" customWidth="1"/>
    <col min="2058" max="2058" width="37.42578125" style="71" customWidth="1"/>
    <col min="2059" max="2304" width="9.140625" style="71"/>
    <col min="2305" max="2305" width="13" style="71" customWidth="1"/>
    <col min="2306" max="2306" width="34.28515625" style="71" customWidth="1"/>
    <col min="2307" max="2307" width="20.140625" style="71" customWidth="1"/>
    <col min="2308" max="2308" width="14.85546875" style="71" customWidth="1"/>
    <col min="2309" max="2309" width="8.5703125" style="71" customWidth="1"/>
    <col min="2310" max="2310" width="13" style="71" customWidth="1"/>
    <col min="2311" max="2311" width="9.5703125" style="71" customWidth="1"/>
    <col min="2312" max="2312" width="11.85546875" style="71" customWidth="1"/>
    <col min="2313" max="2313" width="10.5703125" style="71" customWidth="1"/>
    <col min="2314" max="2314" width="37.42578125" style="71" customWidth="1"/>
    <col min="2315" max="2560" width="9.140625" style="71"/>
    <col min="2561" max="2561" width="13" style="71" customWidth="1"/>
    <col min="2562" max="2562" width="34.28515625" style="71" customWidth="1"/>
    <col min="2563" max="2563" width="20.140625" style="71" customWidth="1"/>
    <col min="2564" max="2564" width="14.85546875" style="71" customWidth="1"/>
    <col min="2565" max="2565" width="8.5703125" style="71" customWidth="1"/>
    <col min="2566" max="2566" width="13" style="71" customWidth="1"/>
    <col min="2567" max="2567" width="9.5703125" style="71" customWidth="1"/>
    <col min="2568" max="2568" width="11.85546875" style="71" customWidth="1"/>
    <col min="2569" max="2569" width="10.5703125" style="71" customWidth="1"/>
    <col min="2570" max="2570" width="37.42578125" style="71" customWidth="1"/>
    <col min="2571" max="2816" width="9.140625" style="71"/>
    <col min="2817" max="2817" width="13" style="71" customWidth="1"/>
    <col min="2818" max="2818" width="34.28515625" style="71" customWidth="1"/>
    <col min="2819" max="2819" width="20.140625" style="71" customWidth="1"/>
    <col min="2820" max="2820" width="14.85546875" style="71" customWidth="1"/>
    <col min="2821" max="2821" width="8.5703125" style="71" customWidth="1"/>
    <col min="2822" max="2822" width="13" style="71" customWidth="1"/>
    <col min="2823" max="2823" width="9.5703125" style="71" customWidth="1"/>
    <col min="2824" max="2824" width="11.85546875" style="71" customWidth="1"/>
    <col min="2825" max="2825" width="10.5703125" style="71" customWidth="1"/>
    <col min="2826" max="2826" width="37.42578125" style="71" customWidth="1"/>
    <col min="2827" max="3072" width="9.140625" style="71"/>
    <col min="3073" max="3073" width="13" style="71" customWidth="1"/>
    <col min="3074" max="3074" width="34.28515625" style="71" customWidth="1"/>
    <col min="3075" max="3075" width="20.140625" style="71" customWidth="1"/>
    <col min="3076" max="3076" width="14.85546875" style="71" customWidth="1"/>
    <col min="3077" max="3077" width="8.5703125" style="71" customWidth="1"/>
    <col min="3078" max="3078" width="13" style="71" customWidth="1"/>
    <col min="3079" max="3079" width="9.5703125" style="71" customWidth="1"/>
    <col min="3080" max="3080" width="11.85546875" style="71" customWidth="1"/>
    <col min="3081" max="3081" width="10.5703125" style="71" customWidth="1"/>
    <col min="3082" max="3082" width="37.42578125" style="71" customWidth="1"/>
    <col min="3083" max="3328" width="9.140625" style="71"/>
    <col min="3329" max="3329" width="13" style="71" customWidth="1"/>
    <col min="3330" max="3330" width="34.28515625" style="71" customWidth="1"/>
    <col min="3331" max="3331" width="20.140625" style="71" customWidth="1"/>
    <col min="3332" max="3332" width="14.85546875" style="71" customWidth="1"/>
    <col min="3333" max="3333" width="8.5703125" style="71" customWidth="1"/>
    <col min="3334" max="3334" width="13" style="71" customWidth="1"/>
    <col min="3335" max="3335" width="9.5703125" style="71" customWidth="1"/>
    <col min="3336" max="3336" width="11.85546875" style="71" customWidth="1"/>
    <col min="3337" max="3337" width="10.5703125" style="71" customWidth="1"/>
    <col min="3338" max="3338" width="37.42578125" style="71" customWidth="1"/>
    <col min="3339" max="3584" width="9.140625" style="71"/>
    <col min="3585" max="3585" width="13" style="71" customWidth="1"/>
    <col min="3586" max="3586" width="34.28515625" style="71" customWidth="1"/>
    <col min="3587" max="3587" width="20.140625" style="71" customWidth="1"/>
    <col min="3588" max="3588" width="14.85546875" style="71" customWidth="1"/>
    <col min="3589" max="3589" width="8.5703125" style="71" customWidth="1"/>
    <col min="3590" max="3590" width="13" style="71" customWidth="1"/>
    <col min="3591" max="3591" width="9.5703125" style="71" customWidth="1"/>
    <col min="3592" max="3592" width="11.85546875" style="71" customWidth="1"/>
    <col min="3593" max="3593" width="10.5703125" style="71" customWidth="1"/>
    <col min="3594" max="3594" width="37.42578125" style="71" customWidth="1"/>
    <col min="3595" max="3840" width="9.140625" style="71"/>
    <col min="3841" max="3841" width="13" style="71" customWidth="1"/>
    <col min="3842" max="3842" width="34.28515625" style="71" customWidth="1"/>
    <col min="3843" max="3843" width="20.140625" style="71" customWidth="1"/>
    <col min="3844" max="3844" width="14.85546875" style="71" customWidth="1"/>
    <col min="3845" max="3845" width="8.5703125" style="71" customWidth="1"/>
    <col min="3846" max="3846" width="13" style="71" customWidth="1"/>
    <col min="3847" max="3847" width="9.5703125" style="71" customWidth="1"/>
    <col min="3848" max="3848" width="11.85546875" style="71" customWidth="1"/>
    <col min="3849" max="3849" width="10.5703125" style="71" customWidth="1"/>
    <col min="3850" max="3850" width="37.42578125" style="71" customWidth="1"/>
    <col min="3851" max="4096" width="9.140625" style="71"/>
    <col min="4097" max="4097" width="13" style="71" customWidth="1"/>
    <col min="4098" max="4098" width="34.28515625" style="71" customWidth="1"/>
    <col min="4099" max="4099" width="20.140625" style="71" customWidth="1"/>
    <col min="4100" max="4100" width="14.85546875" style="71" customWidth="1"/>
    <col min="4101" max="4101" width="8.5703125" style="71" customWidth="1"/>
    <col min="4102" max="4102" width="13" style="71" customWidth="1"/>
    <col min="4103" max="4103" width="9.5703125" style="71" customWidth="1"/>
    <col min="4104" max="4104" width="11.85546875" style="71" customWidth="1"/>
    <col min="4105" max="4105" width="10.5703125" style="71" customWidth="1"/>
    <col min="4106" max="4106" width="37.42578125" style="71" customWidth="1"/>
    <col min="4107" max="4352" width="9.140625" style="71"/>
    <col min="4353" max="4353" width="13" style="71" customWidth="1"/>
    <col min="4354" max="4354" width="34.28515625" style="71" customWidth="1"/>
    <col min="4355" max="4355" width="20.140625" style="71" customWidth="1"/>
    <col min="4356" max="4356" width="14.85546875" style="71" customWidth="1"/>
    <col min="4357" max="4357" width="8.5703125" style="71" customWidth="1"/>
    <col min="4358" max="4358" width="13" style="71" customWidth="1"/>
    <col min="4359" max="4359" width="9.5703125" style="71" customWidth="1"/>
    <col min="4360" max="4360" width="11.85546875" style="71" customWidth="1"/>
    <col min="4361" max="4361" width="10.5703125" style="71" customWidth="1"/>
    <col min="4362" max="4362" width="37.42578125" style="71" customWidth="1"/>
    <col min="4363" max="4608" width="9.140625" style="71"/>
    <col min="4609" max="4609" width="13" style="71" customWidth="1"/>
    <col min="4610" max="4610" width="34.28515625" style="71" customWidth="1"/>
    <col min="4611" max="4611" width="20.140625" style="71" customWidth="1"/>
    <col min="4612" max="4612" width="14.85546875" style="71" customWidth="1"/>
    <col min="4613" max="4613" width="8.5703125" style="71" customWidth="1"/>
    <col min="4614" max="4614" width="13" style="71" customWidth="1"/>
    <col min="4615" max="4615" width="9.5703125" style="71" customWidth="1"/>
    <col min="4616" max="4616" width="11.85546875" style="71" customWidth="1"/>
    <col min="4617" max="4617" width="10.5703125" style="71" customWidth="1"/>
    <col min="4618" max="4618" width="37.42578125" style="71" customWidth="1"/>
    <col min="4619" max="4864" width="9.140625" style="71"/>
    <col min="4865" max="4865" width="13" style="71" customWidth="1"/>
    <col min="4866" max="4866" width="34.28515625" style="71" customWidth="1"/>
    <col min="4867" max="4867" width="20.140625" style="71" customWidth="1"/>
    <col min="4868" max="4868" width="14.85546875" style="71" customWidth="1"/>
    <col min="4869" max="4869" width="8.5703125" style="71" customWidth="1"/>
    <col min="4870" max="4870" width="13" style="71" customWidth="1"/>
    <col min="4871" max="4871" width="9.5703125" style="71" customWidth="1"/>
    <col min="4872" max="4872" width="11.85546875" style="71" customWidth="1"/>
    <col min="4873" max="4873" width="10.5703125" style="71" customWidth="1"/>
    <col min="4874" max="4874" width="37.42578125" style="71" customWidth="1"/>
    <col min="4875" max="5120" width="9.140625" style="71"/>
    <col min="5121" max="5121" width="13" style="71" customWidth="1"/>
    <col min="5122" max="5122" width="34.28515625" style="71" customWidth="1"/>
    <col min="5123" max="5123" width="20.140625" style="71" customWidth="1"/>
    <col min="5124" max="5124" width="14.85546875" style="71" customWidth="1"/>
    <col min="5125" max="5125" width="8.5703125" style="71" customWidth="1"/>
    <col min="5126" max="5126" width="13" style="71" customWidth="1"/>
    <col min="5127" max="5127" width="9.5703125" style="71" customWidth="1"/>
    <col min="5128" max="5128" width="11.85546875" style="71" customWidth="1"/>
    <col min="5129" max="5129" width="10.5703125" style="71" customWidth="1"/>
    <col min="5130" max="5130" width="37.42578125" style="71" customWidth="1"/>
    <col min="5131" max="5376" width="9.140625" style="71"/>
    <col min="5377" max="5377" width="13" style="71" customWidth="1"/>
    <col min="5378" max="5378" width="34.28515625" style="71" customWidth="1"/>
    <col min="5379" max="5379" width="20.140625" style="71" customWidth="1"/>
    <col min="5380" max="5380" width="14.85546875" style="71" customWidth="1"/>
    <col min="5381" max="5381" width="8.5703125" style="71" customWidth="1"/>
    <col min="5382" max="5382" width="13" style="71" customWidth="1"/>
    <col min="5383" max="5383" width="9.5703125" style="71" customWidth="1"/>
    <col min="5384" max="5384" width="11.85546875" style="71" customWidth="1"/>
    <col min="5385" max="5385" width="10.5703125" style="71" customWidth="1"/>
    <col min="5386" max="5386" width="37.42578125" style="71" customWidth="1"/>
    <col min="5387" max="5632" width="9.140625" style="71"/>
    <col min="5633" max="5633" width="13" style="71" customWidth="1"/>
    <col min="5634" max="5634" width="34.28515625" style="71" customWidth="1"/>
    <col min="5635" max="5635" width="20.140625" style="71" customWidth="1"/>
    <col min="5636" max="5636" width="14.85546875" style="71" customWidth="1"/>
    <col min="5637" max="5637" width="8.5703125" style="71" customWidth="1"/>
    <col min="5638" max="5638" width="13" style="71" customWidth="1"/>
    <col min="5639" max="5639" width="9.5703125" style="71" customWidth="1"/>
    <col min="5640" max="5640" width="11.85546875" style="71" customWidth="1"/>
    <col min="5641" max="5641" width="10.5703125" style="71" customWidth="1"/>
    <col min="5642" max="5642" width="37.42578125" style="71" customWidth="1"/>
    <col min="5643" max="5888" width="9.140625" style="71"/>
    <col min="5889" max="5889" width="13" style="71" customWidth="1"/>
    <col min="5890" max="5890" width="34.28515625" style="71" customWidth="1"/>
    <col min="5891" max="5891" width="20.140625" style="71" customWidth="1"/>
    <col min="5892" max="5892" width="14.85546875" style="71" customWidth="1"/>
    <col min="5893" max="5893" width="8.5703125" style="71" customWidth="1"/>
    <col min="5894" max="5894" width="13" style="71" customWidth="1"/>
    <col min="5895" max="5895" width="9.5703125" style="71" customWidth="1"/>
    <col min="5896" max="5896" width="11.85546875" style="71" customWidth="1"/>
    <col min="5897" max="5897" width="10.5703125" style="71" customWidth="1"/>
    <col min="5898" max="5898" width="37.42578125" style="71" customWidth="1"/>
    <col min="5899" max="6144" width="9.140625" style="71"/>
    <col min="6145" max="6145" width="13" style="71" customWidth="1"/>
    <col min="6146" max="6146" width="34.28515625" style="71" customWidth="1"/>
    <col min="6147" max="6147" width="20.140625" style="71" customWidth="1"/>
    <col min="6148" max="6148" width="14.85546875" style="71" customWidth="1"/>
    <col min="6149" max="6149" width="8.5703125" style="71" customWidth="1"/>
    <col min="6150" max="6150" width="13" style="71" customWidth="1"/>
    <col min="6151" max="6151" width="9.5703125" style="71" customWidth="1"/>
    <col min="6152" max="6152" width="11.85546875" style="71" customWidth="1"/>
    <col min="6153" max="6153" width="10.5703125" style="71" customWidth="1"/>
    <col min="6154" max="6154" width="37.42578125" style="71" customWidth="1"/>
    <col min="6155" max="6400" width="9.140625" style="71"/>
    <col min="6401" max="6401" width="13" style="71" customWidth="1"/>
    <col min="6402" max="6402" width="34.28515625" style="71" customWidth="1"/>
    <col min="6403" max="6403" width="20.140625" style="71" customWidth="1"/>
    <col min="6404" max="6404" width="14.85546875" style="71" customWidth="1"/>
    <col min="6405" max="6405" width="8.5703125" style="71" customWidth="1"/>
    <col min="6406" max="6406" width="13" style="71" customWidth="1"/>
    <col min="6407" max="6407" width="9.5703125" style="71" customWidth="1"/>
    <col min="6408" max="6408" width="11.85546875" style="71" customWidth="1"/>
    <col min="6409" max="6409" width="10.5703125" style="71" customWidth="1"/>
    <col min="6410" max="6410" width="37.42578125" style="71" customWidth="1"/>
    <col min="6411" max="6656" width="9.140625" style="71"/>
    <col min="6657" max="6657" width="13" style="71" customWidth="1"/>
    <col min="6658" max="6658" width="34.28515625" style="71" customWidth="1"/>
    <col min="6659" max="6659" width="20.140625" style="71" customWidth="1"/>
    <col min="6660" max="6660" width="14.85546875" style="71" customWidth="1"/>
    <col min="6661" max="6661" width="8.5703125" style="71" customWidth="1"/>
    <col min="6662" max="6662" width="13" style="71" customWidth="1"/>
    <col min="6663" max="6663" width="9.5703125" style="71" customWidth="1"/>
    <col min="6664" max="6664" width="11.85546875" style="71" customWidth="1"/>
    <col min="6665" max="6665" width="10.5703125" style="71" customWidth="1"/>
    <col min="6666" max="6666" width="37.42578125" style="71" customWidth="1"/>
    <col min="6667" max="6912" width="9.140625" style="71"/>
    <col min="6913" max="6913" width="13" style="71" customWidth="1"/>
    <col min="6914" max="6914" width="34.28515625" style="71" customWidth="1"/>
    <col min="6915" max="6915" width="20.140625" style="71" customWidth="1"/>
    <col min="6916" max="6916" width="14.85546875" style="71" customWidth="1"/>
    <col min="6917" max="6917" width="8.5703125" style="71" customWidth="1"/>
    <col min="6918" max="6918" width="13" style="71" customWidth="1"/>
    <col min="6919" max="6919" width="9.5703125" style="71" customWidth="1"/>
    <col min="6920" max="6920" width="11.85546875" style="71" customWidth="1"/>
    <col min="6921" max="6921" width="10.5703125" style="71" customWidth="1"/>
    <col min="6922" max="6922" width="37.42578125" style="71" customWidth="1"/>
    <col min="6923" max="7168" width="9.140625" style="71"/>
    <col min="7169" max="7169" width="13" style="71" customWidth="1"/>
    <col min="7170" max="7170" width="34.28515625" style="71" customWidth="1"/>
    <col min="7171" max="7171" width="20.140625" style="71" customWidth="1"/>
    <col min="7172" max="7172" width="14.85546875" style="71" customWidth="1"/>
    <col min="7173" max="7173" width="8.5703125" style="71" customWidth="1"/>
    <col min="7174" max="7174" width="13" style="71" customWidth="1"/>
    <col min="7175" max="7175" width="9.5703125" style="71" customWidth="1"/>
    <col min="7176" max="7176" width="11.85546875" style="71" customWidth="1"/>
    <col min="7177" max="7177" width="10.5703125" style="71" customWidth="1"/>
    <col min="7178" max="7178" width="37.42578125" style="71" customWidth="1"/>
    <col min="7179" max="7424" width="9.140625" style="71"/>
    <col min="7425" max="7425" width="13" style="71" customWidth="1"/>
    <col min="7426" max="7426" width="34.28515625" style="71" customWidth="1"/>
    <col min="7427" max="7427" width="20.140625" style="71" customWidth="1"/>
    <col min="7428" max="7428" width="14.85546875" style="71" customWidth="1"/>
    <col min="7429" max="7429" width="8.5703125" style="71" customWidth="1"/>
    <col min="7430" max="7430" width="13" style="71" customWidth="1"/>
    <col min="7431" max="7431" width="9.5703125" style="71" customWidth="1"/>
    <col min="7432" max="7432" width="11.85546875" style="71" customWidth="1"/>
    <col min="7433" max="7433" width="10.5703125" style="71" customWidth="1"/>
    <col min="7434" max="7434" width="37.42578125" style="71" customWidth="1"/>
    <col min="7435" max="7680" width="9.140625" style="71"/>
    <col min="7681" max="7681" width="13" style="71" customWidth="1"/>
    <col min="7682" max="7682" width="34.28515625" style="71" customWidth="1"/>
    <col min="7683" max="7683" width="20.140625" style="71" customWidth="1"/>
    <col min="7684" max="7684" width="14.85546875" style="71" customWidth="1"/>
    <col min="7685" max="7685" width="8.5703125" style="71" customWidth="1"/>
    <col min="7686" max="7686" width="13" style="71" customWidth="1"/>
    <col min="7687" max="7687" width="9.5703125" style="71" customWidth="1"/>
    <col min="7688" max="7688" width="11.85546875" style="71" customWidth="1"/>
    <col min="7689" max="7689" width="10.5703125" style="71" customWidth="1"/>
    <col min="7690" max="7690" width="37.42578125" style="71" customWidth="1"/>
    <col min="7691" max="7936" width="9.140625" style="71"/>
    <col min="7937" max="7937" width="13" style="71" customWidth="1"/>
    <col min="7938" max="7938" width="34.28515625" style="71" customWidth="1"/>
    <col min="7939" max="7939" width="20.140625" style="71" customWidth="1"/>
    <col min="7940" max="7940" width="14.85546875" style="71" customWidth="1"/>
    <col min="7941" max="7941" width="8.5703125" style="71" customWidth="1"/>
    <col min="7942" max="7942" width="13" style="71" customWidth="1"/>
    <col min="7943" max="7943" width="9.5703125" style="71" customWidth="1"/>
    <col min="7944" max="7944" width="11.85546875" style="71" customWidth="1"/>
    <col min="7945" max="7945" width="10.5703125" style="71" customWidth="1"/>
    <col min="7946" max="7946" width="37.42578125" style="71" customWidth="1"/>
    <col min="7947" max="8192" width="9.140625" style="71"/>
    <col min="8193" max="8193" width="13" style="71" customWidth="1"/>
    <col min="8194" max="8194" width="34.28515625" style="71" customWidth="1"/>
    <col min="8195" max="8195" width="20.140625" style="71" customWidth="1"/>
    <col min="8196" max="8196" width="14.85546875" style="71" customWidth="1"/>
    <col min="8197" max="8197" width="8.5703125" style="71" customWidth="1"/>
    <col min="8198" max="8198" width="13" style="71" customWidth="1"/>
    <col min="8199" max="8199" width="9.5703125" style="71" customWidth="1"/>
    <col min="8200" max="8200" width="11.85546875" style="71" customWidth="1"/>
    <col min="8201" max="8201" width="10.5703125" style="71" customWidth="1"/>
    <col min="8202" max="8202" width="37.42578125" style="71" customWidth="1"/>
    <col min="8203" max="8448" width="9.140625" style="71"/>
    <col min="8449" max="8449" width="13" style="71" customWidth="1"/>
    <col min="8450" max="8450" width="34.28515625" style="71" customWidth="1"/>
    <col min="8451" max="8451" width="20.140625" style="71" customWidth="1"/>
    <col min="8452" max="8452" width="14.85546875" style="71" customWidth="1"/>
    <col min="8453" max="8453" width="8.5703125" style="71" customWidth="1"/>
    <col min="8454" max="8454" width="13" style="71" customWidth="1"/>
    <col min="8455" max="8455" width="9.5703125" style="71" customWidth="1"/>
    <col min="8456" max="8456" width="11.85546875" style="71" customWidth="1"/>
    <col min="8457" max="8457" width="10.5703125" style="71" customWidth="1"/>
    <col min="8458" max="8458" width="37.42578125" style="71" customWidth="1"/>
    <col min="8459" max="8704" width="9.140625" style="71"/>
    <col min="8705" max="8705" width="13" style="71" customWidth="1"/>
    <col min="8706" max="8706" width="34.28515625" style="71" customWidth="1"/>
    <col min="8707" max="8707" width="20.140625" style="71" customWidth="1"/>
    <col min="8708" max="8708" width="14.85546875" style="71" customWidth="1"/>
    <col min="8709" max="8709" width="8.5703125" style="71" customWidth="1"/>
    <col min="8710" max="8710" width="13" style="71" customWidth="1"/>
    <col min="8711" max="8711" width="9.5703125" style="71" customWidth="1"/>
    <col min="8712" max="8712" width="11.85546875" style="71" customWidth="1"/>
    <col min="8713" max="8713" width="10.5703125" style="71" customWidth="1"/>
    <col min="8714" max="8714" width="37.42578125" style="71" customWidth="1"/>
    <col min="8715" max="8960" width="9.140625" style="71"/>
    <col min="8961" max="8961" width="13" style="71" customWidth="1"/>
    <col min="8962" max="8962" width="34.28515625" style="71" customWidth="1"/>
    <col min="8963" max="8963" width="20.140625" style="71" customWidth="1"/>
    <col min="8964" max="8964" width="14.85546875" style="71" customWidth="1"/>
    <col min="8965" max="8965" width="8.5703125" style="71" customWidth="1"/>
    <col min="8966" max="8966" width="13" style="71" customWidth="1"/>
    <col min="8967" max="8967" width="9.5703125" style="71" customWidth="1"/>
    <col min="8968" max="8968" width="11.85546875" style="71" customWidth="1"/>
    <col min="8969" max="8969" width="10.5703125" style="71" customWidth="1"/>
    <col min="8970" max="8970" width="37.42578125" style="71" customWidth="1"/>
    <col min="8971" max="9216" width="9.140625" style="71"/>
    <col min="9217" max="9217" width="13" style="71" customWidth="1"/>
    <col min="9218" max="9218" width="34.28515625" style="71" customWidth="1"/>
    <col min="9219" max="9219" width="20.140625" style="71" customWidth="1"/>
    <col min="9220" max="9220" width="14.85546875" style="71" customWidth="1"/>
    <col min="9221" max="9221" width="8.5703125" style="71" customWidth="1"/>
    <col min="9222" max="9222" width="13" style="71" customWidth="1"/>
    <col min="9223" max="9223" width="9.5703125" style="71" customWidth="1"/>
    <col min="9224" max="9224" width="11.85546875" style="71" customWidth="1"/>
    <col min="9225" max="9225" width="10.5703125" style="71" customWidth="1"/>
    <col min="9226" max="9226" width="37.42578125" style="71" customWidth="1"/>
    <col min="9227" max="9472" width="9.140625" style="71"/>
    <col min="9473" max="9473" width="13" style="71" customWidth="1"/>
    <col min="9474" max="9474" width="34.28515625" style="71" customWidth="1"/>
    <col min="9475" max="9475" width="20.140625" style="71" customWidth="1"/>
    <col min="9476" max="9476" width="14.85546875" style="71" customWidth="1"/>
    <col min="9477" max="9477" width="8.5703125" style="71" customWidth="1"/>
    <col min="9478" max="9478" width="13" style="71" customWidth="1"/>
    <col min="9479" max="9479" width="9.5703125" style="71" customWidth="1"/>
    <col min="9480" max="9480" width="11.85546875" style="71" customWidth="1"/>
    <col min="9481" max="9481" width="10.5703125" style="71" customWidth="1"/>
    <col min="9482" max="9482" width="37.42578125" style="71" customWidth="1"/>
    <col min="9483" max="9728" width="9.140625" style="71"/>
    <col min="9729" max="9729" width="13" style="71" customWidth="1"/>
    <col min="9730" max="9730" width="34.28515625" style="71" customWidth="1"/>
    <col min="9731" max="9731" width="20.140625" style="71" customWidth="1"/>
    <col min="9732" max="9732" width="14.85546875" style="71" customWidth="1"/>
    <col min="9733" max="9733" width="8.5703125" style="71" customWidth="1"/>
    <col min="9734" max="9734" width="13" style="71" customWidth="1"/>
    <col min="9735" max="9735" width="9.5703125" style="71" customWidth="1"/>
    <col min="9736" max="9736" width="11.85546875" style="71" customWidth="1"/>
    <col min="9737" max="9737" width="10.5703125" style="71" customWidth="1"/>
    <col min="9738" max="9738" width="37.42578125" style="71" customWidth="1"/>
    <col min="9739" max="9984" width="9.140625" style="71"/>
    <col min="9985" max="9985" width="13" style="71" customWidth="1"/>
    <col min="9986" max="9986" width="34.28515625" style="71" customWidth="1"/>
    <col min="9987" max="9987" width="20.140625" style="71" customWidth="1"/>
    <col min="9988" max="9988" width="14.85546875" style="71" customWidth="1"/>
    <col min="9989" max="9989" width="8.5703125" style="71" customWidth="1"/>
    <col min="9990" max="9990" width="13" style="71" customWidth="1"/>
    <col min="9991" max="9991" width="9.5703125" style="71" customWidth="1"/>
    <col min="9992" max="9992" width="11.85546875" style="71" customWidth="1"/>
    <col min="9993" max="9993" width="10.5703125" style="71" customWidth="1"/>
    <col min="9994" max="9994" width="37.42578125" style="71" customWidth="1"/>
    <col min="9995" max="10240" width="9.140625" style="71"/>
    <col min="10241" max="10241" width="13" style="71" customWidth="1"/>
    <col min="10242" max="10242" width="34.28515625" style="71" customWidth="1"/>
    <col min="10243" max="10243" width="20.140625" style="71" customWidth="1"/>
    <col min="10244" max="10244" width="14.85546875" style="71" customWidth="1"/>
    <col min="10245" max="10245" width="8.5703125" style="71" customWidth="1"/>
    <col min="10246" max="10246" width="13" style="71" customWidth="1"/>
    <col min="10247" max="10247" width="9.5703125" style="71" customWidth="1"/>
    <col min="10248" max="10248" width="11.85546875" style="71" customWidth="1"/>
    <col min="10249" max="10249" width="10.5703125" style="71" customWidth="1"/>
    <col min="10250" max="10250" width="37.42578125" style="71" customWidth="1"/>
    <col min="10251" max="10496" width="9.140625" style="71"/>
    <col min="10497" max="10497" width="13" style="71" customWidth="1"/>
    <col min="10498" max="10498" width="34.28515625" style="71" customWidth="1"/>
    <col min="10499" max="10499" width="20.140625" style="71" customWidth="1"/>
    <col min="10500" max="10500" width="14.85546875" style="71" customWidth="1"/>
    <col min="10501" max="10501" width="8.5703125" style="71" customWidth="1"/>
    <col min="10502" max="10502" width="13" style="71" customWidth="1"/>
    <col min="10503" max="10503" width="9.5703125" style="71" customWidth="1"/>
    <col min="10504" max="10504" width="11.85546875" style="71" customWidth="1"/>
    <col min="10505" max="10505" width="10.5703125" style="71" customWidth="1"/>
    <col min="10506" max="10506" width="37.42578125" style="71" customWidth="1"/>
    <col min="10507" max="10752" width="9.140625" style="71"/>
    <col min="10753" max="10753" width="13" style="71" customWidth="1"/>
    <col min="10754" max="10754" width="34.28515625" style="71" customWidth="1"/>
    <col min="10755" max="10755" width="20.140625" style="71" customWidth="1"/>
    <col min="10756" max="10756" width="14.85546875" style="71" customWidth="1"/>
    <col min="10757" max="10757" width="8.5703125" style="71" customWidth="1"/>
    <col min="10758" max="10758" width="13" style="71" customWidth="1"/>
    <col min="10759" max="10759" width="9.5703125" style="71" customWidth="1"/>
    <col min="10760" max="10760" width="11.85546875" style="71" customWidth="1"/>
    <col min="10761" max="10761" width="10.5703125" style="71" customWidth="1"/>
    <col min="10762" max="10762" width="37.42578125" style="71" customWidth="1"/>
    <col min="10763" max="11008" width="9.140625" style="71"/>
    <col min="11009" max="11009" width="13" style="71" customWidth="1"/>
    <col min="11010" max="11010" width="34.28515625" style="71" customWidth="1"/>
    <col min="11011" max="11011" width="20.140625" style="71" customWidth="1"/>
    <col min="11012" max="11012" width="14.85546875" style="71" customWidth="1"/>
    <col min="11013" max="11013" width="8.5703125" style="71" customWidth="1"/>
    <col min="11014" max="11014" width="13" style="71" customWidth="1"/>
    <col min="11015" max="11015" width="9.5703125" style="71" customWidth="1"/>
    <col min="11016" max="11016" width="11.85546875" style="71" customWidth="1"/>
    <col min="11017" max="11017" width="10.5703125" style="71" customWidth="1"/>
    <col min="11018" max="11018" width="37.42578125" style="71" customWidth="1"/>
    <col min="11019" max="11264" width="9.140625" style="71"/>
    <col min="11265" max="11265" width="13" style="71" customWidth="1"/>
    <col min="11266" max="11266" width="34.28515625" style="71" customWidth="1"/>
    <col min="11267" max="11267" width="20.140625" style="71" customWidth="1"/>
    <col min="11268" max="11268" width="14.85546875" style="71" customWidth="1"/>
    <col min="11269" max="11269" width="8.5703125" style="71" customWidth="1"/>
    <col min="11270" max="11270" width="13" style="71" customWidth="1"/>
    <col min="11271" max="11271" width="9.5703125" style="71" customWidth="1"/>
    <col min="11272" max="11272" width="11.85546875" style="71" customWidth="1"/>
    <col min="11273" max="11273" width="10.5703125" style="71" customWidth="1"/>
    <col min="11274" max="11274" width="37.42578125" style="71" customWidth="1"/>
    <col min="11275" max="11520" width="9.140625" style="71"/>
    <col min="11521" max="11521" width="13" style="71" customWidth="1"/>
    <col min="11522" max="11522" width="34.28515625" style="71" customWidth="1"/>
    <col min="11523" max="11523" width="20.140625" style="71" customWidth="1"/>
    <col min="11524" max="11524" width="14.85546875" style="71" customWidth="1"/>
    <col min="11525" max="11525" width="8.5703125" style="71" customWidth="1"/>
    <col min="11526" max="11526" width="13" style="71" customWidth="1"/>
    <col min="11527" max="11527" width="9.5703125" style="71" customWidth="1"/>
    <col min="11528" max="11528" width="11.85546875" style="71" customWidth="1"/>
    <col min="11529" max="11529" width="10.5703125" style="71" customWidth="1"/>
    <col min="11530" max="11530" width="37.42578125" style="71" customWidth="1"/>
    <col min="11531" max="11776" width="9.140625" style="71"/>
    <col min="11777" max="11777" width="13" style="71" customWidth="1"/>
    <col min="11778" max="11778" width="34.28515625" style="71" customWidth="1"/>
    <col min="11779" max="11779" width="20.140625" style="71" customWidth="1"/>
    <col min="11780" max="11780" width="14.85546875" style="71" customWidth="1"/>
    <col min="11781" max="11781" width="8.5703125" style="71" customWidth="1"/>
    <col min="11782" max="11782" width="13" style="71" customWidth="1"/>
    <col min="11783" max="11783" width="9.5703125" style="71" customWidth="1"/>
    <col min="11784" max="11784" width="11.85546875" style="71" customWidth="1"/>
    <col min="11785" max="11785" width="10.5703125" style="71" customWidth="1"/>
    <col min="11786" max="11786" width="37.42578125" style="71" customWidth="1"/>
    <col min="11787" max="12032" width="9.140625" style="71"/>
    <col min="12033" max="12033" width="13" style="71" customWidth="1"/>
    <col min="12034" max="12034" width="34.28515625" style="71" customWidth="1"/>
    <col min="12035" max="12035" width="20.140625" style="71" customWidth="1"/>
    <col min="12036" max="12036" width="14.85546875" style="71" customWidth="1"/>
    <col min="12037" max="12037" width="8.5703125" style="71" customWidth="1"/>
    <col min="12038" max="12038" width="13" style="71" customWidth="1"/>
    <col min="12039" max="12039" width="9.5703125" style="71" customWidth="1"/>
    <col min="12040" max="12040" width="11.85546875" style="71" customWidth="1"/>
    <col min="12041" max="12041" width="10.5703125" style="71" customWidth="1"/>
    <col min="12042" max="12042" width="37.42578125" style="71" customWidth="1"/>
    <col min="12043" max="12288" width="9.140625" style="71"/>
    <col min="12289" max="12289" width="13" style="71" customWidth="1"/>
    <col min="12290" max="12290" width="34.28515625" style="71" customWidth="1"/>
    <col min="12291" max="12291" width="20.140625" style="71" customWidth="1"/>
    <col min="12292" max="12292" width="14.85546875" style="71" customWidth="1"/>
    <col min="12293" max="12293" width="8.5703125" style="71" customWidth="1"/>
    <col min="12294" max="12294" width="13" style="71" customWidth="1"/>
    <col min="12295" max="12295" width="9.5703125" style="71" customWidth="1"/>
    <col min="12296" max="12296" width="11.85546875" style="71" customWidth="1"/>
    <col min="12297" max="12297" width="10.5703125" style="71" customWidth="1"/>
    <col min="12298" max="12298" width="37.42578125" style="71" customWidth="1"/>
    <col min="12299" max="12544" width="9.140625" style="71"/>
    <col min="12545" max="12545" width="13" style="71" customWidth="1"/>
    <col min="12546" max="12546" width="34.28515625" style="71" customWidth="1"/>
    <col min="12547" max="12547" width="20.140625" style="71" customWidth="1"/>
    <col min="12548" max="12548" width="14.85546875" style="71" customWidth="1"/>
    <col min="12549" max="12549" width="8.5703125" style="71" customWidth="1"/>
    <col min="12550" max="12550" width="13" style="71" customWidth="1"/>
    <col min="12551" max="12551" width="9.5703125" style="71" customWidth="1"/>
    <col min="12552" max="12552" width="11.85546875" style="71" customWidth="1"/>
    <col min="12553" max="12553" width="10.5703125" style="71" customWidth="1"/>
    <col min="12554" max="12554" width="37.42578125" style="71" customWidth="1"/>
    <col min="12555" max="12800" width="9.140625" style="71"/>
    <col min="12801" max="12801" width="13" style="71" customWidth="1"/>
    <col min="12802" max="12802" width="34.28515625" style="71" customWidth="1"/>
    <col min="12803" max="12803" width="20.140625" style="71" customWidth="1"/>
    <col min="12804" max="12804" width="14.85546875" style="71" customWidth="1"/>
    <col min="12805" max="12805" width="8.5703125" style="71" customWidth="1"/>
    <col min="12806" max="12806" width="13" style="71" customWidth="1"/>
    <col min="12807" max="12807" width="9.5703125" style="71" customWidth="1"/>
    <col min="12808" max="12808" width="11.85546875" style="71" customWidth="1"/>
    <col min="12809" max="12809" width="10.5703125" style="71" customWidth="1"/>
    <col min="12810" max="12810" width="37.42578125" style="71" customWidth="1"/>
    <col min="12811" max="13056" width="9.140625" style="71"/>
    <col min="13057" max="13057" width="13" style="71" customWidth="1"/>
    <col min="13058" max="13058" width="34.28515625" style="71" customWidth="1"/>
    <col min="13059" max="13059" width="20.140625" style="71" customWidth="1"/>
    <col min="13060" max="13060" width="14.85546875" style="71" customWidth="1"/>
    <col min="13061" max="13061" width="8.5703125" style="71" customWidth="1"/>
    <col min="13062" max="13062" width="13" style="71" customWidth="1"/>
    <col min="13063" max="13063" width="9.5703125" style="71" customWidth="1"/>
    <col min="13064" max="13064" width="11.85546875" style="71" customWidth="1"/>
    <col min="13065" max="13065" width="10.5703125" style="71" customWidth="1"/>
    <col min="13066" max="13066" width="37.42578125" style="71" customWidth="1"/>
    <col min="13067" max="13312" width="9.140625" style="71"/>
    <col min="13313" max="13313" width="13" style="71" customWidth="1"/>
    <col min="13314" max="13314" width="34.28515625" style="71" customWidth="1"/>
    <col min="13315" max="13315" width="20.140625" style="71" customWidth="1"/>
    <col min="13316" max="13316" width="14.85546875" style="71" customWidth="1"/>
    <col min="13317" max="13317" width="8.5703125" style="71" customWidth="1"/>
    <col min="13318" max="13318" width="13" style="71" customWidth="1"/>
    <col min="13319" max="13319" width="9.5703125" style="71" customWidth="1"/>
    <col min="13320" max="13320" width="11.85546875" style="71" customWidth="1"/>
    <col min="13321" max="13321" width="10.5703125" style="71" customWidth="1"/>
    <col min="13322" max="13322" width="37.42578125" style="71" customWidth="1"/>
    <col min="13323" max="13568" width="9.140625" style="71"/>
    <col min="13569" max="13569" width="13" style="71" customWidth="1"/>
    <col min="13570" max="13570" width="34.28515625" style="71" customWidth="1"/>
    <col min="13571" max="13571" width="20.140625" style="71" customWidth="1"/>
    <col min="13572" max="13572" width="14.85546875" style="71" customWidth="1"/>
    <col min="13573" max="13573" width="8.5703125" style="71" customWidth="1"/>
    <col min="13574" max="13574" width="13" style="71" customWidth="1"/>
    <col min="13575" max="13575" width="9.5703125" style="71" customWidth="1"/>
    <col min="13576" max="13576" width="11.85546875" style="71" customWidth="1"/>
    <col min="13577" max="13577" width="10.5703125" style="71" customWidth="1"/>
    <col min="13578" max="13578" width="37.42578125" style="71" customWidth="1"/>
    <col min="13579" max="13824" width="9.140625" style="71"/>
    <col min="13825" max="13825" width="13" style="71" customWidth="1"/>
    <col min="13826" max="13826" width="34.28515625" style="71" customWidth="1"/>
    <col min="13827" max="13827" width="20.140625" style="71" customWidth="1"/>
    <col min="13828" max="13828" width="14.85546875" style="71" customWidth="1"/>
    <col min="13829" max="13829" width="8.5703125" style="71" customWidth="1"/>
    <col min="13830" max="13830" width="13" style="71" customWidth="1"/>
    <col min="13831" max="13831" width="9.5703125" style="71" customWidth="1"/>
    <col min="13832" max="13832" width="11.85546875" style="71" customWidth="1"/>
    <col min="13833" max="13833" width="10.5703125" style="71" customWidth="1"/>
    <col min="13834" max="13834" width="37.42578125" style="71" customWidth="1"/>
    <col min="13835" max="14080" width="9.140625" style="71"/>
    <col min="14081" max="14081" width="13" style="71" customWidth="1"/>
    <col min="14082" max="14082" width="34.28515625" style="71" customWidth="1"/>
    <col min="14083" max="14083" width="20.140625" style="71" customWidth="1"/>
    <col min="14084" max="14084" width="14.85546875" style="71" customWidth="1"/>
    <col min="14085" max="14085" width="8.5703125" style="71" customWidth="1"/>
    <col min="14086" max="14086" width="13" style="71" customWidth="1"/>
    <col min="14087" max="14087" width="9.5703125" style="71" customWidth="1"/>
    <col min="14088" max="14088" width="11.85546875" style="71" customWidth="1"/>
    <col min="14089" max="14089" width="10.5703125" style="71" customWidth="1"/>
    <col min="14090" max="14090" width="37.42578125" style="71" customWidth="1"/>
    <col min="14091" max="14336" width="9.140625" style="71"/>
    <col min="14337" max="14337" width="13" style="71" customWidth="1"/>
    <col min="14338" max="14338" width="34.28515625" style="71" customWidth="1"/>
    <col min="14339" max="14339" width="20.140625" style="71" customWidth="1"/>
    <col min="14340" max="14340" width="14.85546875" style="71" customWidth="1"/>
    <col min="14341" max="14341" width="8.5703125" style="71" customWidth="1"/>
    <col min="14342" max="14342" width="13" style="71" customWidth="1"/>
    <col min="14343" max="14343" width="9.5703125" style="71" customWidth="1"/>
    <col min="14344" max="14344" width="11.85546875" style="71" customWidth="1"/>
    <col min="14345" max="14345" width="10.5703125" style="71" customWidth="1"/>
    <col min="14346" max="14346" width="37.42578125" style="71" customWidth="1"/>
    <col min="14347" max="14592" width="9.140625" style="71"/>
    <col min="14593" max="14593" width="13" style="71" customWidth="1"/>
    <col min="14594" max="14594" width="34.28515625" style="71" customWidth="1"/>
    <col min="14595" max="14595" width="20.140625" style="71" customWidth="1"/>
    <col min="14596" max="14596" width="14.85546875" style="71" customWidth="1"/>
    <col min="14597" max="14597" width="8.5703125" style="71" customWidth="1"/>
    <col min="14598" max="14598" width="13" style="71" customWidth="1"/>
    <col min="14599" max="14599" width="9.5703125" style="71" customWidth="1"/>
    <col min="14600" max="14600" width="11.85546875" style="71" customWidth="1"/>
    <col min="14601" max="14601" width="10.5703125" style="71" customWidth="1"/>
    <col min="14602" max="14602" width="37.42578125" style="71" customWidth="1"/>
    <col min="14603" max="14848" width="9.140625" style="71"/>
    <col min="14849" max="14849" width="13" style="71" customWidth="1"/>
    <col min="14850" max="14850" width="34.28515625" style="71" customWidth="1"/>
    <col min="14851" max="14851" width="20.140625" style="71" customWidth="1"/>
    <col min="14852" max="14852" width="14.85546875" style="71" customWidth="1"/>
    <col min="14853" max="14853" width="8.5703125" style="71" customWidth="1"/>
    <col min="14854" max="14854" width="13" style="71" customWidth="1"/>
    <col min="14855" max="14855" width="9.5703125" style="71" customWidth="1"/>
    <col min="14856" max="14856" width="11.85546875" style="71" customWidth="1"/>
    <col min="14857" max="14857" width="10.5703125" style="71" customWidth="1"/>
    <col min="14858" max="14858" width="37.42578125" style="71" customWidth="1"/>
    <col min="14859" max="15104" width="9.140625" style="71"/>
    <col min="15105" max="15105" width="13" style="71" customWidth="1"/>
    <col min="15106" max="15106" width="34.28515625" style="71" customWidth="1"/>
    <col min="15107" max="15107" width="20.140625" style="71" customWidth="1"/>
    <col min="15108" max="15108" width="14.85546875" style="71" customWidth="1"/>
    <col min="15109" max="15109" width="8.5703125" style="71" customWidth="1"/>
    <col min="15110" max="15110" width="13" style="71" customWidth="1"/>
    <col min="15111" max="15111" width="9.5703125" style="71" customWidth="1"/>
    <col min="15112" max="15112" width="11.85546875" style="71" customWidth="1"/>
    <col min="15113" max="15113" width="10.5703125" style="71" customWidth="1"/>
    <col min="15114" max="15114" width="37.42578125" style="71" customWidth="1"/>
    <col min="15115" max="15360" width="9.140625" style="71"/>
    <col min="15361" max="15361" width="13" style="71" customWidth="1"/>
    <col min="15362" max="15362" width="34.28515625" style="71" customWidth="1"/>
    <col min="15363" max="15363" width="20.140625" style="71" customWidth="1"/>
    <col min="15364" max="15364" width="14.85546875" style="71" customWidth="1"/>
    <col min="15365" max="15365" width="8.5703125" style="71" customWidth="1"/>
    <col min="15366" max="15366" width="13" style="71" customWidth="1"/>
    <col min="15367" max="15367" width="9.5703125" style="71" customWidth="1"/>
    <col min="15368" max="15368" width="11.85546875" style="71" customWidth="1"/>
    <col min="15369" max="15369" width="10.5703125" style="71" customWidth="1"/>
    <col min="15370" max="15370" width="37.42578125" style="71" customWidth="1"/>
    <col min="15371" max="15616" width="9.140625" style="71"/>
    <col min="15617" max="15617" width="13" style="71" customWidth="1"/>
    <col min="15618" max="15618" width="34.28515625" style="71" customWidth="1"/>
    <col min="15619" max="15619" width="20.140625" style="71" customWidth="1"/>
    <col min="15620" max="15620" width="14.85546875" style="71" customWidth="1"/>
    <col min="15621" max="15621" width="8.5703125" style="71" customWidth="1"/>
    <col min="15622" max="15622" width="13" style="71" customWidth="1"/>
    <col min="15623" max="15623" width="9.5703125" style="71" customWidth="1"/>
    <col min="15624" max="15624" width="11.85546875" style="71" customWidth="1"/>
    <col min="15625" max="15625" width="10.5703125" style="71" customWidth="1"/>
    <col min="15626" max="15626" width="37.42578125" style="71" customWidth="1"/>
    <col min="15627" max="15872" width="9.140625" style="71"/>
    <col min="15873" max="15873" width="13" style="71" customWidth="1"/>
    <col min="15874" max="15874" width="34.28515625" style="71" customWidth="1"/>
    <col min="15875" max="15875" width="20.140625" style="71" customWidth="1"/>
    <col min="15876" max="15876" width="14.85546875" style="71" customWidth="1"/>
    <col min="15877" max="15877" width="8.5703125" style="71" customWidth="1"/>
    <col min="15878" max="15878" width="13" style="71" customWidth="1"/>
    <col min="15879" max="15879" width="9.5703125" style="71" customWidth="1"/>
    <col min="15880" max="15880" width="11.85546875" style="71" customWidth="1"/>
    <col min="15881" max="15881" width="10.5703125" style="71" customWidth="1"/>
    <col min="15882" max="15882" width="37.42578125" style="71" customWidth="1"/>
    <col min="15883" max="16128" width="9.140625" style="71"/>
    <col min="16129" max="16129" width="13" style="71" customWidth="1"/>
    <col min="16130" max="16130" width="34.28515625" style="71" customWidth="1"/>
    <col min="16131" max="16131" width="20.140625" style="71" customWidth="1"/>
    <col min="16132" max="16132" width="14.85546875" style="71" customWidth="1"/>
    <col min="16133" max="16133" width="8.5703125" style="71" customWidth="1"/>
    <col min="16134" max="16134" width="13" style="71" customWidth="1"/>
    <col min="16135" max="16135" width="9.5703125" style="71" customWidth="1"/>
    <col min="16136" max="16136" width="11.85546875" style="71" customWidth="1"/>
    <col min="16137" max="16137" width="10.5703125" style="71" customWidth="1"/>
    <col min="16138" max="16138" width="37.42578125" style="71" customWidth="1"/>
    <col min="16139" max="16384" width="9.140625" style="71"/>
  </cols>
  <sheetData>
    <row r="1" spans="1:10" ht="15.75">
      <c r="A1" s="817" t="s">
        <v>161</v>
      </c>
      <c r="B1" s="817"/>
      <c r="C1" s="817"/>
      <c r="D1" s="817"/>
      <c r="E1" s="817"/>
      <c r="F1" s="817"/>
      <c r="G1" s="817"/>
      <c r="H1" s="817"/>
      <c r="I1" s="817"/>
      <c r="J1" s="817"/>
    </row>
    <row r="2" spans="1:10" ht="15.75">
      <c r="A2" s="817"/>
      <c r="B2" s="817"/>
      <c r="C2" s="817"/>
      <c r="D2" s="817"/>
      <c r="E2" s="817"/>
      <c r="F2" s="817"/>
      <c r="G2" s="817"/>
      <c r="H2" s="817"/>
      <c r="I2" s="817"/>
      <c r="J2" s="817"/>
    </row>
    <row r="3" spans="1:10" ht="15.75">
      <c r="A3" s="818" t="s">
        <v>162</v>
      </c>
      <c r="B3" s="818"/>
      <c r="C3" s="818"/>
      <c r="D3" s="818"/>
      <c r="E3" s="818"/>
      <c r="F3" s="818"/>
      <c r="G3" s="818"/>
      <c r="H3" s="818"/>
      <c r="I3" s="818"/>
      <c r="J3" s="818"/>
    </row>
    <row r="4" spans="1:10" ht="15.75">
      <c r="A4" s="819"/>
      <c r="B4" s="819"/>
      <c r="C4" s="819"/>
      <c r="D4" s="819"/>
      <c r="E4" s="819"/>
      <c r="F4" s="819"/>
      <c r="G4" s="819"/>
      <c r="H4" s="819"/>
      <c r="I4" s="819"/>
      <c r="J4" s="819"/>
    </row>
    <row r="5" spans="1:10" ht="15.75">
      <c r="A5" s="815" t="s">
        <v>163</v>
      </c>
      <c r="B5" s="815"/>
      <c r="C5" s="815"/>
      <c r="D5" s="815"/>
      <c r="E5" s="815"/>
      <c r="F5" s="815"/>
      <c r="G5" s="815"/>
      <c r="H5" s="815"/>
      <c r="I5" s="815"/>
      <c r="J5" s="815"/>
    </row>
    <row r="6" spans="1:10" ht="15.75">
      <c r="A6" s="815" t="s">
        <v>164</v>
      </c>
      <c r="B6" s="815"/>
      <c r="C6" s="815"/>
      <c r="D6" s="815"/>
      <c r="E6" s="815"/>
      <c r="F6" s="815"/>
      <c r="G6" s="815"/>
      <c r="H6" s="815"/>
      <c r="I6" s="815"/>
      <c r="J6" s="815"/>
    </row>
    <row r="7" spans="1:10" ht="15">
      <c r="A7" s="815" t="s">
        <v>165</v>
      </c>
      <c r="B7" s="815"/>
      <c r="C7" s="815"/>
      <c r="D7" s="815"/>
      <c r="E7" s="815"/>
      <c r="F7" s="815"/>
      <c r="G7" s="815"/>
      <c r="H7" s="815"/>
      <c r="I7" s="815"/>
      <c r="J7" s="815"/>
    </row>
    <row r="8" spans="1:10" ht="15">
      <c r="A8" s="815" t="s">
        <v>166</v>
      </c>
      <c r="B8" s="815"/>
      <c r="C8" s="815"/>
      <c r="D8" s="815"/>
      <c r="E8" s="815"/>
      <c r="F8" s="815"/>
      <c r="G8" s="815"/>
      <c r="H8" s="815"/>
      <c r="I8" s="815"/>
      <c r="J8" s="815"/>
    </row>
    <row r="9" spans="1:10" ht="15.75">
      <c r="A9" s="816"/>
      <c r="B9" s="816"/>
      <c r="C9" s="816"/>
      <c r="D9" s="816"/>
      <c r="E9" s="816"/>
      <c r="F9" s="816"/>
      <c r="G9" s="816"/>
      <c r="H9" s="816"/>
      <c r="I9" s="816"/>
      <c r="J9" s="816"/>
    </row>
    <row r="10" spans="1:10" ht="25.5">
      <c r="A10" s="72" t="s">
        <v>167</v>
      </c>
      <c r="B10" s="73" t="s">
        <v>168</v>
      </c>
      <c r="C10" s="74" t="s">
        <v>169</v>
      </c>
      <c r="D10" s="75" t="s">
        <v>170</v>
      </c>
      <c r="E10" s="76" t="s">
        <v>171</v>
      </c>
      <c r="F10" s="77" t="s">
        <v>172</v>
      </c>
      <c r="G10" s="76" t="s">
        <v>173</v>
      </c>
      <c r="H10" s="77" t="s">
        <v>174</v>
      </c>
      <c r="I10" s="78" t="s">
        <v>175</v>
      </c>
      <c r="J10" s="79" t="s">
        <v>96</v>
      </c>
    </row>
    <row r="11" spans="1:10">
      <c r="A11" s="80">
        <v>90371</v>
      </c>
      <c r="B11" s="81" t="s">
        <v>176</v>
      </c>
      <c r="C11" s="80" t="s">
        <v>177</v>
      </c>
      <c r="D11" s="82">
        <v>108.239</v>
      </c>
      <c r="E11" s="83"/>
      <c r="F11" s="84"/>
      <c r="G11" s="83"/>
      <c r="H11" s="84"/>
      <c r="I11" s="85"/>
      <c r="J11" s="86"/>
    </row>
    <row r="12" spans="1:10">
      <c r="A12" s="80">
        <v>90375</v>
      </c>
      <c r="B12" s="81" t="s">
        <v>178</v>
      </c>
      <c r="C12" s="80" t="s">
        <v>179</v>
      </c>
      <c r="D12" s="82">
        <v>287.291</v>
      </c>
      <c r="E12" s="83"/>
      <c r="F12" s="84"/>
      <c r="G12" s="83"/>
      <c r="H12" s="84"/>
      <c r="I12" s="85"/>
      <c r="J12" s="86"/>
    </row>
    <row r="13" spans="1:10">
      <c r="A13" s="80">
        <v>90376</v>
      </c>
      <c r="B13" s="81" t="s">
        <v>180</v>
      </c>
      <c r="C13" s="80" t="s">
        <v>179</v>
      </c>
      <c r="D13" s="82">
        <v>313.96800000000002</v>
      </c>
      <c r="E13" s="83"/>
      <c r="F13" s="84"/>
      <c r="G13" s="83"/>
      <c r="H13" s="84"/>
      <c r="I13" s="85"/>
      <c r="J13" s="86"/>
    </row>
    <row r="14" spans="1:10">
      <c r="A14" s="80">
        <v>90585</v>
      </c>
      <c r="B14" s="81" t="s">
        <v>181</v>
      </c>
      <c r="C14" s="80" t="s">
        <v>182</v>
      </c>
      <c r="D14" s="82">
        <v>128.679</v>
      </c>
      <c r="E14" s="83"/>
      <c r="F14" s="87"/>
      <c r="G14" s="83"/>
      <c r="H14" s="84"/>
      <c r="I14" s="85"/>
      <c r="J14" s="86"/>
    </row>
    <row r="15" spans="1:10">
      <c r="A15" s="80">
        <v>90586</v>
      </c>
      <c r="B15" s="81" t="s">
        <v>183</v>
      </c>
      <c r="C15" s="80" t="s">
        <v>184</v>
      </c>
      <c r="D15" s="82">
        <v>128.679</v>
      </c>
      <c r="E15" s="83"/>
      <c r="F15" s="87"/>
      <c r="G15" s="83"/>
      <c r="H15" s="84"/>
      <c r="I15" s="85"/>
      <c r="J15" s="86"/>
    </row>
    <row r="16" spans="1:10" ht="38.25">
      <c r="A16" s="80">
        <v>90630</v>
      </c>
      <c r="B16" s="81" t="s">
        <v>185</v>
      </c>
      <c r="C16" s="80" t="s">
        <v>186</v>
      </c>
      <c r="D16" s="87">
        <v>20.343299999999996</v>
      </c>
      <c r="E16" s="83">
        <v>95</v>
      </c>
      <c r="F16" s="87">
        <v>20.343299999999996</v>
      </c>
      <c r="G16" s="83"/>
      <c r="H16" s="84"/>
      <c r="I16" s="85"/>
      <c r="J16" s="86" t="s">
        <v>187</v>
      </c>
    </row>
    <row r="17" spans="1:10">
      <c r="A17" s="80">
        <v>90632</v>
      </c>
      <c r="B17" s="81" t="s">
        <v>188</v>
      </c>
      <c r="C17" s="80" t="s">
        <v>177</v>
      </c>
      <c r="D17" s="82">
        <v>54.978999999999999</v>
      </c>
      <c r="E17" s="83"/>
      <c r="F17" s="87"/>
      <c r="G17" s="83"/>
      <c r="H17" s="84"/>
      <c r="I17" s="85"/>
      <c r="J17" s="86"/>
    </row>
    <row r="18" spans="1:10" ht="38.25">
      <c r="A18" s="80">
        <v>90653</v>
      </c>
      <c r="B18" s="81" t="s">
        <v>189</v>
      </c>
      <c r="C18" s="80" t="s">
        <v>190</v>
      </c>
      <c r="D18" s="87">
        <v>37.3825</v>
      </c>
      <c r="E18" s="83">
        <v>95</v>
      </c>
      <c r="F18" s="87">
        <v>37.3825</v>
      </c>
      <c r="G18" s="83"/>
      <c r="H18" s="84"/>
      <c r="I18" s="85"/>
      <c r="J18" s="86" t="s">
        <v>191</v>
      </c>
    </row>
    <row r="19" spans="1:10" ht="38.25">
      <c r="A19" s="80">
        <v>90656</v>
      </c>
      <c r="B19" s="81" t="s">
        <v>192</v>
      </c>
      <c r="C19" s="80" t="s">
        <v>193</v>
      </c>
      <c r="D19" s="87">
        <v>17.716550000000002</v>
      </c>
      <c r="E19" s="83">
        <v>95</v>
      </c>
      <c r="F19" s="87">
        <v>17.716550000000002</v>
      </c>
      <c r="G19" s="83"/>
      <c r="H19" s="84"/>
      <c r="I19" s="85"/>
      <c r="J19" s="86" t="s">
        <v>187</v>
      </c>
    </row>
    <row r="20" spans="1:10" ht="38.25">
      <c r="A20" s="80">
        <v>90662</v>
      </c>
      <c r="B20" s="81" t="s">
        <v>194</v>
      </c>
      <c r="C20" s="88" t="s">
        <v>193</v>
      </c>
      <c r="D20" s="87">
        <v>42.722449999999995</v>
      </c>
      <c r="E20" s="83">
        <v>95</v>
      </c>
      <c r="F20" s="87">
        <v>42.722449999999995</v>
      </c>
      <c r="G20" s="83"/>
      <c r="H20" s="84"/>
      <c r="I20" s="85"/>
      <c r="J20" s="86" t="s">
        <v>187</v>
      </c>
    </row>
    <row r="21" spans="1:10">
      <c r="A21" s="80">
        <v>90670</v>
      </c>
      <c r="B21" s="81" t="s">
        <v>195</v>
      </c>
      <c r="C21" s="80" t="s">
        <v>193</v>
      </c>
      <c r="D21" s="82">
        <v>192.637</v>
      </c>
      <c r="E21" s="83">
        <v>95</v>
      </c>
      <c r="F21" s="82">
        <v>192.637</v>
      </c>
      <c r="G21" s="83"/>
      <c r="H21" s="84"/>
      <c r="I21" s="85"/>
      <c r="J21" s="86"/>
    </row>
    <row r="22" spans="1:10" ht="38.25">
      <c r="A22" s="89">
        <v>90672</v>
      </c>
      <c r="B22" s="81" t="s">
        <v>196</v>
      </c>
      <c r="C22" s="89" t="s">
        <v>197</v>
      </c>
      <c r="D22" s="87">
        <v>26.875499999999999</v>
      </c>
      <c r="E22" s="83">
        <v>95</v>
      </c>
      <c r="F22" s="87">
        <v>26.875499999999999</v>
      </c>
      <c r="G22" s="90"/>
      <c r="H22" s="82"/>
      <c r="I22" s="90"/>
      <c r="J22" s="86" t="s">
        <v>187</v>
      </c>
    </row>
    <row r="23" spans="1:10" ht="38.25">
      <c r="A23" s="89">
        <v>90673</v>
      </c>
      <c r="B23" s="81" t="s">
        <v>198</v>
      </c>
      <c r="C23" s="91" t="s">
        <v>193</v>
      </c>
      <c r="D23" s="87">
        <v>40.612499999999997</v>
      </c>
      <c r="E23" s="83">
        <v>95</v>
      </c>
      <c r="F23" s="87">
        <v>40.612499999999997</v>
      </c>
      <c r="G23" s="90"/>
      <c r="H23" s="82"/>
      <c r="I23" s="90"/>
      <c r="J23" s="86" t="s">
        <v>187</v>
      </c>
    </row>
    <row r="24" spans="1:10" ht="38.25">
      <c r="A24" s="89">
        <v>90674</v>
      </c>
      <c r="B24" s="81" t="s">
        <v>199</v>
      </c>
      <c r="C24" s="92" t="s">
        <v>193</v>
      </c>
      <c r="D24" s="87">
        <v>22.936</v>
      </c>
      <c r="E24" s="83">
        <v>95</v>
      </c>
      <c r="F24" s="87">
        <v>22.936</v>
      </c>
      <c r="G24" s="90"/>
      <c r="H24" s="82"/>
      <c r="I24" s="90"/>
      <c r="J24" s="86" t="s">
        <v>187</v>
      </c>
    </row>
    <row r="25" spans="1:10">
      <c r="A25" s="80">
        <v>90675</v>
      </c>
      <c r="B25" s="81" t="s">
        <v>200</v>
      </c>
      <c r="C25" s="80" t="s">
        <v>177</v>
      </c>
      <c r="D25" s="82">
        <v>283.01900000000001</v>
      </c>
      <c r="E25" s="83"/>
      <c r="F25" s="87"/>
      <c r="G25" s="83"/>
      <c r="H25" s="84"/>
      <c r="I25" s="85"/>
      <c r="J25" s="86"/>
    </row>
    <row r="26" spans="1:10" ht="38.25">
      <c r="A26" s="89">
        <v>90685</v>
      </c>
      <c r="B26" s="81" t="s">
        <v>201</v>
      </c>
      <c r="C26" s="89" t="s">
        <v>202</v>
      </c>
      <c r="D26" s="87">
        <v>26.267499999999998</v>
      </c>
      <c r="E26" s="83">
        <v>95</v>
      </c>
      <c r="F26" s="87">
        <v>26.267499999999998</v>
      </c>
      <c r="G26" s="90"/>
      <c r="H26" s="82"/>
      <c r="I26" s="90"/>
      <c r="J26" s="86" t="s">
        <v>187</v>
      </c>
    </row>
    <row r="27" spans="1:10" ht="38.25">
      <c r="A27" s="89">
        <v>90686</v>
      </c>
      <c r="B27" s="81" t="s">
        <v>203</v>
      </c>
      <c r="C27" s="89" t="s">
        <v>190</v>
      </c>
      <c r="D27" s="87">
        <v>19.032299999999999</v>
      </c>
      <c r="E27" s="83">
        <v>95</v>
      </c>
      <c r="F27" s="87">
        <v>19.032299999999999</v>
      </c>
      <c r="G27" s="90"/>
      <c r="H27" s="82"/>
      <c r="I27" s="90"/>
      <c r="J27" s="86" t="s">
        <v>187</v>
      </c>
    </row>
    <row r="28" spans="1:10" ht="38.25">
      <c r="A28" s="80">
        <v>90687</v>
      </c>
      <c r="B28" s="81" t="s">
        <v>204</v>
      </c>
      <c r="C28" s="80" t="s">
        <v>205</v>
      </c>
      <c r="D28" s="87">
        <v>9.4030999999999985</v>
      </c>
      <c r="E28" s="83">
        <v>95</v>
      </c>
      <c r="F28" s="87">
        <v>9.4030999999999985</v>
      </c>
      <c r="G28" s="83"/>
      <c r="H28" s="84"/>
      <c r="I28" s="85"/>
      <c r="J28" s="86" t="s">
        <v>191</v>
      </c>
    </row>
    <row r="29" spans="1:10" ht="38.25">
      <c r="A29" s="89">
        <v>90688</v>
      </c>
      <c r="B29" s="81" t="s">
        <v>206</v>
      </c>
      <c r="C29" s="89" t="s">
        <v>193</v>
      </c>
      <c r="D29" s="87">
        <v>17.8353</v>
      </c>
      <c r="E29" s="83">
        <v>95</v>
      </c>
      <c r="F29" s="87">
        <v>17.8353</v>
      </c>
      <c r="G29" s="90"/>
      <c r="H29" s="82"/>
      <c r="I29" s="90"/>
      <c r="J29" s="86" t="s">
        <v>191</v>
      </c>
    </row>
    <row r="30" spans="1:10">
      <c r="A30" s="80">
        <v>90691</v>
      </c>
      <c r="B30" s="81" t="s">
        <v>207</v>
      </c>
      <c r="C30" s="80" t="s">
        <v>193</v>
      </c>
      <c r="D30" s="82">
        <v>80.058999999999997</v>
      </c>
      <c r="E30" s="83"/>
      <c r="F30" s="87"/>
      <c r="G30" s="83"/>
      <c r="H30" s="84"/>
      <c r="I30" s="85"/>
      <c r="J30" s="86"/>
    </row>
    <row r="31" spans="1:10">
      <c r="A31" s="80">
        <v>90714</v>
      </c>
      <c r="B31" s="81" t="s">
        <v>208</v>
      </c>
      <c r="C31" s="80" t="s">
        <v>193</v>
      </c>
      <c r="D31" s="82">
        <v>21.54</v>
      </c>
      <c r="E31" s="83"/>
      <c r="F31" s="87"/>
      <c r="G31" s="83"/>
      <c r="H31" s="84"/>
      <c r="I31" s="85"/>
      <c r="J31" s="86"/>
    </row>
    <row r="32" spans="1:10">
      <c r="A32" s="80">
        <v>90715</v>
      </c>
      <c r="B32" s="81" t="s">
        <v>209</v>
      </c>
      <c r="C32" s="80" t="s">
        <v>193</v>
      </c>
      <c r="D32" s="82">
        <v>30.097999999999999</v>
      </c>
      <c r="E32" s="83"/>
      <c r="F32" s="87"/>
      <c r="G32" s="83"/>
      <c r="H32" s="84"/>
      <c r="I32" s="85"/>
      <c r="J32" s="86"/>
    </row>
    <row r="33" spans="1:10">
      <c r="A33" s="80">
        <v>90732</v>
      </c>
      <c r="B33" s="81" t="s">
        <v>210</v>
      </c>
      <c r="C33" s="80" t="s">
        <v>193</v>
      </c>
      <c r="D33" s="82">
        <v>98.849000000000004</v>
      </c>
      <c r="E33" s="83">
        <v>95</v>
      </c>
      <c r="F33" s="82">
        <v>98.849000000000004</v>
      </c>
      <c r="G33" s="83"/>
      <c r="H33" s="84"/>
      <c r="I33" s="85"/>
      <c r="J33" s="86"/>
    </row>
    <row r="34" spans="1:10">
      <c r="A34" s="80">
        <v>90740</v>
      </c>
      <c r="B34" s="81" t="s">
        <v>211</v>
      </c>
      <c r="C34" s="80" t="s">
        <v>212</v>
      </c>
      <c r="D34" s="82">
        <v>126.59699999999999</v>
      </c>
      <c r="E34" s="83">
        <v>95</v>
      </c>
      <c r="F34" s="82">
        <v>126.59699999999999</v>
      </c>
      <c r="G34" s="83"/>
      <c r="H34" s="84"/>
      <c r="I34" s="85"/>
      <c r="J34" s="86"/>
    </row>
    <row r="35" spans="1:10">
      <c r="A35" s="80">
        <v>90743</v>
      </c>
      <c r="B35" s="81" t="s">
        <v>213</v>
      </c>
      <c r="C35" s="80" t="s">
        <v>214</v>
      </c>
      <c r="D35" s="82">
        <v>26.135000000000002</v>
      </c>
      <c r="E35" s="83">
        <v>95</v>
      </c>
      <c r="F35" s="82">
        <v>26.135000000000002</v>
      </c>
      <c r="G35" s="83"/>
      <c r="H35" s="84"/>
      <c r="I35" s="85"/>
      <c r="J35" s="86"/>
    </row>
    <row r="36" spans="1:10">
      <c r="A36" s="80">
        <v>90744</v>
      </c>
      <c r="B36" s="81" t="s">
        <v>215</v>
      </c>
      <c r="C36" s="80" t="s">
        <v>214</v>
      </c>
      <c r="D36" s="82">
        <v>26.135000000000002</v>
      </c>
      <c r="E36" s="83">
        <v>95</v>
      </c>
      <c r="F36" s="82">
        <v>26.135000000000002</v>
      </c>
      <c r="G36" s="83"/>
      <c r="H36" s="84"/>
      <c r="I36" s="85"/>
      <c r="J36" s="86"/>
    </row>
    <row r="37" spans="1:10">
      <c r="A37" s="80">
        <v>90746</v>
      </c>
      <c r="B37" s="81" t="s">
        <v>216</v>
      </c>
      <c r="C37" s="80" t="s">
        <v>217</v>
      </c>
      <c r="D37" s="82">
        <v>63.298999999999999</v>
      </c>
      <c r="E37" s="83">
        <v>95</v>
      </c>
      <c r="F37" s="82">
        <v>63.298999999999999</v>
      </c>
      <c r="G37" s="83"/>
      <c r="H37" s="84"/>
      <c r="I37" s="85"/>
      <c r="J37" s="86"/>
    </row>
    <row r="38" spans="1:10">
      <c r="A38" s="80">
        <v>90747</v>
      </c>
      <c r="B38" s="81" t="s">
        <v>218</v>
      </c>
      <c r="C38" s="80" t="s">
        <v>212</v>
      </c>
      <c r="D38" s="82">
        <v>126.59699999999999</v>
      </c>
      <c r="E38" s="83">
        <v>95</v>
      </c>
      <c r="F38" s="82">
        <v>126.59699999999999</v>
      </c>
      <c r="G38" s="83"/>
      <c r="H38" s="84"/>
      <c r="I38" s="85"/>
      <c r="J38" s="86"/>
    </row>
    <row r="39" spans="1:10">
      <c r="A39" s="80" t="s">
        <v>219</v>
      </c>
      <c r="B39" s="81" t="s">
        <v>220</v>
      </c>
      <c r="C39" s="80" t="s">
        <v>186</v>
      </c>
      <c r="D39" s="82">
        <v>0.23300000000000001</v>
      </c>
      <c r="E39" s="83"/>
      <c r="F39" s="87"/>
      <c r="G39" s="83"/>
      <c r="H39" s="84"/>
      <c r="I39" s="85"/>
      <c r="J39" s="86"/>
    </row>
    <row r="40" spans="1:10">
      <c r="A40" s="80" t="s">
        <v>221</v>
      </c>
      <c r="B40" s="81" t="s">
        <v>222</v>
      </c>
      <c r="C40" s="80" t="s">
        <v>177</v>
      </c>
      <c r="D40" s="82">
        <v>1.7509999999999999</v>
      </c>
      <c r="E40" s="83"/>
      <c r="F40" s="84"/>
      <c r="G40" s="83"/>
      <c r="H40" s="84"/>
      <c r="I40" s="85"/>
      <c r="J40" s="86"/>
    </row>
    <row r="41" spans="1:10">
      <c r="A41" s="80" t="s">
        <v>223</v>
      </c>
      <c r="B41" s="81" t="s">
        <v>224</v>
      </c>
      <c r="C41" s="80" t="s">
        <v>177</v>
      </c>
      <c r="D41" s="82">
        <v>2.0830000000000002</v>
      </c>
      <c r="E41" s="83"/>
      <c r="F41" s="84"/>
      <c r="G41" s="83"/>
      <c r="H41" s="84"/>
      <c r="I41" s="85"/>
      <c r="J41" s="86"/>
    </row>
    <row r="42" spans="1:10">
      <c r="A42" s="80" t="s">
        <v>225</v>
      </c>
      <c r="B42" s="81" t="s">
        <v>226</v>
      </c>
      <c r="C42" s="80" t="s">
        <v>177</v>
      </c>
      <c r="D42" s="82">
        <v>2.0539999999999998</v>
      </c>
      <c r="E42" s="83"/>
      <c r="F42" s="84"/>
      <c r="G42" s="83"/>
      <c r="H42" s="84"/>
      <c r="I42" s="85"/>
      <c r="J42" s="86"/>
    </row>
    <row r="43" spans="1:10">
      <c r="A43" s="80" t="s">
        <v>227</v>
      </c>
      <c r="B43" s="81" t="s">
        <v>228</v>
      </c>
      <c r="C43" s="80" t="s">
        <v>177</v>
      </c>
      <c r="D43" s="82">
        <v>1.8640000000000001</v>
      </c>
      <c r="E43" s="83"/>
      <c r="F43" s="84"/>
      <c r="G43" s="83"/>
      <c r="H43" s="84"/>
      <c r="I43" s="93"/>
      <c r="J43" s="86"/>
    </row>
    <row r="44" spans="1:10">
      <c r="A44" s="94" t="s">
        <v>229</v>
      </c>
      <c r="B44" s="81" t="s">
        <v>230</v>
      </c>
      <c r="C44" s="94" t="s">
        <v>177</v>
      </c>
      <c r="D44" s="82">
        <v>13.943</v>
      </c>
      <c r="E44" s="83"/>
      <c r="F44" s="84"/>
      <c r="G44" s="83"/>
      <c r="H44" s="84"/>
      <c r="I44" s="85"/>
      <c r="J44" s="86"/>
    </row>
    <row r="45" spans="1:10">
      <c r="A45" s="80" t="s">
        <v>231</v>
      </c>
      <c r="B45" s="81" t="s">
        <v>232</v>
      </c>
      <c r="C45" s="87" t="s">
        <v>233</v>
      </c>
      <c r="D45" s="82">
        <v>0.378</v>
      </c>
      <c r="E45" s="83"/>
      <c r="F45" s="84"/>
      <c r="G45" s="83"/>
      <c r="H45" s="84"/>
      <c r="I45" s="85"/>
      <c r="J45" s="86"/>
    </row>
    <row r="46" spans="1:10" ht="45" customHeight="1">
      <c r="A46" s="80" t="s">
        <v>234</v>
      </c>
      <c r="B46" s="81" t="s">
        <v>235</v>
      </c>
      <c r="C46" s="87" t="s">
        <v>236</v>
      </c>
      <c r="D46" s="87" t="s">
        <v>154</v>
      </c>
      <c r="E46" s="84"/>
      <c r="F46" s="83"/>
      <c r="G46" s="84"/>
      <c r="H46" s="85"/>
      <c r="I46" s="71"/>
      <c r="J46" s="95" t="s">
        <v>237</v>
      </c>
    </row>
    <row r="47" spans="1:10">
      <c r="A47" s="80" t="s">
        <v>25</v>
      </c>
      <c r="B47" s="81" t="s">
        <v>238</v>
      </c>
      <c r="C47" s="87" t="s">
        <v>239</v>
      </c>
      <c r="D47" s="82">
        <v>47.613</v>
      </c>
      <c r="E47" s="83"/>
      <c r="F47" s="84"/>
      <c r="G47" s="83"/>
      <c r="H47" s="84"/>
      <c r="I47" s="85"/>
      <c r="J47" s="86"/>
    </row>
    <row r="48" spans="1:10">
      <c r="A48" s="80" t="s">
        <v>240</v>
      </c>
      <c r="B48" s="81" t="s">
        <v>241</v>
      </c>
      <c r="C48" s="80" t="s">
        <v>239</v>
      </c>
      <c r="D48" s="82">
        <v>1235.4670000000001</v>
      </c>
      <c r="E48" s="83"/>
      <c r="F48" s="84"/>
      <c r="G48" s="83"/>
      <c r="H48" s="84"/>
      <c r="I48" s="85"/>
      <c r="J48" s="86"/>
    </row>
    <row r="49" spans="1:10" ht="12.75" customHeight="1">
      <c r="A49" s="80" t="s">
        <v>242</v>
      </c>
      <c r="B49" s="81" t="s">
        <v>243</v>
      </c>
      <c r="C49" s="80" t="s">
        <v>244</v>
      </c>
      <c r="D49" s="82">
        <v>1.26</v>
      </c>
      <c r="E49" s="83"/>
      <c r="F49" s="84"/>
      <c r="G49" s="83"/>
      <c r="H49" s="87"/>
      <c r="I49" s="85"/>
      <c r="J49" s="86"/>
    </row>
    <row r="50" spans="1:10" ht="12.75" customHeight="1">
      <c r="A50" s="80" t="s">
        <v>245</v>
      </c>
      <c r="B50" s="81" t="s">
        <v>246</v>
      </c>
      <c r="C50" s="80" t="s">
        <v>247</v>
      </c>
      <c r="D50" s="82">
        <v>7.5999999999999998E-2</v>
      </c>
      <c r="E50" s="83"/>
      <c r="F50" s="84"/>
      <c r="G50" s="83"/>
      <c r="H50" s="87"/>
      <c r="I50" s="85"/>
      <c r="J50" s="86"/>
    </row>
    <row r="51" spans="1:10">
      <c r="A51" s="80" t="s">
        <v>248</v>
      </c>
      <c r="B51" s="81" t="s">
        <v>249</v>
      </c>
      <c r="C51" s="80" t="s">
        <v>250</v>
      </c>
      <c r="D51" s="82">
        <v>0.58799999999999997</v>
      </c>
      <c r="E51" s="83"/>
      <c r="F51" s="84"/>
      <c r="G51" s="83"/>
      <c r="H51" s="87"/>
      <c r="I51" s="85"/>
      <c r="J51" s="86"/>
    </row>
    <row r="52" spans="1:10">
      <c r="A52" s="80" t="s">
        <v>251</v>
      </c>
      <c r="B52" s="81" t="s">
        <v>252</v>
      </c>
      <c r="C52" s="80" t="s">
        <v>253</v>
      </c>
      <c r="D52" s="82">
        <v>0.29499999999999998</v>
      </c>
      <c r="E52" s="83"/>
      <c r="F52" s="84"/>
      <c r="G52" s="83"/>
      <c r="H52" s="84"/>
      <c r="I52" s="85"/>
      <c r="J52" s="86"/>
    </row>
    <row r="53" spans="1:10">
      <c r="A53" s="80" t="s">
        <v>254</v>
      </c>
      <c r="B53" s="81" t="s">
        <v>255</v>
      </c>
      <c r="C53" s="80" t="s">
        <v>250</v>
      </c>
      <c r="D53" s="84">
        <v>978.09400000000005</v>
      </c>
      <c r="E53" s="83"/>
      <c r="F53" s="84"/>
      <c r="G53" s="83"/>
      <c r="H53" s="84"/>
      <c r="I53" s="85"/>
      <c r="J53" s="86"/>
    </row>
    <row r="54" spans="1:10">
      <c r="A54" s="80" t="s">
        <v>33</v>
      </c>
      <c r="B54" s="81" t="s">
        <v>256</v>
      </c>
      <c r="C54" s="80" t="s">
        <v>250</v>
      </c>
      <c r="D54" s="82">
        <v>170.989</v>
      </c>
      <c r="E54" s="83"/>
      <c r="F54" s="84"/>
      <c r="G54" s="83"/>
      <c r="H54" s="87"/>
      <c r="I54" s="85"/>
      <c r="J54" s="86"/>
    </row>
    <row r="55" spans="1:10">
      <c r="A55" s="89" t="s">
        <v>257</v>
      </c>
      <c r="B55" s="81" t="s">
        <v>258</v>
      </c>
      <c r="C55" s="89" t="s">
        <v>250</v>
      </c>
      <c r="D55" s="82">
        <v>1781.9849999999999</v>
      </c>
      <c r="E55" s="96"/>
      <c r="F55" s="97"/>
      <c r="G55" s="90"/>
      <c r="H55" s="82"/>
      <c r="I55" s="90"/>
      <c r="J55" s="98"/>
    </row>
    <row r="56" spans="1:10">
      <c r="A56" s="80" t="s">
        <v>259</v>
      </c>
      <c r="B56" s="81" t="s">
        <v>260</v>
      </c>
      <c r="C56" s="80" t="s">
        <v>261</v>
      </c>
      <c r="D56" s="82">
        <v>1034.125</v>
      </c>
      <c r="E56" s="83"/>
      <c r="F56" s="84"/>
      <c r="G56" s="83"/>
      <c r="H56" s="84"/>
      <c r="I56" s="85"/>
      <c r="J56" s="86"/>
    </row>
    <row r="57" spans="1:10">
      <c r="A57" s="80" t="s">
        <v>157</v>
      </c>
      <c r="B57" s="81" t="s">
        <v>262</v>
      </c>
      <c r="C57" s="80" t="s">
        <v>239</v>
      </c>
      <c r="D57" s="82">
        <v>159.73699999999999</v>
      </c>
      <c r="E57" s="83"/>
      <c r="F57" s="84"/>
      <c r="G57" s="83"/>
      <c r="H57" s="84"/>
      <c r="I57" s="85"/>
      <c r="J57" s="86"/>
    </row>
    <row r="58" spans="1:10">
      <c r="A58" s="80" t="s">
        <v>23</v>
      </c>
      <c r="B58" s="81" t="s">
        <v>263</v>
      </c>
      <c r="C58" s="80" t="s">
        <v>239</v>
      </c>
      <c r="D58" s="82">
        <v>4.9429999999999996</v>
      </c>
      <c r="E58" s="83"/>
      <c r="F58" s="84"/>
      <c r="G58" s="83"/>
      <c r="H58" s="84"/>
      <c r="I58" s="85"/>
      <c r="J58" s="86"/>
    </row>
    <row r="59" spans="1:10">
      <c r="A59" s="80" t="s">
        <v>264</v>
      </c>
      <c r="B59" s="81" t="s">
        <v>265</v>
      </c>
      <c r="C59" s="80" t="s">
        <v>239</v>
      </c>
      <c r="D59" s="82">
        <v>4.6319999999999997</v>
      </c>
      <c r="E59" s="83"/>
      <c r="F59" s="84"/>
      <c r="G59" s="83"/>
      <c r="H59" s="84"/>
      <c r="I59" s="85"/>
      <c r="J59" s="86"/>
    </row>
    <row r="60" spans="1:10">
      <c r="A60" s="80" t="s">
        <v>266</v>
      </c>
      <c r="B60" s="81" t="s">
        <v>267</v>
      </c>
      <c r="C60" s="80" t="s">
        <v>244</v>
      </c>
      <c r="D60" s="82">
        <v>1.8029999999999999</v>
      </c>
      <c r="E60" s="83"/>
      <c r="F60" s="84"/>
      <c r="G60" s="83"/>
      <c r="H60" s="84"/>
      <c r="I60" s="85"/>
      <c r="J60" s="86"/>
    </row>
    <row r="61" spans="1:10">
      <c r="A61" s="80" t="s">
        <v>268</v>
      </c>
      <c r="B61" s="81" t="s">
        <v>269</v>
      </c>
      <c r="C61" s="80" t="s">
        <v>270</v>
      </c>
      <c r="D61" s="82">
        <v>6.694</v>
      </c>
      <c r="E61" s="83"/>
      <c r="F61" s="84"/>
      <c r="G61" s="83"/>
      <c r="H61" s="84"/>
      <c r="I61" s="85"/>
      <c r="J61" s="86"/>
    </row>
    <row r="62" spans="1:10">
      <c r="A62" s="80" t="s">
        <v>271</v>
      </c>
      <c r="B62" s="81" t="s">
        <v>272</v>
      </c>
      <c r="C62" s="80" t="s">
        <v>182</v>
      </c>
      <c r="D62" s="82">
        <v>32.585000000000001</v>
      </c>
      <c r="E62" s="83"/>
      <c r="F62" s="84"/>
      <c r="G62" s="83"/>
      <c r="H62" s="84"/>
      <c r="I62" s="85"/>
      <c r="J62" s="86"/>
    </row>
    <row r="63" spans="1:10">
      <c r="A63" s="80" t="s">
        <v>273</v>
      </c>
      <c r="B63" s="81" t="s">
        <v>274</v>
      </c>
      <c r="C63" s="80" t="s">
        <v>239</v>
      </c>
      <c r="D63" s="82">
        <v>13.081</v>
      </c>
      <c r="E63" s="83"/>
      <c r="F63" s="84"/>
      <c r="G63" s="83"/>
      <c r="H63" s="84"/>
      <c r="I63" s="85"/>
      <c r="J63" s="86"/>
    </row>
    <row r="64" spans="1:10">
      <c r="A64" s="80" t="s">
        <v>275</v>
      </c>
      <c r="B64" s="81" t="s">
        <v>276</v>
      </c>
      <c r="C64" s="80" t="s">
        <v>239</v>
      </c>
      <c r="D64" s="82">
        <v>20.75</v>
      </c>
      <c r="E64" s="83"/>
      <c r="F64" s="84"/>
      <c r="G64" s="83"/>
      <c r="H64" s="84"/>
      <c r="I64" s="85"/>
      <c r="J64" s="86"/>
    </row>
    <row r="65" spans="1:10">
      <c r="A65" s="80" t="s">
        <v>277</v>
      </c>
      <c r="B65" s="81" t="s">
        <v>278</v>
      </c>
      <c r="C65" s="80" t="s">
        <v>261</v>
      </c>
      <c r="D65" s="82">
        <v>1.1519999999999999</v>
      </c>
      <c r="E65" s="83"/>
      <c r="F65" s="84"/>
      <c r="G65" s="83"/>
      <c r="H65" s="84"/>
      <c r="I65" s="85"/>
      <c r="J65" s="86"/>
    </row>
    <row r="66" spans="1:10">
      <c r="A66" s="80" t="s">
        <v>279</v>
      </c>
      <c r="B66" s="81" t="s">
        <v>280</v>
      </c>
      <c r="C66" s="80" t="s">
        <v>281</v>
      </c>
      <c r="D66" s="82">
        <v>3.6960000000000002</v>
      </c>
      <c r="E66" s="83"/>
      <c r="F66" s="84"/>
      <c r="G66" s="83"/>
      <c r="H66" s="84"/>
      <c r="I66" s="85"/>
      <c r="J66" s="86"/>
    </row>
    <row r="67" spans="1:10">
      <c r="A67" s="80" t="s">
        <v>282</v>
      </c>
      <c r="B67" s="81" t="s">
        <v>283</v>
      </c>
      <c r="C67" s="80" t="s">
        <v>250</v>
      </c>
      <c r="D67" s="82">
        <v>0.52900000000000003</v>
      </c>
      <c r="E67" s="83"/>
      <c r="F67" s="84"/>
      <c r="G67" s="83"/>
      <c r="H67" s="84"/>
      <c r="I67" s="85"/>
      <c r="J67" s="86"/>
    </row>
    <row r="68" spans="1:10">
      <c r="A68" s="80" t="s">
        <v>284</v>
      </c>
      <c r="B68" s="81" t="s">
        <v>285</v>
      </c>
      <c r="C68" s="80" t="s">
        <v>286</v>
      </c>
      <c r="D68" s="82">
        <v>3.2949999999999999</v>
      </c>
      <c r="E68" s="83"/>
      <c r="F68" s="84"/>
      <c r="G68" s="83"/>
      <c r="H68" s="84"/>
      <c r="I68" s="85"/>
      <c r="J68" s="86"/>
    </row>
    <row r="69" spans="1:10">
      <c r="A69" s="80" t="s">
        <v>287</v>
      </c>
      <c r="B69" s="81" t="s">
        <v>288</v>
      </c>
      <c r="C69" s="80" t="s">
        <v>250</v>
      </c>
      <c r="D69" s="82">
        <v>4.7869999999999999</v>
      </c>
      <c r="E69" s="83"/>
      <c r="F69" s="84"/>
      <c r="G69" s="83"/>
      <c r="H69" s="84"/>
      <c r="I69" s="85"/>
      <c r="J69" s="86"/>
    </row>
    <row r="70" spans="1:10">
      <c r="A70" s="80" t="s">
        <v>289</v>
      </c>
      <c r="B70" s="81" t="s">
        <v>290</v>
      </c>
      <c r="C70" s="80" t="s">
        <v>261</v>
      </c>
      <c r="D70" s="82">
        <v>3.6030000000000002</v>
      </c>
      <c r="E70" s="83"/>
      <c r="F70" s="84"/>
      <c r="G70" s="83"/>
      <c r="H70" s="84"/>
      <c r="I70" s="85"/>
      <c r="J70" s="99"/>
    </row>
    <row r="71" spans="1:10">
      <c r="A71" s="80" t="s">
        <v>291</v>
      </c>
      <c r="B71" s="81" t="s">
        <v>292</v>
      </c>
      <c r="C71" s="80" t="s">
        <v>293</v>
      </c>
      <c r="D71" s="82">
        <v>5.5E-2</v>
      </c>
      <c r="E71" s="83"/>
      <c r="F71" s="84"/>
      <c r="G71" s="83"/>
      <c r="H71" s="84"/>
      <c r="I71" s="85"/>
      <c r="J71" s="86"/>
    </row>
    <row r="72" spans="1:10">
      <c r="A72" s="80" t="s">
        <v>294</v>
      </c>
      <c r="B72" s="81" t="s">
        <v>295</v>
      </c>
      <c r="C72" s="80" t="s">
        <v>244</v>
      </c>
      <c r="D72" s="82">
        <v>47.284999999999997</v>
      </c>
      <c r="E72" s="83"/>
      <c r="F72" s="84"/>
      <c r="G72" s="83"/>
      <c r="H72" s="84"/>
      <c r="I72" s="85"/>
      <c r="J72" s="86"/>
    </row>
    <row r="73" spans="1:10">
      <c r="A73" s="80" t="s">
        <v>296</v>
      </c>
      <c r="B73" s="81" t="s">
        <v>297</v>
      </c>
      <c r="C73" s="80" t="s">
        <v>239</v>
      </c>
      <c r="D73" s="82">
        <v>168.005</v>
      </c>
      <c r="E73" s="83"/>
      <c r="F73" s="84"/>
      <c r="G73" s="83"/>
      <c r="H73" s="84"/>
      <c r="I73" s="85"/>
      <c r="J73" s="86"/>
    </row>
    <row r="74" spans="1:10">
      <c r="A74" s="80" t="s">
        <v>298</v>
      </c>
      <c r="B74" s="81" t="s">
        <v>299</v>
      </c>
      <c r="C74" s="80" t="s">
        <v>300</v>
      </c>
      <c r="D74" s="82">
        <v>73.206000000000003</v>
      </c>
      <c r="E74" s="83"/>
      <c r="F74" s="84"/>
      <c r="G74" s="83"/>
      <c r="H74" s="84"/>
      <c r="I74" s="85"/>
      <c r="J74" s="86"/>
    </row>
    <row r="75" spans="1:10">
      <c r="A75" s="80" t="s">
        <v>301</v>
      </c>
      <c r="B75" s="81" t="s">
        <v>302</v>
      </c>
      <c r="C75" s="80" t="s">
        <v>286</v>
      </c>
      <c r="D75" s="82">
        <v>3423.973</v>
      </c>
      <c r="E75" s="83"/>
      <c r="F75" s="84"/>
      <c r="G75" s="83"/>
      <c r="H75" s="84"/>
      <c r="I75" s="85"/>
      <c r="J75" s="86"/>
    </row>
    <row r="76" spans="1:10">
      <c r="A76" s="80" t="s">
        <v>83</v>
      </c>
      <c r="B76" s="81" t="s">
        <v>303</v>
      </c>
      <c r="C76" s="80" t="s">
        <v>250</v>
      </c>
      <c r="D76" s="82">
        <v>3.9089999999999998</v>
      </c>
      <c r="E76" s="83"/>
      <c r="F76" s="84"/>
      <c r="G76" s="83"/>
      <c r="H76" s="84"/>
      <c r="I76" s="85"/>
      <c r="J76" s="86"/>
    </row>
    <row r="77" spans="1:10">
      <c r="A77" s="94" t="s">
        <v>39</v>
      </c>
      <c r="B77" s="81" t="s">
        <v>304</v>
      </c>
      <c r="C77" s="94" t="s">
        <v>239</v>
      </c>
      <c r="D77" s="82">
        <v>41.981999999999999</v>
      </c>
      <c r="E77" s="83"/>
      <c r="F77" s="84"/>
      <c r="G77" s="83"/>
      <c r="H77" s="84"/>
      <c r="I77" s="85"/>
      <c r="J77" s="86"/>
    </row>
    <row r="78" spans="1:10">
      <c r="A78" s="80" t="s">
        <v>305</v>
      </c>
      <c r="B78" s="81" t="s">
        <v>306</v>
      </c>
      <c r="C78" s="80" t="s">
        <v>286</v>
      </c>
      <c r="D78" s="82">
        <v>74.781999999999996</v>
      </c>
      <c r="E78" s="83"/>
      <c r="F78" s="84"/>
      <c r="G78" s="83"/>
      <c r="H78" s="84"/>
      <c r="I78" s="85"/>
      <c r="J78" s="99"/>
    </row>
    <row r="79" spans="1:10">
      <c r="A79" s="80" t="s">
        <v>307</v>
      </c>
      <c r="B79" s="81" t="s">
        <v>308</v>
      </c>
      <c r="C79" s="80" t="s">
        <v>250</v>
      </c>
      <c r="D79" s="82">
        <v>24.219000000000001</v>
      </c>
      <c r="E79" s="83"/>
      <c r="F79" s="84"/>
      <c r="G79" s="83"/>
      <c r="H79" s="84"/>
      <c r="I79" s="85"/>
      <c r="J79" s="86"/>
    </row>
    <row r="80" spans="1:10">
      <c r="A80" s="80" t="s">
        <v>309</v>
      </c>
      <c r="B80" s="81" t="s">
        <v>310</v>
      </c>
      <c r="C80" s="80" t="s">
        <v>311</v>
      </c>
      <c r="D80" s="82">
        <v>9.3030000000000008</v>
      </c>
      <c r="E80" s="83"/>
      <c r="F80" s="84"/>
      <c r="G80" s="83"/>
      <c r="H80" s="84"/>
      <c r="I80" s="85"/>
      <c r="J80" s="86"/>
    </row>
    <row r="81" spans="1:10">
      <c r="A81" s="80" t="s">
        <v>312</v>
      </c>
      <c r="B81" s="81" t="s">
        <v>313</v>
      </c>
      <c r="C81" s="80" t="s">
        <v>311</v>
      </c>
      <c r="D81" s="82">
        <v>11.45</v>
      </c>
      <c r="E81" s="83"/>
      <c r="F81" s="84"/>
      <c r="G81" s="83"/>
      <c r="H81" s="84"/>
      <c r="I81" s="85"/>
      <c r="J81" s="86"/>
    </row>
    <row r="82" spans="1:10">
      <c r="A82" s="80" t="s">
        <v>314</v>
      </c>
      <c r="B82" s="81" t="s">
        <v>315</v>
      </c>
      <c r="C82" s="80" t="s">
        <v>316</v>
      </c>
      <c r="D82" s="82">
        <v>1274.037</v>
      </c>
      <c r="E82" s="83"/>
      <c r="F82" s="84"/>
      <c r="G82" s="83"/>
      <c r="H82" s="84"/>
      <c r="I82" s="85"/>
      <c r="J82" s="86"/>
    </row>
    <row r="83" spans="1:10">
      <c r="A83" s="80" t="s">
        <v>317</v>
      </c>
      <c r="B83" s="81" t="s">
        <v>318</v>
      </c>
      <c r="C83" s="80" t="s">
        <v>250</v>
      </c>
      <c r="D83" s="82">
        <v>1.5069999999999999</v>
      </c>
      <c r="E83" s="83"/>
      <c r="F83" s="84"/>
      <c r="G83" s="83"/>
      <c r="H83" s="84"/>
      <c r="I83" s="85"/>
      <c r="J83" s="86"/>
    </row>
    <row r="84" spans="1:10">
      <c r="A84" s="80" t="s">
        <v>319</v>
      </c>
      <c r="B84" s="81" t="s">
        <v>320</v>
      </c>
      <c r="C84" s="80" t="s">
        <v>321</v>
      </c>
      <c r="D84" s="82">
        <v>5.9880000000000004</v>
      </c>
      <c r="E84" s="83"/>
      <c r="F84" s="84"/>
      <c r="G84" s="83"/>
      <c r="H84" s="84"/>
      <c r="I84" s="85"/>
      <c r="J84" s="86"/>
    </row>
    <row r="85" spans="1:10">
      <c r="A85" s="100" t="s">
        <v>322</v>
      </c>
      <c r="B85" s="81" t="s">
        <v>323</v>
      </c>
      <c r="C85" s="80" t="s">
        <v>324</v>
      </c>
      <c r="D85" s="82">
        <v>7.9530000000000003</v>
      </c>
      <c r="E85" s="83"/>
      <c r="F85" s="97"/>
      <c r="G85" s="83"/>
      <c r="H85" s="82"/>
      <c r="I85" s="85"/>
      <c r="J85" s="86"/>
    </row>
    <row r="86" spans="1:10">
      <c r="A86" s="80" t="s">
        <v>325</v>
      </c>
      <c r="B86" s="81" t="s">
        <v>326</v>
      </c>
      <c r="C86" s="80" t="s">
        <v>327</v>
      </c>
      <c r="D86" s="82">
        <v>10.691000000000003</v>
      </c>
      <c r="E86" s="83"/>
      <c r="F86" s="84"/>
      <c r="G86" s="83"/>
      <c r="H86" s="84"/>
      <c r="I86" s="85"/>
      <c r="J86" s="86" t="s">
        <v>328</v>
      </c>
    </row>
    <row r="87" spans="1:10">
      <c r="A87" s="80" t="s">
        <v>329</v>
      </c>
      <c r="B87" s="81" t="s">
        <v>330</v>
      </c>
      <c r="C87" s="94" t="s">
        <v>321</v>
      </c>
      <c r="D87" s="82">
        <v>5.08</v>
      </c>
      <c r="E87" s="83"/>
      <c r="F87" s="84"/>
      <c r="G87" s="83"/>
      <c r="H87" s="84"/>
      <c r="I87" s="85"/>
      <c r="J87" s="86"/>
    </row>
    <row r="88" spans="1:10">
      <c r="A88" s="80" t="s">
        <v>331</v>
      </c>
      <c r="B88" s="81" t="s">
        <v>332</v>
      </c>
      <c r="C88" s="80" t="s">
        <v>253</v>
      </c>
      <c r="D88" s="82">
        <v>3.5150000000000001</v>
      </c>
      <c r="E88" s="83"/>
      <c r="F88" s="84"/>
      <c r="G88" s="83"/>
      <c r="H88" s="84"/>
      <c r="I88" s="85"/>
      <c r="J88" s="86"/>
    </row>
    <row r="89" spans="1:10">
      <c r="A89" s="80" t="s">
        <v>333</v>
      </c>
      <c r="B89" s="81" t="s">
        <v>334</v>
      </c>
      <c r="C89" s="80" t="s">
        <v>250</v>
      </c>
      <c r="D89" s="82">
        <v>35.854999999999997</v>
      </c>
      <c r="E89" s="83"/>
      <c r="F89" s="84"/>
      <c r="G89" s="83"/>
      <c r="H89" s="84"/>
      <c r="I89" s="85"/>
      <c r="J89" s="86"/>
    </row>
    <row r="90" spans="1:10">
      <c r="A90" s="80" t="s">
        <v>335</v>
      </c>
      <c r="B90" s="81" t="s">
        <v>336</v>
      </c>
      <c r="C90" s="80" t="s">
        <v>250</v>
      </c>
      <c r="D90" s="82">
        <v>2.7069999999999999</v>
      </c>
      <c r="E90" s="83"/>
      <c r="F90" s="84"/>
      <c r="G90" s="83"/>
      <c r="H90" s="84"/>
      <c r="I90" s="85"/>
      <c r="J90" s="99"/>
    </row>
    <row r="91" spans="1:10">
      <c r="A91" s="80" t="s">
        <v>337</v>
      </c>
      <c r="B91" s="81" t="s">
        <v>338</v>
      </c>
      <c r="C91" s="80" t="s">
        <v>339</v>
      </c>
      <c r="D91" s="82">
        <v>48.902000000000001</v>
      </c>
      <c r="E91" s="83"/>
      <c r="F91" s="84"/>
      <c r="G91" s="83"/>
      <c r="H91" s="84"/>
      <c r="I91" s="85"/>
      <c r="J91" s="86"/>
    </row>
    <row r="92" spans="1:10">
      <c r="A92" s="80" t="s">
        <v>340</v>
      </c>
      <c r="B92" s="81" t="s">
        <v>341</v>
      </c>
      <c r="C92" s="94" t="s">
        <v>339</v>
      </c>
      <c r="D92" s="82">
        <v>56.417999999999999</v>
      </c>
      <c r="E92" s="83"/>
      <c r="F92" s="84"/>
      <c r="G92" s="85"/>
      <c r="H92" s="86"/>
      <c r="I92" s="101"/>
      <c r="J92" s="86"/>
    </row>
    <row r="93" spans="1:10">
      <c r="A93" s="80" t="s">
        <v>342</v>
      </c>
      <c r="B93" s="81" t="s">
        <v>343</v>
      </c>
      <c r="C93" s="80" t="s">
        <v>344</v>
      </c>
      <c r="D93" s="82">
        <v>5594.4219999999996</v>
      </c>
      <c r="E93" s="83"/>
      <c r="F93" s="84"/>
      <c r="G93" s="83"/>
      <c r="H93" s="84"/>
      <c r="I93" s="85"/>
      <c r="J93" s="86"/>
    </row>
    <row r="94" spans="1:10">
      <c r="A94" s="80" t="s">
        <v>345</v>
      </c>
      <c r="B94" s="81" t="s">
        <v>346</v>
      </c>
      <c r="C94" s="80" t="s">
        <v>347</v>
      </c>
      <c r="D94" s="82">
        <v>2.7850000000000001</v>
      </c>
      <c r="E94" s="83"/>
      <c r="F94" s="84"/>
      <c r="G94" s="83"/>
      <c r="H94" s="84"/>
      <c r="I94" s="85"/>
      <c r="J94" s="86"/>
    </row>
    <row r="95" spans="1:10">
      <c r="A95" s="80" t="s">
        <v>348</v>
      </c>
      <c r="B95" s="81" t="s">
        <v>349</v>
      </c>
      <c r="C95" s="80" t="s">
        <v>350</v>
      </c>
      <c r="D95" s="82">
        <v>2282.9850000000001</v>
      </c>
      <c r="E95" s="83"/>
      <c r="F95" s="84"/>
      <c r="G95" s="83"/>
      <c r="H95" s="84"/>
      <c r="I95" s="85"/>
      <c r="J95" s="86"/>
    </row>
    <row r="96" spans="1:10">
      <c r="A96" s="80" t="s">
        <v>351</v>
      </c>
      <c r="B96" s="81" t="s">
        <v>352</v>
      </c>
      <c r="C96" s="80" t="s">
        <v>353</v>
      </c>
      <c r="D96" s="82">
        <v>0.625</v>
      </c>
      <c r="E96" s="83"/>
      <c r="F96" s="84"/>
      <c r="G96" s="83"/>
      <c r="H96" s="84"/>
      <c r="I96" s="85"/>
      <c r="J96" s="86"/>
    </row>
    <row r="97" spans="1:10">
      <c r="A97" s="80" t="s">
        <v>354</v>
      </c>
      <c r="B97" s="81" t="s">
        <v>355</v>
      </c>
      <c r="C97" s="80" t="s">
        <v>247</v>
      </c>
      <c r="D97" s="82">
        <v>11.984</v>
      </c>
      <c r="E97" s="83"/>
      <c r="F97" s="84"/>
      <c r="G97" s="83"/>
      <c r="H97" s="84"/>
      <c r="I97" s="85"/>
      <c r="J97" s="86"/>
    </row>
    <row r="98" spans="1:10">
      <c r="A98" s="80" t="s">
        <v>356</v>
      </c>
      <c r="B98" s="81" t="s">
        <v>357</v>
      </c>
      <c r="C98" s="80" t="s">
        <v>250</v>
      </c>
      <c r="D98" s="82">
        <v>92.506</v>
      </c>
      <c r="E98" s="83"/>
      <c r="F98" s="84"/>
      <c r="G98" s="83"/>
      <c r="H98" s="84"/>
      <c r="I98" s="85"/>
      <c r="J98" s="86"/>
    </row>
    <row r="99" spans="1:10">
      <c r="A99" s="80" t="s">
        <v>358</v>
      </c>
      <c r="B99" s="81" t="s">
        <v>359</v>
      </c>
      <c r="C99" s="80" t="s">
        <v>182</v>
      </c>
      <c r="D99" s="82">
        <v>2.871</v>
      </c>
      <c r="E99" s="83"/>
      <c r="F99" s="84"/>
      <c r="G99" s="83"/>
      <c r="H99" s="84"/>
      <c r="I99" s="85"/>
      <c r="J99" s="86"/>
    </row>
    <row r="100" spans="1:10">
      <c r="A100" s="80" t="s">
        <v>360</v>
      </c>
      <c r="B100" s="81" t="s">
        <v>361</v>
      </c>
      <c r="C100" s="80" t="s">
        <v>362</v>
      </c>
      <c r="D100" s="82">
        <v>0.70399999999999996</v>
      </c>
      <c r="E100" s="83"/>
      <c r="F100" s="84"/>
      <c r="G100" s="83"/>
      <c r="H100" s="84"/>
      <c r="I100" s="85"/>
      <c r="J100" s="86"/>
    </row>
    <row r="101" spans="1:10">
      <c r="A101" s="80" t="s">
        <v>363</v>
      </c>
      <c r="B101" s="81" t="s">
        <v>364</v>
      </c>
      <c r="C101" s="80" t="s">
        <v>347</v>
      </c>
      <c r="D101" s="82">
        <v>2.4630000000000001</v>
      </c>
      <c r="E101" s="83"/>
      <c r="F101" s="84"/>
      <c r="G101" s="83"/>
      <c r="H101" s="84"/>
      <c r="I101" s="85"/>
      <c r="J101" s="86" t="s">
        <v>328</v>
      </c>
    </row>
    <row r="102" spans="1:10">
      <c r="A102" s="80" t="s">
        <v>365</v>
      </c>
      <c r="B102" s="81" t="s">
        <v>366</v>
      </c>
      <c r="C102" s="80" t="s">
        <v>261</v>
      </c>
      <c r="D102" s="82">
        <v>0.876</v>
      </c>
      <c r="E102" s="83"/>
      <c r="F102" s="84"/>
      <c r="G102" s="83"/>
      <c r="H102" s="84"/>
      <c r="I102" s="85"/>
      <c r="J102" s="86"/>
    </row>
    <row r="103" spans="1:10">
      <c r="A103" s="80" t="s">
        <v>367</v>
      </c>
      <c r="B103" s="81" t="s">
        <v>368</v>
      </c>
      <c r="C103" s="80" t="s">
        <v>261</v>
      </c>
      <c r="D103" s="82">
        <v>2.7069999999999999</v>
      </c>
      <c r="E103" s="83"/>
      <c r="F103" s="84"/>
      <c r="G103" s="83"/>
      <c r="H103" s="84"/>
      <c r="I103" s="85"/>
      <c r="J103" s="86"/>
    </row>
    <row r="104" spans="1:10">
      <c r="A104" s="80" t="s">
        <v>369</v>
      </c>
      <c r="B104" s="81" t="s">
        <v>370</v>
      </c>
      <c r="C104" s="80" t="s">
        <v>371</v>
      </c>
      <c r="D104" s="82">
        <v>5.0990000000000002</v>
      </c>
      <c r="E104" s="83"/>
      <c r="F104" s="84"/>
      <c r="G104" s="83"/>
      <c r="H104" s="84"/>
      <c r="I104" s="85"/>
      <c r="J104" s="86"/>
    </row>
    <row r="105" spans="1:10">
      <c r="A105" s="80" t="s">
        <v>372</v>
      </c>
      <c r="B105" s="81" t="s">
        <v>373</v>
      </c>
      <c r="C105" s="80" t="s">
        <v>270</v>
      </c>
      <c r="D105" s="82">
        <v>0.57299999999999995</v>
      </c>
      <c r="E105" s="83"/>
      <c r="F105" s="84"/>
      <c r="G105" s="83"/>
      <c r="H105" s="84"/>
      <c r="I105" s="85"/>
      <c r="J105" s="86"/>
    </row>
    <row r="106" spans="1:10">
      <c r="A106" s="80" t="s">
        <v>374</v>
      </c>
      <c r="B106" s="81" t="s">
        <v>375</v>
      </c>
      <c r="C106" s="80" t="s">
        <v>376</v>
      </c>
      <c r="D106" s="82">
        <v>3.101</v>
      </c>
      <c r="E106" s="83"/>
      <c r="F106" s="84"/>
      <c r="G106" s="83"/>
      <c r="H106" s="84"/>
      <c r="I106" s="85"/>
      <c r="J106" s="86"/>
    </row>
    <row r="107" spans="1:10">
      <c r="A107" s="80" t="s">
        <v>377</v>
      </c>
      <c r="B107" s="81" t="s">
        <v>378</v>
      </c>
      <c r="C107" s="80" t="s">
        <v>379</v>
      </c>
      <c r="D107" s="82">
        <v>7.3380000000000001</v>
      </c>
      <c r="E107" s="83"/>
      <c r="F107" s="84"/>
      <c r="G107" s="83"/>
      <c r="H107" s="84"/>
      <c r="I107" s="85"/>
      <c r="J107" s="86"/>
    </row>
    <row r="108" spans="1:10">
      <c r="A108" s="80" t="s">
        <v>380</v>
      </c>
      <c r="B108" s="81" t="s">
        <v>381</v>
      </c>
      <c r="C108" s="80" t="s">
        <v>239</v>
      </c>
      <c r="D108" s="82">
        <v>2.6190000000000002</v>
      </c>
      <c r="E108" s="83"/>
      <c r="F108" s="84"/>
      <c r="G108" s="83"/>
      <c r="H108" s="84"/>
      <c r="I108" s="85"/>
      <c r="J108" s="86"/>
    </row>
    <row r="109" spans="1:10">
      <c r="A109" s="80" t="s">
        <v>382</v>
      </c>
      <c r="B109" s="81" t="s">
        <v>383</v>
      </c>
      <c r="C109" s="80" t="s">
        <v>261</v>
      </c>
      <c r="D109" s="82">
        <v>2.4969999999999999</v>
      </c>
      <c r="E109" s="83"/>
      <c r="F109" s="84"/>
      <c r="G109" s="83"/>
      <c r="H109" s="84"/>
      <c r="I109" s="85"/>
      <c r="J109" s="86"/>
    </row>
    <row r="110" spans="1:10">
      <c r="A110" s="100" t="s">
        <v>37</v>
      </c>
      <c r="B110" s="81" t="s">
        <v>384</v>
      </c>
      <c r="C110" s="80" t="s">
        <v>250</v>
      </c>
      <c r="D110" s="82">
        <v>7.7130000000000001</v>
      </c>
      <c r="E110" s="83"/>
      <c r="F110" s="97"/>
      <c r="G110" s="83"/>
      <c r="H110" s="82"/>
      <c r="I110" s="85"/>
      <c r="J110" s="86"/>
    </row>
    <row r="111" spans="1:10">
      <c r="A111" s="80" t="s">
        <v>385</v>
      </c>
      <c r="B111" s="81" t="s">
        <v>386</v>
      </c>
      <c r="C111" s="80" t="s">
        <v>371</v>
      </c>
      <c r="D111" s="82">
        <v>39.875</v>
      </c>
      <c r="E111" s="83"/>
      <c r="F111" s="84"/>
      <c r="G111" s="83"/>
      <c r="H111" s="84"/>
      <c r="I111" s="85"/>
      <c r="J111" s="86"/>
    </row>
    <row r="112" spans="1:10">
      <c r="A112" s="80" t="s">
        <v>387</v>
      </c>
      <c r="B112" s="81" t="s">
        <v>388</v>
      </c>
      <c r="C112" s="80" t="s">
        <v>389</v>
      </c>
      <c r="D112" s="82">
        <v>21.213999999999999</v>
      </c>
      <c r="E112" s="83"/>
      <c r="F112" s="84"/>
      <c r="G112" s="83"/>
      <c r="H112" s="84"/>
      <c r="I112" s="85"/>
      <c r="J112" s="86"/>
    </row>
    <row r="113" spans="1:10">
      <c r="A113" s="80" t="s">
        <v>390</v>
      </c>
      <c r="B113" s="81" t="s">
        <v>391</v>
      </c>
      <c r="C113" s="80" t="s">
        <v>250</v>
      </c>
      <c r="D113" s="82">
        <v>12.989000000000001</v>
      </c>
      <c r="E113" s="83"/>
      <c r="F113" s="84"/>
      <c r="G113" s="83"/>
      <c r="H113" s="84"/>
      <c r="I113" s="85"/>
      <c r="J113" s="86"/>
    </row>
    <row r="114" spans="1:10">
      <c r="A114" s="80" t="s">
        <v>392</v>
      </c>
      <c r="B114" s="81" t="s">
        <v>393</v>
      </c>
      <c r="C114" s="80" t="s">
        <v>394</v>
      </c>
      <c r="D114" s="82">
        <v>488.40300000000002</v>
      </c>
      <c r="E114" s="83"/>
      <c r="F114" s="84"/>
      <c r="G114" s="83"/>
      <c r="H114" s="84"/>
      <c r="I114" s="85"/>
      <c r="J114" s="86"/>
    </row>
    <row r="115" spans="1:10">
      <c r="A115" s="80" t="s">
        <v>395</v>
      </c>
      <c r="B115" s="81" t="s">
        <v>396</v>
      </c>
      <c r="C115" s="80" t="s">
        <v>270</v>
      </c>
      <c r="D115" s="82">
        <v>4.5419999999999998</v>
      </c>
      <c r="E115" s="83"/>
      <c r="F115" s="84"/>
      <c r="G115" s="83"/>
      <c r="H115" s="84"/>
      <c r="I115" s="85"/>
      <c r="J115" s="86"/>
    </row>
    <row r="116" spans="1:10">
      <c r="A116" s="80" t="s">
        <v>397</v>
      </c>
      <c r="B116" s="81" t="s">
        <v>398</v>
      </c>
      <c r="C116" s="80" t="s">
        <v>399</v>
      </c>
      <c r="D116" s="82">
        <v>1.3859999999999999</v>
      </c>
      <c r="E116" s="83"/>
      <c r="F116" s="84"/>
      <c r="G116" s="83"/>
      <c r="H116" s="84"/>
      <c r="I116" s="85"/>
      <c r="J116" s="86"/>
    </row>
    <row r="117" spans="1:10">
      <c r="A117" s="80" t="s">
        <v>400</v>
      </c>
      <c r="B117" s="81" t="s">
        <v>401</v>
      </c>
      <c r="C117" s="80" t="s">
        <v>402</v>
      </c>
      <c r="D117" s="82">
        <v>13.112</v>
      </c>
      <c r="E117" s="83"/>
      <c r="F117" s="84"/>
      <c r="G117" s="83"/>
      <c r="H117" s="84"/>
      <c r="I117" s="85"/>
      <c r="J117" s="86"/>
    </row>
    <row r="118" spans="1:10">
      <c r="A118" s="80" t="s">
        <v>403</v>
      </c>
      <c r="B118" s="81" t="s">
        <v>404</v>
      </c>
      <c r="C118" s="80" t="s">
        <v>293</v>
      </c>
      <c r="D118" s="82">
        <v>40.658000000000001</v>
      </c>
      <c r="E118" s="83"/>
      <c r="F118" s="84"/>
      <c r="G118" s="83"/>
      <c r="H118" s="84"/>
      <c r="I118" s="85"/>
      <c r="J118" s="86"/>
    </row>
    <row r="119" spans="1:10">
      <c r="A119" s="80" t="s">
        <v>405</v>
      </c>
      <c r="B119" s="81" t="s">
        <v>406</v>
      </c>
      <c r="C119" s="80" t="s">
        <v>239</v>
      </c>
      <c r="D119" s="82">
        <v>11.978999999999999</v>
      </c>
      <c r="E119" s="83"/>
      <c r="F119" s="84"/>
      <c r="G119" s="83"/>
      <c r="H119" s="84"/>
      <c r="I119" s="85"/>
      <c r="J119" s="86"/>
    </row>
    <row r="120" spans="1:10">
      <c r="A120" s="80" t="s">
        <v>407</v>
      </c>
      <c r="B120" s="81" t="s">
        <v>408</v>
      </c>
      <c r="C120" s="80" t="s">
        <v>409</v>
      </c>
      <c r="D120" s="82">
        <v>8.2490000000000006</v>
      </c>
      <c r="E120" s="83"/>
      <c r="F120" s="84"/>
      <c r="G120" s="83"/>
      <c r="H120" s="84"/>
      <c r="I120" s="85"/>
      <c r="J120" s="86"/>
    </row>
    <row r="121" spans="1:10">
      <c r="A121" s="80" t="s">
        <v>410</v>
      </c>
      <c r="B121" s="81" t="s">
        <v>411</v>
      </c>
      <c r="C121" s="80" t="s">
        <v>412</v>
      </c>
      <c r="D121" s="82">
        <v>3703.3789999999999</v>
      </c>
      <c r="E121" s="83"/>
      <c r="F121" s="84"/>
      <c r="G121" s="83"/>
      <c r="H121" s="84"/>
      <c r="I121" s="85"/>
      <c r="J121" s="86"/>
    </row>
    <row r="122" spans="1:10">
      <c r="A122" s="80" t="s">
        <v>413</v>
      </c>
      <c r="B122" s="81" t="s">
        <v>414</v>
      </c>
      <c r="C122" s="80" t="s">
        <v>415</v>
      </c>
      <c r="D122" s="82">
        <v>40.600999999999999</v>
      </c>
      <c r="E122" s="83"/>
      <c r="F122" s="84"/>
      <c r="G122" s="83"/>
      <c r="H122" s="84"/>
      <c r="I122" s="85"/>
      <c r="J122" s="86"/>
    </row>
    <row r="123" spans="1:10">
      <c r="A123" s="94" t="s">
        <v>416</v>
      </c>
      <c r="B123" s="81" t="s">
        <v>417</v>
      </c>
      <c r="C123" s="80" t="s">
        <v>418</v>
      </c>
      <c r="D123" s="82">
        <v>2870.7240000000002</v>
      </c>
      <c r="E123" s="83"/>
      <c r="F123" s="84"/>
      <c r="G123" s="83"/>
      <c r="H123" s="84"/>
      <c r="I123" s="85"/>
      <c r="J123" s="86"/>
    </row>
    <row r="124" spans="1:10">
      <c r="A124" s="80" t="s">
        <v>419</v>
      </c>
      <c r="B124" s="81" t="s">
        <v>420</v>
      </c>
      <c r="C124" s="80" t="s">
        <v>421</v>
      </c>
      <c r="D124" s="82">
        <v>1128.671</v>
      </c>
      <c r="E124" s="83"/>
      <c r="F124" s="84"/>
      <c r="G124" s="83"/>
      <c r="H124" s="84"/>
      <c r="I124" s="85"/>
      <c r="J124" s="86"/>
    </row>
    <row r="125" spans="1:10">
      <c r="A125" s="89" t="s">
        <v>422</v>
      </c>
      <c r="B125" s="81" t="s">
        <v>423</v>
      </c>
      <c r="C125" s="89" t="s">
        <v>247</v>
      </c>
      <c r="D125" s="82">
        <v>14.566000000000001</v>
      </c>
      <c r="E125" s="96"/>
      <c r="F125" s="97"/>
      <c r="G125" s="90"/>
      <c r="H125" s="82"/>
      <c r="I125" s="90"/>
      <c r="J125" s="98"/>
    </row>
    <row r="126" spans="1:10">
      <c r="A126" s="80" t="s">
        <v>424</v>
      </c>
      <c r="B126" s="81" t="s">
        <v>425</v>
      </c>
      <c r="C126" s="80" t="s">
        <v>250</v>
      </c>
      <c r="D126" s="82">
        <v>0.66500000000000004</v>
      </c>
      <c r="E126" s="83"/>
      <c r="F126" s="84"/>
      <c r="G126" s="83"/>
      <c r="H126" s="84"/>
      <c r="I126" s="85"/>
      <c r="J126" s="86" t="s">
        <v>328</v>
      </c>
    </row>
    <row r="127" spans="1:10">
      <c r="A127" s="80" t="s">
        <v>426</v>
      </c>
      <c r="B127" s="81" t="s">
        <v>427</v>
      </c>
      <c r="C127" s="80" t="s">
        <v>409</v>
      </c>
      <c r="D127" s="82">
        <v>3.9020000000000001</v>
      </c>
      <c r="E127" s="83"/>
      <c r="F127" s="84"/>
      <c r="G127" s="83"/>
      <c r="H127" s="84"/>
      <c r="I127" s="85"/>
      <c r="J127" s="86"/>
    </row>
    <row r="128" spans="1:10">
      <c r="A128" s="80" t="s">
        <v>428</v>
      </c>
      <c r="B128" s="81" t="s">
        <v>429</v>
      </c>
      <c r="C128" s="80" t="s">
        <v>409</v>
      </c>
      <c r="D128" s="82">
        <v>3.9020000000000001</v>
      </c>
      <c r="E128" s="83"/>
      <c r="F128" s="84"/>
      <c r="G128" s="83"/>
      <c r="H128" s="84"/>
      <c r="I128" s="85"/>
      <c r="J128" s="86"/>
    </row>
    <row r="129" spans="1:10">
      <c r="A129" s="80" t="s">
        <v>430</v>
      </c>
      <c r="B129" s="81" t="s">
        <v>431</v>
      </c>
      <c r="C129" s="80" t="s">
        <v>389</v>
      </c>
      <c r="D129" s="82">
        <v>13.757999999999999</v>
      </c>
      <c r="E129" s="83"/>
      <c r="F129" s="84"/>
      <c r="G129" s="83"/>
      <c r="H129" s="84"/>
      <c r="I129" s="85"/>
      <c r="J129" s="86"/>
    </row>
    <row r="130" spans="1:10">
      <c r="A130" s="80" t="s">
        <v>432</v>
      </c>
      <c r="B130" s="81" t="s">
        <v>433</v>
      </c>
      <c r="C130" s="91" t="s">
        <v>409</v>
      </c>
      <c r="D130" s="82">
        <v>1.3879999999999999</v>
      </c>
      <c r="E130" s="83"/>
      <c r="F130" s="84"/>
      <c r="G130" s="83"/>
      <c r="H130" s="84"/>
      <c r="I130" s="85"/>
      <c r="J130" s="86"/>
    </row>
    <row r="131" spans="1:10">
      <c r="A131" s="80" t="s">
        <v>434</v>
      </c>
      <c r="B131" s="81" t="s">
        <v>435</v>
      </c>
      <c r="C131" s="91" t="s">
        <v>409</v>
      </c>
      <c r="D131" s="82">
        <v>1.3879999999999999</v>
      </c>
      <c r="E131" s="83"/>
      <c r="F131" s="84"/>
      <c r="G131" s="83"/>
      <c r="H131" s="84"/>
      <c r="I131" s="85"/>
      <c r="J131" s="86"/>
    </row>
    <row r="132" spans="1:10">
      <c r="A132" s="80" t="s">
        <v>436</v>
      </c>
      <c r="B132" s="81" t="s">
        <v>437</v>
      </c>
      <c r="C132" s="80" t="s">
        <v>250</v>
      </c>
      <c r="D132" s="82">
        <v>19.353000000000002</v>
      </c>
      <c r="E132" s="83"/>
      <c r="F132" s="84"/>
      <c r="G132" s="83"/>
      <c r="H132" s="84"/>
      <c r="I132" s="85"/>
      <c r="J132" s="86"/>
    </row>
    <row r="133" spans="1:10">
      <c r="A133" s="80" t="s">
        <v>438</v>
      </c>
      <c r="B133" s="81" t="s">
        <v>439</v>
      </c>
      <c r="C133" s="80" t="s">
        <v>261</v>
      </c>
      <c r="D133" s="82">
        <v>8.5009999999999994</v>
      </c>
      <c r="E133" s="83"/>
      <c r="F133" s="84"/>
      <c r="G133" s="83"/>
      <c r="H133" s="84"/>
      <c r="I133" s="85"/>
      <c r="J133" s="86"/>
    </row>
    <row r="134" spans="1:10">
      <c r="A134" s="80" t="s">
        <v>21</v>
      </c>
      <c r="B134" s="81" t="s">
        <v>440</v>
      </c>
      <c r="C134" s="80" t="s">
        <v>250</v>
      </c>
      <c r="D134" s="82">
        <v>17.035</v>
      </c>
      <c r="E134" s="83"/>
      <c r="F134" s="84"/>
      <c r="G134" s="83"/>
      <c r="H134" s="84"/>
      <c r="I134" s="85"/>
      <c r="J134" s="86"/>
    </row>
    <row r="135" spans="1:10">
      <c r="A135" s="80" t="s">
        <v>441</v>
      </c>
      <c r="B135" s="81" t="s">
        <v>442</v>
      </c>
      <c r="C135" s="80" t="s">
        <v>247</v>
      </c>
      <c r="D135" s="82">
        <v>19.318000000000001</v>
      </c>
      <c r="E135" s="83"/>
      <c r="F135" s="84"/>
      <c r="G135" s="83"/>
      <c r="H135" s="84"/>
      <c r="I135" s="85"/>
      <c r="J135" s="86"/>
    </row>
    <row r="136" spans="1:10">
      <c r="A136" s="80" t="s">
        <v>443</v>
      </c>
      <c r="B136" s="81" t="s">
        <v>444</v>
      </c>
      <c r="C136" s="80" t="s">
        <v>286</v>
      </c>
      <c r="D136" s="82">
        <v>5.4020000000000001</v>
      </c>
      <c r="E136" s="83"/>
      <c r="F136" s="84"/>
      <c r="G136" s="83"/>
      <c r="H136" s="84"/>
      <c r="I136" s="85"/>
      <c r="J136" s="86"/>
    </row>
    <row r="137" spans="1:10">
      <c r="A137" s="80" t="s">
        <v>445</v>
      </c>
      <c r="B137" s="81" t="s">
        <v>446</v>
      </c>
      <c r="C137" s="80" t="s">
        <v>447</v>
      </c>
      <c r="D137" s="82">
        <v>6.0039999999999996</v>
      </c>
      <c r="E137" s="83"/>
      <c r="F137" s="84"/>
      <c r="G137" s="83"/>
      <c r="H137" s="84"/>
      <c r="I137" s="85"/>
      <c r="J137" s="86"/>
    </row>
    <row r="138" spans="1:10">
      <c r="A138" s="80" t="s">
        <v>448</v>
      </c>
      <c r="B138" s="81" t="s">
        <v>449</v>
      </c>
      <c r="C138" s="80" t="s">
        <v>450</v>
      </c>
      <c r="D138" s="82">
        <v>11.53</v>
      </c>
      <c r="E138" s="83"/>
      <c r="F138" s="84"/>
      <c r="G138" s="83"/>
      <c r="H138" s="84"/>
      <c r="I138" s="85"/>
      <c r="J138" s="86"/>
    </row>
    <row r="139" spans="1:10">
      <c r="A139" s="80" t="s">
        <v>451</v>
      </c>
      <c r="B139" s="81" t="s">
        <v>452</v>
      </c>
      <c r="C139" s="80" t="s">
        <v>250</v>
      </c>
      <c r="D139" s="82">
        <v>0.48199999999999998</v>
      </c>
      <c r="E139" s="83"/>
      <c r="F139" s="84"/>
      <c r="G139" s="83"/>
      <c r="H139" s="84"/>
      <c r="I139" s="85"/>
      <c r="J139" s="86"/>
    </row>
    <row r="140" spans="1:10">
      <c r="A140" s="80" t="s">
        <v>453</v>
      </c>
      <c r="B140" s="81" t="s">
        <v>454</v>
      </c>
      <c r="C140" s="80" t="s">
        <v>250</v>
      </c>
      <c r="D140" s="82">
        <v>2.5000000000000001E-2</v>
      </c>
      <c r="E140" s="83"/>
      <c r="F140" s="84"/>
      <c r="G140" s="83"/>
      <c r="H140" s="84"/>
      <c r="I140" s="85"/>
      <c r="J140" s="86"/>
    </row>
    <row r="141" spans="1:10">
      <c r="A141" s="80" t="s">
        <v>455</v>
      </c>
      <c r="B141" s="81" t="s">
        <v>456</v>
      </c>
      <c r="C141" s="80" t="s">
        <v>250</v>
      </c>
      <c r="D141" s="82">
        <v>0.12</v>
      </c>
      <c r="E141" s="83"/>
      <c r="F141" s="84"/>
      <c r="G141" s="83"/>
      <c r="H141" s="84"/>
      <c r="I141" s="85"/>
      <c r="J141" s="86"/>
    </row>
    <row r="142" spans="1:10">
      <c r="A142" s="80" t="s">
        <v>457</v>
      </c>
      <c r="B142" s="81" t="s">
        <v>458</v>
      </c>
      <c r="C142" s="80" t="s">
        <v>250</v>
      </c>
      <c r="D142" s="82">
        <v>83.007000000000005</v>
      </c>
      <c r="E142" s="83"/>
      <c r="F142" s="84"/>
      <c r="G142" s="83"/>
      <c r="H142" s="84"/>
      <c r="I142" s="85"/>
      <c r="J142" s="86"/>
    </row>
    <row r="143" spans="1:10">
      <c r="A143" s="80" t="s">
        <v>459</v>
      </c>
      <c r="B143" s="81" t="s">
        <v>460</v>
      </c>
      <c r="C143" s="80" t="s">
        <v>261</v>
      </c>
      <c r="D143" s="82">
        <v>21.882999999999999</v>
      </c>
      <c r="E143" s="83"/>
      <c r="F143" s="84"/>
      <c r="G143" s="83"/>
      <c r="H143" s="84"/>
      <c r="I143" s="85"/>
      <c r="J143" s="86"/>
    </row>
    <row r="144" spans="1:10">
      <c r="A144" s="80" t="s">
        <v>461</v>
      </c>
      <c r="B144" s="81" t="s">
        <v>462</v>
      </c>
      <c r="C144" s="80" t="s">
        <v>362</v>
      </c>
      <c r="D144" s="82">
        <v>5.6159999999999997</v>
      </c>
      <c r="E144" s="83"/>
      <c r="F144" s="84"/>
      <c r="G144" s="83"/>
      <c r="H144" s="84"/>
      <c r="I144" s="85"/>
      <c r="J144" s="86"/>
    </row>
    <row r="145" spans="1:10">
      <c r="A145" s="80" t="s">
        <v>463</v>
      </c>
      <c r="B145" s="81" t="s">
        <v>464</v>
      </c>
      <c r="C145" s="80" t="s">
        <v>421</v>
      </c>
      <c r="D145" s="82">
        <v>3267.0259999999998</v>
      </c>
      <c r="E145" s="83"/>
      <c r="F145" s="84"/>
      <c r="G145" s="83"/>
      <c r="H145" s="84"/>
      <c r="I145" s="85"/>
      <c r="J145" s="86"/>
    </row>
    <row r="146" spans="1:10">
      <c r="A146" s="80" t="s">
        <v>465</v>
      </c>
      <c r="B146" s="81" t="s">
        <v>466</v>
      </c>
      <c r="C146" s="80" t="s">
        <v>182</v>
      </c>
      <c r="D146" s="82">
        <v>0.51900000000000002</v>
      </c>
      <c r="E146" s="83"/>
      <c r="F146" s="84"/>
      <c r="G146" s="83"/>
      <c r="H146" s="84"/>
      <c r="I146" s="85"/>
      <c r="J146" s="86"/>
    </row>
    <row r="147" spans="1:10">
      <c r="A147" s="80" t="s">
        <v>467</v>
      </c>
      <c r="B147" s="81" t="s">
        <v>468</v>
      </c>
      <c r="C147" s="80" t="s">
        <v>469</v>
      </c>
      <c r="D147" s="82">
        <v>2.08</v>
      </c>
      <c r="E147" s="83"/>
      <c r="F147" s="84"/>
      <c r="G147" s="83"/>
      <c r="H147" s="84"/>
      <c r="I147" s="85"/>
      <c r="J147" s="86"/>
    </row>
    <row r="148" spans="1:10">
      <c r="A148" s="80" t="s">
        <v>470</v>
      </c>
      <c r="B148" s="81" t="s">
        <v>471</v>
      </c>
      <c r="C148" s="80" t="s">
        <v>270</v>
      </c>
      <c r="D148" s="82">
        <v>184.66200000000001</v>
      </c>
      <c r="E148" s="83"/>
      <c r="F148" s="84"/>
      <c r="G148" s="83"/>
      <c r="H148" s="84"/>
      <c r="I148" s="85"/>
      <c r="J148" s="86"/>
    </row>
    <row r="149" spans="1:10">
      <c r="A149" s="80" t="s">
        <v>143</v>
      </c>
      <c r="B149" s="81" t="s">
        <v>472</v>
      </c>
      <c r="C149" s="80" t="s">
        <v>182</v>
      </c>
      <c r="D149" s="82">
        <v>0.59899999999999998</v>
      </c>
      <c r="E149" s="83"/>
      <c r="F149" s="84"/>
      <c r="G149" s="83"/>
      <c r="H149" s="84"/>
      <c r="I149" s="85"/>
      <c r="J149" s="86"/>
    </row>
    <row r="150" spans="1:10">
      <c r="A150" s="80" t="s">
        <v>473</v>
      </c>
      <c r="B150" s="81" t="s">
        <v>474</v>
      </c>
      <c r="C150" s="80" t="s">
        <v>261</v>
      </c>
      <c r="D150" s="82">
        <v>66.421999999999997</v>
      </c>
      <c r="E150" s="83"/>
      <c r="F150" s="84"/>
      <c r="G150" s="83"/>
      <c r="H150" s="84"/>
      <c r="I150" s="85"/>
      <c r="J150" s="86"/>
    </row>
    <row r="151" spans="1:10">
      <c r="A151" s="80" t="s">
        <v>475</v>
      </c>
      <c r="B151" s="81" t="s">
        <v>476</v>
      </c>
      <c r="C151" s="80" t="s">
        <v>477</v>
      </c>
      <c r="D151" s="82">
        <v>553.41899999999998</v>
      </c>
      <c r="E151" s="83"/>
      <c r="F151" s="84"/>
      <c r="G151" s="83"/>
      <c r="H151" s="84"/>
      <c r="I151" s="85"/>
      <c r="J151" s="86"/>
    </row>
    <row r="152" spans="1:10">
      <c r="A152" s="80" t="s">
        <v>478</v>
      </c>
      <c r="B152" s="81" t="s">
        <v>479</v>
      </c>
      <c r="C152" s="80" t="s">
        <v>239</v>
      </c>
      <c r="D152" s="82">
        <v>19.254999999999999</v>
      </c>
      <c r="E152" s="83"/>
      <c r="F152" s="84"/>
      <c r="G152" s="83"/>
      <c r="H152" s="84"/>
      <c r="I152" s="85"/>
      <c r="J152" s="86"/>
    </row>
    <row r="153" spans="1:10">
      <c r="A153" s="80" t="s">
        <v>480</v>
      </c>
      <c r="B153" s="81" t="s">
        <v>481</v>
      </c>
      <c r="C153" s="80" t="s">
        <v>182</v>
      </c>
      <c r="D153" s="82">
        <v>7.4610000000000003</v>
      </c>
      <c r="E153" s="83"/>
      <c r="F153" s="84"/>
      <c r="G153" s="83"/>
      <c r="H153" s="84"/>
      <c r="I153" s="85"/>
      <c r="J153" s="86"/>
    </row>
    <row r="154" spans="1:10">
      <c r="A154" s="80" t="s">
        <v>482</v>
      </c>
      <c r="B154" s="81" t="s">
        <v>483</v>
      </c>
      <c r="C154" s="80" t="s">
        <v>239</v>
      </c>
      <c r="D154" s="82">
        <v>0.78100000000000003</v>
      </c>
      <c r="E154" s="83"/>
      <c r="F154" s="84"/>
      <c r="G154" s="83"/>
      <c r="H154" s="84"/>
      <c r="I154" s="85"/>
      <c r="J154" s="86"/>
    </row>
    <row r="155" spans="1:10">
      <c r="A155" s="80" t="s">
        <v>484</v>
      </c>
      <c r="B155" s="81" t="s">
        <v>485</v>
      </c>
      <c r="C155" s="80" t="s">
        <v>270</v>
      </c>
      <c r="D155" s="82">
        <v>6.0839999999999996</v>
      </c>
      <c r="E155" s="83"/>
      <c r="F155" s="84"/>
      <c r="G155" s="83"/>
      <c r="H155" s="84"/>
      <c r="I155" s="85"/>
      <c r="J155" s="86"/>
    </row>
    <row r="156" spans="1:10">
      <c r="A156" s="80" t="s">
        <v>486</v>
      </c>
      <c r="B156" s="81" t="s">
        <v>487</v>
      </c>
      <c r="C156" s="80" t="s">
        <v>447</v>
      </c>
      <c r="D156" s="82">
        <v>0.64500000000000002</v>
      </c>
      <c r="E156" s="83"/>
      <c r="F156" s="84"/>
      <c r="G156" s="83"/>
      <c r="H156" s="84"/>
      <c r="I156" s="85"/>
      <c r="J156" s="86"/>
    </row>
    <row r="157" spans="1:10">
      <c r="A157" s="80" t="s">
        <v>488</v>
      </c>
      <c r="B157" s="81" t="s">
        <v>489</v>
      </c>
      <c r="C157" s="80" t="s">
        <v>239</v>
      </c>
      <c r="D157" s="82">
        <v>0.64700000000000002</v>
      </c>
      <c r="E157" s="83"/>
      <c r="F157" s="84"/>
      <c r="G157" s="83"/>
      <c r="H157" s="84"/>
      <c r="I157" s="85"/>
      <c r="J157" s="86"/>
    </row>
    <row r="158" spans="1:10">
      <c r="A158" s="80" t="s">
        <v>490</v>
      </c>
      <c r="B158" s="81" t="s">
        <v>491</v>
      </c>
      <c r="C158" s="80" t="s">
        <v>409</v>
      </c>
      <c r="D158" s="82">
        <v>0.42699999999999999</v>
      </c>
      <c r="E158" s="83"/>
      <c r="F158" s="84"/>
      <c r="G158" s="83"/>
      <c r="H158" s="84"/>
      <c r="I158" s="85"/>
      <c r="J158" s="99"/>
    </row>
    <row r="159" spans="1:10">
      <c r="A159" s="80" t="s">
        <v>492</v>
      </c>
      <c r="B159" s="81" t="s">
        <v>493</v>
      </c>
      <c r="C159" s="80" t="s">
        <v>250</v>
      </c>
      <c r="D159" s="82">
        <v>432.71100000000001</v>
      </c>
      <c r="E159" s="83"/>
      <c r="F159" s="84"/>
      <c r="G159" s="83"/>
      <c r="H159" s="84"/>
      <c r="I159" s="85"/>
      <c r="J159" s="86"/>
    </row>
    <row r="160" spans="1:10">
      <c r="A160" s="80" t="s">
        <v>494</v>
      </c>
      <c r="B160" s="81" t="s">
        <v>495</v>
      </c>
      <c r="C160" s="80" t="s">
        <v>239</v>
      </c>
      <c r="D160" s="82">
        <v>226.62799999999999</v>
      </c>
      <c r="E160" s="83"/>
      <c r="F160" s="84"/>
      <c r="G160" s="83"/>
      <c r="H160" s="84"/>
      <c r="I160" s="85"/>
      <c r="J160" s="86"/>
    </row>
    <row r="161" spans="1:10">
      <c r="A161" s="80" t="s">
        <v>496</v>
      </c>
      <c r="B161" s="81" t="s">
        <v>497</v>
      </c>
      <c r="C161" s="80" t="s">
        <v>362</v>
      </c>
      <c r="D161" s="82">
        <v>15.566000000000001</v>
      </c>
      <c r="E161" s="83"/>
      <c r="F161" s="84"/>
      <c r="G161" s="83"/>
      <c r="H161" s="84"/>
      <c r="I161" s="85"/>
      <c r="J161" s="86"/>
    </row>
    <row r="162" spans="1:10">
      <c r="A162" s="80" t="s">
        <v>498</v>
      </c>
      <c r="B162" s="81" t="s">
        <v>499</v>
      </c>
      <c r="C162" s="80" t="s">
        <v>261</v>
      </c>
      <c r="D162" s="82">
        <v>52.34</v>
      </c>
      <c r="E162" s="83"/>
      <c r="F162" s="84"/>
      <c r="G162" s="83"/>
      <c r="H162" s="84"/>
      <c r="I162" s="85"/>
      <c r="J162" s="86"/>
    </row>
    <row r="163" spans="1:10">
      <c r="A163" s="80" t="s">
        <v>500</v>
      </c>
      <c r="B163" s="81" t="s">
        <v>501</v>
      </c>
      <c r="C163" s="80" t="s">
        <v>261</v>
      </c>
      <c r="D163" s="82">
        <v>62.433999999999997</v>
      </c>
      <c r="E163" s="83"/>
      <c r="F163" s="84"/>
      <c r="G163" s="83"/>
      <c r="H163" s="84"/>
      <c r="I163" s="85"/>
      <c r="J163" s="86"/>
    </row>
    <row r="164" spans="1:10">
      <c r="A164" s="80" t="s">
        <v>502</v>
      </c>
      <c r="B164" s="81" t="s">
        <v>503</v>
      </c>
      <c r="C164" s="80" t="s">
        <v>239</v>
      </c>
      <c r="D164" s="82">
        <v>7.3220000000000001</v>
      </c>
      <c r="E164" s="83"/>
      <c r="F164" s="84"/>
      <c r="G164" s="83"/>
      <c r="H164" s="84"/>
      <c r="I164" s="85"/>
      <c r="J164" s="86"/>
    </row>
    <row r="165" spans="1:10">
      <c r="A165" s="80" t="s">
        <v>504</v>
      </c>
      <c r="B165" s="81" t="s">
        <v>505</v>
      </c>
      <c r="C165" s="80" t="s">
        <v>506</v>
      </c>
      <c r="D165" s="82">
        <v>303.15899999999999</v>
      </c>
      <c r="E165" s="83"/>
      <c r="F165" s="84"/>
      <c r="G165" s="83"/>
      <c r="H165" s="84"/>
      <c r="I165" s="85"/>
      <c r="J165" s="86"/>
    </row>
    <row r="166" spans="1:10">
      <c r="A166" s="80" t="s">
        <v>507</v>
      </c>
      <c r="B166" s="81" t="s">
        <v>508</v>
      </c>
      <c r="C166" s="80" t="s">
        <v>244</v>
      </c>
      <c r="D166" s="82">
        <v>444.09899999999999</v>
      </c>
      <c r="E166" s="83"/>
      <c r="F166" s="84"/>
      <c r="G166" s="83"/>
      <c r="H166" s="84"/>
      <c r="I166" s="85"/>
      <c r="J166" s="86"/>
    </row>
    <row r="167" spans="1:10">
      <c r="A167" s="80" t="s">
        <v>29</v>
      </c>
      <c r="B167" s="81" t="s">
        <v>509</v>
      </c>
      <c r="C167" s="80" t="s">
        <v>250</v>
      </c>
      <c r="D167" s="82">
        <v>1.0680000000000001</v>
      </c>
      <c r="E167" s="83"/>
      <c r="F167" s="84"/>
      <c r="G167" s="83"/>
      <c r="H167" s="84"/>
      <c r="I167" s="85"/>
      <c r="J167" s="86"/>
    </row>
    <row r="168" spans="1:10">
      <c r="A168" s="80" t="s">
        <v>510</v>
      </c>
      <c r="B168" s="81" t="s">
        <v>511</v>
      </c>
      <c r="C168" s="80" t="s">
        <v>409</v>
      </c>
      <c r="D168" s="82">
        <v>1.008</v>
      </c>
      <c r="E168" s="83"/>
      <c r="F168" s="84"/>
      <c r="G168" s="83"/>
      <c r="H168" s="84"/>
      <c r="I168" s="85"/>
      <c r="J168" s="86"/>
    </row>
    <row r="169" spans="1:10">
      <c r="A169" s="80" t="s">
        <v>512</v>
      </c>
      <c r="B169" s="81" t="s">
        <v>513</v>
      </c>
      <c r="C169" s="80" t="s">
        <v>409</v>
      </c>
      <c r="D169" s="82">
        <v>0.64400000000000002</v>
      </c>
      <c r="E169" s="83"/>
      <c r="F169" s="84"/>
      <c r="G169" s="83"/>
      <c r="H169" s="84"/>
      <c r="I169" s="85"/>
      <c r="J169" s="86"/>
    </row>
    <row r="170" spans="1:10">
      <c r="A170" s="80" t="s">
        <v>514</v>
      </c>
      <c r="B170" s="81" t="s">
        <v>515</v>
      </c>
      <c r="C170" s="80" t="s">
        <v>399</v>
      </c>
      <c r="D170" s="82">
        <v>4.6820000000000004</v>
      </c>
      <c r="E170" s="83"/>
      <c r="F170" s="84"/>
      <c r="G170" s="83"/>
      <c r="H170" s="84"/>
      <c r="I170" s="85"/>
      <c r="J170" s="86"/>
    </row>
    <row r="171" spans="1:10">
      <c r="A171" s="80" t="s">
        <v>516</v>
      </c>
      <c r="B171" s="81" t="s">
        <v>517</v>
      </c>
      <c r="C171" s="80" t="s">
        <v>250</v>
      </c>
      <c r="D171" s="82">
        <v>1.913</v>
      </c>
      <c r="E171" s="83"/>
      <c r="F171" s="84"/>
      <c r="G171" s="83"/>
      <c r="H171" s="84"/>
      <c r="I171" s="85"/>
      <c r="J171" s="86"/>
    </row>
    <row r="172" spans="1:10">
      <c r="A172" s="80" t="s">
        <v>518</v>
      </c>
      <c r="B172" s="81" t="s">
        <v>519</v>
      </c>
      <c r="C172" s="80" t="s">
        <v>250</v>
      </c>
      <c r="D172" s="82">
        <v>373.80700000000002</v>
      </c>
      <c r="E172" s="83"/>
      <c r="F172" s="84"/>
      <c r="G172" s="83"/>
      <c r="H172" s="84"/>
      <c r="I172" s="85"/>
      <c r="J172" s="86"/>
    </row>
    <row r="173" spans="1:10">
      <c r="A173" s="80" t="s">
        <v>149</v>
      </c>
      <c r="B173" s="81" t="s">
        <v>520</v>
      </c>
      <c r="C173" s="80" t="s">
        <v>261</v>
      </c>
      <c r="D173" s="82">
        <v>38.603999999999999</v>
      </c>
      <c r="E173" s="83"/>
      <c r="F173" s="84"/>
      <c r="G173" s="83"/>
      <c r="H173" s="84"/>
      <c r="I173" s="85"/>
      <c r="J173" s="86"/>
    </row>
    <row r="174" spans="1:10">
      <c r="A174" s="80" t="s">
        <v>521</v>
      </c>
      <c r="B174" s="81" t="s">
        <v>522</v>
      </c>
      <c r="C174" s="80" t="s">
        <v>523</v>
      </c>
      <c r="D174" s="82">
        <v>36.365000000000002</v>
      </c>
      <c r="E174" s="83"/>
      <c r="F174" s="84"/>
      <c r="G174" s="83"/>
      <c r="H174" s="84"/>
      <c r="I174" s="85"/>
      <c r="J174" s="86"/>
    </row>
    <row r="175" spans="1:10">
      <c r="A175" s="89" t="s">
        <v>524</v>
      </c>
      <c r="B175" s="81" t="s">
        <v>525</v>
      </c>
      <c r="C175" s="89" t="s">
        <v>261</v>
      </c>
      <c r="D175" s="82">
        <v>38.31</v>
      </c>
      <c r="E175" s="96"/>
      <c r="F175" s="97"/>
      <c r="G175" s="90"/>
      <c r="H175" s="82"/>
      <c r="I175" s="90"/>
      <c r="J175" s="86"/>
    </row>
    <row r="176" spans="1:10">
      <c r="A176" s="80" t="s">
        <v>153</v>
      </c>
      <c r="B176" s="81" t="s">
        <v>526</v>
      </c>
      <c r="C176" s="80" t="s">
        <v>261</v>
      </c>
      <c r="D176" s="82">
        <v>46.691000000000003</v>
      </c>
      <c r="E176" s="83"/>
      <c r="F176" s="84"/>
      <c r="G176" s="83"/>
      <c r="H176" s="84"/>
      <c r="I176" s="85"/>
      <c r="J176" s="86"/>
    </row>
    <row r="177" spans="1:10">
      <c r="A177" s="80" t="s">
        <v>527</v>
      </c>
      <c r="B177" s="81" t="s">
        <v>528</v>
      </c>
      <c r="C177" s="80" t="s">
        <v>244</v>
      </c>
      <c r="D177" s="82">
        <v>9.8290000000000006</v>
      </c>
      <c r="E177" s="83"/>
      <c r="F177" s="84"/>
      <c r="G177" s="83"/>
      <c r="H177" s="84"/>
      <c r="I177" s="85"/>
      <c r="J177" s="86"/>
    </row>
    <row r="178" spans="1:10">
      <c r="A178" s="80" t="s">
        <v>529</v>
      </c>
      <c r="B178" s="81" t="s">
        <v>530</v>
      </c>
      <c r="C178" s="80" t="s">
        <v>531</v>
      </c>
      <c r="D178" s="82">
        <v>363.65499999999997</v>
      </c>
      <c r="E178" s="83"/>
      <c r="F178" s="84"/>
      <c r="G178" s="83"/>
      <c r="H178" s="84"/>
      <c r="I178" s="85"/>
      <c r="J178" s="86"/>
    </row>
    <row r="179" spans="1:10">
      <c r="A179" s="80" t="s">
        <v>85</v>
      </c>
      <c r="B179" s="81" t="s">
        <v>532</v>
      </c>
      <c r="C179" s="80" t="s">
        <v>261</v>
      </c>
      <c r="D179" s="82">
        <v>38.411000000000001</v>
      </c>
      <c r="E179" s="83"/>
      <c r="F179" s="84"/>
      <c r="G179" s="83"/>
      <c r="H179" s="84"/>
      <c r="I179" s="85"/>
      <c r="J179" s="86"/>
    </row>
    <row r="180" spans="1:10">
      <c r="A180" s="80" t="s">
        <v>150</v>
      </c>
      <c r="B180" s="81" t="s">
        <v>533</v>
      </c>
      <c r="C180" s="80" t="s">
        <v>261</v>
      </c>
      <c r="D180" s="82">
        <v>32.942</v>
      </c>
      <c r="E180" s="83"/>
      <c r="F180" s="84"/>
      <c r="G180" s="83"/>
      <c r="H180" s="84"/>
      <c r="I180" s="85"/>
      <c r="J180" s="86"/>
    </row>
    <row r="181" spans="1:10">
      <c r="A181" s="80" t="s">
        <v>84</v>
      </c>
      <c r="B181" s="81" t="s">
        <v>534</v>
      </c>
      <c r="C181" s="80" t="s">
        <v>261</v>
      </c>
      <c r="D181" s="82">
        <v>34.125</v>
      </c>
      <c r="E181" s="83"/>
      <c r="F181" s="84"/>
      <c r="G181" s="83"/>
      <c r="H181" s="84"/>
      <c r="I181" s="85"/>
      <c r="J181" s="86"/>
    </row>
    <row r="182" spans="1:10">
      <c r="A182" s="80" t="s">
        <v>148</v>
      </c>
      <c r="B182" s="81" t="s">
        <v>535</v>
      </c>
      <c r="C182" s="80" t="s">
        <v>261</v>
      </c>
      <c r="D182" s="82">
        <v>40.192999999999998</v>
      </c>
      <c r="E182" s="83"/>
      <c r="F182" s="84"/>
      <c r="G182" s="83"/>
      <c r="H182" s="84"/>
      <c r="I182" s="85"/>
      <c r="J182" s="86"/>
    </row>
    <row r="183" spans="1:10">
      <c r="A183" s="80" t="s">
        <v>536</v>
      </c>
      <c r="B183" s="81" t="s">
        <v>537</v>
      </c>
      <c r="C183" s="80" t="s">
        <v>261</v>
      </c>
      <c r="D183" s="82">
        <v>72.790999999999997</v>
      </c>
      <c r="E183" s="83"/>
      <c r="F183" s="84"/>
      <c r="G183" s="83"/>
      <c r="H183" s="84"/>
      <c r="I183" s="85"/>
      <c r="J183" s="86"/>
    </row>
    <row r="184" spans="1:10">
      <c r="A184" s="80" t="s">
        <v>538</v>
      </c>
      <c r="B184" s="81" t="s">
        <v>539</v>
      </c>
      <c r="C184" s="80" t="s">
        <v>193</v>
      </c>
      <c r="D184" s="82">
        <v>60.201000000000001</v>
      </c>
      <c r="E184" s="83"/>
      <c r="F184" s="84"/>
      <c r="G184" s="83"/>
      <c r="H184" s="84"/>
      <c r="I184" s="85"/>
      <c r="J184" s="86"/>
    </row>
    <row r="185" spans="1:10">
      <c r="A185" s="80" t="s">
        <v>31</v>
      </c>
      <c r="B185" s="81" t="s">
        <v>540</v>
      </c>
      <c r="C185" s="80" t="s">
        <v>261</v>
      </c>
      <c r="D185" s="82">
        <v>27.93</v>
      </c>
      <c r="E185" s="83"/>
      <c r="F185" s="84"/>
      <c r="G185" s="83"/>
      <c r="H185" s="84"/>
      <c r="I185" s="85"/>
      <c r="J185" s="86"/>
    </row>
    <row r="186" spans="1:10">
      <c r="A186" s="89" t="s">
        <v>541</v>
      </c>
      <c r="B186" s="81" t="s">
        <v>542</v>
      </c>
      <c r="C186" s="89" t="s">
        <v>244</v>
      </c>
      <c r="D186" s="82">
        <v>13.036</v>
      </c>
      <c r="E186" s="96"/>
      <c r="F186" s="97"/>
      <c r="G186" s="90"/>
      <c r="H186" s="82"/>
      <c r="I186" s="90"/>
      <c r="J186" s="98"/>
    </row>
    <row r="187" spans="1:10">
      <c r="A187" s="80" t="s">
        <v>543</v>
      </c>
      <c r="B187" s="81" t="s">
        <v>544</v>
      </c>
      <c r="C187" s="80" t="s">
        <v>450</v>
      </c>
      <c r="D187" s="82">
        <v>1.5369999999999999</v>
      </c>
      <c r="E187" s="83"/>
      <c r="F187" s="84"/>
      <c r="G187" s="83"/>
      <c r="H187" s="84"/>
      <c r="I187" s="85"/>
      <c r="J187" s="86"/>
    </row>
    <row r="188" spans="1:10">
      <c r="A188" s="80" t="s">
        <v>16</v>
      </c>
      <c r="B188" s="81" t="s">
        <v>545</v>
      </c>
      <c r="C188" s="80" t="s">
        <v>250</v>
      </c>
      <c r="D188" s="82">
        <v>24.727</v>
      </c>
      <c r="E188" s="83"/>
      <c r="F188" s="84"/>
      <c r="G188" s="83"/>
      <c r="H188" s="84"/>
      <c r="I188" s="85"/>
      <c r="J188" s="86"/>
    </row>
    <row r="189" spans="1:10">
      <c r="A189" s="80" t="s">
        <v>546</v>
      </c>
      <c r="B189" s="81" t="s">
        <v>547</v>
      </c>
      <c r="C189" s="80" t="s">
        <v>250</v>
      </c>
      <c r="D189" s="82">
        <v>194.429</v>
      </c>
      <c r="E189" s="83"/>
      <c r="F189" s="84"/>
      <c r="G189" s="83"/>
      <c r="H189" s="84"/>
      <c r="I189" s="85"/>
      <c r="J189" s="86"/>
    </row>
    <row r="190" spans="1:10">
      <c r="A190" s="80" t="s">
        <v>548</v>
      </c>
      <c r="B190" s="81" t="s">
        <v>549</v>
      </c>
      <c r="C190" s="80" t="s">
        <v>550</v>
      </c>
      <c r="D190" s="82">
        <v>0.32600000000000001</v>
      </c>
      <c r="E190" s="83"/>
      <c r="F190" s="84"/>
      <c r="G190" s="83"/>
      <c r="H190" s="84"/>
      <c r="I190" s="85"/>
      <c r="J190" s="86"/>
    </row>
    <row r="191" spans="1:10">
      <c r="A191" s="80" t="s">
        <v>551</v>
      </c>
      <c r="B191" s="81" t="s">
        <v>552</v>
      </c>
      <c r="C191" s="80" t="s">
        <v>247</v>
      </c>
      <c r="D191" s="82">
        <v>1.2210000000000001</v>
      </c>
      <c r="E191" s="83"/>
      <c r="F191" s="84"/>
      <c r="G191" s="83"/>
      <c r="H191" s="84"/>
      <c r="I191" s="85"/>
      <c r="J191" s="86"/>
    </row>
    <row r="192" spans="1:10">
      <c r="A192" s="80" t="s">
        <v>553</v>
      </c>
      <c r="B192" s="81" t="s">
        <v>554</v>
      </c>
      <c r="C192" s="80" t="s">
        <v>182</v>
      </c>
      <c r="D192" s="82">
        <v>18.038</v>
      </c>
      <c r="E192" s="83"/>
      <c r="F192" s="84"/>
      <c r="G192" s="83"/>
      <c r="H192" s="84"/>
      <c r="I192" s="85"/>
      <c r="J192" s="86"/>
    </row>
    <row r="193" spans="1:10">
      <c r="A193" s="80" t="s">
        <v>555</v>
      </c>
      <c r="B193" s="81" t="s">
        <v>556</v>
      </c>
      <c r="C193" s="80" t="s">
        <v>250</v>
      </c>
      <c r="D193" s="82">
        <v>23.73</v>
      </c>
      <c r="E193" s="83"/>
      <c r="F193" s="84"/>
      <c r="G193" s="83"/>
      <c r="H193" s="84"/>
      <c r="I193" s="85"/>
      <c r="J193" s="86"/>
    </row>
    <row r="194" spans="1:10">
      <c r="A194" s="80" t="s">
        <v>557</v>
      </c>
      <c r="B194" s="81" t="s">
        <v>558</v>
      </c>
      <c r="C194" s="80" t="s">
        <v>339</v>
      </c>
      <c r="D194" s="82">
        <v>0.17499999999999999</v>
      </c>
      <c r="E194" s="83"/>
      <c r="F194" s="84"/>
      <c r="G194" s="83"/>
      <c r="H194" s="84"/>
      <c r="I194" s="85"/>
      <c r="J194" s="86"/>
    </row>
    <row r="195" spans="1:10">
      <c r="A195" s="80" t="s">
        <v>559</v>
      </c>
      <c r="B195" s="81" t="s">
        <v>560</v>
      </c>
      <c r="C195" s="80" t="s">
        <v>389</v>
      </c>
      <c r="D195" s="82">
        <v>0.20599999999999999</v>
      </c>
      <c r="E195" s="83"/>
      <c r="F195" s="84"/>
      <c r="G195" s="83"/>
      <c r="H195" s="84"/>
      <c r="I195" s="85"/>
      <c r="J195" s="86"/>
    </row>
    <row r="196" spans="1:10">
      <c r="A196" s="80" t="s">
        <v>561</v>
      </c>
      <c r="B196" s="81" t="s">
        <v>562</v>
      </c>
      <c r="C196" s="80" t="s">
        <v>563</v>
      </c>
      <c r="D196" s="82">
        <v>15.339</v>
      </c>
      <c r="E196" s="83"/>
      <c r="F196" s="84"/>
      <c r="G196" s="83"/>
      <c r="H196" s="84"/>
      <c r="I196" s="85"/>
      <c r="J196" s="86"/>
    </row>
    <row r="197" spans="1:10">
      <c r="A197" s="80" t="s">
        <v>564</v>
      </c>
      <c r="B197" s="81" t="s">
        <v>565</v>
      </c>
      <c r="C197" s="80" t="s">
        <v>239</v>
      </c>
      <c r="D197" s="82">
        <v>0.86199999999999999</v>
      </c>
      <c r="E197" s="83"/>
      <c r="F197" s="84"/>
      <c r="G197" s="83"/>
      <c r="H197" s="84"/>
      <c r="I197" s="85"/>
      <c r="J197" s="86"/>
    </row>
    <row r="198" spans="1:10">
      <c r="A198" s="80" t="s">
        <v>566</v>
      </c>
      <c r="B198" s="81" t="s">
        <v>567</v>
      </c>
      <c r="C198" s="80" t="s">
        <v>362</v>
      </c>
      <c r="D198" s="82">
        <v>2.12</v>
      </c>
      <c r="E198" s="83"/>
      <c r="F198" s="84"/>
      <c r="G198" s="83"/>
      <c r="H198" s="84"/>
      <c r="I198" s="85"/>
      <c r="J198" s="86"/>
    </row>
    <row r="199" spans="1:10">
      <c r="A199" s="80" t="s">
        <v>568</v>
      </c>
      <c r="B199" s="81" t="s">
        <v>569</v>
      </c>
      <c r="C199" s="80" t="s">
        <v>570</v>
      </c>
      <c r="D199" s="82">
        <v>422.03899999999999</v>
      </c>
      <c r="E199" s="83"/>
      <c r="F199" s="84"/>
      <c r="G199" s="83"/>
      <c r="H199" s="84"/>
      <c r="I199" s="85"/>
      <c r="J199" s="86"/>
    </row>
    <row r="200" spans="1:10">
      <c r="A200" s="80" t="s">
        <v>147</v>
      </c>
      <c r="B200" s="81" t="s">
        <v>571</v>
      </c>
      <c r="C200" s="80" t="s">
        <v>244</v>
      </c>
      <c r="D200" s="82">
        <v>10.852</v>
      </c>
      <c r="E200" s="83"/>
      <c r="F200" s="84"/>
      <c r="G200" s="83"/>
      <c r="H200" s="84"/>
      <c r="I200" s="85"/>
      <c r="J200" s="86"/>
    </row>
    <row r="201" spans="1:10">
      <c r="A201" s="80" t="s">
        <v>81</v>
      </c>
      <c r="B201" s="81" t="s">
        <v>572</v>
      </c>
      <c r="C201" s="80" t="s">
        <v>250</v>
      </c>
      <c r="D201" s="82">
        <v>83.78</v>
      </c>
      <c r="E201" s="83"/>
      <c r="F201" s="84"/>
      <c r="G201" s="83"/>
      <c r="H201" s="84"/>
      <c r="I201" s="85"/>
      <c r="J201" s="86"/>
    </row>
    <row r="202" spans="1:10">
      <c r="A202" s="80" t="s">
        <v>573</v>
      </c>
      <c r="B202" s="81" t="s">
        <v>574</v>
      </c>
      <c r="C202" s="80" t="s">
        <v>250</v>
      </c>
      <c r="D202" s="82">
        <v>65.745999999999995</v>
      </c>
      <c r="E202" s="83"/>
      <c r="F202" s="84"/>
      <c r="G202" s="83"/>
      <c r="H202" s="84"/>
      <c r="I202" s="85"/>
      <c r="J202" s="86"/>
    </row>
    <row r="203" spans="1:10">
      <c r="A203" s="80" t="s">
        <v>575</v>
      </c>
      <c r="B203" s="81" t="s">
        <v>576</v>
      </c>
      <c r="C203" s="80" t="s">
        <v>250</v>
      </c>
      <c r="D203" s="82">
        <v>533.476</v>
      </c>
      <c r="E203" s="83"/>
      <c r="F203" s="84"/>
      <c r="G203" s="83"/>
      <c r="H203" s="84"/>
      <c r="I203" s="85"/>
      <c r="J203" s="86"/>
    </row>
    <row r="204" spans="1:10">
      <c r="A204" s="80" t="s">
        <v>7</v>
      </c>
      <c r="B204" s="81" t="s">
        <v>577</v>
      </c>
      <c r="C204" s="80" t="s">
        <v>239</v>
      </c>
      <c r="D204" s="82">
        <v>85.74</v>
      </c>
      <c r="E204" s="83"/>
      <c r="F204" s="84"/>
      <c r="G204" s="83"/>
      <c r="H204" s="84"/>
      <c r="I204" s="85"/>
      <c r="J204" s="86"/>
    </row>
    <row r="205" spans="1:10">
      <c r="A205" s="80" t="s">
        <v>578</v>
      </c>
      <c r="B205" s="81" t="s">
        <v>579</v>
      </c>
      <c r="C205" s="80" t="s">
        <v>182</v>
      </c>
      <c r="D205" s="82">
        <v>13.026999999999999</v>
      </c>
      <c r="E205" s="83"/>
      <c r="F205" s="84"/>
      <c r="G205" s="83"/>
      <c r="H205" s="84"/>
      <c r="I205" s="85"/>
      <c r="J205" s="86"/>
    </row>
    <row r="206" spans="1:10">
      <c r="A206" s="80" t="s">
        <v>580</v>
      </c>
      <c r="B206" s="81" t="s">
        <v>581</v>
      </c>
      <c r="C206" s="80" t="s">
        <v>250</v>
      </c>
      <c r="D206" s="82">
        <v>0.254</v>
      </c>
      <c r="E206" s="83"/>
      <c r="F206" s="84"/>
      <c r="G206" s="83"/>
      <c r="H206" s="84"/>
      <c r="I206" s="85"/>
      <c r="J206" s="86"/>
    </row>
    <row r="207" spans="1:10">
      <c r="A207" s="80" t="s">
        <v>582</v>
      </c>
      <c r="B207" s="81" t="s">
        <v>583</v>
      </c>
      <c r="C207" s="80" t="s">
        <v>339</v>
      </c>
      <c r="D207" s="82">
        <v>41.747</v>
      </c>
      <c r="E207" s="83"/>
      <c r="F207" s="84"/>
      <c r="G207" s="83"/>
      <c r="H207" s="84"/>
      <c r="I207" s="85"/>
      <c r="J207" s="86"/>
    </row>
    <row r="208" spans="1:10">
      <c r="A208" s="80" t="s">
        <v>584</v>
      </c>
      <c r="B208" s="81" t="s">
        <v>585</v>
      </c>
      <c r="C208" s="80" t="s">
        <v>250</v>
      </c>
      <c r="D208" s="82">
        <v>1.659</v>
      </c>
      <c r="E208" s="83"/>
      <c r="F208" s="84"/>
      <c r="G208" s="83"/>
      <c r="H208" s="84"/>
      <c r="I208" s="85"/>
      <c r="J208" s="86"/>
    </row>
    <row r="209" spans="1:10">
      <c r="A209" s="80" t="s">
        <v>586</v>
      </c>
      <c r="B209" s="81" t="s">
        <v>587</v>
      </c>
      <c r="C209" s="80" t="s">
        <v>588</v>
      </c>
      <c r="D209" s="82">
        <v>0.83304856081091549</v>
      </c>
      <c r="E209" s="83"/>
      <c r="F209" s="84"/>
      <c r="G209" s="83"/>
      <c r="H209" s="84"/>
      <c r="I209" s="85"/>
      <c r="J209" s="86"/>
    </row>
    <row r="210" spans="1:10">
      <c r="A210" s="80" t="s">
        <v>589</v>
      </c>
      <c r="B210" s="81" t="s">
        <v>590</v>
      </c>
      <c r="C210" s="80" t="s">
        <v>591</v>
      </c>
      <c r="D210" s="82">
        <v>9.5739999999999998</v>
      </c>
      <c r="E210" s="83"/>
      <c r="F210" s="84"/>
      <c r="G210" s="83"/>
      <c r="H210" s="84"/>
      <c r="I210" s="85"/>
      <c r="J210" s="86"/>
    </row>
    <row r="211" spans="1:10">
      <c r="A211" s="80" t="s">
        <v>592</v>
      </c>
      <c r="B211" s="81" t="s">
        <v>593</v>
      </c>
      <c r="C211" s="80" t="s">
        <v>594</v>
      </c>
      <c r="D211" s="82">
        <v>0.58499999999999996</v>
      </c>
      <c r="E211" s="83"/>
      <c r="F211" s="84"/>
      <c r="G211" s="83"/>
      <c r="H211" s="84"/>
      <c r="I211" s="85"/>
      <c r="J211" s="86"/>
    </row>
    <row r="212" spans="1:10">
      <c r="A212" s="80" t="s">
        <v>595</v>
      </c>
      <c r="B212" s="81" t="s">
        <v>596</v>
      </c>
      <c r="C212" s="80" t="s">
        <v>250</v>
      </c>
      <c r="D212" s="82">
        <v>54.393000000000001</v>
      </c>
      <c r="E212" s="83"/>
      <c r="F212" s="84"/>
      <c r="G212" s="83"/>
      <c r="H212" s="84"/>
      <c r="I212" s="85"/>
      <c r="J212" s="86"/>
    </row>
    <row r="213" spans="1:10">
      <c r="A213" s="80" t="s">
        <v>597</v>
      </c>
      <c r="B213" s="81" t="s">
        <v>598</v>
      </c>
      <c r="C213" s="80" t="s">
        <v>253</v>
      </c>
      <c r="D213" s="82">
        <v>30.611000000000001</v>
      </c>
      <c r="E213" s="83"/>
      <c r="F213" s="84"/>
      <c r="G213" s="83"/>
      <c r="H213" s="84"/>
      <c r="I213" s="85"/>
      <c r="J213" s="86"/>
    </row>
    <row r="214" spans="1:10">
      <c r="A214" s="80" t="s">
        <v>599</v>
      </c>
      <c r="B214" s="81" t="s">
        <v>600</v>
      </c>
      <c r="C214" s="80" t="s">
        <v>286</v>
      </c>
      <c r="D214" s="82">
        <v>0.88400000000000001</v>
      </c>
      <c r="E214" s="83"/>
      <c r="F214" s="84"/>
      <c r="G214" s="83"/>
      <c r="H214" s="84"/>
      <c r="I214" s="85"/>
      <c r="J214" s="86"/>
    </row>
    <row r="215" spans="1:10">
      <c r="A215" s="102" t="s">
        <v>601</v>
      </c>
      <c r="B215" s="99" t="s">
        <v>602</v>
      </c>
      <c r="C215" s="103" t="s">
        <v>250</v>
      </c>
      <c r="D215" s="82">
        <v>2.3570000000000002</v>
      </c>
      <c r="E215" s="90"/>
      <c r="F215" s="82"/>
      <c r="G215" s="90"/>
      <c r="H215" s="82"/>
      <c r="I215" s="90"/>
      <c r="J215" s="98"/>
    </row>
    <row r="216" spans="1:10">
      <c r="A216" s="80" t="s">
        <v>603</v>
      </c>
      <c r="B216" s="81" t="s">
        <v>604</v>
      </c>
      <c r="C216" s="80" t="s">
        <v>605</v>
      </c>
      <c r="D216" s="82">
        <v>1016.353</v>
      </c>
      <c r="E216" s="83"/>
      <c r="F216" s="84"/>
      <c r="G216" s="83"/>
      <c r="H216" s="84"/>
      <c r="I216" s="85"/>
      <c r="J216" s="86"/>
    </row>
    <row r="217" spans="1:10">
      <c r="A217" s="80" t="s">
        <v>606</v>
      </c>
      <c r="B217" s="81" t="s">
        <v>607</v>
      </c>
      <c r="C217" s="80" t="s">
        <v>239</v>
      </c>
      <c r="D217" s="82">
        <v>0.128</v>
      </c>
      <c r="E217" s="83"/>
      <c r="F217" s="84"/>
      <c r="G217" s="83"/>
      <c r="H217" s="84"/>
      <c r="I217" s="85"/>
      <c r="J217" s="99"/>
    </row>
    <row r="218" spans="1:10">
      <c r="A218" s="80" t="s">
        <v>608</v>
      </c>
      <c r="B218" s="81" t="s">
        <v>609</v>
      </c>
      <c r="C218" s="80" t="s">
        <v>371</v>
      </c>
      <c r="D218" s="82">
        <v>20.344000000000001</v>
      </c>
      <c r="E218" s="83"/>
      <c r="F218" s="84"/>
      <c r="G218" s="83"/>
      <c r="H218" s="84"/>
      <c r="I218" s="85"/>
      <c r="J218" s="86"/>
    </row>
    <row r="219" spans="1:10">
      <c r="A219" s="80" t="s">
        <v>610</v>
      </c>
      <c r="B219" s="81" t="s">
        <v>611</v>
      </c>
      <c r="C219" s="80" t="s">
        <v>270</v>
      </c>
      <c r="D219" s="82">
        <v>1.3049999999999999</v>
      </c>
      <c r="E219" s="83"/>
      <c r="F219" s="84"/>
      <c r="G219" s="83"/>
      <c r="H219" s="84"/>
      <c r="I219" s="85"/>
      <c r="J219" s="86"/>
    </row>
    <row r="220" spans="1:10">
      <c r="A220" s="80" t="s">
        <v>612</v>
      </c>
      <c r="B220" s="81" t="s">
        <v>613</v>
      </c>
      <c r="C220" s="80" t="s">
        <v>415</v>
      </c>
      <c r="D220" s="82">
        <v>27.408000000000001</v>
      </c>
      <c r="E220" s="83"/>
      <c r="F220" s="84"/>
      <c r="G220" s="83"/>
      <c r="H220" s="84"/>
      <c r="I220" s="85"/>
      <c r="J220" s="86"/>
    </row>
    <row r="221" spans="1:10">
      <c r="A221" s="80" t="s">
        <v>614</v>
      </c>
      <c r="B221" s="81" t="s">
        <v>615</v>
      </c>
      <c r="C221" s="80" t="s">
        <v>239</v>
      </c>
      <c r="D221" s="82">
        <v>1.7999999999999999E-2</v>
      </c>
      <c r="E221" s="83"/>
      <c r="F221" s="84"/>
      <c r="G221" s="83"/>
      <c r="H221" s="84"/>
      <c r="I221" s="85"/>
      <c r="J221" s="86"/>
    </row>
    <row r="222" spans="1:10">
      <c r="A222" s="80" t="s">
        <v>616</v>
      </c>
      <c r="B222" s="81" t="s">
        <v>617</v>
      </c>
      <c r="C222" s="80" t="s">
        <v>618</v>
      </c>
      <c r="D222" s="82">
        <v>12.848000000000001</v>
      </c>
      <c r="E222" s="83"/>
      <c r="F222" s="84"/>
      <c r="G222" s="83"/>
      <c r="H222" s="84"/>
      <c r="I222" s="85"/>
      <c r="J222" s="86"/>
    </row>
    <row r="223" spans="1:10">
      <c r="A223" s="80" t="s">
        <v>619</v>
      </c>
      <c r="B223" s="81" t="s">
        <v>620</v>
      </c>
      <c r="C223" s="80" t="s">
        <v>399</v>
      </c>
      <c r="D223" s="82">
        <v>15.271000000000001</v>
      </c>
      <c r="E223" s="83"/>
      <c r="F223" s="84"/>
      <c r="G223" s="83"/>
      <c r="H223" s="84"/>
      <c r="I223" s="85"/>
      <c r="J223" s="86"/>
    </row>
    <row r="224" spans="1:10">
      <c r="A224" s="80" t="s">
        <v>621</v>
      </c>
      <c r="B224" s="81" t="s">
        <v>622</v>
      </c>
      <c r="C224" s="80" t="s">
        <v>623</v>
      </c>
      <c r="D224" s="82">
        <v>0.91</v>
      </c>
      <c r="E224" s="83"/>
      <c r="F224" s="84"/>
      <c r="G224" s="83"/>
      <c r="H224" s="84"/>
      <c r="I224" s="85"/>
      <c r="J224" s="86"/>
    </row>
    <row r="225" spans="1:10">
      <c r="A225" s="80" t="s">
        <v>624</v>
      </c>
      <c r="B225" s="81" t="s">
        <v>625</v>
      </c>
      <c r="C225" s="80" t="s">
        <v>477</v>
      </c>
      <c r="D225" s="82">
        <v>1.8859999999999999</v>
      </c>
      <c r="E225" s="83"/>
      <c r="F225" s="84"/>
      <c r="G225" s="83"/>
      <c r="H225" s="84"/>
      <c r="I225" s="85"/>
      <c r="J225" s="86"/>
    </row>
    <row r="226" spans="1:10">
      <c r="A226" s="80" t="s">
        <v>626</v>
      </c>
      <c r="B226" s="81" t="s">
        <v>627</v>
      </c>
      <c r="C226" s="80" t="s">
        <v>244</v>
      </c>
      <c r="D226" s="82">
        <v>5.4550000000000001</v>
      </c>
      <c r="E226" s="83"/>
      <c r="F226" s="84"/>
      <c r="G226" s="83"/>
      <c r="H226" s="84"/>
      <c r="I226" s="85"/>
      <c r="J226" s="86"/>
    </row>
    <row r="227" spans="1:10">
      <c r="A227" s="80" t="s">
        <v>628</v>
      </c>
      <c r="B227" s="81" t="s">
        <v>629</v>
      </c>
      <c r="C227" s="80" t="s">
        <v>244</v>
      </c>
      <c r="D227" s="82">
        <v>1.1399999999999999</v>
      </c>
      <c r="E227" s="83"/>
      <c r="F227" s="84"/>
      <c r="G227" s="83"/>
      <c r="H227" s="84"/>
      <c r="I227" s="85"/>
      <c r="J227" s="86"/>
    </row>
    <row r="228" spans="1:10">
      <c r="A228" s="80" t="s">
        <v>630</v>
      </c>
      <c r="B228" s="81" t="s">
        <v>631</v>
      </c>
      <c r="C228" s="80" t="s">
        <v>632</v>
      </c>
      <c r="D228" s="82">
        <v>17.63</v>
      </c>
      <c r="E228" s="83"/>
      <c r="F228" s="84"/>
      <c r="G228" s="83"/>
      <c r="H228" s="84"/>
      <c r="I228" s="85"/>
      <c r="J228" s="86"/>
    </row>
    <row r="229" spans="1:10">
      <c r="A229" s="80" t="s">
        <v>633</v>
      </c>
      <c r="B229" s="81" t="s">
        <v>634</v>
      </c>
      <c r="C229" s="80" t="s">
        <v>250</v>
      </c>
      <c r="D229" s="82">
        <v>0.94599999999999995</v>
      </c>
      <c r="E229" s="83"/>
      <c r="F229" s="84"/>
      <c r="G229" s="83"/>
      <c r="H229" s="84"/>
      <c r="I229" s="85"/>
      <c r="J229" s="86"/>
    </row>
    <row r="230" spans="1:10">
      <c r="A230" s="80" t="s">
        <v>635</v>
      </c>
      <c r="B230" s="81" t="s">
        <v>636</v>
      </c>
      <c r="C230" s="80" t="s">
        <v>250</v>
      </c>
      <c r="D230" s="82">
        <v>0.115</v>
      </c>
      <c r="E230" s="83"/>
      <c r="F230" s="84"/>
      <c r="G230" s="83"/>
      <c r="H230" s="84"/>
      <c r="I230" s="85"/>
      <c r="J230" s="86"/>
    </row>
    <row r="231" spans="1:10">
      <c r="A231" s="102" t="s">
        <v>637</v>
      </c>
      <c r="B231" s="99" t="s">
        <v>638</v>
      </c>
      <c r="C231" s="103" t="s">
        <v>247</v>
      </c>
      <c r="D231" s="82">
        <v>1.7490000000000001</v>
      </c>
      <c r="E231" s="90"/>
      <c r="F231" s="82"/>
      <c r="G231" s="90"/>
      <c r="H231" s="82"/>
      <c r="I231" s="90"/>
      <c r="J231" s="98"/>
    </row>
    <row r="232" spans="1:10">
      <c r="A232" s="80" t="s">
        <v>639</v>
      </c>
      <c r="B232" s="81" t="s">
        <v>640</v>
      </c>
      <c r="C232" s="80" t="s">
        <v>239</v>
      </c>
      <c r="D232" s="82">
        <v>1.65</v>
      </c>
      <c r="E232" s="83"/>
      <c r="F232" s="84"/>
      <c r="G232" s="83"/>
      <c r="H232" s="84"/>
      <c r="I232" s="85"/>
      <c r="J232" s="86"/>
    </row>
    <row r="233" spans="1:10">
      <c r="A233" s="89" t="s">
        <v>641</v>
      </c>
      <c r="B233" s="81" t="s">
        <v>642</v>
      </c>
      <c r="C233" s="89" t="s">
        <v>239</v>
      </c>
      <c r="D233" s="82">
        <v>9.734</v>
      </c>
      <c r="E233" s="96"/>
      <c r="F233" s="97"/>
      <c r="G233" s="90"/>
      <c r="H233" s="82"/>
      <c r="I233" s="90"/>
      <c r="J233" s="86"/>
    </row>
    <row r="234" spans="1:10">
      <c r="A234" s="80" t="s">
        <v>643</v>
      </c>
      <c r="B234" s="81" t="s">
        <v>644</v>
      </c>
      <c r="C234" s="80" t="s">
        <v>409</v>
      </c>
      <c r="D234" s="82">
        <v>7.3280000000000003</v>
      </c>
      <c r="E234" s="83"/>
      <c r="F234" s="84"/>
      <c r="G234" s="83"/>
      <c r="H234" s="84"/>
      <c r="I234" s="85"/>
      <c r="J234" s="86"/>
    </row>
    <row r="235" spans="1:10">
      <c r="A235" s="80" t="s">
        <v>645</v>
      </c>
      <c r="B235" s="81" t="s">
        <v>646</v>
      </c>
      <c r="C235" s="80" t="s">
        <v>244</v>
      </c>
      <c r="D235" s="82">
        <v>8.48</v>
      </c>
      <c r="E235" s="83"/>
      <c r="F235" s="84"/>
      <c r="G235" s="83"/>
      <c r="H235" s="84"/>
      <c r="I235" s="85"/>
      <c r="J235" s="86"/>
    </row>
    <row r="236" spans="1:10">
      <c r="A236" s="80" t="s">
        <v>647</v>
      </c>
      <c r="B236" s="81" t="s">
        <v>648</v>
      </c>
      <c r="C236" s="80" t="s">
        <v>239</v>
      </c>
      <c r="D236" s="82">
        <v>2.56</v>
      </c>
      <c r="E236" s="83"/>
      <c r="F236" s="84"/>
      <c r="G236" s="83"/>
      <c r="H236" s="84"/>
      <c r="I236" s="85"/>
      <c r="J236" s="86"/>
    </row>
    <row r="237" spans="1:10">
      <c r="A237" s="80" t="s">
        <v>649</v>
      </c>
      <c r="B237" s="81" t="s">
        <v>650</v>
      </c>
      <c r="C237" s="80" t="s">
        <v>250</v>
      </c>
      <c r="D237" s="82">
        <v>26.728000000000002</v>
      </c>
      <c r="E237" s="83"/>
      <c r="F237" s="84"/>
      <c r="G237" s="83"/>
      <c r="H237" s="84"/>
      <c r="I237" s="85"/>
      <c r="J237" s="86"/>
    </row>
    <row r="238" spans="1:10">
      <c r="A238" s="80" t="s">
        <v>651</v>
      </c>
      <c r="B238" s="81" t="s">
        <v>652</v>
      </c>
      <c r="C238" s="80" t="s">
        <v>250</v>
      </c>
      <c r="D238" s="82">
        <v>3.2450000000000001</v>
      </c>
      <c r="E238" s="83"/>
      <c r="F238" s="84"/>
      <c r="G238" s="83"/>
      <c r="H238" s="84"/>
      <c r="I238" s="85"/>
      <c r="J238" s="86"/>
    </row>
    <row r="239" spans="1:10">
      <c r="A239" s="80" t="s">
        <v>14</v>
      </c>
      <c r="B239" s="81" t="s">
        <v>653</v>
      </c>
      <c r="C239" s="80" t="s">
        <v>250</v>
      </c>
      <c r="D239" s="82">
        <v>19.427</v>
      </c>
      <c r="E239" s="83"/>
      <c r="F239" s="84"/>
      <c r="G239" s="83"/>
      <c r="H239" s="84"/>
      <c r="I239" s="85"/>
      <c r="J239" s="86"/>
    </row>
    <row r="240" spans="1:10">
      <c r="A240" s="80" t="s">
        <v>654</v>
      </c>
      <c r="B240" s="81" t="s">
        <v>655</v>
      </c>
      <c r="C240" s="80" t="s">
        <v>250</v>
      </c>
      <c r="D240" s="82">
        <v>182.58799999999999</v>
      </c>
      <c r="E240" s="83"/>
      <c r="F240" s="84"/>
      <c r="G240" s="83"/>
      <c r="H240" s="84"/>
      <c r="I240" s="85"/>
      <c r="J240" s="86"/>
    </row>
    <row r="241" spans="1:10">
      <c r="A241" s="80" t="s">
        <v>656</v>
      </c>
      <c r="B241" s="81" t="s">
        <v>657</v>
      </c>
      <c r="C241" s="80" t="s">
        <v>658</v>
      </c>
      <c r="D241" s="82">
        <v>1.1240000000000001</v>
      </c>
      <c r="E241" s="83"/>
      <c r="F241" s="84"/>
      <c r="G241" s="83"/>
      <c r="H241" s="84"/>
      <c r="I241" s="85"/>
      <c r="J241" s="86"/>
    </row>
    <row r="242" spans="1:10">
      <c r="A242" s="80" t="s">
        <v>659</v>
      </c>
      <c r="B242" s="81" t="s">
        <v>660</v>
      </c>
      <c r="C242" s="80" t="s">
        <v>247</v>
      </c>
      <c r="D242" s="82">
        <v>467.21620000000001</v>
      </c>
      <c r="E242" s="83"/>
      <c r="F242" s="84"/>
      <c r="G242" s="83"/>
      <c r="H242" s="84"/>
      <c r="I242" s="85"/>
      <c r="J242" s="86"/>
    </row>
    <row r="243" spans="1:10">
      <c r="A243" s="80" t="s">
        <v>12</v>
      </c>
      <c r="B243" s="81" t="s">
        <v>661</v>
      </c>
      <c r="C243" s="80" t="s">
        <v>247</v>
      </c>
      <c r="D243" s="82">
        <v>33.590000000000003</v>
      </c>
      <c r="E243" s="83"/>
      <c r="F243" s="84"/>
      <c r="G243" s="83"/>
      <c r="H243" s="84"/>
      <c r="I243" s="85"/>
      <c r="J243" s="86"/>
    </row>
    <row r="244" spans="1:10">
      <c r="A244" s="80" t="s">
        <v>662</v>
      </c>
      <c r="B244" s="81" t="s">
        <v>663</v>
      </c>
      <c r="C244" s="80" t="s">
        <v>250</v>
      </c>
      <c r="D244" s="82">
        <v>2.9169999999999998</v>
      </c>
      <c r="E244" s="83"/>
      <c r="F244" s="84"/>
      <c r="G244" s="83"/>
      <c r="H244" s="84"/>
      <c r="I244" s="85"/>
      <c r="J244" s="86"/>
    </row>
    <row r="245" spans="1:10">
      <c r="A245" s="80" t="s">
        <v>664</v>
      </c>
      <c r="B245" s="81" t="s">
        <v>665</v>
      </c>
      <c r="C245" s="80" t="s">
        <v>666</v>
      </c>
      <c r="D245" s="82">
        <v>6.0439999999999996</v>
      </c>
      <c r="E245" s="83"/>
      <c r="F245" s="84"/>
      <c r="G245" s="83"/>
      <c r="H245" s="84"/>
      <c r="I245" s="85"/>
      <c r="J245" s="86"/>
    </row>
    <row r="246" spans="1:10">
      <c r="A246" s="80" t="s">
        <v>667</v>
      </c>
      <c r="B246" s="81" t="s">
        <v>668</v>
      </c>
      <c r="C246" s="80" t="s">
        <v>669</v>
      </c>
      <c r="D246" s="82">
        <v>23.98</v>
      </c>
      <c r="E246" s="83"/>
      <c r="F246" s="84"/>
      <c r="G246" s="83"/>
      <c r="H246" s="84"/>
      <c r="I246" s="85"/>
      <c r="J246" s="86" t="s">
        <v>328</v>
      </c>
    </row>
    <row r="247" spans="1:10">
      <c r="A247" s="80" t="s">
        <v>670</v>
      </c>
      <c r="B247" s="81" t="s">
        <v>671</v>
      </c>
      <c r="C247" s="80" t="s">
        <v>250</v>
      </c>
      <c r="D247" s="82">
        <v>9.2999999999999999E-2</v>
      </c>
      <c r="E247" s="83"/>
      <c r="F247" s="84"/>
      <c r="G247" s="83"/>
      <c r="H247" s="84"/>
      <c r="I247" s="85"/>
      <c r="J247" s="86"/>
    </row>
    <row r="248" spans="1:10">
      <c r="A248" s="89" t="s">
        <v>672</v>
      </c>
      <c r="B248" s="81" t="s">
        <v>673</v>
      </c>
      <c r="C248" s="89" t="s">
        <v>239</v>
      </c>
      <c r="D248" s="82">
        <v>23.367000000000001</v>
      </c>
      <c r="E248" s="96"/>
      <c r="F248" s="97"/>
      <c r="G248" s="90"/>
      <c r="H248" s="82"/>
      <c r="I248" s="90"/>
      <c r="J248" s="98"/>
    </row>
    <row r="249" spans="1:10">
      <c r="A249" s="80" t="s">
        <v>674</v>
      </c>
      <c r="B249" s="81" t="s">
        <v>675</v>
      </c>
      <c r="C249" s="80" t="s">
        <v>250</v>
      </c>
      <c r="D249" s="82">
        <v>2.9180000000000001</v>
      </c>
      <c r="E249" s="83"/>
      <c r="F249" s="84"/>
      <c r="G249" s="83"/>
      <c r="H249" s="84"/>
      <c r="I249" s="85"/>
      <c r="J249" s="86"/>
    </row>
    <row r="250" spans="1:10">
      <c r="A250" s="80" t="s">
        <v>676</v>
      </c>
      <c r="B250" s="81" t="s">
        <v>677</v>
      </c>
      <c r="C250" s="80" t="s">
        <v>300</v>
      </c>
      <c r="D250" s="82">
        <v>19.161000000000001</v>
      </c>
      <c r="E250" s="83"/>
      <c r="F250" s="84"/>
      <c r="G250" s="83"/>
      <c r="H250" s="84"/>
      <c r="I250" s="85"/>
      <c r="J250" s="86"/>
    </row>
    <row r="251" spans="1:10">
      <c r="A251" s="80" t="s">
        <v>678</v>
      </c>
      <c r="B251" s="81" t="s">
        <v>679</v>
      </c>
      <c r="C251" s="80" t="s">
        <v>250</v>
      </c>
      <c r="D251" s="82">
        <v>9.9570000000000007</v>
      </c>
      <c r="E251" s="83"/>
      <c r="F251" s="84"/>
      <c r="G251" s="83"/>
      <c r="H251" s="84"/>
      <c r="I251" s="85"/>
      <c r="J251" s="86"/>
    </row>
    <row r="252" spans="1:10">
      <c r="A252" s="80" t="s">
        <v>680</v>
      </c>
      <c r="B252" s="81" t="s">
        <v>681</v>
      </c>
      <c r="C252" s="80" t="s">
        <v>682</v>
      </c>
      <c r="D252" s="82">
        <v>9.4009999999999998</v>
      </c>
      <c r="E252" s="83"/>
      <c r="F252" s="84"/>
      <c r="G252" s="83"/>
      <c r="H252" s="84"/>
      <c r="I252" s="85"/>
      <c r="J252" s="86"/>
    </row>
    <row r="253" spans="1:10">
      <c r="A253" s="80" t="s">
        <v>683</v>
      </c>
      <c r="B253" s="81" t="s">
        <v>684</v>
      </c>
      <c r="C253" s="80" t="s">
        <v>658</v>
      </c>
      <c r="D253" s="82">
        <v>22.050999999999998</v>
      </c>
      <c r="E253" s="83"/>
      <c r="F253" s="84"/>
      <c r="G253" s="83"/>
      <c r="H253" s="84"/>
      <c r="I253" s="85"/>
      <c r="J253" s="86"/>
    </row>
    <row r="254" spans="1:10">
      <c r="A254" s="80" t="s">
        <v>685</v>
      </c>
      <c r="B254" s="81" t="s">
        <v>686</v>
      </c>
      <c r="C254" s="80" t="s">
        <v>409</v>
      </c>
      <c r="D254" s="82">
        <v>1.167</v>
      </c>
      <c r="E254" s="83"/>
      <c r="F254" s="84"/>
      <c r="G254" s="83"/>
      <c r="H254" s="84"/>
      <c r="I254" s="85"/>
      <c r="J254" s="86" t="s">
        <v>328</v>
      </c>
    </row>
    <row r="255" spans="1:10">
      <c r="A255" s="80" t="s">
        <v>687</v>
      </c>
      <c r="B255" s="81" t="s">
        <v>688</v>
      </c>
      <c r="C255" s="80" t="s">
        <v>689</v>
      </c>
      <c r="D255" s="82">
        <v>1054.7</v>
      </c>
      <c r="E255" s="83"/>
      <c r="F255" s="84"/>
      <c r="G255" s="83"/>
      <c r="H255" s="84"/>
      <c r="I255" s="85"/>
      <c r="J255" s="86"/>
    </row>
    <row r="256" spans="1:10">
      <c r="A256" s="80" t="s">
        <v>690</v>
      </c>
      <c r="B256" s="81" t="s">
        <v>691</v>
      </c>
      <c r="C256" s="80" t="s">
        <v>692</v>
      </c>
      <c r="D256" s="82">
        <v>345.22800000000001</v>
      </c>
      <c r="E256" s="83"/>
      <c r="F256" s="84"/>
      <c r="G256" s="83"/>
      <c r="H256" s="84"/>
      <c r="I256" s="85"/>
      <c r="J256" s="86"/>
    </row>
    <row r="257" spans="1:10">
      <c r="A257" s="80" t="s">
        <v>693</v>
      </c>
      <c r="B257" s="81" t="s">
        <v>694</v>
      </c>
      <c r="C257" s="80" t="s">
        <v>695</v>
      </c>
      <c r="D257" s="82">
        <v>4247.2460000000001</v>
      </c>
      <c r="E257" s="83"/>
      <c r="F257" s="84"/>
      <c r="G257" s="83"/>
      <c r="H257" s="84"/>
      <c r="I257" s="85"/>
      <c r="J257" s="86"/>
    </row>
    <row r="258" spans="1:10">
      <c r="A258" s="80" t="s">
        <v>27</v>
      </c>
      <c r="B258" s="81" t="s">
        <v>696</v>
      </c>
      <c r="C258" s="80" t="s">
        <v>250</v>
      </c>
      <c r="D258" s="82">
        <v>1998.8489999999999</v>
      </c>
      <c r="E258" s="83"/>
      <c r="F258" s="84"/>
      <c r="G258" s="83"/>
      <c r="H258" s="84"/>
      <c r="I258" s="85"/>
      <c r="J258" s="86"/>
    </row>
    <row r="259" spans="1:10">
      <c r="A259" s="80" t="s">
        <v>697</v>
      </c>
      <c r="B259" s="81" t="s">
        <v>698</v>
      </c>
      <c r="C259" s="80" t="s">
        <v>699</v>
      </c>
      <c r="D259" s="82">
        <v>26.767650000000003</v>
      </c>
      <c r="E259" s="83"/>
      <c r="F259" s="84"/>
      <c r="G259" s="83"/>
      <c r="H259" s="84"/>
      <c r="I259" s="85"/>
      <c r="J259" s="86"/>
    </row>
    <row r="260" spans="1:10">
      <c r="A260" s="80" t="s">
        <v>700</v>
      </c>
      <c r="B260" s="81" t="s">
        <v>701</v>
      </c>
      <c r="C260" s="80" t="s">
        <v>182</v>
      </c>
      <c r="D260" s="82">
        <v>48.216999999999999</v>
      </c>
      <c r="E260" s="83"/>
      <c r="F260" s="84"/>
      <c r="G260" s="83"/>
      <c r="H260" s="84"/>
      <c r="I260" s="85"/>
      <c r="J260" s="86"/>
    </row>
    <row r="261" spans="1:10">
      <c r="A261" s="80" t="s">
        <v>702</v>
      </c>
      <c r="B261" s="81" t="s">
        <v>703</v>
      </c>
      <c r="C261" s="80" t="s">
        <v>699</v>
      </c>
      <c r="D261" s="82">
        <v>1.0620000000000001</v>
      </c>
      <c r="E261" s="83"/>
      <c r="F261" s="84"/>
      <c r="G261" s="83"/>
      <c r="H261" s="84"/>
      <c r="I261" s="85"/>
      <c r="J261" s="86"/>
    </row>
    <row r="262" spans="1:10">
      <c r="A262" s="80" t="s">
        <v>704</v>
      </c>
      <c r="B262" s="81" t="s">
        <v>705</v>
      </c>
      <c r="C262" s="80" t="s">
        <v>706</v>
      </c>
      <c r="D262" s="82">
        <v>2.9460000000000002</v>
      </c>
      <c r="E262" s="83"/>
      <c r="F262" s="84"/>
      <c r="G262" s="83"/>
      <c r="H262" s="84"/>
      <c r="I262" s="85"/>
      <c r="J262" s="86"/>
    </row>
    <row r="263" spans="1:10">
      <c r="A263" s="80" t="s">
        <v>707</v>
      </c>
      <c r="B263" s="81" t="s">
        <v>708</v>
      </c>
      <c r="C263" s="80" t="s">
        <v>618</v>
      </c>
      <c r="D263" s="82">
        <v>118.05200000000001</v>
      </c>
      <c r="E263" s="83"/>
      <c r="F263" s="84"/>
      <c r="G263" s="83"/>
      <c r="H263" s="84"/>
      <c r="I263" s="85"/>
      <c r="J263" s="86"/>
    </row>
    <row r="264" spans="1:10">
      <c r="A264" s="80" t="s">
        <v>709</v>
      </c>
      <c r="B264" s="81" t="s">
        <v>710</v>
      </c>
      <c r="C264" s="80" t="s">
        <v>182</v>
      </c>
      <c r="D264" s="82">
        <v>2.9060000000000001</v>
      </c>
      <c r="E264" s="83"/>
      <c r="F264" s="84"/>
      <c r="G264" s="83"/>
      <c r="H264" s="84"/>
      <c r="I264" s="85"/>
      <c r="J264" s="86"/>
    </row>
    <row r="265" spans="1:10">
      <c r="A265" s="80" t="s">
        <v>711</v>
      </c>
      <c r="B265" s="81" t="s">
        <v>712</v>
      </c>
      <c r="C265" s="80" t="s">
        <v>713</v>
      </c>
      <c r="D265" s="82">
        <v>36.127000000000002</v>
      </c>
      <c r="E265" s="83"/>
      <c r="F265" s="84"/>
      <c r="G265" s="83"/>
      <c r="H265" s="84"/>
      <c r="I265" s="85"/>
      <c r="J265" s="86"/>
    </row>
    <row r="266" spans="1:10">
      <c r="A266" s="89" t="s">
        <v>714</v>
      </c>
      <c r="B266" s="81" t="s">
        <v>715</v>
      </c>
      <c r="C266" s="80" t="s">
        <v>250</v>
      </c>
      <c r="D266" s="82">
        <v>314.22500000000002</v>
      </c>
      <c r="E266" s="83"/>
      <c r="F266" s="97"/>
      <c r="G266" s="83"/>
      <c r="H266" s="82"/>
      <c r="I266" s="85"/>
      <c r="J266" s="86"/>
    </row>
    <row r="267" spans="1:10">
      <c r="A267" s="80" t="s">
        <v>716</v>
      </c>
      <c r="B267" s="81" t="s">
        <v>717</v>
      </c>
      <c r="C267" s="80" t="s">
        <v>409</v>
      </c>
      <c r="D267" s="82">
        <v>12.404</v>
      </c>
      <c r="E267" s="83"/>
      <c r="F267" s="84"/>
      <c r="G267" s="83"/>
      <c r="H267" s="84"/>
      <c r="I267" s="85"/>
      <c r="J267" s="86"/>
    </row>
    <row r="268" spans="1:10">
      <c r="A268" s="80" t="s">
        <v>718</v>
      </c>
      <c r="B268" s="81" t="s">
        <v>719</v>
      </c>
      <c r="C268" s="80" t="s">
        <v>182</v>
      </c>
      <c r="D268" s="82">
        <v>1.462</v>
      </c>
      <c r="E268" s="83"/>
      <c r="F268" s="84"/>
      <c r="G268" s="83"/>
      <c r="H268" s="84"/>
      <c r="I268" s="85"/>
      <c r="J268" s="86"/>
    </row>
    <row r="269" spans="1:10">
      <c r="A269" s="80" t="s">
        <v>720</v>
      </c>
      <c r="B269" s="81" t="s">
        <v>721</v>
      </c>
      <c r="C269" s="80" t="s">
        <v>506</v>
      </c>
      <c r="D269" s="82">
        <v>18.402999999999999</v>
      </c>
      <c r="E269" s="83"/>
      <c r="F269" s="84"/>
      <c r="G269" s="83"/>
      <c r="H269" s="84"/>
      <c r="I269" s="85"/>
      <c r="J269" s="86"/>
    </row>
    <row r="270" spans="1:10">
      <c r="A270" s="80" t="s">
        <v>722</v>
      </c>
      <c r="B270" s="81" t="s">
        <v>723</v>
      </c>
      <c r="C270" s="80" t="s">
        <v>371</v>
      </c>
      <c r="D270" s="82">
        <v>66.52</v>
      </c>
      <c r="E270" s="83"/>
      <c r="F270" s="84"/>
      <c r="G270" s="83"/>
      <c r="H270" s="84"/>
      <c r="I270" s="85"/>
      <c r="J270" s="86"/>
    </row>
    <row r="271" spans="1:10">
      <c r="A271" s="80" t="s">
        <v>724</v>
      </c>
      <c r="B271" s="81" t="s">
        <v>725</v>
      </c>
      <c r="C271" s="80" t="s">
        <v>270</v>
      </c>
      <c r="D271" s="82">
        <v>1.5149999999999999</v>
      </c>
      <c r="E271" s="83"/>
      <c r="F271" s="84"/>
      <c r="G271" s="83"/>
      <c r="H271" s="84"/>
      <c r="I271" s="85"/>
      <c r="J271" s="86"/>
    </row>
    <row r="272" spans="1:10">
      <c r="A272" s="80" t="s">
        <v>726</v>
      </c>
      <c r="B272" s="81" t="s">
        <v>727</v>
      </c>
      <c r="C272" s="80" t="s">
        <v>239</v>
      </c>
      <c r="D272" s="82">
        <v>0.115</v>
      </c>
      <c r="E272" s="83"/>
      <c r="F272" s="84"/>
      <c r="G272" s="83"/>
      <c r="H272" s="84"/>
      <c r="I272" s="85"/>
      <c r="J272" s="86"/>
    </row>
    <row r="273" spans="1:10">
      <c r="A273" s="80" t="s">
        <v>728</v>
      </c>
      <c r="B273" s="81" t="s">
        <v>729</v>
      </c>
      <c r="C273" s="80" t="s">
        <v>239</v>
      </c>
      <c r="D273" s="82">
        <v>1.0589999999999999</v>
      </c>
      <c r="E273" s="83"/>
      <c r="F273" s="84"/>
      <c r="G273" s="83"/>
      <c r="H273" s="84"/>
      <c r="I273" s="85"/>
      <c r="J273" s="86"/>
    </row>
    <row r="274" spans="1:10">
      <c r="A274" s="80" t="s">
        <v>730</v>
      </c>
      <c r="B274" s="81" t="s">
        <v>731</v>
      </c>
      <c r="C274" s="80" t="s">
        <v>339</v>
      </c>
      <c r="D274" s="82">
        <v>15.17</v>
      </c>
      <c r="E274" s="83"/>
      <c r="F274" s="84"/>
      <c r="G274" s="83"/>
      <c r="H274" s="84"/>
      <c r="I274" s="85"/>
      <c r="J274" s="86"/>
    </row>
    <row r="275" spans="1:10">
      <c r="A275" s="80" t="s">
        <v>732</v>
      </c>
      <c r="B275" s="81" t="s">
        <v>733</v>
      </c>
      <c r="C275" s="80" t="s">
        <v>239</v>
      </c>
      <c r="D275" s="82">
        <v>0.89900000000000002</v>
      </c>
      <c r="E275" s="83"/>
      <c r="F275" s="84"/>
      <c r="G275" s="83"/>
      <c r="H275" s="84"/>
      <c r="I275" s="85"/>
      <c r="J275" s="86"/>
    </row>
    <row r="276" spans="1:10">
      <c r="A276" s="80" t="s">
        <v>734</v>
      </c>
      <c r="B276" s="81" t="s">
        <v>735</v>
      </c>
      <c r="C276" s="80" t="s">
        <v>261</v>
      </c>
      <c r="D276" s="82">
        <v>438.29599999999999</v>
      </c>
      <c r="E276" s="83"/>
      <c r="F276" s="84"/>
      <c r="G276" s="83"/>
      <c r="H276" s="84"/>
      <c r="I276" s="85"/>
      <c r="J276" s="86"/>
    </row>
    <row r="277" spans="1:10">
      <c r="A277" s="80" t="s">
        <v>736</v>
      </c>
      <c r="B277" s="81" t="s">
        <v>737</v>
      </c>
      <c r="C277" s="80" t="s">
        <v>738</v>
      </c>
      <c r="D277" s="82">
        <v>380.89100000000002</v>
      </c>
      <c r="E277" s="83"/>
      <c r="F277" s="84"/>
      <c r="G277" s="83"/>
      <c r="H277" s="84"/>
      <c r="I277" s="85"/>
      <c r="J277" s="86"/>
    </row>
    <row r="278" spans="1:10">
      <c r="A278" s="80" t="s">
        <v>739</v>
      </c>
      <c r="B278" s="81" t="s">
        <v>740</v>
      </c>
      <c r="C278" s="80" t="s">
        <v>506</v>
      </c>
      <c r="D278" s="82">
        <v>6.1680000000000001</v>
      </c>
      <c r="E278" s="83"/>
      <c r="F278" s="84"/>
      <c r="G278" s="83"/>
      <c r="H278" s="84"/>
      <c r="I278" s="85"/>
      <c r="J278" s="86"/>
    </row>
    <row r="279" spans="1:10">
      <c r="A279" s="80" t="s">
        <v>741</v>
      </c>
      <c r="B279" s="81" t="s">
        <v>742</v>
      </c>
      <c r="C279" s="80" t="s">
        <v>362</v>
      </c>
      <c r="D279" s="82">
        <v>259.25099999999998</v>
      </c>
      <c r="E279" s="83"/>
      <c r="F279" s="84"/>
      <c r="G279" s="83"/>
      <c r="H279" s="84"/>
      <c r="I279" s="85"/>
      <c r="J279" s="86"/>
    </row>
    <row r="280" spans="1:10">
      <c r="A280" s="80" t="s">
        <v>743</v>
      </c>
      <c r="B280" s="81" t="s">
        <v>744</v>
      </c>
      <c r="C280" s="80" t="s">
        <v>253</v>
      </c>
      <c r="D280" s="82">
        <v>55.372999999999998</v>
      </c>
      <c r="E280" s="83"/>
      <c r="F280" s="84"/>
      <c r="G280" s="83"/>
      <c r="H280" s="84"/>
      <c r="I280" s="85"/>
      <c r="J280" s="86"/>
    </row>
    <row r="281" spans="1:10">
      <c r="A281" s="80" t="s">
        <v>745</v>
      </c>
      <c r="B281" s="81" t="s">
        <v>746</v>
      </c>
      <c r="C281" s="80" t="s">
        <v>747</v>
      </c>
      <c r="D281" s="82">
        <v>19.896999999999998</v>
      </c>
      <c r="E281" s="83"/>
      <c r="F281" s="84"/>
      <c r="G281" s="83"/>
      <c r="H281" s="84"/>
      <c r="I281" s="85"/>
      <c r="J281" s="86"/>
    </row>
    <row r="282" spans="1:10">
      <c r="A282" s="80" t="s">
        <v>748</v>
      </c>
      <c r="B282" s="81" t="s">
        <v>749</v>
      </c>
      <c r="C282" s="80" t="s">
        <v>750</v>
      </c>
      <c r="D282" s="82">
        <v>79.037000000000006</v>
      </c>
      <c r="E282" s="83"/>
      <c r="F282" s="84"/>
      <c r="G282" s="83"/>
      <c r="H282" s="84"/>
      <c r="I282" s="85"/>
      <c r="J282" s="86"/>
    </row>
    <row r="283" spans="1:10">
      <c r="A283" s="80" t="s">
        <v>751</v>
      </c>
      <c r="B283" s="81" t="s">
        <v>752</v>
      </c>
      <c r="C283" s="80" t="s">
        <v>753</v>
      </c>
      <c r="D283" s="82">
        <v>4.7830000000000004</v>
      </c>
      <c r="E283" s="83"/>
      <c r="F283" s="84"/>
      <c r="G283" s="83"/>
      <c r="H283" s="84"/>
      <c r="I283" s="85"/>
      <c r="J283" s="86"/>
    </row>
    <row r="284" spans="1:10">
      <c r="A284" s="80" t="s">
        <v>754</v>
      </c>
      <c r="B284" s="81" t="s">
        <v>755</v>
      </c>
      <c r="C284" s="80" t="s">
        <v>753</v>
      </c>
      <c r="D284" s="82">
        <v>23.855</v>
      </c>
      <c r="E284" s="83"/>
      <c r="F284" s="84"/>
      <c r="G284" s="83"/>
      <c r="H284" s="84"/>
      <c r="I284" s="85"/>
      <c r="J284" s="86"/>
    </row>
    <row r="285" spans="1:10">
      <c r="A285" s="80" t="s">
        <v>756</v>
      </c>
      <c r="B285" s="81" t="s">
        <v>757</v>
      </c>
      <c r="C285" s="80" t="s">
        <v>362</v>
      </c>
      <c r="D285" s="82">
        <v>8.5389999999999997</v>
      </c>
      <c r="E285" s="83"/>
      <c r="F285" s="84"/>
      <c r="G285" s="83"/>
      <c r="H285" s="84"/>
      <c r="I285" s="85"/>
      <c r="J285" s="86"/>
    </row>
    <row r="286" spans="1:10">
      <c r="A286" s="80" t="s">
        <v>758</v>
      </c>
      <c r="B286" s="81" t="s">
        <v>759</v>
      </c>
      <c r="C286" s="80" t="s">
        <v>250</v>
      </c>
      <c r="D286" s="82">
        <v>7.3999999999999996E-2</v>
      </c>
      <c r="E286" s="83"/>
      <c r="F286" s="84"/>
      <c r="G286" s="83"/>
      <c r="H286" s="84"/>
      <c r="I286" s="85"/>
      <c r="J286" s="86"/>
    </row>
    <row r="287" spans="1:10">
      <c r="A287" s="94" t="s">
        <v>760</v>
      </c>
      <c r="B287" s="81" t="s">
        <v>761</v>
      </c>
      <c r="C287" s="80" t="s">
        <v>762</v>
      </c>
      <c r="D287" s="82">
        <v>66.575000000000003</v>
      </c>
      <c r="E287" s="83"/>
      <c r="F287" s="84"/>
      <c r="G287" s="83"/>
      <c r="H287" s="84"/>
      <c r="I287" s="85"/>
      <c r="J287" s="86"/>
    </row>
    <row r="288" spans="1:10">
      <c r="A288" s="80" t="s">
        <v>763</v>
      </c>
      <c r="B288" s="81" t="s">
        <v>764</v>
      </c>
      <c r="C288" s="80" t="s">
        <v>347</v>
      </c>
      <c r="D288" s="82">
        <v>36.392000000000003</v>
      </c>
      <c r="E288" s="83"/>
      <c r="F288" s="84"/>
      <c r="G288" s="83"/>
      <c r="H288" s="84"/>
      <c r="I288" s="85"/>
      <c r="J288" s="86"/>
    </row>
    <row r="289" spans="1:10">
      <c r="A289" s="80" t="s">
        <v>765</v>
      </c>
      <c r="B289" s="81" t="s">
        <v>766</v>
      </c>
      <c r="C289" s="80" t="s">
        <v>767</v>
      </c>
      <c r="D289" s="82">
        <v>102.93899999999999</v>
      </c>
      <c r="E289" s="83"/>
      <c r="F289" s="84"/>
      <c r="G289" s="83"/>
      <c r="H289" s="84"/>
      <c r="I289" s="85"/>
      <c r="J289" s="86"/>
    </row>
    <row r="290" spans="1:10">
      <c r="A290" s="80" t="s">
        <v>768</v>
      </c>
      <c r="B290" s="81" t="s">
        <v>769</v>
      </c>
      <c r="C290" s="80" t="s">
        <v>447</v>
      </c>
      <c r="D290" s="82">
        <v>0.30499999999999999</v>
      </c>
      <c r="E290" s="83"/>
      <c r="F290" s="84"/>
      <c r="G290" s="83"/>
      <c r="H290" s="84"/>
      <c r="I290" s="85"/>
      <c r="J290" s="86"/>
    </row>
    <row r="291" spans="1:10">
      <c r="A291" s="80" t="s">
        <v>770</v>
      </c>
      <c r="B291" s="81" t="s">
        <v>771</v>
      </c>
      <c r="C291" s="80" t="s">
        <v>300</v>
      </c>
      <c r="D291" s="82">
        <v>37.823</v>
      </c>
      <c r="E291" s="83"/>
      <c r="F291" s="84"/>
      <c r="G291" s="83"/>
      <c r="H291" s="84"/>
      <c r="I291" s="85"/>
      <c r="J291" s="86"/>
    </row>
    <row r="292" spans="1:10">
      <c r="A292" s="80" t="s">
        <v>772</v>
      </c>
      <c r="B292" s="81" t="s">
        <v>773</v>
      </c>
      <c r="C292" s="80" t="s">
        <v>409</v>
      </c>
      <c r="D292" s="82">
        <v>34.78125</v>
      </c>
      <c r="E292" s="83"/>
      <c r="F292" s="84"/>
      <c r="G292" s="83"/>
      <c r="H292" s="84"/>
      <c r="I292" s="85"/>
      <c r="J292" s="86"/>
    </row>
    <row r="293" spans="1:10">
      <c r="A293" s="80" t="s">
        <v>774</v>
      </c>
      <c r="B293" s="81" t="s">
        <v>775</v>
      </c>
      <c r="C293" s="80" t="s">
        <v>776</v>
      </c>
      <c r="D293" s="82">
        <v>2.3029999999999999</v>
      </c>
      <c r="E293" s="83"/>
      <c r="F293" s="84"/>
      <c r="G293" s="83"/>
      <c r="H293" s="84"/>
      <c r="I293" s="85"/>
      <c r="J293" s="86"/>
    </row>
    <row r="294" spans="1:10">
      <c r="A294" s="80" t="s">
        <v>146</v>
      </c>
      <c r="B294" s="81" t="s">
        <v>777</v>
      </c>
      <c r="C294" s="80" t="s">
        <v>447</v>
      </c>
      <c r="D294" s="82">
        <v>4.3479999999999999</v>
      </c>
      <c r="E294" s="83"/>
      <c r="F294" s="84"/>
      <c r="G294" s="83"/>
      <c r="H294" s="84"/>
      <c r="I294" s="85"/>
      <c r="J294" s="86"/>
    </row>
    <row r="295" spans="1:10">
      <c r="A295" s="80" t="s">
        <v>160</v>
      </c>
      <c r="B295" s="81" t="s">
        <v>777</v>
      </c>
      <c r="C295" s="80" t="s">
        <v>778</v>
      </c>
      <c r="D295" s="82">
        <v>6.0330000000000004</v>
      </c>
      <c r="E295" s="83"/>
      <c r="F295" s="84"/>
      <c r="G295" s="83"/>
      <c r="H295" s="84"/>
      <c r="I295" s="85"/>
      <c r="J295" s="86"/>
    </row>
    <row r="296" spans="1:10">
      <c r="A296" s="80" t="s">
        <v>779</v>
      </c>
      <c r="B296" s="81" t="s">
        <v>780</v>
      </c>
      <c r="C296" s="80" t="s">
        <v>250</v>
      </c>
      <c r="D296" s="82">
        <v>83.478999999999999</v>
      </c>
      <c r="E296" s="83"/>
      <c r="F296" s="84"/>
      <c r="G296" s="83"/>
      <c r="H296" s="84"/>
      <c r="I296" s="85"/>
      <c r="J296" s="86"/>
    </row>
    <row r="297" spans="1:10">
      <c r="A297" s="80" t="s">
        <v>781</v>
      </c>
      <c r="B297" s="81" t="s">
        <v>782</v>
      </c>
      <c r="C297" s="80" t="s">
        <v>371</v>
      </c>
      <c r="D297" s="82">
        <v>12.887</v>
      </c>
      <c r="E297" s="83"/>
      <c r="F297" s="84"/>
      <c r="G297" s="83"/>
      <c r="H297" s="84"/>
      <c r="I297" s="85"/>
      <c r="J297" s="86"/>
    </row>
    <row r="298" spans="1:10">
      <c r="A298" s="80" t="s">
        <v>783</v>
      </c>
      <c r="B298" s="81" t="s">
        <v>784</v>
      </c>
      <c r="C298" s="80" t="s">
        <v>253</v>
      </c>
      <c r="D298" s="82">
        <v>0.42899999999999999</v>
      </c>
      <c r="E298" s="83"/>
      <c r="F298" s="84"/>
      <c r="G298" s="83"/>
      <c r="H298" s="84"/>
      <c r="I298" s="85"/>
      <c r="J298" s="86"/>
    </row>
    <row r="299" spans="1:10">
      <c r="A299" s="89" t="s">
        <v>785</v>
      </c>
      <c r="B299" s="81" t="s">
        <v>786</v>
      </c>
      <c r="C299" s="89" t="s">
        <v>339</v>
      </c>
      <c r="D299" s="82">
        <v>40.375999999999998</v>
      </c>
      <c r="E299" s="96"/>
      <c r="F299" s="97"/>
      <c r="G299" s="90"/>
      <c r="H299" s="82"/>
      <c r="I299" s="90"/>
      <c r="J299" s="86"/>
    </row>
    <row r="300" spans="1:10">
      <c r="A300" s="80" t="s">
        <v>787</v>
      </c>
      <c r="B300" s="81" t="s">
        <v>788</v>
      </c>
      <c r="C300" s="80" t="s">
        <v>682</v>
      </c>
      <c r="D300" s="82">
        <v>74.126000000000005</v>
      </c>
      <c r="E300" s="83"/>
      <c r="F300" s="84"/>
      <c r="G300" s="83"/>
      <c r="H300" s="84"/>
      <c r="I300" s="85"/>
      <c r="J300" s="86"/>
    </row>
    <row r="301" spans="1:10">
      <c r="A301" s="89" t="s">
        <v>789</v>
      </c>
      <c r="B301" s="81" t="s">
        <v>790</v>
      </c>
      <c r="C301" s="89" t="s">
        <v>250</v>
      </c>
      <c r="D301" s="82">
        <v>1.3240000000000001</v>
      </c>
      <c r="E301" s="96"/>
      <c r="F301" s="97"/>
      <c r="G301" s="90"/>
      <c r="H301" s="82"/>
      <c r="I301" s="90"/>
      <c r="J301" s="98"/>
    </row>
    <row r="302" spans="1:10">
      <c r="A302" s="80" t="s">
        <v>791</v>
      </c>
      <c r="B302" s="81" t="s">
        <v>792</v>
      </c>
      <c r="C302" s="80" t="s">
        <v>239</v>
      </c>
      <c r="D302" s="82">
        <v>5.077</v>
      </c>
      <c r="E302" s="83"/>
      <c r="F302" s="84"/>
      <c r="G302" s="83"/>
      <c r="H302" s="84"/>
      <c r="I302" s="85"/>
      <c r="J302" s="86"/>
    </row>
    <row r="303" spans="1:10">
      <c r="A303" s="80" t="s">
        <v>793</v>
      </c>
      <c r="B303" s="81" t="s">
        <v>794</v>
      </c>
      <c r="C303" s="80" t="s">
        <v>250</v>
      </c>
      <c r="D303" s="82">
        <v>110.04</v>
      </c>
      <c r="E303" s="83"/>
      <c r="F303" s="84"/>
      <c r="G303" s="83"/>
      <c r="H303" s="84"/>
      <c r="I303" s="85"/>
      <c r="J303" s="86"/>
    </row>
    <row r="304" spans="1:10">
      <c r="A304" s="80" t="s">
        <v>795</v>
      </c>
      <c r="B304" s="81" t="s">
        <v>796</v>
      </c>
      <c r="C304" s="80" t="s">
        <v>250</v>
      </c>
      <c r="D304" s="82">
        <v>2.448</v>
      </c>
      <c r="E304" s="83"/>
      <c r="F304" s="84"/>
      <c r="G304" s="83"/>
      <c r="H304" s="84"/>
      <c r="I304" s="85"/>
      <c r="J304" s="86"/>
    </row>
    <row r="305" spans="1:10">
      <c r="A305" s="80" t="s">
        <v>797</v>
      </c>
      <c r="B305" s="81" t="s">
        <v>798</v>
      </c>
      <c r="C305" s="80" t="s">
        <v>250</v>
      </c>
      <c r="D305" s="82">
        <v>4.2999999999999997E-2</v>
      </c>
      <c r="E305" s="83"/>
      <c r="F305" s="84"/>
      <c r="G305" s="83"/>
      <c r="H305" s="84"/>
      <c r="I305" s="85"/>
      <c r="J305" s="86"/>
    </row>
    <row r="306" spans="1:10">
      <c r="A306" s="80" t="s">
        <v>799</v>
      </c>
      <c r="B306" s="81" t="s">
        <v>800</v>
      </c>
      <c r="C306" s="80" t="s">
        <v>182</v>
      </c>
      <c r="D306" s="82">
        <v>27.710999999999999</v>
      </c>
      <c r="E306" s="83"/>
      <c r="F306" s="84"/>
      <c r="G306" s="83"/>
      <c r="H306" s="84"/>
      <c r="I306" s="85"/>
      <c r="J306" s="86"/>
    </row>
    <row r="307" spans="1:10">
      <c r="A307" s="80" t="s">
        <v>801</v>
      </c>
      <c r="B307" s="81" t="s">
        <v>802</v>
      </c>
      <c r="C307" s="80" t="s">
        <v>803</v>
      </c>
      <c r="D307" s="82">
        <v>1564.252</v>
      </c>
      <c r="E307" s="83"/>
      <c r="F307" s="84"/>
      <c r="G307" s="83"/>
      <c r="H307" s="84"/>
      <c r="I307" s="85"/>
      <c r="J307" s="86"/>
    </row>
    <row r="308" spans="1:10">
      <c r="A308" s="80" t="s">
        <v>804</v>
      </c>
      <c r="B308" s="81" t="s">
        <v>805</v>
      </c>
      <c r="C308" s="80" t="s">
        <v>250</v>
      </c>
      <c r="D308" s="82">
        <v>3.2719999999999998</v>
      </c>
      <c r="E308" s="83"/>
      <c r="F308" s="84"/>
      <c r="G308" s="83"/>
      <c r="H308" s="84"/>
      <c r="I308" s="85"/>
      <c r="J308" s="86"/>
    </row>
    <row r="309" spans="1:10">
      <c r="A309" s="80" t="s">
        <v>806</v>
      </c>
      <c r="B309" s="81" t="s">
        <v>807</v>
      </c>
      <c r="C309" s="80" t="s">
        <v>399</v>
      </c>
      <c r="D309" s="82">
        <v>29.471</v>
      </c>
      <c r="E309" s="83"/>
      <c r="F309" s="84"/>
      <c r="G309" s="83"/>
      <c r="H309" s="84"/>
      <c r="I309" s="85"/>
      <c r="J309" s="86"/>
    </row>
    <row r="310" spans="1:10">
      <c r="A310" s="80" t="s">
        <v>808</v>
      </c>
      <c r="B310" s="81" t="s">
        <v>809</v>
      </c>
      <c r="C310" s="80" t="s">
        <v>450</v>
      </c>
      <c r="D310" s="82">
        <v>1.87</v>
      </c>
      <c r="E310" s="83"/>
      <c r="F310" s="84"/>
      <c r="G310" s="83"/>
      <c r="H310" s="84"/>
      <c r="I310" s="85"/>
      <c r="J310" s="86"/>
    </row>
    <row r="311" spans="1:10">
      <c r="A311" s="80" t="s">
        <v>41</v>
      </c>
      <c r="B311" s="81" t="s">
        <v>810</v>
      </c>
      <c r="C311" s="80" t="s">
        <v>250</v>
      </c>
      <c r="D311" s="82">
        <v>4.3689999999999998</v>
      </c>
      <c r="E311" s="83"/>
      <c r="F311" s="84"/>
      <c r="G311" s="83"/>
      <c r="H311" s="84"/>
      <c r="I311" s="85"/>
      <c r="J311" s="86"/>
    </row>
    <row r="312" spans="1:10">
      <c r="A312" s="80" t="s">
        <v>811</v>
      </c>
      <c r="B312" s="81" t="s">
        <v>812</v>
      </c>
      <c r="C312" s="80" t="s">
        <v>250</v>
      </c>
      <c r="D312" s="82">
        <v>61.237000000000002</v>
      </c>
      <c r="E312" s="83"/>
      <c r="F312" s="84"/>
      <c r="G312" s="83"/>
      <c r="H312" s="84"/>
      <c r="I312" s="85"/>
      <c r="J312" s="86"/>
    </row>
    <row r="313" spans="1:10">
      <c r="A313" s="80" t="s">
        <v>813</v>
      </c>
      <c r="B313" s="81" t="s">
        <v>814</v>
      </c>
      <c r="C313" s="80" t="s">
        <v>250</v>
      </c>
      <c r="D313" s="82">
        <v>3.8940000000000001</v>
      </c>
      <c r="E313" s="83"/>
      <c r="F313" s="84"/>
      <c r="G313" s="83"/>
      <c r="H313" s="84"/>
      <c r="I313" s="85"/>
      <c r="J313" s="86"/>
    </row>
    <row r="314" spans="1:10">
      <c r="A314" s="80" t="s">
        <v>815</v>
      </c>
      <c r="B314" s="81" t="s">
        <v>816</v>
      </c>
      <c r="C314" s="80" t="s">
        <v>239</v>
      </c>
      <c r="D314" s="82">
        <v>1.8839999999999999</v>
      </c>
      <c r="E314" s="83"/>
      <c r="F314" s="84"/>
      <c r="G314" s="83"/>
      <c r="H314" s="84"/>
      <c r="I314" s="85"/>
      <c r="J314" s="86"/>
    </row>
    <row r="315" spans="1:10">
      <c r="A315" s="80" t="s">
        <v>817</v>
      </c>
      <c r="B315" s="81" t="s">
        <v>818</v>
      </c>
      <c r="C315" s="80" t="s">
        <v>605</v>
      </c>
      <c r="D315" s="82">
        <v>279.36</v>
      </c>
      <c r="E315" s="83"/>
      <c r="F315" s="84"/>
      <c r="G315" s="83"/>
      <c r="H315" s="84"/>
      <c r="I315" s="85"/>
      <c r="J315" s="86"/>
    </row>
    <row r="316" spans="1:10">
      <c r="A316" s="80" t="s">
        <v>151</v>
      </c>
      <c r="B316" s="81" t="s">
        <v>819</v>
      </c>
      <c r="C316" s="80" t="s">
        <v>250</v>
      </c>
      <c r="D316" s="82">
        <v>183.25200000000001</v>
      </c>
      <c r="E316" s="83"/>
      <c r="F316" s="84"/>
      <c r="G316" s="83"/>
      <c r="H316" s="84"/>
      <c r="I316" s="85"/>
      <c r="J316" s="86"/>
    </row>
    <row r="317" spans="1:10">
      <c r="A317" s="80" t="s">
        <v>820</v>
      </c>
      <c r="B317" s="81" t="s">
        <v>821</v>
      </c>
      <c r="C317" s="80" t="s">
        <v>247</v>
      </c>
      <c r="D317" s="82">
        <v>9.859</v>
      </c>
      <c r="E317" s="83"/>
      <c r="F317" s="84"/>
      <c r="G317" s="83"/>
      <c r="H317" s="84"/>
      <c r="I317" s="85"/>
      <c r="J317" s="86"/>
    </row>
    <row r="318" spans="1:10">
      <c r="A318" s="80" t="s">
        <v>822</v>
      </c>
      <c r="B318" s="81" t="s">
        <v>823</v>
      </c>
      <c r="C318" s="80" t="s">
        <v>261</v>
      </c>
      <c r="D318" s="82">
        <v>2.5619999999999998</v>
      </c>
      <c r="E318" s="83"/>
      <c r="F318" s="84"/>
      <c r="G318" s="83"/>
      <c r="H318" s="84"/>
      <c r="I318" s="85"/>
      <c r="J318" s="86"/>
    </row>
    <row r="319" spans="1:10">
      <c r="A319" s="89" t="s">
        <v>82</v>
      </c>
      <c r="B319" s="81" t="s">
        <v>824</v>
      </c>
      <c r="C319" s="89" t="s">
        <v>250</v>
      </c>
      <c r="D319" s="82">
        <v>18.062000000000001</v>
      </c>
      <c r="E319" s="96"/>
      <c r="F319" s="97"/>
      <c r="G319" s="90"/>
      <c r="H319" s="82"/>
      <c r="I319" s="90"/>
      <c r="J319" s="98"/>
    </row>
    <row r="320" spans="1:10">
      <c r="A320" s="80" t="s">
        <v>825</v>
      </c>
      <c r="B320" s="81" t="s">
        <v>826</v>
      </c>
      <c r="C320" s="80" t="s">
        <v>327</v>
      </c>
      <c r="D320" s="82">
        <v>342.185</v>
      </c>
      <c r="E320" s="83"/>
      <c r="F320" s="84"/>
      <c r="G320" s="83"/>
      <c r="H320" s="84"/>
      <c r="I320" s="85"/>
      <c r="J320" s="86"/>
    </row>
    <row r="321" spans="1:10" s="104" customFormat="1">
      <c r="A321" s="80" t="s">
        <v>827</v>
      </c>
      <c r="B321" s="81" t="s">
        <v>828</v>
      </c>
      <c r="C321" s="80" t="s">
        <v>253</v>
      </c>
      <c r="D321" s="82">
        <v>10.756</v>
      </c>
      <c r="E321" s="83"/>
      <c r="F321" s="84"/>
      <c r="G321" s="83"/>
      <c r="H321" s="84"/>
      <c r="I321" s="85"/>
      <c r="J321" s="86"/>
    </row>
    <row r="322" spans="1:10">
      <c r="A322" s="80" t="s">
        <v>829</v>
      </c>
      <c r="B322" s="81" t="s">
        <v>830</v>
      </c>
      <c r="C322" s="80" t="s">
        <v>506</v>
      </c>
      <c r="D322" s="82">
        <v>2.12</v>
      </c>
      <c r="E322" s="83"/>
      <c r="F322" s="84"/>
      <c r="G322" s="83"/>
      <c r="H322" s="84"/>
      <c r="I322" s="85"/>
      <c r="J322" s="86"/>
    </row>
    <row r="323" spans="1:10">
      <c r="A323" s="80" t="s">
        <v>831</v>
      </c>
      <c r="B323" s="81" t="s">
        <v>832</v>
      </c>
      <c r="C323" s="80" t="s">
        <v>244</v>
      </c>
      <c r="D323" s="82">
        <v>3.0489999999999999</v>
      </c>
      <c r="E323" s="83"/>
      <c r="F323" s="84"/>
      <c r="G323" s="83"/>
      <c r="H323" s="84"/>
      <c r="I323" s="85"/>
      <c r="J323" s="86"/>
    </row>
    <row r="324" spans="1:10">
      <c r="A324" s="80" t="s">
        <v>833</v>
      </c>
      <c r="B324" s="81" t="s">
        <v>834</v>
      </c>
      <c r="C324" s="80" t="s">
        <v>244</v>
      </c>
      <c r="D324" s="82">
        <v>10.202</v>
      </c>
      <c r="E324" s="83"/>
      <c r="F324" s="84"/>
      <c r="G324" s="83"/>
      <c r="H324" s="84"/>
      <c r="I324" s="85"/>
      <c r="J324" s="86"/>
    </row>
    <row r="325" spans="1:10">
      <c r="A325" s="80" t="s">
        <v>835</v>
      </c>
      <c r="B325" s="81" t="s">
        <v>836</v>
      </c>
      <c r="C325" s="80" t="s">
        <v>837</v>
      </c>
      <c r="D325" s="82">
        <v>2.5089999999999999</v>
      </c>
      <c r="E325" s="83"/>
      <c r="F325" s="84"/>
      <c r="G325" s="83"/>
      <c r="H325" s="84"/>
      <c r="I325" s="85"/>
      <c r="J325" s="86"/>
    </row>
    <row r="326" spans="1:10">
      <c r="A326" s="80" t="s">
        <v>838</v>
      </c>
      <c r="B326" s="81" t="s">
        <v>839</v>
      </c>
      <c r="C326" s="80" t="s">
        <v>250</v>
      </c>
      <c r="D326" s="82">
        <v>4.0880000000000001</v>
      </c>
      <c r="E326" s="83"/>
      <c r="F326" s="84"/>
      <c r="G326" s="83"/>
      <c r="H326" s="84"/>
      <c r="I326" s="85"/>
      <c r="J326" s="86"/>
    </row>
    <row r="327" spans="1:10">
      <c r="A327" s="80" t="s">
        <v>840</v>
      </c>
      <c r="B327" s="81" t="s">
        <v>841</v>
      </c>
      <c r="C327" s="80" t="s">
        <v>239</v>
      </c>
      <c r="D327" s="82">
        <v>3.2549999999999999</v>
      </c>
      <c r="E327" s="83"/>
      <c r="F327" s="84"/>
      <c r="G327" s="83"/>
      <c r="H327" s="84"/>
      <c r="I327" s="85"/>
      <c r="J327" s="86"/>
    </row>
    <row r="328" spans="1:10">
      <c r="A328" s="89" t="s">
        <v>842</v>
      </c>
      <c r="B328" s="81" t="s">
        <v>843</v>
      </c>
      <c r="C328" s="89" t="s">
        <v>321</v>
      </c>
      <c r="D328" s="82">
        <v>0.38800000000000001</v>
      </c>
      <c r="E328" s="96"/>
      <c r="F328" s="97"/>
      <c r="G328" s="90"/>
      <c r="H328" s="82"/>
      <c r="I328" s="90"/>
      <c r="J328" s="98"/>
    </row>
    <row r="329" spans="1:10">
      <c r="A329" s="80" t="s">
        <v>844</v>
      </c>
      <c r="B329" s="81" t="s">
        <v>845</v>
      </c>
      <c r="C329" s="80" t="s">
        <v>846</v>
      </c>
      <c r="D329" s="82">
        <v>0.35699999999999998</v>
      </c>
      <c r="E329" s="83"/>
      <c r="F329" s="84"/>
      <c r="G329" s="83"/>
      <c r="H329" s="84"/>
      <c r="I329" s="85"/>
      <c r="J329" s="86"/>
    </row>
    <row r="330" spans="1:10">
      <c r="A330" s="80" t="s">
        <v>847</v>
      </c>
      <c r="B330" s="81" t="s">
        <v>848</v>
      </c>
      <c r="C330" s="80" t="s">
        <v>261</v>
      </c>
      <c r="D330" s="82">
        <v>0.54400000000000004</v>
      </c>
      <c r="E330" s="83"/>
      <c r="F330" s="84"/>
      <c r="G330" s="83"/>
      <c r="H330" s="84"/>
      <c r="I330" s="85"/>
      <c r="J330" s="86"/>
    </row>
    <row r="331" spans="1:10">
      <c r="A331" s="80" t="s">
        <v>849</v>
      </c>
      <c r="B331" s="81" t="s">
        <v>850</v>
      </c>
      <c r="C331" s="80" t="s">
        <v>851</v>
      </c>
      <c r="D331" s="82">
        <v>0.13200000000000001</v>
      </c>
      <c r="E331" s="83"/>
      <c r="F331" s="84"/>
      <c r="G331" s="83"/>
      <c r="H331" s="84"/>
      <c r="I331" s="85"/>
      <c r="J331" s="86"/>
    </row>
    <row r="332" spans="1:10">
      <c r="A332" s="80" t="s">
        <v>852</v>
      </c>
      <c r="B332" s="81" t="s">
        <v>853</v>
      </c>
      <c r="C332" s="80" t="s">
        <v>239</v>
      </c>
      <c r="D332" s="82">
        <v>1.516</v>
      </c>
      <c r="E332" s="83"/>
      <c r="F332" s="84"/>
      <c r="G332" s="83"/>
      <c r="H332" s="84"/>
      <c r="I332" s="85"/>
      <c r="J332" s="86"/>
    </row>
    <row r="333" spans="1:10">
      <c r="A333" s="80" t="s">
        <v>854</v>
      </c>
      <c r="B333" s="81" t="s">
        <v>855</v>
      </c>
      <c r="C333" s="80" t="s">
        <v>239</v>
      </c>
      <c r="D333" s="82">
        <v>21.681000000000001</v>
      </c>
      <c r="E333" s="83"/>
      <c r="F333" s="84"/>
      <c r="G333" s="83"/>
      <c r="H333" s="84"/>
      <c r="I333" s="85"/>
      <c r="J333" s="86"/>
    </row>
    <row r="334" spans="1:10">
      <c r="A334" s="80" t="s">
        <v>10</v>
      </c>
      <c r="B334" s="81" t="s">
        <v>856</v>
      </c>
      <c r="C334" s="80" t="s">
        <v>250</v>
      </c>
      <c r="D334" s="82">
        <v>12.031000000000001</v>
      </c>
      <c r="E334" s="83"/>
      <c r="F334" s="84"/>
      <c r="G334" s="83"/>
      <c r="H334" s="84"/>
      <c r="I334" s="85"/>
      <c r="J334" s="86"/>
    </row>
    <row r="335" spans="1:10">
      <c r="A335" s="80" t="s">
        <v>857</v>
      </c>
      <c r="B335" s="81" t="s">
        <v>858</v>
      </c>
      <c r="C335" s="80" t="s">
        <v>859</v>
      </c>
      <c r="D335" s="82">
        <v>1.9910000000000001</v>
      </c>
      <c r="E335" s="83"/>
      <c r="F335" s="84"/>
      <c r="G335" s="83"/>
      <c r="H335" s="84"/>
      <c r="I335" s="85"/>
      <c r="J335" s="86"/>
    </row>
    <row r="336" spans="1:10">
      <c r="A336" s="80" t="s">
        <v>144</v>
      </c>
      <c r="B336" s="81" t="s">
        <v>858</v>
      </c>
      <c r="C336" s="80" t="s">
        <v>159</v>
      </c>
      <c r="D336" s="82">
        <v>0.998</v>
      </c>
      <c r="E336" s="83"/>
      <c r="F336" s="84"/>
      <c r="G336" s="83"/>
      <c r="H336" s="84"/>
      <c r="I336" s="85"/>
      <c r="J336" s="86"/>
    </row>
    <row r="337" spans="1:10">
      <c r="A337" s="80" t="s">
        <v>860</v>
      </c>
      <c r="B337" s="81" t="s">
        <v>861</v>
      </c>
      <c r="C337" s="80" t="s">
        <v>159</v>
      </c>
      <c r="D337" s="82">
        <v>0.88200000000000001</v>
      </c>
      <c r="E337" s="83"/>
      <c r="F337" s="84"/>
      <c r="G337" s="83"/>
      <c r="H337" s="84"/>
      <c r="I337" s="85"/>
      <c r="J337" s="86"/>
    </row>
    <row r="338" spans="1:10">
      <c r="A338" s="80" t="s">
        <v>145</v>
      </c>
      <c r="B338" s="81" t="s">
        <v>858</v>
      </c>
      <c r="C338" s="80" t="s">
        <v>158</v>
      </c>
      <c r="D338" s="82">
        <v>0.49</v>
      </c>
      <c r="E338" s="83"/>
      <c r="F338" s="84"/>
      <c r="G338" s="83"/>
      <c r="H338" s="84"/>
      <c r="I338" s="85"/>
      <c r="J338" s="86"/>
    </row>
    <row r="339" spans="1:10">
      <c r="A339" s="80" t="s">
        <v>862</v>
      </c>
      <c r="B339" s="81" t="s">
        <v>863</v>
      </c>
      <c r="C339" s="80" t="s">
        <v>159</v>
      </c>
      <c r="D339" s="82">
        <v>2.0619999999999998</v>
      </c>
      <c r="E339" s="83"/>
      <c r="F339" s="84"/>
      <c r="G339" s="83"/>
      <c r="H339" s="84"/>
      <c r="I339" s="85"/>
      <c r="J339" s="86"/>
    </row>
    <row r="340" spans="1:10">
      <c r="A340" s="80" t="s">
        <v>864</v>
      </c>
      <c r="B340" s="81" t="s">
        <v>865</v>
      </c>
      <c r="C340" s="80" t="s">
        <v>866</v>
      </c>
      <c r="D340" s="82">
        <v>4.0250000000000004</v>
      </c>
      <c r="E340" s="83"/>
      <c r="F340" s="84"/>
      <c r="G340" s="83"/>
      <c r="H340" s="84"/>
      <c r="I340" s="85"/>
      <c r="J340" s="86"/>
    </row>
    <row r="341" spans="1:10">
      <c r="A341" s="80" t="s">
        <v>867</v>
      </c>
      <c r="B341" s="81" t="s">
        <v>868</v>
      </c>
      <c r="C341" s="80" t="s">
        <v>866</v>
      </c>
      <c r="D341" s="82">
        <v>2.399</v>
      </c>
      <c r="E341" s="83"/>
      <c r="F341" s="84"/>
      <c r="G341" s="83"/>
      <c r="H341" s="84"/>
      <c r="I341" s="85"/>
      <c r="J341" s="86"/>
    </row>
    <row r="342" spans="1:10">
      <c r="A342" s="80" t="s">
        <v>869</v>
      </c>
      <c r="B342" s="81" t="s">
        <v>870</v>
      </c>
      <c r="C342" s="80" t="s">
        <v>871</v>
      </c>
      <c r="D342" s="82">
        <v>8.1929999999999996</v>
      </c>
      <c r="E342" s="84"/>
      <c r="F342" s="83"/>
      <c r="G342" s="84"/>
      <c r="H342" s="84"/>
      <c r="I342" s="85">
        <v>1</v>
      </c>
      <c r="J342" s="86"/>
    </row>
    <row r="343" spans="1:10">
      <c r="A343" s="89" t="s">
        <v>872</v>
      </c>
      <c r="B343" s="81" t="s">
        <v>873</v>
      </c>
      <c r="C343" s="80" t="s">
        <v>871</v>
      </c>
      <c r="D343" s="82">
        <v>1.3120000000000001</v>
      </c>
      <c r="E343" s="96"/>
      <c r="F343" s="97"/>
      <c r="G343" s="90"/>
      <c r="H343" s="82"/>
      <c r="I343" s="90">
        <v>1</v>
      </c>
      <c r="J343" s="98"/>
    </row>
    <row r="344" spans="1:10">
      <c r="A344" s="80" t="s">
        <v>874</v>
      </c>
      <c r="B344" s="81" t="s">
        <v>875</v>
      </c>
      <c r="C344" s="80" t="s">
        <v>876</v>
      </c>
      <c r="D344" s="82">
        <v>1.0349999999999999</v>
      </c>
      <c r="E344" s="83"/>
      <c r="F344" s="84"/>
      <c r="G344" s="83"/>
      <c r="H344" s="84"/>
      <c r="I344" s="85">
        <v>1</v>
      </c>
      <c r="J344" s="86"/>
    </row>
    <row r="345" spans="1:10">
      <c r="A345" s="80" t="s">
        <v>877</v>
      </c>
      <c r="B345" s="81" t="s">
        <v>878</v>
      </c>
      <c r="C345" s="80" t="s">
        <v>871</v>
      </c>
      <c r="D345" s="82">
        <v>1.2649999999999999</v>
      </c>
      <c r="E345" s="83"/>
      <c r="F345" s="84"/>
      <c r="G345" s="83"/>
      <c r="H345" s="84"/>
      <c r="I345" s="85">
        <v>1</v>
      </c>
      <c r="J345" s="86"/>
    </row>
    <row r="346" spans="1:10">
      <c r="A346" s="80" t="s">
        <v>879</v>
      </c>
      <c r="B346" s="81" t="s">
        <v>880</v>
      </c>
      <c r="C346" s="94" t="s">
        <v>881</v>
      </c>
      <c r="D346" s="82">
        <v>0.94</v>
      </c>
      <c r="E346" s="83"/>
      <c r="F346" s="84"/>
      <c r="G346" s="83"/>
      <c r="H346" s="84"/>
      <c r="I346" s="85">
        <v>1</v>
      </c>
      <c r="J346" s="86"/>
    </row>
    <row r="347" spans="1:10">
      <c r="A347" s="80" t="s">
        <v>882</v>
      </c>
      <c r="B347" s="81" t="s">
        <v>883</v>
      </c>
      <c r="C347" s="80" t="s">
        <v>871</v>
      </c>
      <c r="D347" s="82">
        <v>1.0880000000000001</v>
      </c>
      <c r="E347" s="83"/>
      <c r="F347" s="84"/>
      <c r="G347" s="83"/>
      <c r="H347" s="84"/>
      <c r="I347" s="85">
        <v>1</v>
      </c>
      <c r="J347" s="86"/>
    </row>
    <row r="348" spans="1:10">
      <c r="A348" s="80" t="s">
        <v>884</v>
      </c>
      <c r="B348" s="81" t="s">
        <v>885</v>
      </c>
      <c r="C348" s="94" t="s">
        <v>409</v>
      </c>
      <c r="D348" s="82">
        <v>1.978</v>
      </c>
      <c r="E348" s="83"/>
      <c r="F348" s="84"/>
      <c r="G348" s="83"/>
      <c r="H348" s="84"/>
      <c r="I348" s="85">
        <v>1</v>
      </c>
      <c r="J348" s="86"/>
    </row>
    <row r="349" spans="1:10">
      <c r="A349" s="80" t="s">
        <v>886</v>
      </c>
      <c r="B349" s="81" t="s">
        <v>887</v>
      </c>
      <c r="C349" s="80" t="s">
        <v>871</v>
      </c>
      <c r="D349" s="82">
        <v>0.98099999999999998</v>
      </c>
      <c r="E349" s="83"/>
      <c r="F349" s="84"/>
      <c r="G349" s="83"/>
      <c r="H349" s="84"/>
      <c r="I349" s="85">
        <v>1</v>
      </c>
      <c r="J349" s="86"/>
    </row>
    <row r="350" spans="1:10">
      <c r="A350" s="80" t="s">
        <v>888</v>
      </c>
      <c r="B350" s="81" t="s">
        <v>889</v>
      </c>
      <c r="C350" s="80" t="s">
        <v>871</v>
      </c>
      <c r="D350" s="82">
        <v>1.222</v>
      </c>
      <c r="E350" s="83"/>
      <c r="F350" s="84"/>
      <c r="G350" s="83"/>
      <c r="H350" s="84"/>
      <c r="I350" s="85">
        <v>1</v>
      </c>
      <c r="J350" s="86"/>
    </row>
    <row r="351" spans="1:10">
      <c r="A351" s="80" t="s">
        <v>890</v>
      </c>
      <c r="B351" s="81" t="s">
        <v>891</v>
      </c>
      <c r="C351" s="80" t="s">
        <v>871</v>
      </c>
      <c r="D351" s="82">
        <v>1.1240000000000001</v>
      </c>
      <c r="E351" s="83"/>
      <c r="F351" s="84"/>
      <c r="G351" s="83"/>
      <c r="H351" s="84"/>
      <c r="I351" s="85">
        <v>1</v>
      </c>
      <c r="J351" s="86"/>
    </row>
    <row r="352" spans="1:10">
      <c r="A352" s="80" t="s">
        <v>892</v>
      </c>
      <c r="B352" s="81" t="s">
        <v>893</v>
      </c>
      <c r="C352" s="80" t="s">
        <v>871</v>
      </c>
      <c r="D352" s="82">
        <v>1.395</v>
      </c>
      <c r="E352" s="83"/>
      <c r="F352" s="84"/>
      <c r="G352" s="83"/>
      <c r="H352" s="84"/>
      <c r="I352" s="85">
        <v>1</v>
      </c>
      <c r="J352" s="86"/>
    </row>
    <row r="353" spans="1:10">
      <c r="A353" s="80" t="s">
        <v>894</v>
      </c>
      <c r="B353" s="81" t="s">
        <v>895</v>
      </c>
      <c r="C353" s="80" t="s">
        <v>871</v>
      </c>
      <c r="D353" s="82">
        <v>1.5</v>
      </c>
      <c r="E353" s="83"/>
      <c r="F353" s="84"/>
      <c r="G353" s="83"/>
      <c r="H353" s="84"/>
      <c r="I353" s="85">
        <v>1</v>
      </c>
      <c r="J353" s="86"/>
    </row>
    <row r="354" spans="1:10">
      <c r="A354" s="80" t="s">
        <v>896</v>
      </c>
      <c r="B354" s="81" t="s">
        <v>897</v>
      </c>
      <c r="C354" s="80" t="s">
        <v>871</v>
      </c>
      <c r="D354" s="82">
        <v>3.222</v>
      </c>
      <c r="E354" s="83"/>
      <c r="F354" s="84"/>
      <c r="G354" s="83"/>
      <c r="H354" s="84"/>
      <c r="I354" s="85"/>
      <c r="J354" s="86"/>
    </row>
    <row r="355" spans="1:10">
      <c r="A355" s="80" t="s">
        <v>898</v>
      </c>
      <c r="B355" s="81" t="s">
        <v>899</v>
      </c>
      <c r="C355" s="80" t="s">
        <v>871</v>
      </c>
      <c r="D355" s="82">
        <v>1.9339999999999999</v>
      </c>
      <c r="E355" s="83"/>
      <c r="F355" s="84"/>
      <c r="G355" s="83"/>
      <c r="H355" s="84"/>
      <c r="I355" s="85">
        <v>1</v>
      </c>
      <c r="J355" s="86"/>
    </row>
    <row r="356" spans="1:10">
      <c r="A356" s="80" t="s">
        <v>900</v>
      </c>
      <c r="B356" s="81" t="s">
        <v>901</v>
      </c>
      <c r="C356" s="80" t="s">
        <v>871</v>
      </c>
      <c r="D356" s="82">
        <v>1.278</v>
      </c>
      <c r="E356" s="83"/>
      <c r="F356" s="84"/>
      <c r="G356" s="83"/>
      <c r="H356" s="84"/>
      <c r="I356" s="85">
        <v>1</v>
      </c>
      <c r="J356" s="86"/>
    </row>
    <row r="357" spans="1:10">
      <c r="A357" s="80" t="s">
        <v>902</v>
      </c>
      <c r="B357" s="81" t="s">
        <v>903</v>
      </c>
      <c r="C357" s="80" t="s">
        <v>871</v>
      </c>
      <c r="D357" s="82">
        <v>2.9820000000000002</v>
      </c>
      <c r="E357" s="83"/>
      <c r="F357" s="84"/>
      <c r="G357" s="83"/>
      <c r="H357" s="84"/>
      <c r="I357" s="85">
        <v>1</v>
      </c>
      <c r="J357" s="86"/>
    </row>
    <row r="358" spans="1:10">
      <c r="A358" s="80" t="s">
        <v>904</v>
      </c>
      <c r="B358" s="81" t="s">
        <v>905</v>
      </c>
      <c r="C358" s="80" t="s">
        <v>871</v>
      </c>
      <c r="D358" s="82">
        <v>2.0259999999999998</v>
      </c>
      <c r="E358" s="83"/>
      <c r="F358" s="84"/>
      <c r="G358" s="83"/>
      <c r="H358" s="84"/>
      <c r="I358" s="85">
        <v>1</v>
      </c>
      <c r="J358" s="98"/>
    </row>
    <row r="359" spans="1:10">
      <c r="A359" s="80" t="s">
        <v>906</v>
      </c>
      <c r="B359" s="81" t="s">
        <v>907</v>
      </c>
      <c r="C359" s="80" t="s">
        <v>908</v>
      </c>
      <c r="D359" s="82">
        <v>367.80900000000003</v>
      </c>
      <c r="E359" s="83"/>
      <c r="F359" s="84"/>
      <c r="G359" s="83"/>
      <c r="H359" s="84"/>
      <c r="I359" s="85"/>
      <c r="J359" s="86"/>
    </row>
    <row r="360" spans="1:10">
      <c r="A360" s="80" t="s">
        <v>909</v>
      </c>
      <c r="B360" s="81" t="s">
        <v>910</v>
      </c>
      <c r="C360" s="80" t="s">
        <v>911</v>
      </c>
      <c r="D360" s="82">
        <v>20143.25</v>
      </c>
      <c r="E360" s="83"/>
      <c r="F360" s="84"/>
      <c r="G360" s="83"/>
      <c r="H360" s="84"/>
      <c r="I360" s="85"/>
      <c r="J360" s="86"/>
    </row>
    <row r="361" spans="1:10">
      <c r="A361" s="80" t="s">
        <v>912</v>
      </c>
      <c r="B361" s="81" t="s">
        <v>913</v>
      </c>
      <c r="C361" s="80" t="s">
        <v>253</v>
      </c>
      <c r="D361" s="82">
        <v>200.762</v>
      </c>
      <c r="E361" s="83"/>
      <c r="F361" s="84"/>
      <c r="G361" s="83"/>
      <c r="H361" s="84"/>
      <c r="I361" s="85"/>
      <c r="J361" s="86"/>
    </row>
    <row r="362" spans="1:10">
      <c r="A362" s="89" t="s">
        <v>914</v>
      </c>
      <c r="B362" s="81" t="s">
        <v>915</v>
      </c>
      <c r="C362" s="89" t="s">
        <v>293</v>
      </c>
      <c r="D362" s="82">
        <v>490.947</v>
      </c>
      <c r="E362" s="96"/>
      <c r="F362" s="97"/>
      <c r="G362" s="90"/>
      <c r="H362" s="82"/>
      <c r="I362" s="90"/>
      <c r="J362" s="98"/>
    </row>
    <row r="363" spans="1:10">
      <c r="A363" s="89" t="s">
        <v>916</v>
      </c>
      <c r="B363" s="81" t="s">
        <v>917</v>
      </c>
      <c r="C363" s="89" t="s">
        <v>918</v>
      </c>
      <c r="D363" s="82">
        <v>1046.75</v>
      </c>
      <c r="E363" s="96"/>
      <c r="F363" s="97"/>
      <c r="G363" s="90"/>
      <c r="H363" s="82"/>
      <c r="I363" s="90"/>
      <c r="J363" s="86"/>
    </row>
    <row r="364" spans="1:10">
      <c r="A364" s="89" t="s">
        <v>919</v>
      </c>
      <c r="B364" s="81" t="s">
        <v>920</v>
      </c>
      <c r="C364" s="89" t="s">
        <v>250</v>
      </c>
      <c r="D364" s="82">
        <v>7.0609999999999999</v>
      </c>
      <c r="E364" s="96"/>
      <c r="F364" s="97"/>
      <c r="G364" s="90"/>
      <c r="H364" s="82"/>
      <c r="I364" s="90"/>
      <c r="J364" s="86"/>
    </row>
    <row r="365" spans="1:10">
      <c r="A365" s="80" t="s">
        <v>921</v>
      </c>
      <c r="B365" s="81" t="s">
        <v>922</v>
      </c>
      <c r="C365" s="80" t="s">
        <v>923</v>
      </c>
      <c r="D365" s="82">
        <v>85.534999999999997</v>
      </c>
      <c r="E365" s="83"/>
      <c r="F365" s="84"/>
      <c r="G365" s="83"/>
      <c r="H365" s="84"/>
      <c r="I365" s="85"/>
      <c r="J365" s="86"/>
    </row>
    <row r="366" spans="1:10">
      <c r="A366" s="80" t="s">
        <v>924</v>
      </c>
      <c r="B366" s="81" t="s">
        <v>925</v>
      </c>
      <c r="C366" s="80" t="s">
        <v>923</v>
      </c>
      <c r="D366" s="82">
        <v>152.33000000000001</v>
      </c>
      <c r="E366" s="83"/>
      <c r="F366" s="84"/>
      <c r="G366" s="83"/>
      <c r="H366" s="84"/>
      <c r="I366" s="85"/>
      <c r="J366" s="86"/>
    </row>
    <row r="367" spans="1:10">
      <c r="A367" s="80" t="s">
        <v>926</v>
      </c>
      <c r="B367" s="81" t="s">
        <v>927</v>
      </c>
      <c r="C367" s="80" t="s">
        <v>923</v>
      </c>
      <c r="D367" s="82">
        <v>142.71600000000001</v>
      </c>
      <c r="E367" s="83"/>
      <c r="F367" s="84"/>
      <c r="G367" s="83"/>
      <c r="H367" s="84"/>
      <c r="I367" s="85"/>
      <c r="J367" s="86"/>
    </row>
    <row r="368" spans="1:10">
      <c r="A368" s="80" t="s">
        <v>928</v>
      </c>
      <c r="B368" s="81" t="s">
        <v>929</v>
      </c>
      <c r="C368" s="80" t="s">
        <v>250</v>
      </c>
      <c r="D368" s="82">
        <v>12.688000000000001</v>
      </c>
      <c r="E368" s="83"/>
      <c r="F368" s="84"/>
      <c r="G368" s="83"/>
      <c r="H368" s="84"/>
      <c r="I368" s="85"/>
      <c r="J368" s="86"/>
    </row>
    <row r="369" spans="1:10">
      <c r="A369" s="80" t="s">
        <v>930</v>
      </c>
      <c r="B369" s="81" t="s">
        <v>931</v>
      </c>
      <c r="C369" s="80" t="s">
        <v>923</v>
      </c>
      <c r="D369" s="82">
        <v>558.125</v>
      </c>
      <c r="E369" s="82"/>
      <c r="F369" s="83"/>
      <c r="G369" s="84"/>
      <c r="H369" s="84"/>
      <c r="I369" s="84"/>
      <c r="J369" s="83"/>
    </row>
    <row r="370" spans="1:10">
      <c r="A370" s="80" t="s">
        <v>932</v>
      </c>
      <c r="B370" s="81" t="s">
        <v>933</v>
      </c>
      <c r="C370" s="80" t="s">
        <v>934</v>
      </c>
      <c r="D370" s="82">
        <v>867.39099999999996</v>
      </c>
      <c r="E370" s="83"/>
      <c r="F370" s="84"/>
      <c r="G370" s="83"/>
      <c r="H370" s="84"/>
      <c r="I370" s="85"/>
      <c r="J370" s="86"/>
    </row>
    <row r="371" spans="1:10">
      <c r="A371" s="80" t="s">
        <v>935</v>
      </c>
      <c r="B371" s="81" t="s">
        <v>936</v>
      </c>
      <c r="C371" s="80" t="s">
        <v>937</v>
      </c>
      <c r="D371" s="82">
        <v>3.198</v>
      </c>
      <c r="E371" s="83"/>
      <c r="F371" s="84"/>
      <c r="G371" s="83"/>
      <c r="H371" s="84"/>
      <c r="I371" s="85"/>
      <c r="J371" s="86"/>
    </row>
    <row r="372" spans="1:10">
      <c r="A372" s="80" t="s">
        <v>938</v>
      </c>
      <c r="B372" s="81" t="s">
        <v>939</v>
      </c>
      <c r="C372" s="80" t="s">
        <v>182</v>
      </c>
      <c r="D372" s="82">
        <v>0.32900000000000001</v>
      </c>
      <c r="E372" s="83"/>
      <c r="F372" s="84"/>
      <c r="G372" s="83"/>
      <c r="H372" s="84"/>
      <c r="I372" s="85"/>
      <c r="J372" s="86"/>
    </row>
    <row r="373" spans="1:10">
      <c r="A373" s="80" t="s">
        <v>940</v>
      </c>
      <c r="B373" s="81" t="s">
        <v>941</v>
      </c>
      <c r="C373" s="80" t="s">
        <v>244</v>
      </c>
      <c r="D373" s="82">
        <v>2.7690000000000001</v>
      </c>
      <c r="E373" s="83"/>
      <c r="F373" s="84"/>
      <c r="G373" s="83"/>
      <c r="H373" s="84"/>
      <c r="I373" s="85"/>
      <c r="J373" s="86"/>
    </row>
    <row r="374" spans="1:10">
      <c r="A374" s="89" t="s">
        <v>942</v>
      </c>
      <c r="B374" s="81" t="s">
        <v>943</v>
      </c>
      <c r="C374" s="89" t="s">
        <v>415</v>
      </c>
      <c r="D374" s="82">
        <v>1.238</v>
      </c>
      <c r="E374" s="96"/>
      <c r="F374" s="97"/>
      <c r="G374" s="90"/>
      <c r="H374" s="82"/>
      <c r="I374" s="90"/>
      <c r="J374" s="98"/>
    </row>
    <row r="375" spans="1:10">
      <c r="A375" s="80" t="s">
        <v>944</v>
      </c>
      <c r="B375" s="81" t="s">
        <v>945</v>
      </c>
      <c r="C375" s="80" t="s">
        <v>270</v>
      </c>
      <c r="D375" s="82">
        <v>1754.6669999999999</v>
      </c>
      <c r="E375" s="83"/>
      <c r="F375" s="84"/>
      <c r="G375" s="83"/>
      <c r="H375" s="84"/>
      <c r="I375" s="85"/>
      <c r="J375" s="86"/>
    </row>
    <row r="376" spans="1:10">
      <c r="A376" s="80" t="s">
        <v>946</v>
      </c>
      <c r="B376" s="81" t="s">
        <v>947</v>
      </c>
      <c r="C376" s="80" t="s">
        <v>250</v>
      </c>
      <c r="D376" s="82">
        <v>0.59799999999999998</v>
      </c>
      <c r="E376" s="83"/>
      <c r="F376" s="84"/>
      <c r="G376" s="83"/>
      <c r="H376" s="84"/>
      <c r="I376" s="85"/>
      <c r="J376" s="86"/>
    </row>
    <row r="377" spans="1:10">
      <c r="A377" s="89" t="s">
        <v>948</v>
      </c>
      <c r="B377" s="81" t="s">
        <v>949</v>
      </c>
      <c r="C377" s="89" t="s">
        <v>253</v>
      </c>
      <c r="D377" s="82">
        <v>0.42399999999999999</v>
      </c>
      <c r="E377" s="96"/>
      <c r="F377" s="97"/>
      <c r="G377" s="90"/>
      <c r="H377" s="82"/>
      <c r="I377" s="90"/>
      <c r="J377" s="86"/>
    </row>
    <row r="378" spans="1:10">
      <c r="A378" s="80" t="s">
        <v>950</v>
      </c>
      <c r="B378" s="81" t="s">
        <v>951</v>
      </c>
      <c r="C378" s="80" t="s">
        <v>469</v>
      </c>
      <c r="D378" s="82">
        <v>0.41199999999999998</v>
      </c>
      <c r="E378" s="83"/>
      <c r="F378" s="84"/>
      <c r="G378" s="83"/>
      <c r="H378" s="84"/>
      <c r="I378" s="85"/>
      <c r="J378" s="86"/>
    </row>
    <row r="379" spans="1:10">
      <c r="A379" s="80" t="s">
        <v>952</v>
      </c>
      <c r="B379" s="81" t="s">
        <v>953</v>
      </c>
      <c r="C379" s="80" t="s">
        <v>247</v>
      </c>
      <c r="D379" s="82">
        <v>6.4000000000000001E-2</v>
      </c>
      <c r="E379" s="83"/>
      <c r="F379" s="84"/>
      <c r="G379" s="83"/>
      <c r="H379" s="84"/>
      <c r="I379" s="85"/>
      <c r="J379" s="86"/>
    </row>
    <row r="380" spans="1:10">
      <c r="A380" s="80" t="s">
        <v>954</v>
      </c>
      <c r="B380" s="81" t="s">
        <v>955</v>
      </c>
      <c r="C380" s="80" t="s">
        <v>506</v>
      </c>
      <c r="D380" s="82">
        <v>706.13199999999995</v>
      </c>
      <c r="E380" s="83"/>
      <c r="F380" s="84"/>
      <c r="G380" s="83"/>
      <c r="H380" s="84"/>
      <c r="I380" s="85"/>
      <c r="J380" s="86"/>
    </row>
    <row r="381" spans="1:10">
      <c r="A381" s="80" t="s">
        <v>956</v>
      </c>
      <c r="B381" s="81" t="s">
        <v>957</v>
      </c>
      <c r="C381" s="80" t="s">
        <v>250</v>
      </c>
      <c r="D381" s="82">
        <v>8.9999999999999993E-3</v>
      </c>
      <c r="E381" s="83"/>
      <c r="F381" s="84"/>
      <c r="G381" s="83"/>
      <c r="H381" s="84"/>
      <c r="I381" s="85"/>
      <c r="J381" s="86"/>
    </row>
    <row r="382" spans="1:10">
      <c r="A382" s="80" t="s">
        <v>958</v>
      </c>
      <c r="B382" s="81" t="s">
        <v>959</v>
      </c>
      <c r="C382" s="80" t="s">
        <v>506</v>
      </c>
      <c r="D382" s="82">
        <v>0.78700000000000003</v>
      </c>
      <c r="E382" s="83"/>
      <c r="F382" s="84"/>
      <c r="G382" s="83"/>
      <c r="H382" s="84"/>
      <c r="I382" s="85"/>
      <c r="J382" s="86"/>
    </row>
    <row r="383" spans="1:10">
      <c r="A383" s="80" t="s">
        <v>960</v>
      </c>
      <c r="B383" s="81" t="s">
        <v>961</v>
      </c>
      <c r="C383" s="80" t="s">
        <v>270</v>
      </c>
      <c r="D383" s="82">
        <v>42.51</v>
      </c>
      <c r="E383" s="83"/>
      <c r="F383" s="84"/>
      <c r="G383" s="83"/>
      <c r="H383" s="84"/>
      <c r="I383" s="85"/>
      <c r="J383" s="86"/>
    </row>
    <row r="384" spans="1:10">
      <c r="A384" s="80" t="s">
        <v>962</v>
      </c>
      <c r="B384" s="81" t="s">
        <v>963</v>
      </c>
      <c r="C384" s="80" t="s">
        <v>270</v>
      </c>
      <c r="D384" s="82">
        <v>1.0009999999999999</v>
      </c>
      <c r="E384" s="83"/>
      <c r="F384" s="84"/>
      <c r="G384" s="83"/>
      <c r="H384" s="84"/>
      <c r="I384" s="85"/>
      <c r="J384" s="86"/>
    </row>
    <row r="385" spans="1:10">
      <c r="A385" s="80" t="s">
        <v>964</v>
      </c>
      <c r="B385" s="81" t="s">
        <v>965</v>
      </c>
      <c r="C385" s="80" t="s">
        <v>966</v>
      </c>
      <c r="D385" s="82">
        <v>2.7109999999999999</v>
      </c>
      <c r="E385" s="83"/>
      <c r="F385" s="84"/>
      <c r="G385" s="83"/>
      <c r="H385" s="84"/>
      <c r="I385" s="85"/>
      <c r="J385" s="86"/>
    </row>
    <row r="386" spans="1:10">
      <c r="A386" s="80" t="s">
        <v>967</v>
      </c>
      <c r="B386" s="81" t="s">
        <v>968</v>
      </c>
      <c r="C386" s="80" t="s">
        <v>250</v>
      </c>
      <c r="D386" s="82">
        <v>7.7450000000000001</v>
      </c>
      <c r="E386" s="83"/>
      <c r="F386" s="84"/>
      <c r="G386" s="83"/>
      <c r="H386" s="84"/>
      <c r="I386" s="85"/>
      <c r="J386" s="86" t="s">
        <v>328</v>
      </c>
    </row>
    <row r="387" spans="1:10">
      <c r="A387" s="80" t="s">
        <v>969</v>
      </c>
      <c r="B387" s="81" t="s">
        <v>970</v>
      </c>
      <c r="C387" s="80" t="s">
        <v>247</v>
      </c>
      <c r="D387" s="82">
        <v>185.24100000000001</v>
      </c>
      <c r="E387" s="83"/>
      <c r="F387" s="84"/>
      <c r="G387" s="83"/>
      <c r="H387" s="84"/>
      <c r="I387" s="85"/>
      <c r="J387" s="86"/>
    </row>
    <row r="388" spans="1:10">
      <c r="A388" s="80" t="s">
        <v>971</v>
      </c>
      <c r="B388" s="81" t="s">
        <v>972</v>
      </c>
      <c r="C388" s="80" t="s">
        <v>415</v>
      </c>
      <c r="D388" s="82">
        <v>8.1300000000000008</v>
      </c>
      <c r="E388" s="83"/>
      <c r="F388" s="84"/>
      <c r="G388" s="83"/>
      <c r="H388" s="84"/>
      <c r="I388" s="85"/>
      <c r="J388" s="86"/>
    </row>
    <row r="389" spans="1:10">
      <c r="A389" s="80" t="s">
        <v>973</v>
      </c>
      <c r="B389" s="81" t="s">
        <v>974</v>
      </c>
      <c r="C389" s="80" t="s">
        <v>975</v>
      </c>
      <c r="D389" s="82">
        <v>9.2889999999999997</v>
      </c>
      <c r="E389" s="83"/>
      <c r="F389" s="84"/>
      <c r="G389" s="83"/>
      <c r="H389" s="84"/>
      <c r="I389" s="85"/>
      <c r="J389" s="86"/>
    </row>
    <row r="390" spans="1:10">
      <c r="A390" s="80" t="s">
        <v>976</v>
      </c>
      <c r="B390" s="81" t="s">
        <v>977</v>
      </c>
      <c r="C390" s="80" t="s">
        <v>217</v>
      </c>
      <c r="D390" s="82">
        <v>10.379</v>
      </c>
      <c r="E390" s="83"/>
      <c r="F390" s="84"/>
      <c r="G390" s="83"/>
      <c r="H390" s="84"/>
      <c r="I390" s="85"/>
      <c r="J390" s="86"/>
    </row>
    <row r="391" spans="1:10">
      <c r="A391" s="80" t="s">
        <v>978</v>
      </c>
      <c r="B391" s="81" t="s">
        <v>979</v>
      </c>
      <c r="C391" s="80" t="s">
        <v>371</v>
      </c>
      <c r="D391" s="82">
        <v>4.4729999999999999</v>
      </c>
      <c r="E391" s="83"/>
      <c r="F391" s="84"/>
      <c r="G391" s="83"/>
      <c r="H391" s="84"/>
      <c r="I391" s="85"/>
      <c r="J391" s="86"/>
    </row>
    <row r="392" spans="1:10">
      <c r="A392" s="80" t="s">
        <v>980</v>
      </c>
      <c r="B392" s="81" t="s">
        <v>981</v>
      </c>
      <c r="C392" s="80" t="s">
        <v>250</v>
      </c>
      <c r="D392" s="82">
        <v>0.13800000000000001</v>
      </c>
      <c r="E392" s="83"/>
      <c r="F392" s="84"/>
      <c r="G392" s="83"/>
      <c r="H392" s="84"/>
      <c r="I392" s="85"/>
      <c r="J392" s="86"/>
    </row>
    <row r="393" spans="1:10">
      <c r="A393" s="80" t="s">
        <v>982</v>
      </c>
      <c r="B393" s="81" t="s">
        <v>983</v>
      </c>
      <c r="C393" s="80" t="s">
        <v>362</v>
      </c>
      <c r="D393" s="82">
        <v>0.20599999999999999</v>
      </c>
      <c r="E393" s="83"/>
      <c r="F393" s="84"/>
      <c r="G393" s="83"/>
      <c r="H393" s="84"/>
      <c r="I393" s="85"/>
      <c r="J393" s="86"/>
    </row>
    <row r="394" spans="1:10">
      <c r="A394" s="80" t="s">
        <v>984</v>
      </c>
      <c r="B394" s="81" t="s">
        <v>985</v>
      </c>
      <c r="C394" s="80" t="s">
        <v>250</v>
      </c>
      <c r="D394" s="82">
        <v>4.8000000000000001E-2</v>
      </c>
      <c r="E394" s="83"/>
      <c r="F394" s="84"/>
      <c r="G394" s="83"/>
      <c r="H394" s="84"/>
      <c r="I394" s="85"/>
      <c r="J394" s="86"/>
    </row>
    <row r="395" spans="1:10">
      <c r="A395" s="80" t="s">
        <v>986</v>
      </c>
      <c r="B395" s="81" t="s">
        <v>987</v>
      </c>
      <c r="C395" s="80" t="s">
        <v>362</v>
      </c>
      <c r="D395" s="82">
        <v>5.5E-2</v>
      </c>
      <c r="E395" s="83"/>
      <c r="F395" s="84"/>
      <c r="G395" s="83"/>
      <c r="H395" s="84"/>
      <c r="I395" s="85"/>
      <c r="J395" s="86"/>
    </row>
    <row r="396" spans="1:10">
      <c r="A396" s="80" t="s">
        <v>988</v>
      </c>
      <c r="B396" s="81" t="s">
        <v>989</v>
      </c>
      <c r="C396" s="80" t="s">
        <v>990</v>
      </c>
      <c r="D396" s="82">
        <v>0.14299999999999999</v>
      </c>
      <c r="E396" s="83"/>
      <c r="F396" s="84"/>
      <c r="G396" s="83"/>
      <c r="H396" s="84"/>
      <c r="I396" s="85"/>
      <c r="J396" s="86"/>
    </row>
    <row r="397" spans="1:10">
      <c r="A397" s="80" t="s">
        <v>991</v>
      </c>
      <c r="B397" s="81" t="s">
        <v>992</v>
      </c>
      <c r="C397" s="80" t="s">
        <v>362</v>
      </c>
      <c r="D397" s="82">
        <v>3.67</v>
      </c>
      <c r="E397" s="83"/>
      <c r="F397" s="84"/>
      <c r="G397" s="83"/>
      <c r="H397" s="84"/>
      <c r="I397" s="85"/>
      <c r="J397" s="86"/>
    </row>
    <row r="398" spans="1:10">
      <c r="A398" s="80" t="s">
        <v>993</v>
      </c>
      <c r="B398" s="81" t="s">
        <v>994</v>
      </c>
      <c r="C398" s="80" t="s">
        <v>239</v>
      </c>
      <c r="D398" s="82">
        <v>0.80900000000000005</v>
      </c>
      <c r="E398" s="83"/>
      <c r="F398" s="84"/>
      <c r="G398" s="83"/>
      <c r="H398" s="84"/>
      <c r="I398" s="85"/>
      <c r="J398" s="86"/>
    </row>
    <row r="399" spans="1:10">
      <c r="A399" s="80" t="s">
        <v>995</v>
      </c>
      <c r="B399" s="81" t="s">
        <v>996</v>
      </c>
      <c r="C399" s="80" t="s">
        <v>250</v>
      </c>
      <c r="D399" s="82">
        <v>45.088000000000001</v>
      </c>
      <c r="E399" s="83"/>
      <c r="F399" s="84"/>
      <c r="G399" s="83"/>
      <c r="H399" s="84"/>
      <c r="I399" s="85"/>
      <c r="J399" s="86"/>
    </row>
    <row r="400" spans="1:10">
      <c r="A400" s="80" t="s">
        <v>997</v>
      </c>
      <c r="B400" s="81" t="s">
        <v>998</v>
      </c>
      <c r="C400" s="80" t="s">
        <v>250</v>
      </c>
      <c r="D400" s="82">
        <v>0.22800000000000001</v>
      </c>
      <c r="E400" s="83"/>
      <c r="F400" s="84"/>
      <c r="G400" s="83"/>
      <c r="H400" s="84"/>
      <c r="I400" s="85"/>
      <c r="J400" s="86"/>
    </row>
    <row r="401" spans="1:10">
      <c r="A401" s="80" t="s">
        <v>999</v>
      </c>
      <c r="B401" s="81" t="s">
        <v>1000</v>
      </c>
      <c r="C401" s="80" t="s">
        <v>250</v>
      </c>
      <c r="D401" s="82">
        <v>0.54</v>
      </c>
      <c r="E401" s="83"/>
      <c r="F401" s="84"/>
      <c r="G401" s="83"/>
      <c r="H401" s="84"/>
      <c r="I401" s="85"/>
      <c r="J401" s="86"/>
    </row>
    <row r="402" spans="1:10">
      <c r="A402" s="80" t="s">
        <v>1001</v>
      </c>
      <c r="B402" s="81" t="s">
        <v>1002</v>
      </c>
      <c r="C402" s="80" t="s">
        <v>618</v>
      </c>
      <c r="D402" s="82">
        <v>45.353000000000002</v>
      </c>
      <c r="E402" s="83"/>
      <c r="F402" s="84"/>
      <c r="G402" s="83"/>
      <c r="H402" s="84"/>
      <c r="I402" s="85"/>
      <c r="J402" s="86"/>
    </row>
    <row r="403" spans="1:10">
      <c r="A403" s="80" t="s">
        <v>1003</v>
      </c>
      <c r="B403" s="81" t="s">
        <v>1004</v>
      </c>
      <c r="C403" s="80" t="s">
        <v>1005</v>
      </c>
      <c r="D403" s="82">
        <v>531.28099999999995</v>
      </c>
      <c r="E403" s="83"/>
      <c r="F403" s="84"/>
      <c r="G403" s="83"/>
      <c r="H403" s="84"/>
      <c r="I403" s="85"/>
      <c r="J403" s="86"/>
    </row>
    <row r="404" spans="1:10">
      <c r="A404" s="80" t="s">
        <v>1006</v>
      </c>
      <c r="B404" s="81" t="s">
        <v>1007</v>
      </c>
      <c r="C404" s="80" t="s">
        <v>247</v>
      </c>
      <c r="D404" s="82">
        <v>9.4930000000000003</v>
      </c>
      <c r="E404" s="83"/>
      <c r="F404" s="84"/>
      <c r="G404" s="83"/>
      <c r="H404" s="84"/>
      <c r="I404" s="85"/>
      <c r="J404" s="86"/>
    </row>
    <row r="405" spans="1:10">
      <c r="A405" s="80" t="s">
        <v>1008</v>
      </c>
      <c r="B405" s="81" t="s">
        <v>1009</v>
      </c>
      <c r="C405" s="80" t="s">
        <v>623</v>
      </c>
      <c r="D405" s="82">
        <v>24.828592000000004</v>
      </c>
      <c r="E405" s="83"/>
      <c r="F405" s="84"/>
      <c r="G405" s="83"/>
      <c r="H405" s="84"/>
      <c r="I405" s="85"/>
      <c r="J405" s="86"/>
    </row>
    <row r="406" spans="1:10">
      <c r="A406" s="80" t="s">
        <v>1010</v>
      </c>
      <c r="B406" s="81" t="s">
        <v>1011</v>
      </c>
      <c r="C406" s="80" t="s">
        <v>402</v>
      </c>
      <c r="D406" s="82">
        <v>3.028</v>
      </c>
      <c r="E406" s="83"/>
      <c r="F406" s="84"/>
      <c r="G406" s="83"/>
      <c r="H406" s="84"/>
      <c r="I406" s="85"/>
      <c r="J406" s="86"/>
    </row>
    <row r="407" spans="1:10">
      <c r="A407" s="80" t="s">
        <v>1012</v>
      </c>
      <c r="B407" s="81" t="s">
        <v>1013</v>
      </c>
      <c r="C407" s="80" t="s">
        <v>261</v>
      </c>
      <c r="D407" s="82">
        <v>7.9829999999999997</v>
      </c>
      <c r="E407" s="83"/>
      <c r="F407" s="84"/>
      <c r="G407" s="83"/>
      <c r="H407" s="84"/>
      <c r="I407" s="85"/>
      <c r="J407" s="86"/>
    </row>
    <row r="408" spans="1:10">
      <c r="A408" s="80" t="s">
        <v>1014</v>
      </c>
      <c r="B408" s="81" t="s">
        <v>1015</v>
      </c>
      <c r="C408" s="80" t="s">
        <v>506</v>
      </c>
      <c r="D408" s="82">
        <v>3.508</v>
      </c>
      <c r="E408" s="83"/>
      <c r="F408" s="84"/>
      <c r="G408" s="83"/>
      <c r="H408" s="84"/>
      <c r="I408" s="85"/>
      <c r="J408" s="86"/>
    </row>
    <row r="409" spans="1:10">
      <c r="A409" s="80" t="s">
        <v>1016</v>
      </c>
      <c r="B409" s="81" t="s">
        <v>1017</v>
      </c>
      <c r="C409" s="80" t="s">
        <v>415</v>
      </c>
      <c r="D409" s="82">
        <v>8.8999999999999996E-2</v>
      </c>
      <c r="E409" s="83"/>
      <c r="F409" s="84"/>
      <c r="G409" s="83"/>
      <c r="H409" s="84"/>
      <c r="I409" s="85"/>
      <c r="J409" s="86"/>
    </row>
    <row r="410" spans="1:10">
      <c r="A410" s="80" t="s">
        <v>1018</v>
      </c>
      <c r="B410" s="81" t="s">
        <v>1019</v>
      </c>
      <c r="C410" s="80" t="s">
        <v>182</v>
      </c>
      <c r="D410" s="82">
        <v>74.081000000000003</v>
      </c>
      <c r="E410" s="83"/>
      <c r="F410" s="84"/>
      <c r="G410" s="83"/>
      <c r="H410" s="84"/>
      <c r="I410" s="85"/>
      <c r="J410" s="86"/>
    </row>
    <row r="411" spans="1:10">
      <c r="A411" s="80" t="s">
        <v>1020</v>
      </c>
      <c r="B411" s="81" t="s">
        <v>1021</v>
      </c>
      <c r="C411" s="80" t="s">
        <v>623</v>
      </c>
      <c r="D411" s="82">
        <v>11.724</v>
      </c>
      <c r="E411" s="83"/>
      <c r="F411" s="84"/>
      <c r="G411" s="83"/>
      <c r="H411" s="84"/>
      <c r="I411" s="85"/>
      <c r="J411" s="86"/>
    </row>
    <row r="412" spans="1:10">
      <c r="A412" s="80" t="s">
        <v>1022</v>
      </c>
      <c r="B412" s="81" t="s">
        <v>1023</v>
      </c>
      <c r="C412" s="80" t="s">
        <v>1024</v>
      </c>
      <c r="D412" s="82">
        <v>0.53700000000000003</v>
      </c>
      <c r="E412" s="83"/>
      <c r="F412" s="84"/>
      <c r="G412" s="83"/>
      <c r="H412" s="84"/>
      <c r="I412" s="85"/>
      <c r="J412" s="86"/>
    </row>
    <row r="413" spans="1:10">
      <c r="A413" s="89" t="s">
        <v>1025</v>
      </c>
      <c r="B413" s="81" t="s">
        <v>1026</v>
      </c>
      <c r="C413" s="89" t="s">
        <v>362</v>
      </c>
      <c r="D413" s="82">
        <v>431.50099999999998</v>
      </c>
      <c r="E413" s="96"/>
      <c r="F413" s="97"/>
      <c r="G413" s="90"/>
      <c r="H413" s="82"/>
      <c r="I413" s="90"/>
      <c r="J413" s="98"/>
    </row>
    <row r="414" spans="1:10">
      <c r="A414" s="80" t="s">
        <v>1027</v>
      </c>
      <c r="B414" s="81" t="s">
        <v>1028</v>
      </c>
      <c r="C414" s="80" t="s">
        <v>247</v>
      </c>
      <c r="D414" s="82">
        <v>1.873</v>
      </c>
      <c r="E414" s="83"/>
      <c r="F414" s="84"/>
      <c r="G414" s="83"/>
      <c r="H414" s="84"/>
      <c r="I414" s="85"/>
      <c r="J414" s="86"/>
    </row>
    <row r="415" spans="1:10">
      <c r="A415" s="80" t="s">
        <v>1029</v>
      </c>
      <c r="B415" s="81" t="s">
        <v>1030</v>
      </c>
      <c r="C415" s="80" t="s">
        <v>1031</v>
      </c>
      <c r="D415" s="82">
        <v>103.779</v>
      </c>
      <c r="E415" s="83"/>
      <c r="F415" s="84"/>
      <c r="G415" s="83"/>
      <c r="H415" s="84"/>
      <c r="I415" s="85"/>
      <c r="J415" s="86"/>
    </row>
    <row r="416" spans="1:10">
      <c r="A416" s="80" t="s">
        <v>1032</v>
      </c>
      <c r="B416" s="81" t="s">
        <v>1033</v>
      </c>
      <c r="C416" s="80" t="s">
        <v>239</v>
      </c>
      <c r="D416" s="82">
        <v>2.67</v>
      </c>
      <c r="E416" s="83"/>
      <c r="F416" s="84"/>
      <c r="G416" s="83"/>
      <c r="H416" s="84"/>
      <c r="I416" s="85"/>
      <c r="J416" s="86"/>
    </row>
    <row r="417" spans="1:10">
      <c r="A417" s="80" t="s">
        <v>1034</v>
      </c>
      <c r="B417" s="81" t="s">
        <v>1035</v>
      </c>
      <c r="C417" s="80" t="s">
        <v>250</v>
      </c>
      <c r="D417" s="82">
        <v>70.938000000000002</v>
      </c>
      <c r="E417" s="83"/>
      <c r="F417" s="84"/>
      <c r="G417" s="83"/>
      <c r="H417" s="84"/>
      <c r="I417" s="85"/>
      <c r="J417" s="86"/>
    </row>
    <row r="418" spans="1:10">
      <c r="A418" s="80" t="s">
        <v>1036</v>
      </c>
      <c r="B418" s="81" t="s">
        <v>1037</v>
      </c>
      <c r="C418" s="80" t="s">
        <v>1038</v>
      </c>
      <c r="D418" s="82">
        <v>402.74299999999999</v>
      </c>
      <c r="E418" s="83"/>
      <c r="F418" s="84"/>
      <c r="G418" s="83"/>
      <c r="H418" s="84"/>
      <c r="I418" s="85"/>
      <c r="J418" s="86"/>
    </row>
    <row r="419" spans="1:10">
      <c r="A419" s="80" t="s">
        <v>1039</v>
      </c>
      <c r="B419" s="81" t="s">
        <v>1040</v>
      </c>
      <c r="C419" s="80" t="s">
        <v>250</v>
      </c>
      <c r="D419" s="82">
        <v>2.1019999999999999</v>
      </c>
      <c r="E419" s="83"/>
      <c r="F419" s="84"/>
      <c r="G419" s="83"/>
      <c r="H419" s="84"/>
      <c r="I419" s="85"/>
      <c r="J419" s="86"/>
    </row>
    <row r="420" spans="1:10">
      <c r="A420" s="80" t="s">
        <v>1041</v>
      </c>
      <c r="B420" s="81" t="s">
        <v>1042</v>
      </c>
      <c r="C420" s="80" t="s">
        <v>250</v>
      </c>
      <c r="D420" s="82">
        <v>151.96100000000001</v>
      </c>
      <c r="E420" s="83"/>
      <c r="F420" s="84"/>
      <c r="G420" s="83"/>
      <c r="H420" s="84"/>
      <c r="I420" s="85"/>
      <c r="J420" s="86"/>
    </row>
    <row r="421" spans="1:10">
      <c r="A421" s="80" t="s">
        <v>1043</v>
      </c>
      <c r="B421" s="81" t="s">
        <v>1044</v>
      </c>
      <c r="C421" s="80" t="s">
        <v>1045</v>
      </c>
      <c r="D421" s="82">
        <v>128.679</v>
      </c>
      <c r="E421" s="83"/>
      <c r="F421" s="84"/>
      <c r="G421" s="83"/>
      <c r="H421" s="84"/>
      <c r="I421" s="85"/>
      <c r="J421" s="86"/>
    </row>
    <row r="422" spans="1:10">
      <c r="A422" s="89" t="s">
        <v>1046</v>
      </c>
      <c r="B422" s="81" t="s">
        <v>1047</v>
      </c>
      <c r="C422" s="89" t="s">
        <v>239</v>
      </c>
      <c r="D422" s="82">
        <v>35.264000000000003</v>
      </c>
      <c r="E422" s="96"/>
      <c r="F422" s="97"/>
      <c r="G422" s="90"/>
      <c r="H422" s="82"/>
      <c r="I422" s="90"/>
      <c r="J422" s="98"/>
    </row>
    <row r="423" spans="1:10">
      <c r="A423" s="80" t="s">
        <v>1048</v>
      </c>
      <c r="B423" s="81" t="s">
        <v>1049</v>
      </c>
      <c r="C423" s="80" t="s">
        <v>250</v>
      </c>
      <c r="D423" s="82">
        <v>28.911000000000001</v>
      </c>
      <c r="E423" s="83"/>
      <c r="F423" s="84"/>
      <c r="G423" s="83"/>
      <c r="H423" s="84"/>
      <c r="I423" s="85"/>
      <c r="J423" s="86"/>
    </row>
    <row r="424" spans="1:10">
      <c r="A424" s="80" t="s">
        <v>1050</v>
      </c>
      <c r="B424" s="81" t="s">
        <v>1051</v>
      </c>
      <c r="C424" s="80" t="s">
        <v>250</v>
      </c>
      <c r="D424" s="82">
        <v>23.545999999999999</v>
      </c>
      <c r="E424" s="83"/>
      <c r="F424" s="84"/>
      <c r="G424" s="83"/>
      <c r="H424" s="84"/>
      <c r="I424" s="85"/>
      <c r="J424" s="86"/>
    </row>
    <row r="425" spans="1:10">
      <c r="A425" s="80" t="s">
        <v>1052</v>
      </c>
      <c r="B425" s="81" t="s">
        <v>1053</v>
      </c>
      <c r="C425" s="80" t="s">
        <v>239</v>
      </c>
      <c r="D425" s="82">
        <v>74.841999999999999</v>
      </c>
      <c r="E425" s="83"/>
      <c r="F425" s="84"/>
      <c r="G425" s="83"/>
      <c r="H425" s="84"/>
      <c r="I425" s="85"/>
      <c r="J425" s="86"/>
    </row>
    <row r="426" spans="1:10">
      <c r="A426" s="80" t="s">
        <v>1054</v>
      </c>
      <c r="B426" s="81" t="s">
        <v>1055</v>
      </c>
      <c r="C426" s="80" t="s">
        <v>409</v>
      </c>
      <c r="D426" s="82">
        <v>102.3</v>
      </c>
      <c r="E426" s="83"/>
      <c r="F426" s="84"/>
      <c r="G426" s="83"/>
      <c r="H426" s="84"/>
      <c r="I426" s="85"/>
      <c r="J426" s="105" t="s">
        <v>1056</v>
      </c>
    </row>
    <row r="427" spans="1:10">
      <c r="A427" s="80" t="s">
        <v>1057</v>
      </c>
      <c r="B427" s="81" t="s">
        <v>1058</v>
      </c>
      <c r="C427" s="80" t="s">
        <v>1059</v>
      </c>
      <c r="D427" s="82">
        <v>46.497</v>
      </c>
      <c r="E427" s="83"/>
      <c r="F427" s="84"/>
      <c r="G427" s="83"/>
      <c r="H427" s="84"/>
      <c r="I427" s="85"/>
      <c r="J427" s="86"/>
    </row>
    <row r="428" spans="1:10">
      <c r="A428" s="80" t="s">
        <v>1060</v>
      </c>
      <c r="B428" s="81" t="s">
        <v>1061</v>
      </c>
      <c r="C428" s="80" t="s">
        <v>253</v>
      </c>
      <c r="D428" s="82">
        <v>46.84</v>
      </c>
      <c r="E428" s="83"/>
      <c r="F428" s="84"/>
      <c r="G428" s="83"/>
      <c r="H428" s="84"/>
      <c r="I428" s="85"/>
      <c r="J428" s="86"/>
    </row>
    <row r="429" spans="1:10">
      <c r="A429" s="80" t="s">
        <v>1062</v>
      </c>
      <c r="B429" s="81" t="s">
        <v>1063</v>
      </c>
      <c r="C429" s="80" t="s">
        <v>250</v>
      </c>
      <c r="D429" s="82">
        <v>139.75299999999999</v>
      </c>
      <c r="E429" s="83"/>
      <c r="F429" s="84"/>
      <c r="G429" s="83"/>
      <c r="H429" s="84"/>
      <c r="I429" s="85"/>
      <c r="J429" s="86"/>
    </row>
    <row r="430" spans="1:10">
      <c r="A430" s="80" t="s">
        <v>1064</v>
      </c>
      <c r="B430" s="81" t="s">
        <v>1065</v>
      </c>
      <c r="C430" s="80" t="s">
        <v>250</v>
      </c>
      <c r="D430" s="82">
        <v>156.92099999999999</v>
      </c>
      <c r="E430" s="83"/>
      <c r="F430" s="84"/>
      <c r="G430" s="83"/>
      <c r="H430" s="84"/>
      <c r="I430" s="85"/>
      <c r="J430" s="86"/>
    </row>
    <row r="431" spans="1:10">
      <c r="A431" s="80" t="s">
        <v>1066</v>
      </c>
      <c r="B431" s="81" t="s">
        <v>1067</v>
      </c>
      <c r="C431" s="80" t="s">
        <v>182</v>
      </c>
      <c r="D431" s="82">
        <v>3.4129999999999998</v>
      </c>
      <c r="E431" s="83"/>
      <c r="F431" s="84"/>
      <c r="G431" s="83"/>
      <c r="H431" s="84"/>
      <c r="I431" s="85"/>
      <c r="J431" s="86"/>
    </row>
    <row r="432" spans="1:10">
      <c r="A432" s="89" t="s">
        <v>1068</v>
      </c>
      <c r="B432" s="81" t="s">
        <v>1069</v>
      </c>
      <c r="C432" s="106" t="s">
        <v>250</v>
      </c>
      <c r="D432" s="82">
        <v>32.139000000000003</v>
      </c>
      <c r="E432" s="96"/>
      <c r="F432" s="97"/>
      <c r="G432" s="90"/>
      <c r="H432" s="82"/>
      <c r="I432" s="90"/>
      <c r="J432" s="86"/>
    </row>
    <row r="433" spans="1:10">
      <c r="A433" s="80" t="s">
        <v>1070</v>
      </c>
      <c r="B433" s="81" t="s">
        <v>1071</v>
      </c>
      <c r="C433" s="80" t="s">
        <v>244</v>
      </c>
      <c r="D433" s="82">
        <v>3862.48</v>
      </c>
      <c r="E433" s="83"/>
      <c r="F433" s="84"/>
      <c r="G433" s="83"/>
      <c r="H433" s="84"/>
      <c r="I433" s="85"/>
      <c r="J433" s="86"/>
    </row>
    <row r="434" spans="1:10">
      <c r="A434" s="80" t="s">
        <v>1072</v>
      </c>
      <c r="B434" s="81" t="s">
        <v>1073</v>
      </c>
      <c r="C434" s="80" t="s">
        <v>239</v>
      </c>
      <c r="D434" s="82">
        <v>57.488</v>
      </c>
      <c r="E434" s="83"/>
      <c r="F434" s="84"/>
      <c r="G434" s="83"/>
      <c r="H434" s="84"/>
      <c r="I434" s="85"/>
      <c r="J434" s="86"/>
    </row>
    <row r="435" spans="1:10">
      <c r="A435" s="80" t="s">
        <v>1074</v>
      </c>
      <c r="B435" s="81" t="s">
        <v>1075</v>
      </c>
      <c r="C435" s="80" t="s">
        <v>239</v>
      </c>
      <c r="D435" s="82">
        <v>2.0089999999999999</v>
      </c>
      <c r="E435" s="83"/>
      <c r="F435" s="84"/>
      <c r="G435" s="83"/>
      <c r="H435" s="84"/>
      <c r="I435" s="85"/>
      <c r="J435" s="86"/>
    </row>
    <row r="436" spans="1:10">
      <c r="A436" s="80" t="s">
        <v>1076</v>
      </c>
      <c r="B436" s="81" t="s">
        <v>1077</v>
      </c>
      <c r="C436" s="80" t="s">
        <v>250</v>
      </c>
      <c r="D436" s="82">
        <v>21.219000000000001</v>
      </c>
      <c r="E436" s="83"/>
      <c r="F436" s="84"/>
      <c r="G436" s="83"/>
      <c r="H436" s="84"/>
      <c r="I436" s="85"/>
      <c r="J436" s="99"/>
    </row>
    <row r="437" spans="1:10">
      <c r="A437" s="80" t="s">
        <v>1078</v>
      </c>
      <c r="B437" s="81" t="s">
        <v>1079</v>
      </c>
      <c r="C437" s="80" t="s">
        <v>244</v>
      </c>
      <c r="D437" s="82">
        <v>42.158999999999999</v>
      </c>
      <c r="E437" s="83"/>
      <c r="F437" s="84"/>
      <c r="G437" s="83"/>
      <c r="H437" s="84"/>
      <c r="I437" s="85"/>
      <c r="J437" s="86"/>
    </row>
    <row r="438" spans="1:10">
      <c r="A438" s="80" t="s">
        <v>1080</v>
      </c>
      <c r="B438" s="81" t="s">
        <v>1081</v>
      </c>
      <c r="C438" s="80" t="s">
        <v>239</v>
      </c>
      <c r="D438" s="82">
        <v>611.404</v>
      </c>
      <c r="E438" s="83"/>
      <c r="F438" s="84"/>
      <c r="G438" s="83"/>
      <c r="H438" s="84"/>
      <c r="I438" s="85"/>
      <c r="J438" s="86"/>
    </row>
    <row r="439" spans="1:10">
      <c r="A439" s="80" t="s">
        <v>1082</v>
      </c>
      <c r="B439" s="81" t="s">
        <v>1083</v>
      </c>
      <c r="C439" s="80" t="s">
        <v>244</v>
      </c>
      <c r="D439" s="82">
        <v>0.82699999999999996</v>
      </c>
      <c r="E439" s="83"/>
      <c r="F439" s="84"/>
      <c r="G439" s="83"/>
      <c r="H439" s="84"/>
      <c r="I439" s="85"/>
      <c r="J439" s="86"/>
    </row>
    <row r="440" spans="1:10">
      <c r="A440" s="80" t="s">
        <v>1084</v>
      </c>
      <c r="B440" s="81" t="s">
        <v>1085</v>
      </c>
      <c r="C440" s="80" t="s">
        <v>362</v>
      </c>
      <c r="D440" s="82">
        <v>1370.0820000000001</v>
      </c>
      <c r="E440" s="83"/>
      <c r="F440" s="84"/>
      <c r="G440" s="83"/>
      <c r="H440" s="84"/>
      <c r="I440" s="85"/>
      <c r="J440" s="86"/>
    </row>
    <row r="441" spans="1:10">
      <c r="A441" s="80" t="s">
        <v>1086</v>
      </c>
      <c r="B441" s="81" t="s">
        <v>1087</v>
      </c>
      <c r="C441" s="80" t="s">
        <v>244</v>
      </c>
      <c r="D441" s="82">
        <v>3.9119999999999999</v>
      </c>
      <c r="E441" s="83"/>
      <c r="F441" s="84"/>
      <c r="G441" s="83"/>
      <c r="H441" s="84"/>
      <c r="I441" s="85"/>
      <c r="J441" s="86"/>
    </row>
    <row r="442" spans="1:10">
      <c r="A442" s="80" t="s">
        <v>1088</v>
      </c>
      <c r="B442" s="81" t="s">
        <v>1089</v>
      </c>
      <c r="C442" s="80" t="s">
        <v>239</v>
      </c>
      <c r="D442" s="82">
        <v>48.612000000000002</v>
      </c>
      <c r="E442" s="83"/>
      <c r="F442" s="84"/>
      <c r="G442" s="83"/>
      <c r="H442" s="84"/>
      <c r="I442" s="85"/>
      <c r="J442" s="86"/>
    </row>
    <row r="443" spans="1:10">
      <c r="A443" s="80" t="s">
        <v>1090</v>
      </c>
      <c r="B443" s="81" t="s">
        <v>1091</v>
      </c>
      <c r="C443" s="80" t="s">
        <v>239</v>
      </c>
      <c r="D443" s="82">
        <v>41.16</v>
      </c>
      <c r="E443" s="83"/>
      <c r="F443" s="84"/>
      <c r="G443" s="83"/>
      <c r="H443" s="84"/>
      <c r="I443" s="85"/>
      <c r="J443" s="86"/>
    </row>
    <row r="444" spans="1:10">
      <c r="A444" s="100" t="s">
        <v>1092</v>
      </c>
      <c r="B444" s="81" t="s">
        <v>1093</v>
      </c>
      <c r="C444" s="80" t="s">
        <v>250</v>
      </c>
      <c r="D444" s="82">
        <v>3.6469999999999998</v>
      </c>
      <c r="E444" s="83"/>
      <c r="F444" s="97"/>
      <c r="G444" s="83"/>
      <c r="H444" s="82"/>
      <c r="I444" s="85"/>
      <c r="J444" s="86"/>
    </row>
    <row r="445" spans="1:10">
      <c r="A445" s="80" t="s">
        <v>1094</v>
      </c>
      <c r="B445" s="81" t="s">
        <v>1095</v>
      </c>
      <c r="C445" s="80" t="s">
        <v>250</v>
      </c>
      <c r="D445" s="82">
        <v>1.7969999999999999</v>
      </c>
      <c r="E445" s="83"/>
      <c r="F445" s="84"/>
      <c r="G445" s="83"/>
      <c r="H445" s="84"/>
      <c r="I445" s="85"/>
      <c r="J445" s="86"/>
    </row>
    <row r="446" spans="1:10">
      <c r="A446" s="80" t="s">
        <v>1096</v>
      </c>
      <c r="B446" s="81" t="s">
        <v>1097</v>
      </c>
      <c r="C446" s="80" t="s">
        <v>250</v>
      </c>
      <c r="D446" s="82">
        <v>6.2809999999999997</v>
      </c>
      <c r="E446" s="83"/>
      <c r="F446" s="84"/>
      <c r="G446" s="83"/>
      <c r="H446" s="84"/>
      <c r="I446" s="85"/>
      <c r="J446" s="86"/>
    </row>
    <row r="447" spans="1:10">
      <c r="A447" s="80" t="s">
        <v>1098</v>
      </c>
      <c r="B447" s="81" t="s">
        <v>1099</v>
      </c>
      <c r="C447" s="80" t="s">
        <v>623</v>
      </c>
      <c r="D447" s="82">
        <v>1.2070000000000001</v>
      </c>
      <c r="E447" s="83"/>
      <c r="F447" s="84"/>
      <c r="G447" s="83"/>
      <c r="H447" s="84"/>
      <c r="I447" s="85"/>
      <c r="J447" s="86"/>
    </row>
    <row r="448" spans="1:10">
      <c r="A448" s="80" t="s">
        <v>1100</v>
      </c>
      <c r="B448" s="81" t="s">
        <v>1101</v>
      </c>
      <c r="C448" s="80" t="s">
        <v>253</v>
      </c>
      <c r="D448" s="82">
        <v>109.60899999999999</v>
      </c>
      <c r="E448" s="83"/>
      <c r="F448" s="84"/>
      <c r="G448" s="83"/>
      <c r="H448" s="84"/>
      <c r="I448" s="85"/>
      <c r="J448" s="86"/>
    </row>
    <row r="449" spans="1:10">
      <c r="A449" s="80" t="s">
        <v>1102</v>
      </c>
      <c r="B449" s="81" t="s">
        <v>1103</v>
      </c>
      <c r="C449" s="80" t="s">
        <v>239</v>
      </c>
      <c r="D449" s="82">
        <v>0.58499999999999996</v>
      </c>
      <c r="E449" s="83"/>
      <c r="F449" s="84"/>
      <c r="G449" s="83"/>
      <c r="H449" s="84"/>
      <c r="I449" s="85"/>
      <c r="J449" s="86"/>
    </row>
    <row r="450" spans="1:10">
      <c r="A450" s="80" t="s">
        <v>1104</v>
      </c>
      <c r="B450" s="81" t="s">
        <v>1105</v>
      </c>
      <c r="C450" s="80" t="s">
        <v>182</v>
      </c>
      <c r="D450" s="82">
        <v>76.8</v>
      </c>
      <c r="E450" s="83"/>
      <c r="F450" s="84"/>
      <c r="G450" s="83"/>
      <c r="H450" s="84"/>
      <c r="I450" s="85"/>
      <c r="J450" s="86"/>
    </row>
    <row r="451" spans="1:10">
      <c r="A451" s="80" t="s">
        <v>1106</v>
      </c>
      <c r="B451" s="81" t="s">
        <v>1107</v>
      </c>
      <c r="C451" s="80" t="s">
        <v>261</v>
      </c>
      <c r="D451" s="82">
        <v>1.65</v>
      </c>
      <c r="E451" s="83"/>
      <c r="F451" s="84"/>
      <c r="G451" s="83"/>
      <c r="H451" s="84"/>
      <c r="I451" s="85"/>
      <c r="J451" s="86"/>
    </row>
    <row r="452" spans="1:10">
      <c r="A452" s="80" t="s">
        <v>1108</v>
      </c>
      <c r="B452" s="81" t="s">
        <v>1109</v>
      </c>
      <c r="C452" s="80" t="s">
        <v>261</v>
      </c>
      <c r="D452" s="82">
        <v>73.882000000000005</v>
      </c>
      <c r="E452" s="83"/>
      <c r="F452" s="84"/>
      <c r="G452" s="83"/>
      <c r="H452" s="84"/>
      <c r="I452" s="85"/>
      <c r="J452" s="86" t="s">
        <v>328</v>
      </c>
    </row>
    <row r="453" spans="1:10">
      <c r="A453" s="80" t="s">
        <v>1110</v>
      </c>
      <c r="B453" s="81" t="s">
        <v>1111</v>
      </c>
      <c r="C453" s="80" t="s">
        <v>399</v>
      </c>
      <c r="D453" s="82">
        <v>6.165</v>
      </c>
      <c r="E453" s="83"/>
      <c r="F453" s="84"/>
      <c r="G453" s="83"/>
      <c r="H453" s="84"/>
      <c r="I453" s="85"/>
      <c r="J453" s="86"/>
    </row>
    <row r="454" spans="1:10">
      <c r="A454" s="80" t="s">
        <v>1112</v>
      </c>
      <c r="B454" s="81" t="s">
        <v>1113</v>
      </c>
      <c r="C454" s="80" t="s">
        <v>1114</v>
      </c>
      <c r="D454" s="82">
        <v>326.00799999999998</v>
      </c>
      <c r="E454" s="83"/>
      <c r="F454" s="84"/>
      <c r="G454" s="83"/>
      <c r="H454" s="84"/>
      <c r="I454" s="85"/>
      <c r="J454" s="86"/>
    </row>
    <row r="455" spans="1:10">
      <c r="A455" s="80" t="s">
        <v>1115</v>
      </c>
      <c r="B455" s="81" t="s">
        <v>1116</v>
      </c>
      <c r="C455" s="80" t="s">
        <v>250</v>
      </c>
      <c r="D455" s="82">
        <v>40.293999999999997</v>
      </c>
      <c r="E455" s="83"/>
      <c r="F455" s="84"/>
      <c r="G455" s="83"/>
      <c r="H455" s="84"/>
      <c r="I455" s="85"/>
      <c r="J455" s="86"/>
    </row>
    <row r="456" spans="1:10">
      <c r="A456" s="80" t="s">
        <v>1117</v>
      </c>
      <c r="B456" s="81" t="s">
        <v>1118</v>
      </c>
      <c r="C456" s="80" t="s">
        <v>286</v>
      </c>
      <c r="D456" s="82">
        <v>3.5379999999999998</v>
      </c>
      <c r="E456" s="83"/>
      <c r="F456" s="84"/>
      <c r="G456" s="83"/>
      <c r="H456" s="84"/>
      <c r="I456" s="85"/>
      <c r="J456" s="86"/>
    </row>
    <row r="457" spans="1:10">
      <c r="A457" s="80" t="s">
        <v>1119</v>
      </c>
      <c r="B457" s="81" t="s">
        <v>1120</v>
      </c>
      <c r="C457" s="80" t="s">
        <v>250</v>
      </c>
      <c r="D457" s="82">
        <v>74.091999999999999</v>
      </c>
      <c r="E457" s="83"/>
      <c r="F457" s="84"/>
      <c r="G457" s="83"/>
      <c r="H457" s="84"/>
      <c r="I457" s="85"/>
      <c r="J457" s="86"/>
    </row>
    <row r="458" spans="1:10">
      <c r="A458" s="80" t="s">
        <v>1121</v>
      </c>
      <c r="B458" s="81" t="s">
        <v>1122</v>
      </c>
      <c r="C458" s="80" t="s">
        <v>371</v>
      </c>
      <c r="D458" s="82">
        <v>27.257000000000001</v>
      </c>
      <c r="E458" s="83"/>
      <c r="F458" s="84"/>
      <c r="G458" s="83"/>
      <c r="H458" s="84"/>
      <c r="I458" s="85"/>
      <c r="J458" s="86"/>
    </row>
    <row r="459" spans="1:10">
      <c r="A459" s="80" t="s">
        <v>1123</v>
      </c>
      <c r="B459" s="81" t="s">
        <v>1124</v>
      </c>
      <c r="C459" s="80" t="s">
        <v>399</v>
      </c>
      <c r="D459" s="82">
        <v>2.1680000000000001</v>
      </c>
      <c r="E459" s="83"/>
      <c r="F459" s="84"/>
      <c r="G459" s="83"/>
      <c r="H459" s="84"/>
      <c r="I459" s="85"/>
      <c r="J459" s="98"/>
    </row>
    <row r="460" spans="1:10">
      <c r="A460" s="80" t="s">
        <v>1125</v>
      </c>
      <c r="B460" s="81" t="s">
        <v>1126</v>
      </c>
      <c r="C460" s="80" t="s">
        <v>247</v>
      </c>
      <c r="D460" s="82">
        <v>39.280999999999999</v>
      </c>
      <c r="E460" s="83"/>
      <c r="F460" s="84"/>
      <c r="G460" s="83"/>
      <c r="H460" s="84"/>
      <c r="I460" s="85"/>
      <c r="J460" s="86"/>
    </row>
    <row r="461" spans="1:10">
      <c r="A461" s="80" t="s">
        <v>1127</v>
      </c>
      <c r="B461" s="81" t="s">
        <v>1128</v>
      </c>
      <c r="C461" s="80" t="s">
        <v>1129</v>
      </c>
      <c r="D461" s="82">
        <v>28.436</v>
      </c>
      <c r="E461" s="83"/>
      <c r="F461" s="84"/>
      <c r="G461" s="83"/>
      <c r="H461" s="84"/>
      <c r="I461" s="85"/>
      <c r="J461" s="99"/>
    </row>
    <row r="462" spans="1:10">
      <c r="A462" s="80" t="s">
        <v>1130</v>
      </c>
      <c r="B462" s="81" t="s">
        <v>1131</v>
      </c>
      <c r="C462" s="80" t="s">
        <v>1132</v>
      </c>
      <c r="D462" s="82">
        <v>202.119</v>
      </c>
      <c r="E462" s="83"/>
      <c r="F462" s="84"/>
      <c r="G462" s="83"/>
      <c r="H462" s="84"/>
      <c r="I462" s="85"/>
      <c r="J462" s="86"/>
    </row>
    <row r="463" spans="1:10">
      <c r="A463" s="80" t="s">
        <v>1133</v>
      </c>
      <c r="B463" s="81" t="s">
        <v>1134</v>
      </c>
      <c r="C463" s="80" t="s">
        <v>250</v>
      </c>
      <c r="D463" s="82">
        <v>25.727</v>
      </c>
      <c r="E463" s="83"/>
      <c r="F463" s="84"/>
      <c r="G463" s="83"/>
      <c r="H463" s="84"/>
      <c r="I463" s="85"/>
      <c r="J463" s="86"/>
    </row>
    <row r="464" spans="1:10">
      <c r="A464" s="80" t="s">
        <v>1135</v>
      </c>
      <c r="B464" s="81" t="s">
        <v>1136</v>
      </c>
      <c r="C464" s="80" t="s">
        <v>182</v>
      </c>
      <c r="D464" s="82">
        <v>3203.1080000000002</v>
      </c>
      <c r="E464" s="83"/>
      <c r="F464" s="84"/>
      <c r="G464" s="83"/>
      <c r="H464" s="84"/>
      <c r="I464" s="85"/>
      <c r="J464" s="86"/>
    </row>
    <row r="465" spans="1:10">
      <c r="A465" s="80" t="s">
        <v>1137</v>
      </c>
      <c r="B465" s="81" t="s">
        <v>1138</v>
      </c>
      <c r="C465" s="80" t="s">
        <v>182</v>
      </c>
      <c r="D465" s="82">
        <v>27749.065999999999</v>
      </c>
      <c r="E465" s="83"/>
      <c r="F465" s="84"/>
      <c r="G465" s="83"/>
      <c r="H465" s="84"/>
      <c r="I465" s="85"/>
      <c r="J465" s="86"/>
    </row>
    <row r="466" spans="1:10">
      <c r="A466" s="80" t="s">
        <v>1139</v>
      </c>
      <c r="B466" s="81" t="s">
        <v>1140</v>
      </c>
      <c r="C466" s="80" t="s">
        <v>250</v>
      </c>
      <c r="D466" s="82">
        <v>144.67099999999999</v>
      </c>
      <c r="E466" s="83"/>
      <c r="F466" s="84"/>
      <c r="G466" s="83"/>
      <c r="H466" s="84"/>
      <c r="I466" s="85"/>
      <c r="J466" s="86"/>
    </row>
    <row r="467" spans="1:10">
      <c r="A467" s="80" t="s">
        <v>1141</v>
      </c>
      <c r="B467" s="81" t="s">
        <v>1142</v>
      </c>
      <c r="C467" s="80" t="s">
        <v>239</v>
      </c>
      <c r="D467" s="82">
        <v>292.88600000000002</v>
      </c>
      <c r="E467" s="83"/>
      <c r="F467" s="84"/>
      <c r="G467" s="83"/>
      <c r="H467" s="84"/>
      <c r="I467" s="85"/>
      <c r="J467" s="86"/>
    </row>
    <row r="468" spans="1:10">
      <c r="A468" s="80" t="s">
        <v>1143</v>
      </c>
      <c r="B468" s="81" t="s">
        <v>1144</v>
      </c>
      <c r="C468" s="80" t="s">
        <v>182</v>
      </c>
      <c r="D468" s="82">
        <v>1468.85</v>
      </c>
      <c r="E468" s="83"/>
      <c r="F468" s="84"/>
      <c r="G468" s="83"/>
      <c r="H468" s="84"/>
      <c r="I468" s="85"/>
      <c r="J468" s="86"/>
    </row>
    <row r="469" spans="1:10">
      <c r="A469" s="80" t="s">
        <v>1145</v>
      </c>
      <c r="B469" s="81" t="s">
        <v>1146</v>
      </c>
      <c r="C469" s="80" t="s">
        <v>247</v>
      </c>
      <c r="D469" s="82">
        <v>0.29599999999999999</v>
      </c>
      <c r="E469" s="83"/>
      <c r="F469" s="84"/>
      <c r="G469" s="83"/>
      <c r="H469" s="84"/>
      <c r="I469" s="85"/>
      <c r="J469" s="86"/>
    </row>
    <row r="470" spans="1:10">
      <c r="A470" s="80" t="s">
        <v>1147</v>
      </c>
      <c r="B470" s="81" t="s">
        <v>1146</v>
      </c>
      <c r="C470" s="80" t="s">
        <v>182</v>
      </c>
      <c r="D470" s="82">
        <v>2.9550000000000001</v>
      </c>
      <c r="E470" s="83"/>
      <c r="F470" s="84"/>
      <c r="G470" s="83"/>
      <c r="H470" s="84"/>
      <c r="I470" s="85"/>
      <c r="J470" s="86"/>
    </row>
    <row r="471" spans="1:10">
      <c r="A471" s="80" t="s">
        <v>1148</v>
      </c>
      <c r="B471" s="81" t="s">
        <v>1149</v>
      </c>
      <c r="C471" s="80" t="s">
        <v>182</v>
      </c>
      <c r="D471" s="82">
        <v>152.006</v>
      </c>
      <c r="E471" s="83"/>
      <c r="F471" s="84"/>
      <c r="G471" s="83"/>
      <c r="H471" s="84"/>
      <c r="I471" s="85"/>
      <c r="J471" s="86"/>
    </row>
    <row r="472" spans="1:10">
      <c r="A472" s="80" t="s">
        <v>1150</v>
      </c>
      <c r="B472" s="81" t="s">
        <v>1151</v>
      </c>
      <c r="C472" s="80" t="s">
        <v>362</v>
      </c>
      <c r="D472" s="82">
        <v>0.17799999999999999</v>
      </c>
      <c r="E472" s="83"/>
      <c r="F472" s="84"/>
      <c r="G472" s="83"/>
      <c r="H472" s="84"/>
      <c r="I472" s="85"/>
      <c r="J472" s="86"/>
    </row>
    <row r="473" spans="1:10">
      <c r="A473" s="80" t="s">
        <v>1152</v>
      </c>
      <c r="B473" s="81" t="s">
        <v>1153</v>
      </c>
      <c r="C473" s="80" t="s">
        <v>250</v>
      </c>
      <c r="D473" s="82">
        <v>10.752000000000001</v>
      </c>
      <c r="E473" s="83"/>
      <c r="F473" s="84"/>
      <c r="G473" s="83"/>
      <c r="H473" s="84"/>
      <c r="I473" s="85"/>
      <c r="J473" s="86"/>
    </row>
    <row r="474" spans="1:10">
      <c r="A474" s="80" t="s">
        <v>1154</v>
      </c>
      <c r="B474" s="81" t="s">
        <v>1155</v>
      </c>
      <c r="C474" s="80" t="s">
        <v>1045</v>
      </c>
      <c r="D474" s="82">
        <v>13915.101000000001</v>
      </c>
      <c r="E474" s="83"/>
      <c r="F474" s="84"/>
      <c r="G474" s="83"/>
      <c r="H474" s="84"/>
      <c r="I474" s="85"/>
      <c r="J474" s="86"/>
    </row>
    <row r="475" spans="1:10">
      <c r="A475" s="80" t="s">
        <v>1156</v>
      </c>
      <c r="B475" s="81" t="s">
        <v>1157</v>
      </c>
      <c r="C475" s="80" t="s">
        <v>250</v>
      </c>
      <c r="D475" s="82">
        <v>0.14399999999999999</v>
      </c>
      <c r="E475" s="83"/>
      <c r="F475" s="84"/>
      <c r="G475" s="83"/>
      <c r="H475" s="84"/>
      <c r="I475" s="85"/>
      <c r="J475" s="86"/>
    </row>
    <row r="476" spans="1:10">
      <c r="A476" s="80" t="s">
        <v>1158</v>
      </c>
      <c r="B476" s="81" t="s">
        <v>1159</v>
      </c>
      <c r="C476" s="80" t="s">
        <v>239</v>
      </c>
      <c r="D476" s="82">
        <v>2057.0859999999998</v>
      </c>
      <c r="E476" s="83"/>
      <c r="F476" s="84"/>
      <c r="G476" s="83"/>
      <c r="H476" s="84"/>
      <c r="I476" s="85"/>
      <c r="J476" s="86"/>
    </row>
    <row r="477" spans="1:10">
      <c r="A477" s="89" t="s">
        <v>1160</v>
      </c>
      <c r="B477" s="81" t="s">
        <v>1161</v>
      </c>
      <c r="C477" s="89" t="s">
        <v>250</v>
      </c>
      <c r="D477" s="82">
        <v>47.177999999999997</v>
      </c>
      <c r="E477" s="83"/>
      <c r="F477" s="84"/>
      <c r="G477" s="83"/>
      <c r="H477" s="84"/>
      <c r="I477" s="85"/>
      <c r="J477" s="86"/>
    </row>
    <row r="478" spans="1:10">
      <c r="A478" s="80" t="s">
        <v>1162</v>
      </c>
      <c r="B478" s="81" t="s">
        <v>1163</v>
      </c>
      <c r="C478" s="80" t="s">
        <v>247</v>
      </c>
      <c r="D478" s="82">
        <v>121.453</v>
      </c>
      <c r="E478" s="83"/>
      <c r="F478" s="84"/>
      <c r="G478" s="83"/>
      <c r="H478" s="84"/>
      <c r="I478" s="85"/>
      <c r="J478" s="86"/>
    </row>
    <row r="479" spans="1:10">
      <c r="A479" s="80" t="s">
        <v>1164</v>
      </c>
      <c r="B479" s="81" t="s">
        <v>1165</v>
      </c>
      <c r="C479" s="80" t="s">
        <v>247</v>
      </c>
      <c r="D479" s="82">
        <v>37.872999999999998</v>
      </c>
      <c r="E479" s="83"/>
      <c r="F479" s="84"/>
      <c r="G479" s="83"/>
      <c r="H479" s="84"/>
      <c r="I479" s="85"/>
      <c r="J479" s="86"/>
    </row>
    <row r="480" spans="1:10">
      <c r="A480" s="80" t="s">
        <v>1166</v>
      </c>
      <c r="B480" s="81" t="s">
        <v>1167</v>
      </c>
      <c r="C480" s="89" t="s">
        <v>250</v>
      </c>
      <c r="D480" s="82">
        <v>5.327</v>
      </c>
      <c r="E480" s="83"/>
      <c r="F480" s="84"/>
      <c r="G480" s="83"/>
      <c r="H480" s="84"/>
      <c r="I480" s="85"/>
      <c r="J480" s="86"/>
    </row>
    <row r="481" spans="1:10">
      <c r="A481" s="89" t="s">
        <v>1168</v>
      </c>
      <c r="B481" s="81" t="s">
        <v>1169</v>
      </c>
      <c r="C481" s="89" t="s">
        <v>250</v>
      </c>
      <c r="D481" s="82">
        <v>26.422000000000001</v>
      </c>
      <c r="E481" s="96"/>
      <c r="F481" s="97"/>
      <c r="G481" s="90"/>
      <c r="H481" s="82"/>
      <c r="I481" s="90"/>
      <c r="J481" s="98"/>
    </row>
    <row r="482" spans="1:10">
      <c r="A482" s="80" t="s">
        <v>1170</v>
      </c>
      <c r="B482" s="81" t="s">
        <v>1171</v>
      </c>
      <c r="C482" s="80" t="s">
        <v>239</v>
      </c>
      <c r="D482" s="82">
        <v>58.783999999999999</v>
      </c>
      <c r="E482" s="83"/>
      <c r="F482" s="84"/>
      <c r="G482" s="83"/>
      <c r="H482" s="84"/>
      <c r="I482" s="85"/>
      <c r="J482" s="86"/>
    </row>
    <row r="483" spans="1:10">
      <c r="A483" s="80" t="s">
        <v>1172</v>
      </c>
      <c r="B483" s="81" t="s">
        <v>1173</v>
      </c>
      <c r="C483" s="80" t="s">
        <v>239</v>
      </c>
      <c r="D483" s="82">
        <v>54.838999999999999</v>
      </c>
      <c r="E483" s="83"/>
      <c r="F483" s="84"/>
      <c r="G483" s="83"/>
      <c r="H483" s="84"/>
      <c r="I483" s="85"/>
      <c r="J483" s="86"/>
    </row>
    <row r="484" spans="1:10">
      <c r="A484" s="80" t="s">
        <v>1174</v>
      </c>
      <c r="B484" s="81" t="s">
        <v>1175</v>
      </c>
      <c r="C484" s="80" t="s">
        <v>239</v>
      </c>
      <c r="D484" s="82">
        <v>109.399</v>
      </c>
      <c r="E484" s="83"/>
      <c r="F484" s="84"/>
      <c r="G484" s="83"/>
      <c r="H484" s="84"/>
      <c r="I484" s="85"/>
      <c r="J484" s="86"/>
    </row>
    <row r="485" spans="1:10">
      <c r="A485" s="80" t="s">
        <v>1176</v>
      </c>
      <c r="B485" s="81" t="s">
        <v>1177</v>
      </c>
      <c r="C485" s="80" t="s">
        <v>239</v>
      </c>
      <c r="D485" s="82">
        <v>64.742000000000004</v>
      </c>
      <c r="E485" s="83"/>
      <c r="F485" s="84"/>
      <c r="G485" s="83"/>
      <c r="H485" s="84"/>
      <c r="I485" s="85"/>
      <c r="J485" s="86"/>
    </row>
    <row r="486" spans="1:10">
      <c r="A486" s="89" t="s">
        <v>1178</v>
      </c>
      <c r="B486" s="81" t="s">
        <v>1179</v>
      </c>
      <c r="C486" s="89" t="s">
        <v>250</v>
      </c>
      <c r="D486" s="82">
        <v>11.114000000000001</v>
      </c>
      <c r="E486" s="96"/>
      <c r="F486" s="97"/>
      <c r="G486" s="90"/>
      <c r="H486" s="82"/>
      <c r="I486" s="90"/>
      <c r="J486" s="86"/>
    </row>
    <row r="487" spans="1:10">
      <c r="A487" s="80" t="s">
        <v>1180</v>
      </c>
      <c r="B487" s="81" t="s">
        <v>1181</v>
      </c>
      <c r="C487" s="80" t="s">
        <v>250</v>
      </c>
      <c r="D487" s="82">
        <v>247.602</v>
      </c>
      <c r="E487" s="83"/>
      <c r="F487" s="84"/>
      <c r="G487" s="83"/>
      <c r="H487" s="84"/>
      <c r="I487" s="85"/>
      <c r="J487" s="86"/>
    </row>
    <row r="488" spans="1:10">
      <c r="A488" s="89" t="s">
        <v>1182</v>
      </c>
      <c r="B488" s="81" t="s">
        <v>1183</v>
      </c>
      <c r="C488" s="89" t="s">
        <v>247</v>
      </c>
      <c r="D488" s="82">
        <v>56.56</v>
      </c>
      <c r="E488" s="96"/>
      <c r="F488" s="97"/>
      <c r="G488" s="90"/>
      <c r="H488" s="82"/>
      <c r="I488" s="90"/>
      <c r="J488" s="98"/>
    </row>
    <row r="489" spans="1:10">
      <c r="A489" s="80" t="s">
        <v>18</v>
      </c>
      <c r="B489" s="81" t="s">
        <v>1184</v>
      </c>
      <c r="C489" s="80" t="s">
        <v>244</v>
      </c>
      <c r="D489" s="82">
        <v>842.39499999999998</v>
      </c>
      <c r="E489" s="83"/>
      <c r="F489" s="84"/>
      <c r="G489" s="83"/>
      <c r="H489" s="84"/>
      <c r="I489" s="85"/>
      <c r="J489" s="86"/>
    </row>
    <row r="490" spans="1:10">
      <c r="A490" s="80" t="s">
        <v>1185</v>
      </c>
      <c r="B490" s="81" t="s">
        <v>1186</v>
      </c>
      <c r="C490" s="80" t="s">
        <v>250</v>
      </c>
      <c r="D490" s="82">
        <v>319.44799999999998</v>
      </c>
      <c r="E490" s="83"/>
      <c r="F490" s="84"/>
      <c r="G490" s="83"/>
      <c r="H490" s="84"/>
      <c r="I490" s="85"/>
      <c r="J490" s="86"/>
    </row>
    <row r="491" spans="1:10">
      <c r="A491" s="80" t="s">
        <v>1187</v>
      </c>
      <c r="B491" s="81" t="s">
        <v>1188</v>
      </c>
      <c r="C491" s="80" t="s">
        <v>371</v>
      </c>
      <c r="D491" s="82">
        <v>319.03899999999999</v>
      </c>
      <c r="E491" s="83"/>
      <c r="F491" s="84"/>
      <c r="G491" s="83"/>
      <c r="H491" s="84"/>
      <c r="I491" s="85"/>
      <c r="J491" s="86"/>
    </row>
    <row r="492" spans="1:10">
      <c r="A492" s="80" t="s">
        <v>1189</v>
      </c>
      <c r="B492" s="81" t="s">
        <v>1190</v>
      </c>
      <c r="C492" s="80" t="s">
        <v>1191</v>
      </c>
      <c r="D492" s="82">
        <v>47.061</v>
      </c>
      <c r="E492" s="83"/>
      <c r="F492" s="84"/>
      <c r="G492" s="83"/>
      <c r="H492" s="84"/>
      <c r="I492" s="85"/>
      <c r="J492" s="86"/>
    </row>
    <row r="493" spans="1:10">
      <c r="A493" s="80" t="s">
        <v>1192</v>
      </c>
      <c r="B493" s="81" t="s">
        <v>1193</v>
      </c>
      <c r="C493" s="80" t="s">
        <v>250</v>
      </c>
      <c r="D493" s="82">
        <v>8.7959999999999994</v>
      </c>
      <c r="E493" s="83"/>
      <c r="F493" s="84"/>
      <c r="G493" s="83"/>
      <c r="H493" s="84"/>
      <c r="I493" s="85"/>
      <c r="J493" s="86"/>
    </row>
    <row r="494" spans="1:10">
      <c r="A494" s="80" t="s">
        <v>1194</v>
      </c>
      <c r="B494" s="81" t="s">
        <v>1195</v>
      </c>
      <c r="C494" s="80" t="s">
        <v>250</v>
      </c>
      <c r="D494" s="82">
        <v>69.977999999999994</v>
      </c>
      <c r="E494" s="83"/>
      <c r="F494" s="84"/>
      <c r="G494" s="83"/>
      <c r="H494" s="84"/>
      <c r="I494" s="85"/>
      <c r="J494" s="86"/>
    </row>
    <row r="495" spans="1:10">
      <c r="A495" s="80" t="s">
        <v>1196</v>
      </c>
      <c r="B495" s="81" t="s">
        <v>1197</v>
      </c>
      <c r="C495" s="80" t="s">
        <v>253</v>
      </c>
      <c r="D495" s="82">
        <v>1.0840000000000001</v>
      </c>
      <c r="E495" s="83"/>
      <c r="F495" s="84"/>
      <c r="G495" s="83"/>
      <c r="H495" s="84"/>
      <c r="I495" s="85"/>
      <c r="J495" s="86"/>
    </row>
    <row r="496" spans="1:10">
      <c r="A496" s="80" t="s">
        <v>1198</v>
      </c>
      <c r="B496" s="81" t="s">
        <v>1199</v>
      </c>
      <c r="C496" s="80" t="s">
        <v>253</v>
      </c>
      <c r="D496" s="82">
        <v>286.42500000000001</v>
      </c>
      <c r="E496" s="83"/>
      <c r="F496" s="84"/>
      <c r="G496" s="83"/>
      <c r="H496" s="84"/>
      <c r="I496" s="85"/>
      <c r="J496" s="86"/>
    </row>
    <row r="497" spans="1:10">
      <c r="A497" s="89" t="s">
        <v>1200</v>
      </c>
      <c r="B497" s="81" t="s">
        <v>1201</v>
      </c>
      <c r="C497" s="89" t="s">
        <v>250</v>
      </c>
      <c r="D497" s="82">
        <v>29.791</v>
      </c>
      <c r="E497" s="96"/>
      <c r="F497" s="97"/>
      <c r="G497" s="90"/>
      <c r="H497" s="82"/>
      <c r="I497" s="90"/>
      <c r="J497" s="86"/>
    </row>
    <row r="498" spans="1:10">
      <c r="A498" s="80" t="s">
        <v>1202</v>
      </c>
      <c r="B498" s="81" t="s">
        <v>1203</v>
      </c>
      <c r="C498" s="80" t="s">
        <v>239</v>
      </c>
      <c r="D498" s="82">
        <v>96.631</v>
      </c>
      <c r="E498" s="83"/>
      <c r="F498" s="84"/>
      <c r="G498" s="83"/>
      <c r="H498" s="84"/>
      <c r="I498" s="85"/>
      <c r="J498" s="86"/>
    </row>
    <row r="499" spans="1:10">
      <c r="A499" s="80" t="s">
        <v>1204</v>
      </c>
      <c r="B499" s="81" t="s">
        <v>1205</v>
      </c>
      <c r="C499" s="80" t="s">
        <v>399</v>
      </c>
      <c r="D499" s="82">
        <v>1161.9459999999999</v>
      </c>
      <c r="E499" s="83"/>
      <c r="F499" s="84"/>
      <c r="G499" s="83"/>
      <c r="H499" s="84"/>
      <c r="I499" s="85"/>
      <c r="J499" s="86"/>
    </row>
    <row r="500" spans="1:10">
      <c r="A500" s="80" t="s">
        <v>1206</v>
      </c>
      <c r="B500" s="81" t="s">
        <v>1207</v>
      </c>
      <c r="C500" s="80" t="s">
        <v>250</v>
      </c>
      <c r="D500" s="82">
        <v>3.4809999999999999</v>
      </c>
      <c r="E500" s="83"/>
      <c r="F500" s="84"/>
      <c r="G500" s="83"/>
      <c r="H500" s="84"/>
      <c r="I500" s="85"/>
      <c r="J500" s="86"/>
    </row>
    <row r="501" spans="1:10">
      <c r="A501" s="80" t="s">
        <v>1208</v>
      </c>
      <c r="B501" s="81" t="s">
        <v>1209</v>
      </c>
      <c r="C501" s="80" t="s">
        <v>250</v>
      </c>
      <c r="D501" s="82">
        <v>4.9160000000000004</v>
      </c>
      <c r="E501" s="83"/>
      <c r="F501" s="84"/>
      <c r="G501" s="83"/>
      <c r="H501" s="84"/>
      <c r="I501" s="85"/>
      <c r="J501" s="86"/>
    </row>
    <row r="502" spans="1:10">
      <c r="A502" s="80" t="s">
        <v>1210</v>
      </c>
      <c r="B502" s="81" t="s">
        <v>1211</v>
      </c>
      <c r="C502" s="80" t="s">
        <v>250</v>
      </c>
      <c r="D502" s="82">
        <v>2600.3620000000001</v>
      </c>
      <c r="E502" s="83"/>
      <c r="F502" s="84"/>
      <c r="G502" s="83"/>
      <c r="H502" s="84"/>
      <c r="I502" s="85"/>
      <c r="J502" s="86"/>
    </row>
    <row r="503" spans="1:10">
      <c r="A503" s="80" t="s">
        <v>1212</v>
      </c>
      <c r="B503" s="81" t="s">
        <v>1213</v>
      </c>
      <c r="C503" s="80" t="s">
        <v>239</v>
      </c>
      <c r="D503" s="82">
        <v>9.4290000000000003</v>
      </c>
      <c r="E503" s="83"/>
      <c r="F503" s="84"/>
      <c r="G503" s="83"/>
      <c r="H503" s="84"/>
      <c r="I503" s="85"/>
      <c r="J503" s="86"/>
    </row>
    <row r="504" spans="1:10">
      <c r="A504" s="80" t="s">
        <v>1214</v>
      </c>
      <c r="B504" s="81" t="s">
        <v>1215</v>
      </c>
      <c r="C504" s="80" t="s">
        <v>506</v>
      </c>
      <c r="D504" s="82">
        <v>96.180999999999997</v>
      </c>
      <c r="E504" s="83"/>
      <c r="F504" s="84"/>
      <c r="G504" s="83"/>
      <c r="H504" s="84"/>
      <c r="I504" s="85"/>
      <c r="J504" s="86"/>
    </row>
    <row r="505" spans="1:10">
      <c r="A505" s="89" t="s">
        <v>1216</v>
      </c>
      <c r="B505" s="81" t="s">
        <v>1217</v>
      </c>
      <c r="C505" s="89" t="s">
        <v>250</v>
      </c>
      <c r="D505" s="82">
        <v>8.048</v>
      </c>
      <c r="E505" s="96"/>
      <c r="F505" s="97"/>
      <c r="G505" s="90"/>
      <c r="H505" s="82"/>
      <c r="I505" s="90"/>
      <c r="J505" s="86"/>
    </row>
    <row r="506" spans="1:10">
      <c r="A506" s="80" t="s">
        <v>1218</v>
      </c>
      <c r="B506" s="81" t="s">
        <v>1219</v>
      </c>
      <c r="C506" s="80" t="s">
        <v>477</v>
      </c>
      <c r="D506" s="82">
        <v>11.798999999999999</v>
      </c>
      <c r="E506" s="83"/>
      <c r="F506" s="97"/>
      <c r="G506" s="83">
        <v>95</v>
      </c>
      <c r="H506" s="82">
        <v>11.798999999999999</v>
      </c>
      <c r="I506" s="85"/>
      <c r="J506" s="86"/>
    </row>
    <row r="507" spans="1:10">
      <c r="A507" s="80" t="s">
        <v>1220</v>
      </c>
      <c r="B507" s="81" t="s">
        <v>1221</v>
      </c>
      <c r="C507" s="80" t="s">
        <v>158</v>
      </c>
      <c r="D507" s="82">
        <v>54.72</v>
      </c>
      <c r="E507" s="83"/>
      <c r="F507" s="97"/>
      <c r="G507" s="83">
        <v>95</v>
      </c>
      <c r="H507" s="82">
        <v>54.72</v>
      </c>
      <c r="I507" s="85"/>
      <c r="J507" s="86"/>
    </row>
    <row r="508" spans="1:10">
      <c r="A508" s="80" t="s">
        <v>1222</v>
      </c>
      <c r="B508" s="81" t="s">
        <v>1223</v>
      </c>
      <c r="C508" s="80" t="s">
        <v>1224</v>
      </c>
      <c r="D508" s="82">
        <v>22.488</v>
      </c>
      <c r="E508" s="83"/>
      <c r="F508" s="97"/>
      <c r="G508" s="83">
        <v>95</v>
      </c>
      <c r="H508" s="82">
        <v>22.488</v>
      </c>
      <c r="I508" s="85"/>
      <c r="J508" s="86"/>
    </row>
    <row r="509" spans="1:10">
      <c r="A509" s="80" t="s">
        <v>1225</v>
      </c>
      <c r="B509" s="81" t="s">
        <v>1226</v>
      </c>
      <c r="C509" s="80" t="s">
        <v>477</v>
      </c>
      <c r="D509" s="82">
        <v>53.438000000000002</v>
      </c>
      <c r="E509" s="83"/>
      <c r="F509" s="97"/>
      <c r="G509" s="83">
        <v>95</v>
      </c>
      <c r="H509" s="82">
        <v>53.438000000000002</v>
      </c>
      <c r="I509" s="85"/>
      <c r="J509" s="86"/>
    </row>
    <row r="510" spans="1:10">
      <c r="A510" s="100" t="s">
        <v>1227</v>
      </c>
      <c r="B510" s="81" t="s">
        <v>1228</v>
      </c>
      <c r="C510" s="80" t="s">
        <v>250</v>
      </c>
      <c r="D510" s="82">
        <v>0.89100000000000001</v>
      </c>
      <c r="E510" s="83"/>
      <c r="F510" s="97"/>
      <c r="G510" s="83"/>
      <c r="H510" s="82"/>
      <c r="I510" s="85"/>
      <c r="J510" s="86"/>
    </row>
    <row r="511" spans="1:10">
      <c r="A511" s="100" t="s">
        <v>1229</v>
      </c>
      <c r="B511" s="81" t="s">
        <v>1230</v>
      </c>
      <c r="C511" s="80" t="s">
        <v>250</v>
      </c>
      <c r="D511" s="82">
        <v>0.89100000000000001</v>
      </c>
      <c r="E511" s="83"/>
      <c r="F511" s="97"/>
      <c r="G511" s="83"/>
      <c r="H511" s="82"/>
      <c r="I511" s="85"/>
      <c r="J511" s="86"/>
    </row>
    <row r="512" spans="1:10">
      <c r="A512" s="80" t="s">
        <v>1231</v>
      </c>
      <c r="B512" s="81" t="s">
        <v>1232</v>
      </c>
      <c r="C512" s="80" t="s">
        <v>250</v>
      </c>
      <c r="D512" s="82">
        <v>3.5000000000000003E-2</v>
      </c>
      <c r="E512" s="83"/>
      <c r="F512" s="84"/>
      <c r="G512" s="83"/>
      <c r="H512" s="84"/>
      <c r="I512" s="85"/>
      <c r="J512" s="86"/>
    </row>
    <row r="513" spans="1:10">
      <c r="A513" s="80" t="s">
        <v>1233</v>
      </c>
      <c r="B513" s="81" t="s">
        <v>1234</v>
      </c>
      <c r="C513" s="80" t="s">
        <v>182</v>
      </c>
      <c r="D513" s="82">
        <v>0.26800000000000002</v>
      </c>
      <c r="E513" s="83"/>
      <c r="F513" s="84"/>
      <c r="G513" s="83"/>
      <c r="H513" s="84"/>
      <c r="I513" s="85"/>
      <c r="J513" s="86"/>
    </row>
    <row r="514" spans="1:10">
      <c r="A514" s="80" t="s">
        <v>1235</v>
      </c>
      <c r="B514" s="81" t="s">
        <v>1236</v>
      </c>
      <c r="C514" s="80" t="s">
        <v>247</v>
      </c>
      <c r="D514" s="82">
        <v>4.2000000000000003E-2</v>
      </c>
      <c r="E514" s="83"/>
      <c r="F514" s="84"/>
      <c r="G514" s="83"/>
      <c r="H514" s="84"/>
      <c r="I514" s="85"/>
      <c r="J514" s="86"/>
    </row>
    <row r="515" spans="1:10">
      <c r="A515" s="80" t="s">
        <v>1237</v>
      </c>
      <c r="B515" s="81" t="s">
        <v>1238</v>
      </c>
      <c r="C515" s="80" t="s">
        <v>250</v>
      </c>
      <c r="D515" s="82">
        <v>2.3570000000000002</v>
      </c>
      <c r="E515" s="83"/>
      <c r="F515" s="84"/>
      <c r="G515" s="83"/>
      <c r="H515" s="84"/>
      <c r="I515" s="85"/>
      <c r="J515" s="86"/>
    </row>
    <row r="516" spans="1:10">
      <c r="A516" s="80" t="s">
        <v>1239</v>
      </c>
      <c r="B516" s="81" t="s">
        <v>1240</v>
      </c>
      <c r="C516" s="80" t="s">
        <v>1024</v>
      </c>
      <c r="D516" s="82">
        <v>4.1589999999999998</v>
      </c>
      <c r="E516" s="83"/>
      <c r="F516" s="84"/>
      <c r="G516" s="83"/>
      <c r="H516" s="84"/>
      <c r="I516" s="85"/>
      <c r="J516" s="86" t="s">
        <v>328</v>
      </c>
    </row>
    <row r="517" spans="1:10">
      <c r="A517" s="80" t="s">
        <v>1241</v>
      </c>
      <c r="B517" s="81" t="s">
        <v>1242</v>
      </c>
      <c r="C517" s="80" t="s">
        <v>776</v>
      </c>
      <c r="D517" s="82">
        <v>4.2000000000000003E-2</v>
      </c>
      <c r="E517" s="83"/>
      <c r="F517" s="84"/>
      <c r="G517" s="83"/>
      <c r="H517" s="84"/>
      <c r="I517" s="85"/>
      <c r="J517" s="86"/>
    </row>
    <row r="518" spans="1:10" ht="38.25">
      <c r="A518" s="80" t="s">
        <v>1243</v>
      </c>
      <c r="B518" s="81" t="s">
        <v>1244</v>
      </c>
      <c r="C518" s="87" t="s">
        <v>190</v>
      </c>
      <c r="D518" s="87">
        <v>16.283949999999997</v>
      </c>
      <c r="E518" s="83">
        <v>95</v>
      </c>
      <c r="F518" s="87">
        <v>16.283949999999997</v>
      </c>
      <c r="G518" s="84"/>
      <c r="H518" s="85"/>
      <c r="I518" s="86"/>
      <c r="J518" s="86" t="s">
        <v>187</v>
      </c>
    </row>
    <row r="519" spans="1:10" ht="38.25">
      <c r="A519" s="80" t="s">
        <v>1245</v>
      </c>
      <c r="B519" s="81" t="s">
        <v>1246</v>
      </c>
      <c r="C519" s="80" t="s">
        <v>193</v>
      </c>
      <c r="D519" s="87">
        <v>16.283949999999997</v>
      </c>
      <c r="E519" s="83">
        <v>95</v>
      </c>
      <c r="F519" s="87">
        <v>16.283949999999997</v>
      </c>
      <c r="G519" s="83"/>
      <c r="H519" s="84"/>
      <c r="I519" s="85"/>
      <c r="J519" s="86" t="s">
        <v>187</v>
      </c>
    </row>
    <row r="520" spans="1:10">
      <c r="A520" s="80" t="s">
        <v>1247</v>
      </c>
      <c r="B520" s="81" t="s">
        <v>1248</v>
      </c>
      <c r="C520" s="80" t="s">
        <v>1249</v>
      </c>
      <c r="D520" s="82">
        <v>39556.883000000002</v>
      </c>
      <c r="E520" s="83"/>
      <c r="F520" s="84"/>
      <c r="G520" s="83"/>
      <c r="H520" s="84"/>
      <c r="I520" s="85"/>
      <c r="J520" s="86"/>
    </row>
    <row r="521" spans="1:10">
      <c r="A521" s="80" t="s">
        <v>1250</v>
      </c>
      <c r="B521" s="81" t="s">
        <v>1251</v>
      </c>
      <c r="C521" s="80" t="s">
        <v>239</v>
      </c>
      <c r="D521" s="82">
        <v>383.827</v>
      </c>
      <c r="E521" s="83"/>
      <c r="F521" s="84"/>
      <c r="G521" s="83"/>
      <c r="H521" s="84"/>
      <c r="I521" s="85"/>
      <c r="J521" s="86"/>
    </row>
    <row r="522" spans="1:10">
      <c r="A522" s="80" t="s">
        <v>1252</v>
      </c>
      <c r="B522" s="81" t="s">
        <v>1253</v>
      </c>
      <c r="C522" s="107" t="s">
        <v>409</v>
      </c>
      <c r="D522" s="82">
        <v>50.264000000000003</v>
      </c>
      <c r="E522" s="83"/>
      <c r="F522" s="84"/>
      <c r="G522" s="83"/>
      <c r="H522" s="84"/>
      <c r="I522" s="85"/>
      <c r="J522" s="86"/>
    </row>
    <row r="523" spans="1:10">
      <c r="A523" s="80" t="s">
        <v>1254</v>
      </c>
      <c r="B523" s="81" t="s">
        <v>1255</v>
      </c>
      <c r="C523" s="94" t="s">
        <v>1256</v>
      </c>
      <c r="D523" s="82">
        <v>126.598</v>
      </c>
      <c r="E523" s="83"/>
      <c r="F523" s="84"/>
      <c r="G523" s="83"/>
      <c r="H523" s="84"/>
      <c r="I523" s="85"/>
      <c r="J523" s="86"/>
    </row>
    <row r="524" spans="1:10">
      <c r="A524" s="80" t="s">
        <v>1257</v>
      </c>
      <c r="B524" s="81" t="s">
        <v>1258</v>
      </c>
      <c r="C524" s="80" t="s">
        <v>327</v>
      </c>
      <c r="D524" s="82">
        <v>1.3759999999999999</v>
      </c>
      <c r="E524" s="83"/>
      <c r="F524" s="84"/>
      <c r="G524" s="83"/>
      <c r="H524" s="84"/>
      <c r="I524" s="85"/>
      <c r="J524" s="86"/>
    </row>
    <row r="525" spans="1:10">
      <c r="A525" s="80" t="s">
        <v>1259</v>
      </c>
      <c r="B525" s="81" t="s">
        <v>1260</v>
      </c>
      <c r="C525" s="80" t="s">
        <v>937</v>
      </c>
      <c r="D525" s="82">
        <v>30.872</v>
      </c>
      <c r="E525" s="83"/>
      <c r="F525" s="84"/>
      <c r="G525" s="83"/>
      <c r="H525" s="84"/>
      <c r="I525" s="85"/>
      <c r="J525" s="86"/>
    </row>
    <row r="526" spans="1:10">
      <c r="A526" s="80" t="s">
        <v>1261</v>
      </c>
      <c r="B526" s="81" t="s">
        <v>1262</v>
      </c>
      <c r="C526" s="80" t="s">
        <v>937</v>
      </c>
      <c r="D526" s="82">
        <v>10.989000000000001</v>
      </c>
      <c r="E526" s="83"/>
      <c r="F526" s="84"/>
      <c r="G526" s="83"/>
      <c r="H526" s="84"/>
      <c r="I526" s="85"/>
      <c r="J526" s="86"/>
    </row>
    <row r="527" spans="1:10">
      <c r="A527" s="80" t="s">
        <v>1263</v>
      </c>
      <c r="B527" s="81" t="s">
        <v>1264</v>
      </c>
      <c r="C527" s="80" t="s">
        <v>937</v>
      </c>
      <c r="D527" s="82">
        <v>33.073999999999998</v>
      </c>
      <c r="E527" s="83"/>
      <c r="F527" s="84"/>
      <c r="G527" s="83"/>
      <c r="H527" s="84"/>
      <c r="I527" s="85"/>
      <c r="J527" s="86"/>
    </row>
    <row r="528" spans="1:10">
      <c r="A528" s="80" t="s">
        <v>1265</v>
      </c>
      <c r="B528" s="81" t="s">
        <v>1266</v>
      </c>
      <c r="C528" s="80" t="s">
        <v>937</v>
      </c>
      <c r="D528" s="82">
        <v>93.323999999999998</v>
      </c>
      <c r="E528" s="83"/>
      <c r="F528" s="84"/>
      <c r="G528" s="83"/>
      <c r="H528" s="84"/>
      <c r="I528" s="85"/>
      <c r="J528" s="86"/>
    </row>
    <row r="529" spans="1:10">
      <c r="A529" s="80" t="s">
        <v>1267</v>
      </c>
      <c r="B529" s="81" t="s">
        <v>1268</v>
      </c>
      <c r="C529" s="80" t="s">
        <v>937</v>
      </c>
      <c r="D529" s="82">
        <v>7.3659999999999997</v>
      </c>
      <c r="E529" s="83"/>
      <c r="F529" s="84"/>
      <c r="G529" s="83"/>
      <c r="H529" s="84"/>
      <c r="I529" s="85"/>
      <c r="J529" s="86"/>
    </row>
    <row r="530" spans="1:10">
      <c r="A530" s="80" t="s">
        <v>1269</v>
      </c>
      <c r="B530" s="81" t="s">
        <v>1270</v>
      </c>
      <c r="C530" s="80" t="s">
        <v>523</v>
      </c>
      <c r="D530" s="82">
        <v>200.04900000000001</v>
      </c>
      <c r="E530" s="83"/>
      <c r="F530" s="84"/>
      <c r="G530" s="83"/>
      <c r="H530" s="84"/>
      <c r="I530" s="85"/>
      <c r="J530" s="86"/>
    </row>
    <row r="531" spans="1:10">
      <c r="A531" s="80" t="s">
        <v>1271</v>
      </c>
      <c r="B531" s="81" t="s">
        <v>1272</v>
      </c>
      <c r="C531" s="80" t="s">
        <v>523</v>
      </c>
      <c r="D531" s="82">
        <v>200.04900000000001</v>
      </c>
      <c r="E531" s="83"/>
      <c r="F531" s="84"/>
      <c r="G531" s="83"/>
      <c r="H531" s="84"/>
      <c r="I531" s="85"/>
      <c r="J531" s="86"/>
    </row>
    <row r="532" spans="1:10">
      <c r="A532" s="80" t="s">
        <v>1273</v>
      </c>
      <c r="B532" s="81" t="s">
        <v>1274</v>
      </c>
      <c r="C532" s="87" t="s">
        <v>937</v>
      </c>
      <c r="D532" s="82">
        <v>7.5430000000000001</v>
      </c>
      <c r="E532" s="83"/>
      <c r="F532" s="84"/>
      <c r="G532" s="83"/>
      <c r="H532" s="84"/>
      <c r="I532" s="85"/>
      <c r="J532" s="86"/>
    </row>
    <row r="533" spans="1:10">
      <c r="A533" s="80" t="s">
        <v>1275</v>
      </c>
      <c r="B533" s="81" t="s">
        <v>1276</v>
      </c>
      <c r="C533" s="80" t="s">
        <v>937</v>
      </c>
      <c r="D533" s="82">
        <v>31.434999999999999</v>
      </c>
      <c r="E533" s="83"/>
      <c r="F533" s="84"/>
      <c r="G533" s="83"/>
      <c r="H533" s="84"/>
      <c r="I533" s="85"/>
      <c r="J533" s="86"/>
    </row>
    <row r="534" spans="1:10">
      <c r="A534" s="80" t="s">
        <v>1277</v>
      </c>
      <c r="B534" s="81" t="s">
        <v>1278</v>
      </c>
      <c r="C534" s="87" t="s">
        <v>937</v>
      </c>
      <c r="D534" s="82">
        <v>41.863</v>
      </c>
      <c r="E534" s="83"/>
      <c r="F534" s="84"/>
      <c r="G534" s="83"/>
      <c r="H534" s="84"/>
      <c r="I534" s="85"/>
      <c r="J534" s="86"/>
    </row>
    <row r="535" spans="1:10">
      <c r="A535" s="80" t="s">
        <v>1279</v>
      </c>
      <c r="B535" s="81" t="s">
        <v>1274</v>
      </c>
      <c r="C535" s="87" t="s">
        <v>937</v>
      </c>
      <c r="D535" s="82">
        <v>32.436</v>
      </c>
      <c r="E535" s="83"/>
      <c r="F535" s="84"/>
      <c r="G535" s="83"/>
      <c r="H535" s="84"/>
      <c r="I535" s="85"/>
      <c r="J535" s="86"/>
    </row>
    <row r="536" spans="1:10">
      <c r="A536" s="80" t="s">
        <v>1280</v>
      </c>
      <c r="B536" s="81" t="s">
        <v>1281</v>
      </c>
      <c r="C536" s="87" t="s">
        <v>937</v>
      </c>
      <c r="D536" s="82">
        <v>162.01300000000001</v>
      </c>
      <c r="E536" s="83"/>
      <c r="F536" s="84"/>
      <c r="G536" s="83"/>
      <c r="H536" s="84"/>
      <c r="I536" s="85"/>
      <c r="J536" s="86"/>
    </row>
    <row r="537" spans="1:10">
      <c r="A537" s="80" t="s">
        <v>1282</v>
      </c>
      <c r="B537" s="81" t="s">
        <v>1283</v>
      </c>
      <c r="C537" s="87" t="s">
        <v>937</v>
      </c>
      <c r="D537" s="82">
        <v>136.863</v>
      </c>
      <c r="E537" s="83"/>
      <c r="F537" s="84"/>
      <c r="G537" s="83"/>
      <c r="H537" s="84"/>
      <c r="I537" s="85"/>
      <c r="J537" s="105" t="s">
        <v>1056</v>
      </c>
    </row>
    <row r="538" spans="1:10">
      <c r="A538" s="80" t="s">
        <v>1284</v>
      </c>
      <c r="B538" s="81" t="s">
        <v>1285</v>
      </c>
      <c r="C538" s="87" t="s">
        <v>937</v>
      </c>
      <c r="D538" s="82">
        <v>138.411</v>
      </c>
      <c r="E538" s="83"/>
      <c r="F538" s="84"/>
      <c r="G538" s="83"/>
      <c r="H538" s="84"/>
      <c r="I538" s="85"/>
      <c r="J538" s="105" t="s">
        <v>1056</v>
      </c>
    </row>
    <row r="539" spans="1:10">
      <c r="A539" s="80" t="s">
        <v>1286</v>
      </c>
      <c r="B539" s="81" t="s">
        <v>1287</v>
      </c>
      <c r="C539" s="100" t="s">
        <v>409</v>
      </c>
      <c r="D539" s="82">
        <v>0.73010343283794576</v>
      </c>
      <c r="E539" s="83"/>
      <c r="F539" s="84"/>
      <c r="G539" s="83"/>
      <c r="H539" s="84"/>
      <c r="I539" s="85"/>
      <c r="J539" s="98"/>
    </row>
    <row r="540" spans="1:10">
      <c r="A540" s="80" t="s">
        <v>156</v>
      </c>
      <c r="B540" s="81" t="s">
        <v>1288</v>
      </c>
      <c r="C540" s="80" t="s">
        <v>239</v>
      </c>
      <c r="D540" s="82">
        <v>80.191602000000003</v>
      </c>
      <c r="E540" s="83"/>
      <c r="F540" s="84"/>
      <c r="G540" s="83"/>
      <c r="H540" s="84"/>
      <c r="I540" s="85"/>
      <c r="J540" s="86"/>
    </row>
    <row r="541" spans="1:10">
      <c r="A541" s="89" t="s">
        <v>1289</v>
      </c>
      <c r="B541" s="81" t="s">
        <v>1290</v>
      </c>
      <c r="C541" s="89" t="s">
        <v>177</v>
      </c>
      <c r="D541" s="82">
        <v>21.088000000000001</v>
      </c>
      <c r="E541" s="96"/>
      <c r="F541" s="97"/>
      <c r="G541" s="90"/>
      <c r="H541" s="82"/>
      <c r="I541" s="90"/>
      <c r="J541" s="98"/>
    </row>
    <row r="542" spans="1:10">
      <c r="A542" s="80" t="s">
        <v>1291</v>
      </c>
      <c r="B542" s="81" t="s">
        <v>1292</v>
      </c>
      <c r="C542" s="80" t="s">
        <v>177</v>
      </c>
      <c r="D542" s="82">
        <v>34.143999999999998</v>
      </c>
      <c r="E542" s="83"/>
      <c r="F542" s="84"/>
      <c r="G542" s="83"/>
      <c r="H542" s="84"/>
      <c r="I542" s="85"/>
      <c r="J542" s="86"/>
    </row>
    <row r="543" spans="1:10">
      <c r="A543" s="80" t="s">
        <v>1293</v>
      </c>
      <c r="B543" s="81" t="s">
        <v>1294</v>
      </c>
      <c r="C543" s="80" t="s">
        <v>177</v>
      </c>
      <c r="D543" s="82">
        <v>51.216000000000001</v>
      </c>
      <c r="E543" s="83"/>
      <c r="F543" s="84"/>
      <c r="G543" s="83"/>
      <c r="H543" s="84"/>
      <c r="I543" s="85"/>
      <c r="J543" s="86"/>
    </row>
    <row r="544" spans="1:10">
      <c r="A544" s="80" t="s">
        <v>1295</v>
      </c>
      <c r="B544" s="81" t="s">
        <v>1296</v>
      </c>
      <c r="C544" s="80" t="s">
        <v>177</v>
      </c>
      <c r="D544" s="82">
        <v>8.5000000000000006E-2</v>
      </c>
      <c r="E544" s="83"/>
      <c r="F544" s="84"/>
      <c r="G544" s="83"/>
      <c r="H544" s="84"/>
      <c r="I544" s="85"/>
      <c r="J544" s="86"/>
    </row>
    <row r="545" spans="1:10">
      <c r="A545" s="80" t="s">
        <v>1297</v>
      </c>
      <c r="B545" s="81" t="s">
        <v>1298</v>
      </c>
      <c r="C545" s="80" t="s">
        <v>177</v>
      </c>
      <c r="D545" s="82">
        <v>0.27700000000000002</v>
      </c>
      <c r="E545" s="83"/>
      <c r="F545" s="84"/>
      <c r="G545" s="83"/>
      <c r="H545" s="84"/>
      <c r="I545" s="85"/>
      <c r="J545" s="86"/>
    </row>
    <row r="546" spans="1:10">
      <c r="A546" s="80" t="s">
        <v>1299</v>
      </c>
      <c r="B546" s="81" t="s">
        <v>1300</v>
      </c>
      <c r="C546" s="80" t="s">
        <v>177</v>
      </c>
      <c r="D546" s="82">
        <v>0.252</v>
      </c>
      <c r="E546" s="83"/>
      <c r="F546" s="84"/>
      <c r="G546" s="83"/>
      <c r="H546" s="84"/>
      <c r="I546" s="85"/>
      <c r="J546" s="86"/>
    </row>
    <row r="547" spans="1:10">
      <c r="A547" s="80" t="s">
        <v>1301</v>
      </c>
      <c r="B547" s="81" t="s">
        <v>1302</v>
      </c>
      <c r="C547" s="80" t="s">
        <v>177</v>
      </c>
      <c r="D547" s="82">
        <v>0.19</v>
      </c>
      <c r="E547" s="83"/>
      <c r="F547" s="84"/>
      <c r="G547" s="83"/>
      <c r="H547" s="84"/>
      <c r="I547" s="85"/>
      <c r="J547" s="86"/>
    </row>
    <row r="548" spans="1:10">
      <c r="A548" s="80" t="s">
        <v>1303</v>
      </c>
      <c r="B548" s="81" t="s">
        <v>1304</v>
      </c>
      <c r="C548" s="80" t="s">
        <v>177</v>
      </c>
      <c r="D548" s="82">
        <v>0.77</v>
      </c>
      <c r="E548" s="83"/>
      <c r="F548" s="84"/>
      <c r="G548" s="83"/>
      <c r="H548" s="84"/>
      <c r="I548" s="85"/>
      <c r="J548" s="86"/>
    </row>
    <row r="549" spans="1:10">
      <c r="A549" s="80" t="s">
        <v>1305</v>
      </c>
      <c r="B549" s="81" t="s">
        <v>1306</v>
      </c>
      <c r="C549" s="80" t="s">
        <v>177</v>
      </c>
      <c r="D549" s="82">
        <v>0.32700000000000001</v>
      </c>
      <c r="E549" s="83"/>
      <c r="F549" s="84"/>
      <c r="G549" s="83"/>
      <c r="H549" s="84"/>
      <c r="I549" s="85"/>
      <c r="J549" s="86"/>
    </row>
    <row r="550" spans="1:10">
      <c r="A550" s="80" t="s">
        <v>1307</v>
      </c>
      <c r="B550" s="81" t="s">
        <v>1308</v>
      </c>
      <c r="C550" s="80" t="s">
        <v>177</v>
      </c>
      <c r="D550" s="82">
        <v>0.125</v>
      </c>
      <c r="E550" s="83"/>
      <c r="F550" s="84"/>
      <c r="G550" s="83"/>
      <c r="H550" s="84"/>
      <c r="I550" s="85"/>
      <c r="J550" s="86"/>
    </row>
    <row r="551" spans="1:10">
      <c r="A551" s="80" t="s">
        <v>1309</v>
      </c>
      <c r="B551" s="81" t="s">
        <v>1310</v>
      </c>
      <c r="C551" s="80" t="s">
        <v>250</v>
      </c>
      <c r="D551" s="82">
        <v>12.877000000000001</v>
      </c>
      <c r="E551" s="83"/>
      <c r="F551" s="84"/>
      <c r="G551" s="83"/>
      <c r="H551" s="84"/>
      <c r="I551" s="85"/>
      <c r="J551" s="105" t="s">
        <v>1056</v>
      </c>
    </row>
  </sheetData>
  <mergeCells count="9">
    <mergeCell ref="A7:J7"/>
    <mergeCell ref="A8:J8"/>
    <mergeCell ref="A9:J9"/>
    <mergeCell ref="A1:J1"/>
    <mergeCell ref="A2:J2"/>
    <mergeCell ref="A3:J3"/>
    <mergeCell ref="A4:J4"/>
    <mergeCell ref="A5:J5"/>
    <mergeCell ref="A6:J6"/>
  </mergeCells>
  <printOptions gridLines="1"/>
  <pageMargins left="0.5" right="0.2" top="0.5" bottom="0.5" header="0.2" footer="0.2"/>
  <pageSetup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J553"/>
  <sheetViews>
    <sheetView workbookViewId="0">
      <pane ySplit="10" topLeftCell="A164" activePane="bottomLeft" state="frozen"/>
      <selection pane="bottomLeft" activeCell="B196" sqref="B196"/>
    </sheetView>
  </sheetViews>
  <sheetFormatPr defaultRowHeight="12.75"/>
  <cols>
    <col min="1" max="1" width="13" style="108" customWidth="1"/>
    <col min="2" max="2" width="34.28515625" style="109" customWidth="1"/>
    <col min="3" max="3" width="20.140625" style="108" customWidth="1"/>
    <col min="4" max="4" width="14.85546875" style="110" customWidth="1"/>
    <col min="5" max="5" width="8.5703125" style="111" customWidth="1"/>
    <col min="6" max="6" width="13" style="110" customWidth="1"/>
    <col min="7" max="7" width="9.5703125" style="111" customWidth="1"/>
    <col min="8" max="8" width="11.85546875" style="110" customWidth="1"/>
    <col min="9" max="9" width="10.5703125" style="111" customWidth="1"/>
    <col min="10" max="10" width="34.85546875" style="112" customWidth="1"/>
    <col min="11" max="16384" width="9.140625" style="71"/>
  </cols>
  <sheetData>
    <row r="1" spans="1:10" ht="15.75">
      <c r="A1" s="817" t="s">
        <v>161</v>
      </c>
      <c r="B1" s="817"/>
      <c r="C1" s="817"/>
      <c r="D1" s="817"/>
      <c r="E1" s="817"/>
      <c r="F1" s="817"/>
      <c r="G1" s="817"/>
      <c r="H1" s="817"/>
      <c r="I1" s="817"/>
      <c r="J1" s="817"/>
    </row>
    <row r="2" spans="1:10" ht="15.75">
      <c r="A2" s="817"/>
      <c r="B2" s="817"/>
      <c r="C2" s="817"/>
      <c r="D2" s="817"/>
      <c r="E2" s="817"/>
      <c r="F2" s="817"/>
      <c r="G2" s="817"/>
      <c r="H2" s="817"/>
      <c r="I2" s="817"/>
      <c r="J2" s="817"/>
    </row>
    <row r="3" spans="1:10" ht="15.75">
      <c r="A3" s="818" t="s">
        <v>1324</v>
      </c>
      <c r="B3" s="818"/>
      <c r="C3" s="818"/>
      <c r="D3" s="818"/>
      <c r="E3" s="818"/>
      <c r="F3" s="818"/>
      <c r="G3" s="818"/>
      <c r="H3" s="818"/>
      <c r="I3" s="818"/>
      <c r="J3" s="818"/>
    </row>
    <row r="4" spans="1:10" ht="15.75">
      <c r="A4" s="819"/>
      <c r="B4" s="819"/>
      <c r="C4" s="819"/>
      <c r="D4" s="819"/>
      <c r="E4" s="819"/>
      <c r="F4" s="819"/>
      <c r="G4" s="819"/>
      <c r="H4" s="819"/>
      <c r="I4" s="819"/>
      <c r="J4" s="819"/>
    </row>
    <row r="5" spans="1:10" ht="15.75">
      <c r="A5" s="815" t="s">
        <v>1323</v>
      </c>
      <c r="B5" s="815"/>
      <c r="C5" s="815"/>
      <c r="D5" s="815"/>
      <c r="E5" s="815"/>
      <c r="F5" s="815"/>
      <c r="G5" s="815"/>
      <c r="H5" s="815"/>
      <c r="I5" s="815"/>
      <c r="J5" s="815"/>
    </row>
    <row r="6" spans="1:10" ht="15.75">
      <c r="A6" s="815" t="s">
        <v>164</v>
      </c>
      <c r="B6" s="815"/>
      <c r="C6" s="815"/>
      <c r="D6" s="815"/>
      <c r="E6" s="815"/>
      <c r="F6" s="815"/>
      <c r="G6" s="815"/>
      <c r="H6" s="815"/>
      <c r="I6" s="815"/>
      <c r="J6" s="815"/>
    </row>
    <row r="7" spans="1:10" ht="15">
      <c r="A7" s="815" t="s">
        <v>165</v>
      </c>
      <c r="B7" s="815"/>
      <c r="C7" s="815"/>
      <c r="D7" s="815"/>
      <c r="E7" s="815"/>
      <c r="F7" s="815"/>
      <c r="G7" s="815"/>
      <c r="H7" s="815"/>
      <c r="I7" s="815"/>
      <c r="J7" s="815"/>
    </row>
    <row r="8" spans="1:10" ht="15">
      <c r="A8" s="815" t="s">
        <v>166</v>
      </c>
      <c r="B8" s="815"/>
      <c r="C8" s="815"/>
      <c r="D8" s="815"/>
      <c r="E8" s="815"/>
      <c r="F8" s="815"/>
      <c r="G8" s="815"/>
      <c r="H8" s="815"/>
      <c r="I8" s="815"/>
      <c r="J8" s="815"/>
    </row>
    <row r="9" spans="1:10" ht="15.75">
      <c r="A9" s="816"/>
      <c r="B9" s="816"/>
      <c r="C9" s="816"/>
      <c r="D9" s="816"/>
      <c r="E9" s="816"/>
      <c r="F9" s="816"/>
      <c r="G9" s="816"/>
      <c r="H9" s="816"/>
      <c r="I9" s="816"/>
      <c r="J9" s="816"/>
    </row>
    <row r="10" spans="1:10" ht="25.5">
      <c r="A10" s="72" t="s">
        <v>167</v>
      </c>
      <c r="B10" s="73" t="s">
        <v>168</v>
      </c>
      <c r="C10" s="74" t="s">
        <v>169</v>
      </c>
      <c r="D10" s="75" t="s">
        <v>170</v>
      </c>
      <c r="E10" s="76" t="s">
        <v>171</v>
      </c>
      <c r="F10" s="77" t="s">
        <v>172</v>
      </c>
      <c r="G10" s="76" t="s">
        <v>173</v>
      </c>
      <c r="H10" s="77" t="s">
        <v>174</v>
      </c>
      <c r="I10" s="78" t="s">
        <v>175</v>
      </c>
      <c r="J10" s="79" t="s">
        <v>96</v>
      </c>
    </row>
    <row r="11" spans="1:10">
      <c r="A11" s="80">
        <v>90371</v>
      </c>
      <c r="B11" s="81" t="s">
        <v>176</v>
      </c>
      <c r="C11" s="80" t="s">
        <v>177</v>
      </c>
      <c r="D11" s="82">
        <v>124.273</v>
      </c>
      <c r="E11" s="83"/>
      <c r="F11" s="84"/>
      <c r="G11" s="83"/>
      <c r="H11" s="84"/>
      <c r="I11" s="85"/>
      <c r="J11" s="86"/>
    </row>
    <row r="12" spans="1:10">
      <c r="A12" s="80">
        <v>90375</v>
      </c>
      <c r="B12" s="81" t="s">
        <v>178</v>
      </c>
      <c r="C12" s="80" t="s">
        <v>179</v>
      </c>
      <c r="D12" s="82">
        <v>314.27100000000002</v>
      </c>
      <c r="E12" s="83"/>
      <c r="F12" s="84"/>
      <c r="G12" s="83"/>
      <c r="H12" s="84"/>
      <c r="I12" s="85"/>
      <c r="J12" s="86"/>
    </row>
    <row r="13" spans="1:10">
      <c r="A13" s="80">
        <v>90376</v>
      </c>
      <c r="B13" s="81" t="s">
        <v>180</v>
      </c>
      <c r="C13" s="80" t="s">
        <v>179</v>
      </c>
      <c r="D13" s="82">
        <v>317.428</v>
      </c>
      <c r="E13" s="83"/>
      <c r="F13" s="84"/>
      <c r="G13" s="83"/>
      <c r="H13" s="84"/>
      <c r="I13" s="85"/>
      <c r="J13" s="86"/>
    </row>
    <row r="14" spans="1:10">
      <c r="A14" s="80">
        <v>90585</v>
      </c>
      <c r="B14" s="81" t="s">
        <v>181</v>
      </c>
      <c r="C14" s="80" t="s">
        <v>182</v>
      </c>
      <c r="D14" s="82">
        <v>131.25200000000001</v>
      </c>
      <c r="E14" s="83"/>
      <c r="F14" s="87"/>
      <c r="G14" s="83"/>
      <c r="H14" s="84"/>
      <c r="I14" s="85"/>
      <c r="J14" s="86"/>
    </row>
    <row r="15" spans="1:10">
      <c r="A15" s="80">
        <v>90586</v>
      </c>
      <c r="B15" s="81" t="s">
        <v>183</v>
      </c>
      <c r="C15" s="80" t="s">
        <v>184</v>
      </c>
      <c r="D15" s="82">
        <v>131.25200000000001</v>
      </c>
      <c r="E15" s="83"/>
      <c r="F15" s="87"/>
      <c r="G15" s="83"/>
      <c r="H15" s="84"/>
      <c r="I15" s="85"/>
      <c r="J15" s="86"/>
    </row>
    <row r="16" spans="1:10" ht="38.25">
      <c r="A16" s="80">
        <v>90630</v>
      </c>
      <c r="B16" s="81" t="s">
        <v>185</v>
      </c>
      <c r="C16" s="80" t="s">
        <v>186</v>
      </c>
      <c r="D16" s="82">
        <v>20.343</v>
      </c>
      <c r="E16" s="83">
        <v>95</v>
      </c>
      <c r="F16" s="82">
        <v>20.343</v>
      </c>
      <c r="G16" s="83"/>
      <c r="H16" s="84"/>
      <c r="I16" s="85"/>
      <c r="J16" s="86" t="s">
        <v>187</v>
      </c>
    </row>
    <row r="17" spans="1:10">
      <c r="A17" s="80">
        <v>90632</v>
      </c>
      <c r="B17" s="81" t="s">
        <v>188</v>
      </c>
      <c r="C17" s="80" t="s">
        <v>177</v>
      </c>
      <c r="D17" s="82">
        <v>53.384999999999998</v>
      </c>
      <c r="E17" s="83"/>
      <c r="F17" s="87"/>
      <c r="G17" s="83"/>
      <c r="H17" s="84"/>
      <c r="I17" s="85"/>
      <c r="J17" s="86"/>
    </row>
    <row r="18" spans="1:10" ht="38.25">
      <c r="A18" s="80">
        <v>90653</v>
      </c>
      <c r="B18" s="81" t="s">
        <v>189</v>
      </c>
      <c r="C18" s="80" t="s">
        <v>190</v>
      </c>
      <c r="D18" s="82">
        <v>50.216999999999999</v>
      </c>
      <c r="E18" s="83">
        <v>95</v>
      </c>
      <c r="F18" s="82">
        <v>50.216999999999999</v>
      </c>
      <c r="G18" s="83"/>
      <c r="H18" s="84"/>
      <c r="I18" s="85"/>
      <c r="J18" s="86" t="s">
        <v>191</v>
      </c>
    </row>
    <row r="19" spans="1:10" ht="38.25">
      <c r="A19" s="80">
        <v>90656</v>
      </c>
      <c r="B19" s="81" t="s">
        <v>192</v>
      </c>
      <c r="C19" s="80" t="s">
        <v>193</v>
      </c>
      <c r="D19" s="82">
        <v>19.246999999999996</v>
      </c>
      <c r="E19" s="83">
        <v>95</v>
      </c>
      <c r="F19" s="82">
        <v>19.246999999999996</v>
      </c>
      <c r="G19" s="83"/>
      <c r="H19" s="84"/>
      <c r="I19" s="85"/>
      <c r="J19" s="86" t="s">
        <v>187</v>
      </c>
    </row>
    <row r="20" spans="1:10" ht="38.25">
      <c r="A20" s="80">
        <v>90662</v>
      </c>
      <c r="B20" s="81" t="s">
        <v>194</v>
      </c>
      <c r="C20" s="88" t="s">
        <v>193</v>
      </c>
      <c r="D20" s="82">
        <v>49.024999999999999</v>
      </c>
      <c r="E20" s="83">
        <v>95</v>
      </c>
      <c r="F20" s="82">
        <v>49.024999999999999</v>
      </c>
      <c r="G20" s="83"/>
      <c r="H20" s="84"/>
      <c r="I20" s="85"/>
      <c r="J20" s="86" t="s">
        <v>187</v>
      </c>
    </row>
    <row r="21" spans="1:10">
      <c r="A21" s="80">
        <v>90670</v>
      </c>
      <c r="B21" s="81" t="s">
        <v>195</v>
      </c>
      <c r="C21" s="80" t="s">
        <v>193</v>
      </c>
      <c r="D21" s="82">
        <v>192.637</v>
      </c>
      <c r="E21" s="83">
        <v>95</v>
      </c>
      <c r="F21" s="82">
        <v>192.637</v>
      </c>
      <c r="G21" s="83"/>
      <c r="H21" s="84"/>
      <c r="I21" s="85"/>
      <c r="J21" s="86"/>
    </row>
    <row r="22" spans="1:10" ht="38.25">
      <c r="A22" s="89">
        <v>90673</v>
      </c>
      <c r="B22" s="81" t="s">
        <v>198</v>
      </c>
      <c r="C22" s="91" t="s">
        <v>193</v>
      </c>
      <c r="D22" s="82">
        <v>40.613</v>
      </c>
      <c r="E22" s="83">
        <v>95</v>
      </c>
      <c r="F22" s="82">
        <v>40.613</v>
      </c>
      <c r="G22" s="90"/>
      <c r="H22" s="82"/>
      <c r="I22" s="90"/>
      <c r="J22" s="86" t="s">
        <v>187</v>
      </c>
    </row>
    <row r="23" spans="1:10" ht="38.25">
      <c r="A23" s="89">
        <v>90674</v>
      </c>
      <c r="B23" s="81" t="s">
        <v>199</v>
      </c>
      <c r="C23" s="92" t="s">
        <v>193</v>
      </c>
      <c r="D23" s="82">
        <v>24.047000000000001</v>
      </c>
      <c r="E23" s="83">
        <v>95</v>
      </c>
      <c r="F23" s="82">
        <v>24.047000000000001</v>
      </c>
      <c r="G23" s="90"/>
      <c r="H23" s="82"/>
      <c r="I23" s="90"/>
      <c r="J23" s="86" t="s">
        <v>187</v>
      </c>
    </row>
    <row r="24" spans="1:10">
      <c r="A24" s="80">
        <v>90675</v>
      </c>
      <c r="B24" s="81" t="s">
        <v>200</v>
      </c>
      <c r="C24" s="80" t="s">
        <v>177</v>
      </c>
      <c r="D24" s="82">
        <v>269.12299999999999</v>
      </c>
      <c r="E24" s="83"/>
      <c r="F24" s="87"/>
      <c r="G24" s="83"/>
      <c r="H24" s="84"/>
      <c r="I24" s="85"/>
      <c r="J24" s="86"/>
    </row>
    <row r="25" spans="1:10" ht="51">
      <c r="A25" s="80">
        <v>90682</v>
      </c>
      <c r="B25" s="81" t="s">
        <v>1322</v>
      </c>
      <c r="C25" s="91" t="s">
        <v>193</v>
      </c>
      <c r="D25" s="82">
        <v>46.313000000000002</v>
      </c>
      <c r="E25" s="83">
        <v>95</v>
      </c>
      <c r="F25" s="82">
        <v>46.313000000000002</v>
      </c>
      <c r="G25" s="83"/>
      <c r="H25" s="84"/>
      <c r="I25" s="85"/>
      <c r="J25" s="105" t="s">
        <v>1320</v>
      </c>
    </row>
    <row r="26" spans="1:10" ht="38.25">
      <c r="A26" s="89">
        <v>90685</v>
      </c>
      <c r="B26" s="81" t="s">
        <v>201</v>
      </c>
      <c r="C26" s="117" t="s">
        <v>202</v>
      </c>
      <c r="D26" s="82">
        <v>21.198</v>
      </c>
      <c r="E26" s="83">
        <v>95</v>
      </c>
      <c r="F26" s="82">
        <v>21.198</v>
      </c>
      <c r="G26" s="90"/>
      <c r="H26" s="82"/>
      <c r="I26" s="90"/>
      <c r="J26" s="86" t="s">
        <v>187</v>
      </c>
    </row>
    <row r="27" spans="1:10" ht="38.25">
      <c r="A27" s="89">
        <v>90686</v>
      </c>
      <c r="B27" s="81" t="s">
        <v>203</v>
      </c>
      <c r="C27" s="89" t="s">
        <v>190</v>
      </c>
      <c r="D27" s="82">
        <v>19.032</v>
      </c>
      <c r="E27" s="83">
        <v>95</v>
      </c>
      <c r="F27" s="82">
        <v>19.032</v>
      </c>
      <c r="G27" s="90"/>
      <c r="H27" s="82"/>
      <c r="I27" s="90"/>
      <c r="J27" s="86" t="s">
        <v>187</v>
      </c>
    </row>
    <row r="28" spans="1:10" ht="38.25">
      <c r="A28" s="80">
        <v>90687</v>
      </c>
      <c r="B28" s="81" t="s">
        <v>204</v>
      </c>
      <c r="C28" s="80" t="s">
        <v>205</v>
      </c>
      <c r="D28" s="82">
        <v>9.4030000000000005</v>
      </c>
      <c r="E28" s="83">
        <v>95</v>
      </c>
      <c r="F28" s="82">
        <v>9.4030000000000005</v>
      </c>
      <c r="G28" s="83"/>
      <c r="H28" s="84"/>
      <c r="I28" s="85"/>
      <c r="J28" s="86" t="s">
        <v>191</v>
      </c>
    </row>
    <row r="29" spans="1:10" ht="38.25">
      <c r="A29" s="89">
        <v>90688</v>
      </c>
      <c r="B29" s="81" t="s">
        <v>206</v>
      </c>
      <c r="C29" s="89" t="s">
        <v>193</v>
      </c>
      <c r="D29" s="82">
        <v>17.835000000000001</v>
      </c>
      <c r="E29" s="83">
        <v>95</v>
      </c>
      <c r="F29" s="82">
        <v>17.835000000000001</v>
      </c>
      <c r="G29" s="90"/>
      <c r="H29" s="82"/>
      <c r="I29" s="90"/>
      <c r="J29" s="86" t="s">
        <v>191</v>
      </c>
    </row>
    <row r="30" spans="1:10">
      <c r="A30" s="80">
        <v>90691</v>
      </c>
      <c r="B30" s="81" t="s">
        <v>207</v>
      </c>
      <c r="C30" s="80" t="s">
        <v>193</v>
      </c>
      <c r="D30" s="82">
        <v>82.162999999999997</v>
      </c>
      <c r="E30" s="83"/>
      <c r="F30" s="87"/>
      <c r="G30" s="83"/>
      <c r="H30" s="84"/>
      <c r="I30" s="85"/>
      <c r="J30" s="86"/>
    </row>
    <row r="31" spans="1:10">
      <c r="A31" s="80">
        <v>90714</v>
      </c>
      <c r="B31" s="81" t="s">
        <v>208</v>
      </c>
      <c r="C31" s="80" t="s">
        <v>193</v>
      </c>
      <c r="D31" s="82">
        <v>22.073</v>
      </c>
      <c r="E31" s="83"/>
      <c r="F31" s="87"/>
      <c r="G31" s="83"/>
      <c r="H31" s="84"/>
      <c r="I31" s="85"/>
      <c r="J31" s="86"/>
    </row>
    <row r="32" spans="1:10">
      <c r="A32" s="80">
        <v>90715</v>
      </c>
      <c r="B32" s="81" t="s">
        <v>209</v>
      </c>
      <c r="C32" s="80" t="s">
        <v>193</v>
      </c>
      <c r="D32" s="82">
        <v>31.667000000000002</v>
      </c>
      <c r="E32" s="83"/>
      <c r="F32" s="87"/>
      <c r="G32" s="83"/>
      <c r="H32" s="84"/>
      <c r="I32" s="85"/>
      <c r="J32" s="86"/>
    </row>
    <row r="33" spans="1:10">
      <c r="A33" s="80">
        <v>90732</v>
      </c>
      <c r="B33" s="81" t="s">
        <v>210</v>
      </c>
      <c r="C33" s="80" t="s">
        <v>193</v>
      </c>
      <c r="D33" s="82">
        <v>98.849000000000004</v>
      </c>
      <c r="E33" s="83">
        <v>95</v>
      </c>
      <c r="F33" s="82">
        <v>98.849000000000004</v>
      </c>
      <c r="G33" s="83"/>
      <c r="H33" s="84"/>
      <c r="I33" s="85"/>
      <c r="J33" s="86"/>
    </row>
    <row r="34" spans="1:10">
      <c r="A34" s="80">
        <v>90740</v>
      </c>
      <c r="B34" s="81" t="s">
        <v>211</v>
      </c>
      <c r="C34" s="80" t="s">
        <v>212</v>
      </c>
      <c r="D34" s="82">
        <v>126.59699999999998</v>
      </c>
      <c r="E34" s="83">
        <v>95</v>
      </c>
      <c r="F34" s="82">
        <v>126.59699999999998</v>
      </c>
      <c r="G34" s="83"/>
      <c r="H34" s="84"/>
      <c r="I34" s="85"/>
      <c r="J34" s="86"/>
    </row>
    <row r="35" spans="1:10">
      <c r="A35" s="80">
        <v>90743</v>
      </c>
      <c r="B35" s="81" t="s">
        <v>213</v>
      </c>
      <c r="C35" s="80" t="s">
        <v>214</v>
      </c>
      <c r="D35" s="82">
        <v>26.134499999999999</v>
      </c>
      <c r="E35" s="83">
        <v>95</v>
      </c>
      <c r="F35" s="82">
        <v>26.134499999999999</v>
      </c>
      <c r="G35" s="83"/>
      <c r="H35" s="84"/>
      <c r="I35" s="85"/>
      <c r="J35" s="86"/>
    </row>
    <row r="36" spans="1:10">
      <c r="A36" s="80">
        <v>90744</v>
      </c>
      <c r="B36" s="81" t="s">
        <v>215</v>
      </c>
      <c r="C36" s="80" t="s">
        <v>214</v>
      </c>
      <c r="D36" s="82">
        <v>26.135000000000002</v>
      </c>
      <c r="E36" s="83">
        <v>95</v>
      </c>
      <c r="F36" s="82">
        <v>26.135000000000002</v>
      </c>
      <c r="G36" s="83"/>
      <c r="H36" s="84"/>
      <c r="I36" s="85"/>
      <c r="J36" s="86"/>
    </row>
    <row r="37" spans="1:10">
      <c r="A37" s="80">
        <v>90746</v>
      </c>
      <c r="B37" s="81" t="s">
        <v>216</v>
      </c>
      <c r="C37" s="80" t="s">
        <v>217</v>
      </c>
      <c r="D37" s="82">
        <v>63.298999999999999</v>
      </c>
      <c r="E37" s="83">
        <v>95</v>
      </c>
      <c r="F37" s="82">
        <v>63.298999999999999</v>
      </c>
      <c r="G37" s="83"/>
      <c r="H37" s="84"/>
      <c r="I37" s="85"/>
      <c r="J37" s="86"/>
    </row>
    <row r="38" spans="1:10">
      <c r="A38" s="80">
        <v>90747</v>
      </c>
      <c r="B38" s="81" t="s">
        <v>218</v>
      </c>
      <c r="C38" s="80" t="s">
        <v>212</v>
      </c>
      <c r="D38" s="82">
        <v>126.59699999999998</v>
      </c>
      <c r="E38" s="83">
        <v>95</v>
      </c>
      <c r="F38" s="82">
        <v>126.59699999999998</v>
      </c>
      <c r="G38" s="83"/>
      <c r="H38" s="84"/>
      <c r="I38" s="85"/>
      <c r="J38" s="86"/>
    </row>
    <row r="39" spans="1:10" ht="51">
      <c r="A39" s="80">
        <v>90756</v>
      </c>
      <c r="B39" s="81" t="s">
        <v>1321</v>
      </c>
      <c r="C39" s="91" t="s">
        <v>193</v>
      </c>
      <c r="D39" s="82">
        <v>22.792999999999999</v>
      </c>
      <c r="E39" s="83">
        <v>95</v>
      </c>
      <c r="F39" s="82">
        <v>22.792999999999999</v>
      </c>
      <c r="G39" s="83"/>
      <c r="H39" s="84"/>
      <c r="I39" s="85"/>
      <c r="J39" s="105" t="s">
        <v>1320</v>
      </c>
    </row>
    <row r="40" spans="1:10">
      <c r="A40" s="80" t="s">
        <v>219</v>
      </c>
      <c r="B40" s="81" t="s">
        <v>220</v>
      </c>
      <c r="C40" s="80" t="s">
        <v>186</v>
      </c>
      <c r="D40" s="82">
        <v>0.224</v>
      </c>
      <c r="E40" s="83"/>
      <c r="F40" s="87"/>
      <c r="G40" s="83"/>
      <c r="H40" s="84"/>
      <c r="I40" s="85"/>
      <c r="J40" s="86"/>
    </row>
    <row r="41" spans="1:10">
      <c r="A41" s="80" t="s">
        <v>221</v>
      </c>
      <c r="B41" s="81" t="s">
        <v>222</v>
      </c>
      <c r="C41" s="80" t="s">
        <v>177</v>
      </c>
      <c r="D41" s="82">
        <v>1.7290000000000001</v>
      </c>
      <c r="E41" s="83"/>
      <c r="F41" s="84"/>
      <c r="G41" s="83"/>
      <c r="H41" s="84"/>
      <c r="I41" s="85"/>
      <c r="J41" s="86"/>
    </row>
    <row r="42" spans="1:10">
      <c r="A42" s="80" t="s">
        <v>223</v>
      </c>
      <c r="B42" s="81" t="s">
        <v>224</v>
      </c>
      <c r="C42" s="80" t="s">
        <v>177</v>
      </c>
      <c r="D42" s="82">
        <v>2.08</v>
      </c>
      <c r="E42" s="83"/>
      <c r="F42" s="84"/>
      <c r="G42" s="83"/>
      <c r="H42" s="84"/>
      <c r="I42" s="85"/>
      <c r="J42" s="86"/>
    </row>
    <row r="43" spans="1:10">
      <c r="A43" s="80" t="s">
        <v>225</v>
      </c>
      <c r="B43" s="81" t="s">
        <v>226</v>
      </c>
      <c r="C43" s="80" t="s">
        <v>177</v>
      </c>
      <c r="D43" s="82">
        <v>1.992</v>
      </c>
      <c r="E43" s="83"/>
      <c r="F43" s="84"/>
      <c r="G43" s="83"/>
      <c r="H43" s="84"/>
      <c r="I43" s="85"/>
      <c r="J43" s="86"/>
    </row>
    <row r="44" spans="1:10">
      <c r="A44" s="80" t="s">
        <v>227</v>
      </c>
      <c r="B44" s="81" t="s">
        <v>228</v>
      </c>
      <c r="C44" s="80" t="s">
        <v>177</v>
      </c>
      <c r="D44" s="82">
        <v>1.9850000000000001</v>
      </c>
      <c r="E44" s="83"/>
      <c r="F44" s="84"/>
      <c r="G44" s="83"/>
      <c r="H44" s="84"/>
      <c r="I44" s="93"/>
      <c r="J44" s="86"/>
    </row>
    <row r="45" spans="1:10">
      <c r="A45" s="94" t="s">
        <v>229</v>
      </c>
      <c r="B45" s="81" t="s">
        <v>230</v>
      </c>
      <c r="C45" s="94" t="s">
        <v>177</v>
      </c>
      <c r="D45" s="82">
        <v>13.938000000000001</v>
      </c>
      <c r="E45" s="83"/>
      <c r="F45" s="84"/>
      <c r="G45" s="83"/>
      <c r="H45" s="84"/>
      <c r="I45" s="85"/>
      <c r="J45" s="86"/>
    </row>
    <row r="46" spans="1:10">
      <c r="A46" s="80" t="s">
        <v>231</v>
      </c>
      <c r="B46" s="81" t="s">
        <v>232</v>
      </c>
      <c r="C46" s="87" t="s">
        <v>233</v>
      </c>
      <c r="D46" s="82">
        <v>0.378</v>
      </c>
      <c r="E46" s="83"/>
      <c r="F46" s="84"/>
      <c r="G46" s="83"/>
      <c r="H46" s="84"/>
      <c r="I46" s="85"/>
      <c r="J46" s="86"/>
    </row>
    <row r="47" spans="1:10" ht="45" customHeight="1">
      <c r="A47" s="80" t="s">
        <v>234</v>
      </c>
      <c r="B47" s="81" t="s">
        <v>235</v>
      </c>
      <c r="C47" s="87" t="s">
        <v>236</v>
      </c>
      <c r="D47" s="87" t="s">
        <v>154</v>
      </c>
      <c r="E47" s="84"/>
      <c r="F47" s="83"/>
      <c r="G47" s="84"/>
      <c r="H47" s="85"/>
      <c r="I47" s="71"/>
      <c r="J47" s="95" t="s">
        <v>1319</v>
      </c>
    </row>
    <row r="48" spans="1:10">
      <c r="A48" s="80" t="s">
        <v>25</v>
      </c>
      <c r="B48" s="81" t="s">
        <v>238</v>
      </c>
      <c r="C48" s="87" t="s">
        <v>239</v>
      </c>
      <c r="D48" s="82">
        <v>49.588999999999999</v>
      </c>
      <c r="E48" s="83"/>
      <c r="F48" s="84"/>
      <c r="G48" s="83"/>
      <c r="H48" s="84"/>
      <c r="I48" s="85"/>
      <c r="J48" s="86"/>
    </row>
    <row r="49" spans="1:10">
      <c r="A49" s="80" t="s">
        <v>240</v>
      </c>
      <c r="B49" s="81" t="s">
        <v>241</v>
      </c>
      <c r="C49" s="80" t="s">
        <v>239</v>
      </c>
      <c r="D49" s="82">
        <v>1215.1969999999999</v>
      </c>
      <c r="E49" s="83"/>
      <c r="F49" s="84"/>
      <c r="G49" s="83"/>
      <c r="H49" s="84"/>
      <c r="I49" s="85"/>
      <c r="J49" s="86"/>
    </row>
    <row r="50" spans="1:10" ht="12.75" customHeight="1">
      <c r="A50" s="80" t="s">
        <v>242</v>
      </c>
      <c r="B50" s="81" t="s">
        <v>243</v>
      </c>
      <c r="C50" s="80" t="s">
        <v>244</v>
      </c>
      <c r="D50" s="82">
        <v>1.2270000000000001</v>
      </c>
      <c r="E50" s="83"/>
      <c r="F50" s="84"/>
      <c r="G50" s="83"/>
      <c r="H50" s="87"/>
      <c r="I50" s="85"/>
      <c r="J50" s="86"/>
    </row>
    <row r="51" spans="1:10" ht="12.75" customHeight="1">
      <c r="A51" s="80" t="s">
        <v>245</v>
      </c>
      <c r="B51" s="81" t="s">
        <v>246</v>
      </c>
      <c r="C51" s="80" t="s">
        <v>247</v>
      </c>
      <c r="D51" s="82">
        <v>7.1999999999999995E-2</v>
      </c>
      <c r="E51" s="83"/>
      <c r="F51" s="84"/>
      <c r="G51" s="83"/>
      <c r="H51" s="87"/>
      <c r="I51" s="85"/>
      <c r="J51" s="86"/>
    </row>
    <row r="52" spans="1:10">
      <c r="A52" s="80" t="s">
        <v>248</v>
      </c>
      <c r="B52" s="81" t="s">
        <v>249</v>
      </c>
      <c r="C52" s="80" t="s">
        <v>250</v>
      </c>
      <c r="D52" s="82">
        <v>0.60499999999999998</v>
      </c>
      <c r="E52" s="83"/>
      <c r="F52" s="84"/>
      <c r="G52" s="83"/>
      <c r="H52" s="87"/>
      <c r="I52" s="85"/>
      <c r="J52" s="86"/>
    </row>
    <row r="53" spans="1:10">
      <c r="A53" s="80" t="s">
        <v>251</v>
      </c>
      <c r="B53" s="81" t="s">
        <v>252</v>
      </c>
      <c r="C53" s="80" t="s">
        <v>253</v>
      </c>
      <c r="D53" s="82">
        <v>0.81299999999999994</v>
      </c>
      <c r="E53" s="83"/>
      <c r="F53" s="84"/>
      <c r="G53" s="83"/>
      <c r="H53" s="84"/>
      <c r="I53" s="85"/>
      <c r="J53" s="86"/>
    </row>
    <row r="54" spans="1:10">
      <c r="A54" s="80" t="s">
        <v>254</v>
      </c>
      <c r="B54" s="81" t="s">
        <v>255</v>
      </c>
      <c r="C54" s="80" t="s">
        <v>250</v>
      </c>
      <c r="D54" s="82">
        <v>974.58699999999999</v>
      </c>
      <c r="E54" s="83"/>
      <c r="F54" s="84"/>
      <c r="G54" s="83"/>
      <c r="H54" s="84"/>
      <c r="I54" s="85"/>
      <c r="J54" s="86"/>
    </row>
    <row r="55" spans="1:10">
      <c r="A55" s="80" t="s">
        <v>33</v>
      </c>
      <c r="B55" s="81" t="s">
        <v>256</v>
      </c>
      <c r="C55" s="80" t="s">
        <v>250</v>
      </c>
      <c r="D55" s="82">
        <v>171.065</v>
      </c>
      <c r="E55" s="83"/>
      <c r="F55" s="84"/>
      <c r="G55" s="83"/>
      <c r="H55" s="87"/>
      <c r="I55" s="85"/>
      <c r="J55" s="86"/>
    </row>
    <row r="56" spans="1:10">
      <c r="A56" s="89" t="s">
        <v>257</v>
      </c>
      <c r="B56" s="81" t="s">
        <v>258</v>
      </c>
      <c r="C56" s="89" t="s">
        <v>250</v>
      </c>
      <c r="D56" s="82">
        <v>1778.597</v>
      </c>
      <c r="E56" s="96"/>
      <c r="F56" s="97"/>
      <c r="G56" s="90"/>
      <c r="H56" s="82"/>
      <c r="I56" s="90"/>
      <c r="J56" s="98"/>
    </row>
    <row r="57" spans="1:10">
      <c r="A57" s="80" t="s">
        <v>259</v>
      </c>
      <c r="B57" s="81" t="s">
        <v>260</v>
      </c>
      <c r="C57" s="80" t="s">
        <v>261</v>
      </c>
      <c r="D57" s="82">
        <v>959.81</v>
      </c>
      <c r="E57" s="83"/>
      <c r="F57" s="84"/>
      <c r="G57" s="83"/>
      <c r="H57" s="84"/>
      <c r="I57" s="85"/>
      <c r="J57" s="86"/>
    </row>
    <row r="58" spans="1:10">
      <c r="A58" s="80" t="s">
        <v>157</v>
      </c>
      <c r="B58" s="81" t="s">
        <v>262</v>
      </c>
      <c r="C58" s="80" t="s">
        <v>239</v>
      </c>
      <c r="D58" s="82">
        <v>159.73400000000001</v>
      </c>
      <c r="E58" s="83"/>
      <c r="F58" s="84"/>
      <c r="G58" s="83"/>
      <c r="H58" s="84"/>
      <c r="I58" s="85"/>
      <c r="J58" s="86"/>
    </row>
    <row r="59" spans="1:10">
      <c r="A59" s="80" t="s">
        <v>23</v>
      </c>
      <c r="B59" s="81" t="s">
        <v>263</v>
      </c>
      <c r="C59" s="80" t="s">
        <v>239</v>
      </c>
      <c r="D59" s="82">
        <v>4.9370000000000003</v>
      </c>
      <c r="E59" s="83"/>
      <c r="F59" s="84"/>
      <c r="G59" s="83"/>
      <c r="H59" s="84"/>
      <c r="I59" s="85"/>
      <c r="J59" s="86"/>
    </row>
    <row r="60" spans="1:10">
      <c r="A60" s="80" t="s">
        <v>264</v>
      </c>
      <c r="B60" s="81" t="s">
        <v>265</v>
      </c>
      <c r="C60" s="80" t="s">
        <v>239</v>
      </c>
      <c r="D60" s="82">
        <v>4.569</v>
      </c>
      <c r="E60" s="83"/>
      <c r="F60" s="84"/>
      <c r="G60" s="83"/>
      <c r="H60" s="84"/>
      <c r="I60" s="85"/>
      <c r="J60" s="86"/>
    </row>
    <row r="61" spans="1:10">
      <c r="A61" s="80" t="s">
        <v>266</v>
      </c>
      <c r="B61" s="81" t="s">
        <v>267</v>
      </c>
      <c r="C61" s="80" t="s">
        <v>244</v>
      </c>
      <c r="D61" s="82">
        <v>1.6319999999999999</v>
      </c>
      <c r="E61" s="83"/>
      <c r="F61" s="84"/>
      <c r="G61" s="83"/>
      <c r="H61" s="84"/>
      <c r="I61" s="85"/>
      <c r="J61" s="86"/>
    </row>
    <row r="62" spans="1:10">
      <c r="A62" s="80" t="s">
        <v>268</v>
      </c>
      <c r="B62" s="81" t="s">
        <v>269</v>
      </c>
      <c r="C62" s="80" t="s">
        <v>270</v>
      </c>
      <c r="D62" s="82">
        <v>9.2170000000000005</v>
      </c>
      <c r="E62" s="83"/>
      <c r="F62" s="84"/>
      <c r="G62" s="83"/>
      <c r="H62" s="84"/>
      <c r="I62" s="85"/>
      <c r="J62" s="86"/>
    </row>
    <row r="63" spans="1:10">
      <c r="A63" s="80" t="s">
        <v>271</v>
      </c>
      <c r="B63" s="81" t="s">
        <v>272</v>
      </c>
      <c r="C63" s="80" t="s">
        <v>182</v>
      </c>
      <c r="D63" s="82">
        <v>32.783000000000001</v>
      </c>
      <c r="E63" s="83"/>
      <c r="F63" s="84"/>
      <c r="G63" s="83"/>
      <c r="H63" s="84"/>
      <c r="I63" s="85"/>
      <c r="J63" s="86"/>
    </row>
    <row r="64" spans="1:10">
      <c r="A64" s="80" t="s">
        <v>273</v>
      </c>
      <c r="B64" s="81" t="s">
        <v>274</v>
      </c>
      <c r="C64" s="80" t="s">
        <v>239</v>
      </c>
      <c r="D64" s="82">
        <v>13.859</v>
      </c>
      <c r="E64" s="83"/>
      <c r="F64" s="84"/>
      <c r="G64" s="83"/>
      <c r="H64" s="84"/>
      <c r="I64" s="85"/>
      <c r="J64" s="86"/>
    </row>
    <row r="65" spans="1:10">
      <c r="A65" s="80" t="s">
        <v>275</v>
      </c>
      <c r="B65" s="81" t="s">
        <v>276</v>
      </c>
      <c r="C65" s="80" t="s">
        <v>239</v>
      </c>
      <c r="D65" s="82">
        <v>21.515000000000001</v>
      </c>
      <c r="E65" s="83"/>
      <c r="F65" s="84"/>
      <c r="G65" s="83"/>
      <c r="H65" s="84"/>
      <c r="I65" s="85"/>
      <c r="J65" s="86"/>
    </row>
    <row r="66" spans="1:10">
      <c r="A66" s="80" t="s">
        <v>277</v>
      </c>
      <c r="B66" s="81" t="s">
        <v>278</v>
      </c>
      <c r="C66" s="80" t="s">
        <v>261</v>
      </c>
      <c r="D66" s="82">
        <v>1.1080000000000001</v>
      </c>
      <c r="E66" s="83"/>
      <c r="F66" s="84"/>
      <c r="G66" s="83"/>
      <c r="H66" s="84"/>
      <c r="I66" s="85"/>
      <c r="J66" s="86"/>
    </row>
    <row r="67" spans="1:10">
      <c r="A67" s="80" t="s">
        <v>279</v>
      </c>
      <c r="B67" s="81" t="s">
        <v>280</v>
      </c>
      <c r="C67" s="80" t="s">
        <v>281</v>
      </c>
      <c r="D67" s="82">
        <v>2.972</v>
      </c>
      <c r="E67" s="83"/>
      <c r="F67" s="84"/>
      <c r="G67" s="83"/>
      <c r="H67" s="84"/>
      <c r="I67" s="85"/>
      <c r="J67" s="86"/>
    </row>
    <row r="68" spans="1:10">
      <c r="A68" s="80" t="s">
        <v>282</v>
      </c>
      <c r="B68" s="81" t="s">
        <v>283</v>
      </c>
      <c r="C68" s="80" t="s">
        <v>250</v>
      </c>
      <c r="D68" s="82">
        <v>0.53600000000000003</v>
      </c>
      <c r="E68" s="83"/>
      <c r="F68" s="84"/>
      <c r="G68" s="83"/>
      <c r="H68" s="84"/>
      <c r="I68" s="85"/>
      <c r="J68" s="86"/>
    </row>
    <row r="69" spans="1:10">
      <c r="A69" s="80" t="s">
        <v>284</v>
      </c>
      <c r="B69" s="81" t="s">
        <v>285</v>
      </c>
      <c r="C69" s="80" t="s">
        <v>286</v>
      </c>
      <c r="D69" s="82">
        <v>3.2639999999999998</v>
      </c>
      <c r="E69" s="83"/>
      <c r="F69" s="84"/>
      <c r="G69" s="83"/>
      <c r="H69" s="84"/>
      <c r="I69" s="85"/>
      <c r="J69" s="86"/>
    </row>
    <row r="70" spans="1:10">
      <c r="A70" s="80" t="s">
        <v>287</v>
      </c>
      <c r="B70" s="81" t="s">
        <v>288</v>
      </c>
      <c r="C70" s="80" t="s">
        <v>250</v>
      </c>
      <c r="D70" s="82">
        <v>4.8860000000000001</v>
      </c>
      <c r="E70" s="83"/>
      <c r="F70" s="84"/>
      <c r="G70" s="83"/>
      <c r="H70" s="84"/>
      <c r="I70" s="85"/>
      <c r="J70" s="86"/>
    </row>
    <row r="71" spans="1:10">
      <c r="A71" s="80" t="s">
        <v>289</v>
      </c>
      <c r="B71" s="81" t="s">
        <v>290</v>
      </c>
      <c r="C71" s="80" t="s">
        <v>261</v>
      </c>
      <c r="D71" s="82">
        <v>3.3679999999999999</v>
      </c>
      <c r="E71" s="83"/>
      <c r="F71" s="84"/>
      <c r="G71" s="83"/>
      <c r="H71" s="84"/>
      <c r="I71" s="85"/>
      <c r="J71" s="99"/>
    </row>
    <row r="72" spans="1:10">
      <c r="A72" s="80" t="s">
        <v>291</v>
      </c>
      <c r="B72" s="81" t="s">
        <v>292</v>
      </c>
      <c r="C72" s="80" t="s">
        <v>293</v>
      </c>
      <c r="D72" s="82">
        <v>5.1999999999999998E-2</v>
      </c>
      <c r="E72" s="83"/>
      <c r="F72" s="84"/>
      <c r="G72" s="83"/>
      <c r="H72" s="84"/>
      <c r="I72" s="85"/>
      <c r="J72" s="86"/>
    </row>
    <row r="73" spans="1:10">
      <c r="A73" s="80" t="s">
        <v>294</v>
      </c>
      <c r="B73" s="81" t="s">
        <v>295</v>
      </c>
      <c r="C73" s="80" t="s">
        <v>244</v>
      </c>
      <c r="D73" s="82">
        <v>52.694000000000003</v>
      </c>
      <c r="E73" s="83"/>
      <c r="F73" s="84"/>
      <c r="G73" s="83"/>
      <c r="H73" s="84"/>
      <c r="I73" s="85"/>
      <c r="J73" s="86"/>
    </row>
    <row r="74" spans="1:10">
      <c r="A74" s="80" t="s">
        <v>296</v>
      </c>
      <c r="B74" s="81" t="s">
        <v>297</v>
      </c>
      <c r="C74" s="80" t="s">
        <v>239</v>
      </c>
      <c r="D74" s="82">
        <v>164.619</v>
      </c>
      <c r="E74" s="83"/>
      <c r="F74" s="84"/>
      <c r="G74" s="83"/>
      <c r="H74" s="84"/>
      <c r="I74" s="85"/>
      <c r="J74" s="86"/>
    </row>
    <row r="75" spans="1:10">
      <c r="A75" s="80" t="s">
        <v>298</v>
      </c>
      <c r="B75" s="81" t="s">
        <v>299</v>
      </c>
      <c r="C75" s="80" t="s">
        <v>300</v>
      </c>
      <c r="D75" s="82">
        <v>70.337000000000003</v>
      </c>
      <c r="E75" s="83"/>
      <c r="F75" s="84"/>
      <c r="G75" s="83"/>
      <c r="H75" s="84"/>
      <c r="I75" s="85"/>
      <c r="J75" s="86"/>
    </row>
    <row r="76" spans="1:10">
      <c r="A76" s="80" t="s">
        <v>301</v>
      </c>
      <c r="B76" s="81" t="s">
        <v>302</v>
      </c>
      <c r="C76" s="80" t="s">
        <v>286</v>
      </c>
      <c r="D76" s="82">
        <v>3440.3670000000002</v>
      </c>
      <c r="E76" s="83"/>
      <c r="F76" s="84"/>
      <c r="G76" s="83"/>
      <c r="H76" s="84"/>
      <c r="I76" s="85"/>
      <c r="J76" s="86"/>
    </row>
    <row r="77" spans="1:10">
      <c r="A77" s="80" t="s">
        <v>83</v>
      </c>
      <c r="B77" s="81" t="s">
        <v>303</v>
      </c>
      <c r="C77" s="80" t="s">
        <v>250</v>
      </c>
      <c r="D77" s="82">
        <v>3.9350000000000001</v>
      </c>
      <c r="E77" s="83"/>
      <c r="F77" s="84"/>
      <c r="G77" s="83"/>
      <c r="H77" s="84"/>
      <c r="I77" s="85"/>
      <c r="J77" s="86"/>
    </row>
    <row r="78" spans="1:10">
      <c r="A78" s="94" t="s">
        <v>39</v>
      </c>
      <c r="B78" s="81" t="s">
        <v>304</v>
      </c>
      <c r="C78" s="94" t="s">
        <v>239</v>
      </c>
      <c r="D78" s="82">
        <v>42.808</v>
      </c>
      <c r="E78" s="83"/>
      <c r="F78" s="84"/>
      <c r="G78" s="83"/>
      <c r="H78" s="84"/>
      <c r="I78" s="85"/>
      <c r="J78" s="86"/>
    </row>
    <row r="79" spans="1:10">
      <c r="A79" s="80" t="s">
        <v>305</v>
      </c>
      <c r="B79" s="81" t="s">
        <v>306</v>
      </c>
      <c r="C79" s="80" t="s">
        <v>286</v>
      </c>
      <c r="D79" s="82">
        <v>74.942999999999998</v>
      </c>
      <c r="E79" s="83"/>
      <c r="F79" s="84"/>
      <c r="G79" s="83"/>
      <c r="H79" s="84"/>
      <c r="I79" s="85"/>
      <c r="J79" s="99"/>
    </row>
    <row r="80" spans="1:10">
      <c r="A80" s="80" t="s">
        <v>307</v>
      </c>
      <c r="B80" s="81" t="s">
        <v>308</v>
      </c>
      <c r="C80" s="80" t="s">
        <v>250</v>
      </c>
      <c r="D80" s="82">
        <v>20.22</v>
      </c>
      <c r="E80" s="83"/>
      <c r="F80" s="84"/>
      <c r="G80" s="83"/>
      <c r="H80" s="84"/>
      <c r="I80" s="85"/>
      <c r="J80" s="86"/>
    </row>
    <row r="81" spans="1:10">
      <c r="A81" s="80" t="s">
        <v>309</v>
      </c>
      <c r="B81" s="81" t="s">
        <v>310</v>
      </c>
      <c r="C81" s="80" t="s">
        <v>311</v>
      </c>
      <c r="D81" s="82">
        <v>9.3369999999999997</v>
      </c>
      <c r="E81" s="83"/>
      <c r="F81" s="84"/>
      <c r="G81" s="83"/>
      <c r="H81" s="84"/>
      <c r="I81" s="85"/>
      <c r="J81" s="86"/>
    </row>
    <row r="82" spans="1:10">
      <c r="A82" s="80" t="s">
        <v>312</v>
      </c>
      <c r="B82" s="81" t="s">
        <v>313</v>
      </c>
      <c r="C82" s="80" t="s">
        <v>311</v>
      </c>
      <c r="D82" s="82">
        <v>11.920999999999999</v>
      </c>
      <c r="E82" s="83"/>
      <c r="F82" s="84"/>
      <c r="G82" s="83"/>
      <c r="H82" s="84"/>
      <c r="I82" s="85"/>
      <c r="J82" s="86"/>
    </row>
    <row r="83" spans="1:10">
      <c r="A83" s="80" t="s">
        <v>314</v>
      </c>
      <c r="B83" s="81" t="s">
        <v>315</v>
      </c>
      <c r="C83" s="80" t="s">
        <v>316</v>
      </c>
      <c r="D83" s="82">
        <v>1261.308</v>
      </c>
      <c r="E83" s="83"/>
      <c r="F83" s="84"/>
      <c r="G83" s="83"/>
      <c r="H83" s="84"/>
      <c r="I83" s="85"/>
      <c r="J83" s="86"/>
    </row>
    <row r="84" spans="1:10">
      <c r="A84" s="80" t="s">
        <v>317</v>
      </c>
      <c r="B84" s="81" t="s">
        <v>318</v>
      </c>
      <c r="C84" s="80" t="s">
        <v>250</v>
      </c>
      <c r="D84" s="82">
        <v>1.2270000000000001</v>
      </c>
      <c r="E84" s="83"/>
      <c r="F84" s="84"/>
      <c r="G84" s="83"/>
      <c r="H84" s="84"/>
      <c r="I84" s="85"/>
      <c r="J84" s="86"/>
    </row>
    <row r="85" spans="1:10">
      <c r="A85" s="80" t="s">
        <v>319</v>
      </c>
      <c r="B85" s="81" t="s">
        <v>320</v>
      </c>
      <c r="C85" s="80" t="s">
        <v>321</v>
      </c>
      <c r="D85" s="82">
        <v>6.0309999999999997</v>
      </c>
      <c r="E85" s="83"/>
      <c r="F85" s="84"/>
      <c r="G85" s="83"/>
      <c r="H85" s="84"/>
      <c r="I85" s="85"/>
      <c r="J85" s="86"/>
    </row>
    <row r="86" spans="1:10">
      <c r="A86" s="100" t="s">
        <v>322</v>
      </c>
      <c r="B86" s="81" t="s">
        <v>323</v>
      </c>
      <c r="C86" s="80" t="s">
        <v>324</v>
      </c>
      <c r="D86" s="82">
        <v>8.2609999999999992</v>
      </c>
      <c r="E86" s="83"/>
      <c r="F86" s="97"/>
      <c r="G86" s="83"/>
      <c r="H86" s="82"/>
      <c r="I86" s="85"/>
      <c r="J86" s="86"/>
    </row>
    <row r="87" spans="1:10">
      <c r="A87" s="80" t="s">
        <v>325</v>
      </c>
      <c r="B87" s="81" t="s">
        <v>326</v>
      </c>
      <c r="C87" s="80" t="s">
        <v>327</v>
      </c>
      <c r="D87" s="82">
        <v>11.978</v>
      </c>
      <c r="E87" s="83"/>
      <c r="F87" s="84"/>
      <c r="G87" s="83"/>
      <c r="H87" s="84"/>
      <c r="I87" s="85"/>
      <c r="J87" s="86"/>
    </row>
    <row r="88" spans="1:10">
      <c r="A88" s="80" t="s">
        <v>329</v>
      </c>
      <c r="B88" s="81" t="s">
        <v>330</v>
      </c>
      <c r="C88" s="94" t="s">
        <v>321</v>
      </c>
      <c r="D88" s="82">
        <v>5.0819999999999999</v>
      </c>
      <c r="E88" s="83"/>
      <c r="F88" s="84"/>
      <c r="G88" s="83"/>
      <c r="H88" s="84"/>
      <c r="I88" s="85"/>
      <c r="J88" s="86"/>
    </row>
    <row r="89" spans="1:10">
      <c r="A89" s="80" t="s">
        <v>331</v>
      </c>
      <c r="B89" s="81" t="s">
        <v>332</v>
      </c>
      <c r="C89" s="80" t="s">
        <v>253</v>
      </c>
      <c r="D89" s="82">
        <v>3.45</v>
      </c>
      <c r="E89" s="83"/>
      <c r="F89" s="84"/>
      <c r="G89" s="83"/>
      <c r="H89" s="84"/>
      <c r="I89" s="85"/>
      <c r="J89" s="86"/>
    </row>
    <row r="90" spans="1:10">
      <c r="A90" s="80" t="s">
        <v>333</v>
      </c>
      <c r="B90" s="81" t="s">
        <v>334</v>
      </c>
      <c r="C90" s="80" t="s">
        <v>250</v>
      </c>
      <c r="D90" s="82">
        <v>34.725000000000001</v>
      </c>
      <c r="E90" s="83"/>
      <c r="F90" s="84"/>
      <c r="G90" s="83"/>
      <c r="H90" s="84"/>
      <c r="I90" s="85"/>
      <c r="J90" s="86"/>
    </row>
    <row r="91" spans="1:10">
      <c r="A91" s="80" t="s">
        <v>335</v>
      </c>
      <c r="B91" s="81" t="s">
        <v>336</v>
      </c>
      <c r="C91" s="80" t="s">
        <v>250</v>
      </c>
      <c r="D91" s="82">
        <v>2.5489999999999999</v>
      </c>
      <c r="E91" s="83"/>
      <c r="F91" s="84"/>
      <c r="G91" s="83"/>
      <c r="H91" s="84"/>
      <c r="I91" s="85"/>
      <c r="J91" s="99"/>
    </row>
    <row r="92" spans="1:10">
      <c r="A92" s="80" t="s">
        <v>1318</v>
      </c>
      <c r="B92" s="81" t="s">
        <v>1317</v>
      </c>
      <c r="C92" s="80" t="s">
        <v>339</v>
      </c>
      <c r="D92" s="82">
        <v>27.986999999999998</v>
      </c>
      <c r="E92" s="83"/>
      <c r="F92" s="84"/>
      <c r="G92" s="83"/>
      <c r="H92" s="84"/>
      <c r="I92" s="85"/>
      <c r="J92" s="116" t="s">
        <v>1316</v>
      </c>
    </row>
    <row r="93" spans="1:10">
      <c r="A93" s="80" t="s">
        <v>337</v>
      </c>
      <c r="B93" s="81" t="s">
        <v>338</v>
      </c>
      <c r="C93" s="80" t="s">
        <v>339</v>
      </c>
      <c r="D93" s="82">
        <v>48.972999999999999</v>
      </c>
      <c r="E93" s="83"/>
      <c r="F93" s="84"/>
      <c r="G93" s="83"/>
      <c r="H93" s="84"/>
      <c r="I93" s="85"/>
      <c r="J93" s="86"/>
    </row>
    <row r="94" spans="1:10">
      <c r="A94" s="80" t="s">
        <v>340</v>
      </c>
      <c r="B94" s="81" t="s">
        <v>341</v>
      </c>
      <c r="C94" s="94" t="s">
        <v>339</v>
      </c>
      <c r="D94" s="82">
        <v>57.21</v>
      </c>
      <c r="E94" s="83"/>
      <c r="F94" s="84"/>
      <c r="G94" s="85"/>
      <c r="H94" s="86"/>
      <c r="I94" s="101"/>
      <c r="J94" s="86"/>
    </row>
    <row r="95" spans="1:10">
      <c r="A95" s="80" t="s">
        <v>342</v>
      </c>
      <c r="B95" s="81" t="s">
        <v>343</v>
      </c>
      <c r="C95" s="80" t="s">
        <v>344</v>
      </c>
      <c r="D95" s="82">
        <v>5594.4219999999996</v>
      </c>
      <c r="E95" s="83"/>
      <c r="F95" s="84"/>
      <c r="G95" s="83"/>
      <c r="H95" s="84"/>
      <c r="I95" s="85"/>
      <c r="J95" s="86"/>
    </row>
    <row r="96" spans="1:10">
      <c r="A96" s="80" t="s">
        <v>345</v>
      </c>
      <c r="B96" s="81" t="s">
        <v>346</v>
      </c>
      <c r="C96" s="80" t="s">
        <v>347</v>
      </c>
      <c r="D96" s="82">
        <v>2.984</v>
      </c>
      <c r="E96" s="83"/>
      <c r="F96" s="84"/>
      <c r="G96" s="83"/>
      <c r="H96" s="84"/>
      <c r="I96" s="85"/>
      <c r="J96" s="86"/>
    </row>
    <row r="97" spans="1:10">
      <c r="A97" s="80" t="s">
        <v>348</v>
      </c>
      <c r="B97" s="81" t="s">
        <v>349</v>
      </c>
      <c r="C97" s="80" t="s">
        <v>350</v>
      </c>
      <c r="D97" s="82">
        <v>2287.942</v>
      </c>
      <c r="E97" s="83"/>
      <c r="F97" s="84"/>
      <c r="G97" s="83"/>
      <c r="H97" s="84"/>
      <c r="I97" s="85"/>
      <c r="J97" s="86"/>
    </row>
    <row r="98" spans="1:10">
      <c r="A98" s="80" t="s">
        <v>351</v>
      </c>
      <c r="B98" s="81" t="s">
        <v>352</v>
      </c>
      <c r="C98" s="80" t="s">
        <v>353</v>
      </c>
      <c r="D98" s="82">
        <v>0.65700000000000003</v>
      </c>
      <c r="E98" s="83"/>
      <c r="F98" s="84"/>
      <c r="G98" s="83"/>
      <c r="H98" s="84"/>
      <c r="I98" s="85"/>
      <c r="J98" s="86"/>
    </row>
    <row r="99" spans="1:10">
      <c r="A99" s="80" t="s">
        <v>354</v>
      </c>
      <c r="B99" s="81" t="s">
        <v>355</v>
      </c>
      <c r="C99" s="80" t="s">
        <v>247</v>
      </c>
      <c r="D99" s="82">
        <v>12.461</v>
      </c>
      <c r="E99" s="83"/>
      <c r="F99" s="84"/>
      <c r="G99" s="83"/>
      <c r="H99" s="84"/>
      <c r="I99" s="85"/>
      <c r="J99" s="86"/>
    </row>
    <row r="100" spans="1:10">
      <c r="A100" s="80" t="s">
        <v>356</v>
      </c>
      <c r="B100" s="81" t="s">
        <v>357</v>
      </c>
      <c r="C100" s="80" t="s">
        <v>250</v>
      </c>
      <c r="D100" s="82">
        <v>106.11799999999999</v>
      </c>
      <c r="E100" s="83"/>
      <c r="F100" s="84"/>
      <c r="G100" s="83"/>
      <c r="H100" s="84"/>
      <c r="I100" s="85"/>
      <c r="J100" s="86"/>
    </row>
    <row r="101" spans="1:10">
      <c r="A101" s="80" t="s">
        <v>358</v>
      </c>
      <c r="B101" s="81" t="s">
        <v>359</v>
      </c>
      <c r="C101" s="80" t="s">
        <v>182</v>
      </c>
      <c r="D101" s="82">
        <v>3.2330000000000001</v>
      </c>
      <c r="E101" s="83"/>
      <c r="F101" s="84"/>
      <c r="G101" s="83"/>
      <c r="H101" s="84"/>
      <c r="I101" s="85"/>
      <c r="J101" s="86"/>
    </row>
    <row r="102" spans="1:10">
      <c r="A102" s="80" t="s">
        <v>360</v>
      </c>
      <c r="B102" s="81" t="s">
        <v>361</v>
      </c>
      <c r="C102" s="80" t="s">
        <v>362</v>
      </c>
      <c r="D102" s="82">
        <v>0.53200000000000003</v>
      </c>
      <c r="E102" s="83"/>
      <c r="F102" s="84"/>
      <c r="G102" s="83"/>
      <c r="H102" s="84"/>
      <c r="I102" s="85"/>
      <c r="J102" s="86"/>
    </row>
    <row r="103" spans="1:10">
      <c r="A103" s="80" t="s">
        <v>363</v>
      </c>
      <c r="B103" s="81" t="s">
        <v>364</v>
      </c>
      <c r="C103" s="80" t="s">
        <v>347</v>
      </c>
      <c r="D103" s="82">
        <v>2.6619999999999999</v>
      </c>
      <c r="E103" s="83"/>
      <c r="F103" s="84"/>
      <c r="G103" s="83"/>
      <c r="H103" s="84"/>
      <c r="I103" s="85"/>
      <c r="J103" s="86" t="s">
        <v>328</v>
      </c>
    </row>
    <row r="104" spans="1:10">
      <c r="A104" s="80" t="s">
        <v>365</v>
      </c>
      <c r="B104" s="81" t="s">
        <v>366</v>
      </c>
      <c r="C104" s="80" t="s">
        <v>261</v>
      </c>
      <c r="D104" s="82">
        <v>0.85899999999999999</v>
      </c>
      <c r="E104" s="83"/>
      <c r="F104" s="84"/>
      <c r="G104" s="83"/>
      <c r="H104" s="84"/>
      <c r="I104" s="85"/>
      <c r="J104" s="86"/>
    </row>
    <row r="105" spans="1:10">
      <c r="A105" s="80" t="s">
        <v>367</v>
      </c>
      <c r="B105" s="81" t="s">
        <v>368</v>
      </c>
      <c r="C105" s="80" t="s">
        <v>261</v>
      </c>
      <c r="D105" s="82">
        <v>2.8889999999999998</v>
      </c>
      <c r="E105" s="83"/>
      <c r="F105" s="84"/>
      <c r="G105" s="83"/>
      <c r="H105" s="84"/>
      <c r="I105" s="85"/>
      <c r="J105" s="86"/>
    </row>
    <row r="106" spans="1:10">
      <c r="A106" s="80" t="s">
        <v>369</v>
      </c>
      <c r="B106" s="81" t="s">
        <v>370</v>
      </c>
      <c r="C106" s="80" t="s">
        <v>371</v>
      </c>
      <c r="D106" s="82">
        <v>5.8520000000000003</v>
      </c>
      <c r="E106" s="83"/>
      <c r="F106" s="84"/>
      <c r="G106" s="83"/>
      <c r="H106" s="84"/>
      <c r="I106" s="85"/>
      <c r="J106" s="86"/>
    </row>
    <row r="107" spans="1:10">
      <c r="A107" s="80" t="s">
        <v>372</v>
      </c>
      <c r="B107" s="81" t="s">
        <v>373</v>
      </c>
      <c r="C107" s="80" t="s">
        <v>270</v>
      </c>
      <c r="D107" s="82">
        <v>0.65700000000000003</v>
      </c>
      <c r="E107" s="83"/>
      <c r="F107" s="84"/>
      <c r="G107" s="83"/>
      <c r="H107" s="84"/>
      <c r="I107" s="85"/>
      <c r="J107" s="86"/>
    </row>
    <row r="108" spans="1:10">
      <c r="A108" s="80" t="s">
        <v>374</v>
      </c>
      <c r="B108" s="81" t="s">
        <v>375</v>
      </c>
      <c r="C108" s="80" t="s">
        <v>376</v>
      </c>
      <c r="D108" s="82">
        <v>2.6960000000000002</v>
      </c>
      <c r="E108" s="83"/>
      <c r="F108" s="84"/>
      <c r="G108" s="83"/>
      <c r="H108" s="84"/>
      <c r="I108" s="85"/>
      <c r="J108" s="86"/>
    </row>
    <row r="109" spans="1:10">
      <c r="A109" s="80" t="s">
        <v>377</v>
      </c>
      <c r="B109" s="81" t="s">
        <v>378</v>
      </c>
      <c r="C109" s="80" t="s">
        <v>379</v>
      </c>
      <c r="D109" s="82">
        <v>8.1760000000000002</v>
      </c>
      <c r="E109" s="83"/>
      <c r="F109" s="84"/>
      <c r="G109" s="83"/>
      <c r="H109" s="84"/>
      <c r="I109" s="85"/>
      <c r="J109" s="86"/>
    </row>
    <row r="110" spans="1:10">
      <c r="A110" s="80" t="s">
        <v>380</v>
      </c>
      <c r="B110" s="81" t="s">
        <v>381</v>
      </c>
      <c r="C110" s="80" t="s">
        <v>239</v>
      </c>
      <c r="D110" s="82">
        <v>2.625</v>
      </c>
      <c r="E110" s="83"/>
      <c r="F110" s="84"/>
      <c r="G110" s="83"/>
      <c r="H110" s="84"/>
      <c r="I110" s="85"/>
      <c r="J110" s="86"/>
    </row>
    <row r="111" spans="1:10">
      <c r="A111" s="80" t="s">
        <v>382</v>
      </c>
      <c r="B111" s="81" t="s">
        <v>383</v>
      </c>
      <c r="C111" s="80" t="s">
        <v>261</v>
      </c>
      <c r="D111" s="82">
        <v>2.3929999999999998</v>
      </c>
      <c r="E111" s="83"/>
      <c r="F111" s="84"/>
      <c r="G111" s="83"/>
      <c r="H111" s="84"/>
      <c r="I111" s="85"/>
      <c r="J111" s="86"/>
    </row>
    <row r="112" spans="1:10">
      <c r="A112" s="100" t="s">
        <v>37</v>
      </c>
      <c r="B112" s="81" t="s">
        <v>384</v>
      </c>
      <c r="C112" s="80" t="s">
        <v>250</v>
      </c>
      <c r="D112" s="82">
        <v>7.4669999999999996</v>
      </c>
      <c r="E112" s="83"/>
      <c r="F112" s="97"/>
      <c r="G112" s="83"/>
      <c r="H112" s="82"/>
      <c r="I112" s="85"/>
      <c r="J112" s="86"/>
    </row>
    <row r="113" spans="1:10">
      <c r="A113" s="80" t="s">
        <v>385</v>
      </c>
      <c r="B113" s="81" t="s">
        <v>386</v>
      </c>
      <c r="C113" s="80" t="s">
        <v>371</v>
      </c>
      <c r="D113" s="82">
        <v>39.424999999999997</v>
      </c>
      <c r="E113" s="83"/>
      <c r="F113" s="84"/>
      <c r="G113" s="83"/>
      <c r="H113" s="84"/>
      <c r="I113" s="85"/>
      <c r="J113" s="86"/>
    </row>
    <row r="114" spans="1:10">
      <c r="A114" s="80" t="s">
        <v>387</v>
      </c>
      <c r="B114" s="81" t="s">
        <v>388</v>
      </c>
      <c r="C114" s="80" t="s">
        <v>389</v>
      </c>
      <c r="D114" s="82">
        <v>20.533999999999999</v>
      </c>
      <c r="E114" s="83"/>
      <c r="F114" s="84"/>
      <c r="G114" s="83"/>
      <c r="H114" s="84"/>
      <c r="I114" s="85"/>
      <c r="J114" s="86"/>
    </row>
    <row r="115" spans="1:10">
      <c r="A115" s="80" t="s">
        <v>390</v>
      </c>
      <c r="B115" s="81" t="s">
        <v>391</v>
      </c>
      <c r="C115" s="80" t="s">
        <v>250</v>
      </c>
      <c r="D115" s="82">
        <v>12.147</v>
      </c>
      <c r="E115" s="83"/>
      <c r="F115" s="84"/>
      <c r="G115" s="83"/>
      <c r="H115" s="84"/>
      <c r="I115" s="85"/>
      <c r="J115" s="86"/>
    </row>
    <row r="116" spans="1:10">
      <c r="A116" s="80" t="s">
        <v>392</v>
      </c>
      <c r="B116" s="81" t="s">
        <v>393</v>
      </c>
      <c r="C116" s="80" t="s">
        <v>394</v>
      </c>
      <c r="D116" s="82">
        <v>477.54500000000002</v>
      </c>
      <c r="E116" s="83"/>
      <c r="F116" s="84"/>
      <c r="G116" s="83"/>
      <c r="H116" s="84"/>
      <c r="I116" s="85"/>
      <c r="J116" s="86"/>
    </row>
    <row r="117" spans="1:10">
      <c r="A117" s="80" t="s">
        <v>395</v>
      </c>
      <c r="B117" s="81" t="s">
        <v>396</v>
      </c>
      <c r="C117" s="80" t="s">
        <v>270</v>
      </c>
      <c r="D117" s="82">
        <v>5.6189999999999998</v>
      </c>
      <c r="E117" s="83"/>
      <c r="F117" s="84"/>
      <c r="G117" s="83"/>
      <c r="H117" s="84"/>
      <c r="I117" s="85"/>
      <c r="J117" s="86"/>
    </row>
    <row r="118" spans="1:10">
      <c r="A118" s="80" t="s">
        <v>397</v>
      </c>
      <c r="B118" s="81" t="s">
        <v>398</v>
      </c>
      <c r="C118" s="80" t="s">
        <v>399</v>
      </c>
      <c r="D118" s="82">
        <v>1.292</v>
      </c>
      <c r="E118" s="83"/>
      <c r="F118" s="84"/>
      <c r="G118" s="83"/>
      <c r="H118" s="84"/>
      <c r="I118" s="85"/>
      <c r="J118" s="86"/>
    </row>
    <row r="119" spans="1:10">
      <c r="A119" s="80" t="s">
        <v>400</v>
      </c>
      <c r="B119" s="81" t="s">
        <v>401</v>
      </c>
      <c r="C119" s="80" t="s">
        <v>402</v>
      </c>
      <c r="D119" s="82">
        <v>14.378</v>
      </c>
      <c r="E119" s="83"/>
      <c r="F119" s="84"/>
      <c r="G119" s="83"/>
      <c r="H119" s="84"/>
      <c r="I119" s="85"/>
      <c r="J119" s="86"/>
    </row>
    <row r="120" spans="1:10">
      <c r="A120" s="80" t="s">
        <v>403</v>
      </c>
      <c r="B120" s="81" t="s">
        <v>404</v>
      </c>
      <c r="C120" s="80" t="s">
        <v>293</v>
      </c>
      <c r="D120" s="82">
        <v>41.832999999999998</v>
      </c>
      <c r="E120" s="83"/>
      <c r="F120" s="84"/>
      <c r="G120" s="83"/>
      <c r="H120" s="84"/>
      <c r="I120" s="85"/>
      <c r="J120" s="86"/>
    </row>
    <row r="121" spans="1:10">
      <c r="A121" s="80" t="s">
        <v>405</v>
      </c>
      <c r="B121" s="81" t="s">
        <v>406</v>
      </c>
      <c r="C121" s="80" t="s">
        <v>239</v>
      </c>
      <c r="D121" s="82">
        <v>9.7680000000000007</v>
      </c>
      <c r="E121" s="83"/>
      <c r="F121" s="84"/>
      <c r="G121" s="83"/>
      <c r="H121" s="84"/>
      <c r="I121" s="85"/>
      <c r="J121" s="86"/>
    </row>
    <row r="122" spans="1:10">
      <c r="A122" s="80" t="s">
        <v>407</v>
      </c>
      <c r="B122" s="81" t="s">
        <v>408</v>
      </c>
      <c r="C122" s="80" t="s">
        <v>409</v>
      </c>
      <c r="D122" s="82">
        <v>8.6140000000000008</v>
      </c>
      <c r="E122" s="83"/>
      <c r="F122" s="84"/>
      <c r="G122" s="83"/>
      <c r="H122" s="84"/>
      <c r="I122" s="85"/>
      <c r="J122" s="86"/>
    </row>
    <row r="123" spans="1:10">
      <c r="A123" s="80" t="s">
        <v>410</v>
      </c>
      <c r="B123" s="81" t="s">
        <v>411</v>
      </c>
      <c r="C123" s="80" t="s">
        <v>412</v>
      </c>
      <c r="D123" s="82">
        <v>3771.3580000000002</v>
      </c>
      <c r="E123" s="83"/>
      <c r="F123" s="84"/>
      <c r="G123" s="83"/>
      <c r="H123" s="84"/>
      <c r="I123" s="85"/>
      <c r="J123" s="86"/>
    </row>
    <row r="124" spans="1:10">
      <c r="A124" s="80" t="s">
        <v>413</v>
      </c>
      <c r="B124" s="81" t="s">
        <v>414</v>
      </c>
      <c r="C124" s="80" t="s">
        <v>415</v>
      </c>
      <c r="D124" s="82">
        <v>43.055</v>
      </c>
      <c r="E124" s="83"/>
      <c r="F124" s="84"/>
      <c r="G124" s="83"/>
      <c r="H124" s="84"/>
      <c r="I124" s="85"/>
      <c r="J124" s="86"/>
    </row>
    <row r="125" spans="1:10">
      <c r="A125" s="94" t="s">
        <v>416</v>
      </c>
      <c r="B125" s="81" t="s">
        <v>417</v>
      </c>
      <c r="C125" s="80" t="s">
        <v>418</v>
      </c>
      <c r="D125" s="82">
        <v>2870.7240000000002</v>
      </c>
      <c r="E125" s="83"/>
      <c r="F125" s="84"/>
      <c r="G125" s="83"/>
      <c r="H125" s="84"/>
      <c r="I125" s="85"/>
      <c r="J125" s="86"/>
    </row>
    <row r="126" spans="1:10">
      <c r="A126" s="80" t="s">
        <v>419</v>
      </c>
      <c r="B126" s="81" t="s">
        <v>420</v>
      </c>
      <c r="C126" s="80" t="s">
        <v>421</v>
      </c>
      <c r="D126" s="82">
        <v>1128.7049999999999</v>
      </c>
      <c r="E126" s="83"/>
      <c r="F126" s="84"/>
      <c r="G126" s="83"/>
      <c r="H126" s="84"/>
      <c r="I126" s="85"/>
      <c r="J126" s="86"/>
    </row>
    <row r="127" spans="1:10">
      <c r="A127" s="89" t="s">
        <v>422</v>
      </c>
      <c r="B127" s="81" t="s">
        <v>423</v>
      </c>
      <c r="C127" s="89" t="s">
        <v>247</v>
      </c>
      <c r="D127" s="82">
        <v>14.4</v>
      </c>
      <c r="E127" s="96"/>
      <c r="F127" s="97"/>
      <c r="G127" s="90"/>
      <c r="H127" s="82"/>
      <c r="I127" s="90"/>
      <c r="J127" s="98"/>
    </row>
    <row r="128" spans="1:10">
      <c r="A128" s="80" t="s">
        <v>424</v>
      </c>
      <c r="B128" s="81" t="s">
        <v>425</v>
      </c>
      <c r="C128" s="80" t="s">
        <v>250</v>
      </c>
      <c r="D128" s="82">
        <v>0.61799999999999999</v>
      </c>
      <c r="E128" s="83"/>
      <c r="F128" s="84"/>
      <c r="G128" s="83"/>
      <c r="H128" s="84"/>
      <c r="I128" s="85"/>
      <c r="J128" s="86"/>
    </row>
    <row r="129" spans="1:10">
      <c r="A129" s="80" t="s">
        <v>426</v>
      </c>
      <c r="B129" s="81" t="s">
        <v>427</v>
      </c>
      <c r="C129" s="80" t="s">
        <v>409</v>
      </c>
      <c r="D129" s="82">
        <v>3.9540000000000002</v>
      </c>
      <c r="E129" s="83"/>
      <c r="F129" s="84"/>
      <c r="G129" s="83"/>
      <c r="H129" s="84"/>
      <c r="I129" s="85"/>
      <c r="J129" s="86"/>
    </row>
    <row r="130" spans="1:10">
      <c r="A130" s="80" t="s">
        <v>428</v>
      </c>
      <c r="B130" s="81" t="s">
        <v>429</v>
      </c>
      <c r="C130" s="80" t="s">
        <v>409</v>
      </c>
      <c r="D130" s="82">
        <v>3.9540000000000002</v>
      </c>
      <c r="E130" s="83"/>
      <c r="F130" s="84"/>
      <c r="G130" s="83"/>
      <c r="H130" s="84"/>
      <c r="I130" s="85"/>
      <c r="J130" s="86"/>
    </row>
    <row r="131" spans="1:10">
      <c r="A131" s="80" t="s">
        <v>430</v>
      </c>
      <c r="B131" s="81" t="s">
        <v>431</v>
      </c>
      <c r="C131" s="80" t="s">
        <v>389</v>
      </c>
      <c r="D131" s="82">
        <v>12.942</v>
      </c>
      <c r="E131" s="83"/>
      <c r="F131" s="84"/>
      <c r="G131" s="83"/>
      <c r="H131" s="84"/>
      <c r="I131" s="85"/>
      <c r="J131" s="86"/>
    </row>
    <row r="132" spans="1:10">
      <c r="A132" s="80" t="s">
        <v>432</v>
      </c>
      <c r="B132" s="81" t="s">
        <v>433</v>
      </c>
      <c r="C132" s="91" t="s">
        <v>409</v>
      </c>
      <c r="D132" s="82">
        <v>1.6279999999999999</v>
      </c>
      <c r="E132" s="83"/>
      <c r="F132" s="84"/>
      <c r="G132" s="83"/>
      <c r="H132" s="84"/>
      <c r="I132" s="85"/>
      <c r="J132" s="86"/>
    </row>
    <row r="133" spans="1:10">
      <c r="A133" s="80" t="s">
        <v>434</v>
      </c>
      <c r="B133" s="81" t="s">
        <v>435</v>
      </c>
      <c r="C133" s="91" t="s">
        <v>409</v>
      </c>
      <c r="D133" s="82">
        <v>1.6279999999999999</v>
      </c>
      <c r="E133" s="83"/>
      <c r="F133" s="84"/>
      <c r="G133" s="83"/>
      <c r="H133" s="84"/>
      <c r="I133" s="85"/>
      <c r="J133" s="86"/>
    </row>
    <row r="134" spans="1:10">
      <c r="A134" s="80" t="s">
        <v>436</v>
      </c>
      <c r="B134" s="81" t="s">
        <v>437</v>
      </c>
      <c r="C134" s="80" t="s">
        <v>250</v>
      </c>
      <c r="D134" s="82">
        <v>17.702999999999999</v>
      </c>
      <c r="E134" s="83"/>
      <c r="F134" s="84"/>
      <c r="G134" s="83"/>
      <c r="H134" s="84"/>
      <c r="I134" s="85"/>
      <c r="J134" s="86"/>
    </row>
    <row r="135" spans="1:10">
      <c r="A135" s="80" t="s">
        <v>438</v>
      </c>
      <c r="B135" s="81" t="s">
        <v>439</v>
      </c>
      <c r="C135" s="80" t="s">
        <v>261</v>
      </c>
      <c r="D135" s="82">
        <v>8.0350000000000001</v>
      </c>
      <c r="E135" s="83"/>
      <c r="F135" s="84"/>
      <c r="G135" s="83"/>
      <c r="H135" s="84"/>
      <c r="I135" s="85"/>
      <c r="J135" s="86"/>
    </row>
    <row r="136" spans="1:10">
      <c r="A136" s="80" t="s">
        <v>21</v>
      </c>
      <c r="B136" s="81" t="s">
        <v>440</v>
      </c>
      <c r="C136" s="80" t="s">
        <v>250</v>
      </c>
      <c r="D136" s="82">
        <v>17.332000000000001</v>
      </c>
      <c r="E136" s="83"/>
      <c r="F136" s="84"/>
      <c r="G136" s="83"/>
      <c r="H136" s="84"/>
      <c r="I136" s="85"/>
      <c r="J136" s="86"/>
    </row>
    <row r="137" spans="1:10">
      <c r="A137" s="80" t="s">
        <v>441</v>
      </c>
      <c r="B137" s="81" t="s">
        <v>442</v>
      </c>
      <c r="C137" s="80" t="s">
        <v>247</v>
      </c>
      <c r="D137" s="82">
        <v>19.536999999999999</v>
      </c>
      <c r="E137" s="83"/>
      <c r="F137" s="84"/>
      <c r="G137" s="83"/>
      <c r="H137" s="84"/>
      <c r="I137" s="85"/>
      <c r="J137" s="86"/>
    </row>
    <row r="138" spans="1:10">
      <c r="A138" s="80" t="s">
        <v>443</v>
      </c>
      <c r="B138" s="81" t="s">
        <v>444</v>
      </c>
      <c r="C138" s="80" t="s">
        <v>286</v>
      </c>
      <c r="D138" s="82">
        <v>5.5919999999999996</v>
      </c>
      <c r="E138" s="83"/>
      <c r="F138" s="84"/>
      <c r="G138" s="83"/>
      <c r="H138" s="84"/>
      <c r="I138" s="85"/>
      <c r="J138" s="86"/>
    </row>
    <row r="139" spans="1:10">
      <c r="A139" s="80" t="s">
        <v>445</v>
      </c>
      <c r="B139" s="81" t="s">
        <v>446</v>
      </c>
      <c r="C139" s="80" t="s">
        <v>447</v>
      </c>
      <c r="D139" s="82">
        <v>6.3620000000000001</v>
      </c>
      <c r="E139" s="83"/>
      <c r="F139" s="84"/>
      <c r="G139" s="83"/>
      <c r="H139" s="84"/>
      <c r="I139" s="85"/>
      <c r="J139" s="86"/>
    </row>
    <row r="140" spans="1:10">
      <c r="A140" s="80" t="s">
        <v>448</v>
      </c>
      <c r="B140" s="81" t="s">
        <v>449</v>
      </c>
      <c r="C140" s="80" t="s">
        <v>450</v>
      </c>
      <c r="D140" s="82">
        <v>12.26</v>
      </c>
      <c r="E140" s="83"/>
      <c r="F140" s="84"/>
      <c r="G140" s="83"/>
      <c r="H140" s="84"/>
      <c r="I140" s="85"/>
      <c r="J140" s="86"/>
    </row>
    <row r="141" spans="1:10">
      <c r="A141" s="80" t="s">
        <v>451</v>
      </c>
      <c r="B141" s="81" t="s">
        <v>452</v>
      </c>
      <c r="C141" s="80" t="s">
        <v>250</v>
      </c>
      <c r="D141" s="82">
        <v>0.496</v>
      </c>
      <c r="E141" s="83"/>
      <c r="F141" s="84"/>
      <c r="G141" s="83"/>
      <c r="H141" s="84"/>
      <c r="I141" s="85"/>
      <c r="J141" s="86"/>
    </row>
    <row r="142" spans="1:10">
      <c r="A142" s="80" t="s">
        <v>453</v>
      </c>
      <c r="B142" s="81" t="s">
        <v>454</v>
      </c>
      <c r="C142" s="80" t="s">
        <v>250</v>
      </c>
      <c r="D142" s="82">
        <v>2.5000000000000001E-2</v>
      </c>
      <c r="E142" s="83"/>
      <c r="F142" s="84"/>
      <c r="G142" s="83"/>
      <c r="H142" s="84"/>
      <c r="I142" s="85"/>
      <c r="J142" s="86"/>
    </row>
    <row r="143" spans="1:10">
      <c r="A143" s="80" t="s">
        <v>455</v>
      </c>
      <c r="B143" s="81" t="s">
        <v>456</v>
      </c>
      <c r="C143" s="80" t="s">
        <v>250</v>
      </c>
      <c r="D143" s="82">
        <v>0.124</v>
      </c>
      <c r="E143" s="83"/>
      <c r="F143" s="84"/>
      <c r="G143" s="83"/>
      <c r="H143" s="84"/>
      <c r="I143" s="85"/>
      <c r="J143" s="86"/>
    </row>
    <row r="144" spans="1:10">
      <c r="A144" s="80" t="s">
        <v>457</v>
      </c>
      <c r="B144" s="81" t="s">
        <v>458</v>
      </c>
      <c r="C144" s="80" t="s">
        <v>250</v>
      </c>
      <c r="D144" s="82">
        <v>105.61799999999999</v>
      </c>
      <c r="E144" s="83"/>
      <c r="F144" s="84"/>
      <c r="G144" s="83"/>
      <c r="H144" s="84"/>
      <c r="I144" s="85"/>
      <c r="J144" s="86"/>
    </row>
    <row r="145" spans="1:10">
      <c r="A145" s="80" t="s">
        <v>459</v>
      </c>
      <c r="B145" s="81" t="s">
        <v>460</v>
      </c>
      <c r="C145" s="80" t="s">
        <v>261</v>
      </c>
      <c r="D145" s="82">
        <v>21.248000000000001</v>
      </c>
      <c r="E145" s="83"/>
      <c r="F145" s="84"/>
      <c r="G145" s="83"/>
      <c r="H145" s="84"/>
      <c r="I145" s="85"/>
      <c r="J145" s="86"/>
    </row>
    <row r="146" spans="1:10">
      <c r="A146" s="80" t="s">
        <v>461</v>
      </c>
      <c r="B146" s="81" t="s">
        <v>462</v>
      </c>
      <c r="C146" s="80" t="s">
        <v>362</v>
      </c>
      <c r="D146" s="82">
        <v>8.4</v>
      </c>
      <c r="E146" s="83"/>
      <c r="F146" s="84"/>
      <c r="G146" s="83"/>
      <c r="H146" s="84"/>
      <c r="I146" s="85"/>
      <c r="J146" s="86"/>
    </row>
    <row r="147" spans="1:10">
      <c r="A147" s="80" t="s">
        <v>463</v>
      </c>
      <c r="B147" s="81" t="s">
        <v>464</v>
      </c>
      <c r="C147" s="80" t="s">
        <v>421</v>
      </c>
      <c r="D147" s="82">
        <v>3267.0259999999998</v>
      </c>
      <c r="E147" s="83"/>
      <c r="F147" s="84"/>
      <c r="G147" s="83"/>
      <c r="H147" s="84"/>
      <c r="I147" s="85"/>
      <c r="J147" s="86"/>
    </row>
    <row r="148" spans="1:10">
      <c r="A148" s="80" t="s">
        <v>465</v>
      </c>
      <c r="B148" s="81" t="s">
        <v>466</v>
      </c>
      <c r="C148" s="80" t="s">
        <v>182</v>
      </c>
      <c r="D148" s="82">
        <v>0.59799999999999998</v>
      </c>
      <c r="E148" s="83"/>
      <c r="F148" s="84"/>
      <c r="G148" s="83"/>
      <c r="H148" s="84"/>
      <c r="I148" s="85"/>
      <c r="J148" s="86"/>
    </row>
    <row r="149" spans="1:10">
      <c r="A149" s="80" t="s">
        <v>467</v>
      </c>
      <c r="B149" s="81" t="s">
        <v>468</v>
      </c>
      <c r="C149" s="80" t="s">
        <v>469</v>
      </c>
      <c r="D149" s="82">
        <v>2.0459999999999998</v>
      </c>
      <c r="E149" s="83"/>
      <c r="F149" s="84"/>
      <c r="G149" s="83"/>
      <c r="H149" s="84"/>
      <c r="I149" s="85"/>
      <c r="J149" s="86"/>
    </row>
    <row r="150" spans="1:10">
      <c r="A150" s="80" t="s">
        <v>470</v>
      </c>
      <c r="B150" s="81" t="s">
        <v>471</v>
      </c>
      <c r="C150" s="80" t="s">
        <v>270</v>
      </c>
      <c r="D150" s="82">
        <v>185.892</v>
      </c>
      <c r="E150" s="83"/>
      <c r="F150" s="84"/>
      <c r="G150" s="83"/>
      <c r="H150" s="84"/>
      <c r="I150" s="85"/>
      <c r="J150" s="86"/>
    </row>
    <row r="151" spans="1:10">
      <c r="A151" s="80" t="s">
        <v>143</v>
      </c>
      <c r="B151" s="81" t="s">
        <v>472</v>
      </c>
      <c r="C151" s="80" t="s">
        <v>182</v>
      </c>
      <c r="D151" s="82">
        <v>0.60499999999999998</v>
      </c>
      <c r="E151" s="83"/>
      <c r="F151" s="84"/>
      <c r="G151" s="83"/>
      <c r="H151" s="84"/>
      <c r="I151" s="85"/>
      <c r="J151" s="86"/>
    </row>
    <row r="152" spans="1:10">
      <c r="A152" s="80" t="s">
        <v>473</v>
      </c>
      <c r="B152" s="81" t="s">
        <v>474</v>
      </c>
      <c r="C152" s="80" t="s">
        <v>261</v>
      </c>
      <c r="D152" s="82">
        <v>60.935000000000002</v>
      </c>
      <c r="E152" s="83"/>
      <c r="F152" s="84"/>
      <c r="G152" s="83"/>
      <c r="H152" s="84"/>
      <c r="I152" s="85"/>
      <c r="J152" s="86"/>
    </row>
    <row r="153" spans="1:10">
      <c r="A153" s="80" t="s">
        <v>475</v>
      </c>
      <c r="B153" s="81" t="s">
        <v>476</v>
      </c>
      <c r="C153" s="80" t="s">
        <v>477</v>
      </c>
      <c r="D153" s="82">
        <v>554.15499999999997</v>
      </c>
      <c r="E153" s="83"/>
      <c r="F153" s="84"/>
      <c r="G153" s="83"/>
      <c r="H153" s="84"/>
      <c r="I153" s="85"/>
      <c r="J153" s="86"/>
    </row>
    <row r="154" spans="1:10">
      <c r="A154" s="80" t="s">
        <v>478</v>
      </c>
      <c r="B154" s="81" t="s">
        <v>479</v>
      </c>
      <c r="C154" s="80" t="s">
        <v>239</v>
      </c>
      <c r="D154" s="82">
        <v>19.251000000000001</v>
      </c>
      <c r="E154" s="83"/>
      <c r="F154" s="84"/>
      <c r="G154" s="83"/>
      <c r="H154" s="84"/>
      <c r="I154" s="85"/>
      <c r="J154" s="86"/>
    </row>
    <row r="155" spans="1:10">
      <c r="A155" s="80" t="s">
        <v>480</v>
      </c>
      <c r="B155" s="81" t="s">
        <v>481</v>
      </c>
      <c r="C155" s="80" t="s">
        <v>182</v>
      </c>
      <c r="D155" s="82">
        <v>7.4420000000000002</v>
      </c>
      <c r="E155" s="83"/>
      <c r="F155" s="84"/>
      <c r="G155" s="83"/>
      <c r="H155" s="84"/>
      <c r="I155" s="85"/>
      <c r="J155" s="86"/>
    </row>
    <row r="156" spans="1:10">
      <c r="A156" s="80" t="s">
        <v>482</v>
      </c>
      <c r="B156" s="81" t="s">
        <v>483</v>
      </c>
      <c r="C156" s="80" t="s">
        <v>239</v>
      </c>
      <c r="D156" s="82">
        <v>0.79800000000000004</v>
      </c>
      <c r="E156" s="83"/>
      <c r="F156" s="84"/>
      <c r="G156" s="83"/>
      <c r="H156" s="84"/>
      <c r="I156" s="85"/>
      <c r="J156" s="86"/>
    </row>
    <row r="157" spans="1:10">
      <c r="A157" s="80" t="s">
        <v>484</v>
      </c>
      <c r="B157" s="81" t="s">
        <v>485</v>
      </c>
      <c r="C157" s="80" t="s">
        <v>270</v>
      </c>
      <c r="D157" s="82">
        <v>5.6</v>
      </c>
      <c r="E157" s="83"/>
      <c r="F157" s="84"/>
      <c r="G157" s="83"/>
      <c r="H157" s="84"/>
      <c r="I157" s="85"/>
      <c r="J157" s="86"/>
    </row>
    <row r="158" spans="1:10">
      <c r="A158" s="80" t="s">
        <v>486</v>
      </c>
      <c r="B158" s="81" t="s">
        <v>487</v>
      </c>
      <c r="C158" s="80" t="s">
        <v>447</v>
      </c>
      <c r="D158" s="82">
        <v>0.63500000000000001</v>
      </c>
      <c r="E158" s="83"/>
      <c r="F158" s="84"/>
      <c r="G158" s="83"/>
      <c r="H158" s="84"/>
      <c r="I158" s="85"/>
      <c r="J158" s="86"/>
    </row>
    <row r="159" spans="1:10">
      <c r="A159" s="80" t="s">
        <v>488</v>
      </c>
      <c r="B159" s="81" t="s">
        <v>489</v>
      </c>
      <c r="C159" s="80" t="s">
        <v>239</v>
      </c>
      <c r="D159" s="82">
        <v>0.70699999999999996</v>
      </c>
      <c r="E159" s="83"/>
      <c r="F159" s="84"/>
      <c r="G159" s="83"/>
      <c r="H159" s="84"/>
      <c r="I159" s="85"/>
      <c r="J159" s="86"/>
    </row>
    <row r="160" spans="1:10">
      <c r="A160" s="80" t="s">
        <v>490</v>
      </c>
      <c r="B160" s="81" t="s">
        <v>491</v>
      </c>
      <c r="C160" s="80" t="s">
        <v>409</v>
      </c>
      <c r="D160" s="82">
        <v>0.42799999999999999</v>
      </c>
      <c r="E160" s="83"/>
      <c r="F160" s="84"/>
      <c r="G160" s="83"/>
      <c r="H160" s="84"/>
      <c r="I160" s="85"/>
      <c r="J160" s="99"/>
    </row>
    <row r="161" spans="1:10">
      <c r="A161" s="80" t="s">
        <v>492</v>
      </c>
      <c r="B161" s="81" t="s">
        <v>493</v>
      </c>
      <c r="C161" s="80" t="s">
        <v>250</v>
      </c>
      <c r="D161" s="82">
        <v>441.28800000000001</v>
      </c>
      <c r="E161" s="83"/>
      <c r="F161" s="84"/>
      <c r="G161" s="83"/>
      <c r="H161" s="84"/>
      <c r="I161" s="85"/>
      <c r="J161" s="86"/>
    </row>
    <row r="162" spans="1:10">
      <c r="A162" s="80" t="s">
        <v>494</v>
      </c>
      <c r="B162" s="81" t="s">
        <v>495</v>
      </c>
      <c r="C162" s="80" t="s">
        <v>239</v>
      </c>
      <c r="D162" s="82">
        <v>226.62799999999999</v>
      </c>
      <c r="E162" s="83"/>
      <c r="F162" s="84"/>
      <c r="G162" s="83"/>
      <c r="H162" s="84"/>
      <c r="I162" s="85"/>
      <c r="J162" s="86"/>
    </row>
    <row r="163" spans="1:10">
      <c r="A163" s="80" t="s">
        <v>496</v>
      </c>
      <c r="B163" s="81" t="s">
        <v>497</v>
      </c>
      <c r="C163" s="80" t="s">
        <v>362</v>
      </c>
      <c r="D163" s="82">
        <v>15.566000000000001</v>
      </c>
      <c r="E163" s="83"/>
      <c r="F163" s="84"/>
      <c r="G163" s="83"/>
      <c r="H163" s="84"/>
      <c r="I163" s="85"/>
      <c r="J163" s="86"/>
    </row>
    <row r="164" spans="1:10">
      <c r="A164" s="80" t="s">
        <v>498</v>
      </c>
      <c r="B164" s="81" t="s">
        <v>499</v>
      </c>
      <c r="C164" s="80" t="s">
        <v>261</v>
      </c>
      <c r="D164" s="82">
        <v>52.338000000000001</v>
      </c>
      <c r="E164" s="83"/>
      <c r="F164" s="84"/>
      <c r="G164" s="83"/>
      <c r="H164" s="84"/>
      <c r="I164" s="85"/>
      <c r="J164" s="86"/>
    </row>
    <row r="165" spans="1:10">
      <c r="A165" s="80" t="s">
        <v>500</v>
      </c>
      <c r="B165" s="81" t="s">
        <v>501</v>
      </c>
      <c r="C165" s="80" t="s">
        <v>261</v>
      </c>
      <c r="D165" s="82">
        <v>64.899000000000001</v>
      </c>
      <c r="E165" s="83"/>
      <c r="F165" s="84"/>
      <c r="G165" s="83"/>
      <c r="H165" s="84"/>
      <c r="I165" s="85"/>
      <c r="J165" s="86"/>
    </row>
    <row r="166" spans="1:10">
      <c r="A166" s="80" t="s">
        <v>502</v>
      </c>
      <c r="B166" s="81" t="s">
        <v>503</v>
      </c>
      <c r="C166" s="80" t="s">
        <v>239</v>
      </c>
      <c r="D166" s="82">
        <v>9.9979999999999993</v>
      </c>
      <c r="E166" s="83"/>
      <c r="F166" s="84"/>
      <c r="G166" s="83"/>
      <c r="H166" s="84"/>
      <c r="I166" s="85"/>
      <c r="J166" s="86"/>
    </row>
    <row r="167" spans="1:10">
      <c r="A167" s="80" t="s">
        <v>504</v>
      </c>
      <c r="B167" s="81" t="s">
        <v>505</v>
      </c>
      <c r="C167" s="80" t="s">
        <v>506</v>
      </c>
      <c r="D167" s="82">
        <v>304.60599999999999</v>
      </c>
      <c r="E167" s="83"/>
      <c r="F167" s="84"/>
      <c r="G167" s="83"/>
      <c r="H167" s="84"/>
      <c r="I167" s="85"/>
      <c r="J167" s="86"/>
    </row>
    <row r="168" spans="1:10">
      <c r="A168" s="80" t="s">
        <v>507</v>
      </c>
      <c r="B168" s="81" t="s">
        <v>508</v>
      </c>
      <c r="C168" s="80" t="s">
        <v>244</v>
      </c>
      <c r="D168" s="82">
        <v>443.68200000000002</v>
      </c>
      <c r="E168" s="83"/>
      <c r="F168" s="84"/>
      <c r="G168" s="83"/>
      <c r="H168" s="84"/>
      <c r="I168" s="85"/>
      <c r="J168" s="86"/>
    </row>
    <row r="169" spans="1:10">
      <c r="A169" s="80" t="s">
        <v>29</v>
      </c>
      <c r="B169" s="81" t="s">
        <v>509</v>
      </c>
      <c r="C169" s="80" t="s">
        <v>250</v>
      </c>
      <c r="D169" s="82">
        <v>1.0620000000000001</v>
      </c>
      <c r="E169" s="83"/>
      <c r="F169" s="84"/>
      <c r="G169" s="83"/>
      <c r="H169" s="84"/>
      <c r="I169" s="85"/>
      <c r="J169" s="86"/>
    </row>
    <row r="170" spans="1:10">
      <c r="A170" s="80" t="s">
        <v>510</v>
      </c>
      <c r="B170" s="81" t="s">
        <v>511</v>
      </c>
      <c r="C170" s="80" t="s">
        <v>409</v>
      </c>
      <c r="D170" s="82">
        <v>1.0069999999999999</v>
      </c>
      <c r="E170" s="83"/>
      <c r="F170" s="84"/>
      <c r="G170" s="83"/>
      <c r="H170" s="84"/>
      <c r="I170" s="85"/>
      <c r="J170" s="86"/>
    </row>
    <row r="171" spans="1:10">
      <c r="A171" s="80" t="s">
        <v>512</v>
      </c>
      <c r="B171" s="81" t="s">
        <v>513</v>
      </c>
      <c r="C171" s="80" t="s">
        <v>409</v>
      </c>
      <c r="D171" s="82">
        <v>0.627</v>
      </c>
      <c r="E171" s="83"/>
      <c r="F171" s="84"/>
      <c r="G171" s="83"/>
      <c r="H171" s="84"/>
      <c r="I171" s="85"/>
      <c r="J171" s="86"/>
    </row>
    <row r="172" spans="1:10">
      <c r="A172" s="80" t="s">
        <v>514</v>
      </c>
      <c r="B172" s="81" t="s">
        <v>515</v>
      </c>
      <c r="C172" s="80" t="s">
        <v>399</v>
      </c>
      <c r="D172" s="82">
        <v>4.8520000000000003</v>
      </c>
      <c r="E172" s="83"/>
      <c r="F172" s="84"/>
      <c r="G172" s="83"/>
      <c r="H172" s="84"/>
      <c r="I172" s="85"/>
      <c r="J172" s="86"/>
    </row>
    <row r="173" spans="1:10">
      <c r="A173" s="80" t="s">
        <v>516</v>
      </c>
      <c r="B173" s="81" t="s">
        <v>517</v>
      </c>
      <c r="C173" s="80" t="s">
        <v>250</v>
      </c>
      <c r="D173" s="82">
        <v>2.0249999999999999</v>
      </c>
      <c r="E173" s="83"/>
      <c r="F173" s="84"/>
      <c r="G173" s="83"/>
      <c r="H173" s="84"/>
      <c r="I173" s="85"/>
      <c r="J173" s="86"/>
    </row>
    <row r="174" spans="1:10">
      <c r="A174" s="80" t="s">
        <v>518</v>
      </c>
      <c r="B174" s="81" t="s">
        <v>519</v>
      </c>
      <c r="C174" s="80" t="s">
        <v>250</v>
      </c>
      <c r="D174" s="82">
        <v>380.5</v>
      </c>
      <c r="E174" s="83"/>
      <c r="F174" s="84"/>
      <c r="G174" s="83"/>
      <c r="H174" s="84"/>
      <c r="I174" s="85"/>
      <c r="J174" s="86"/>
    </row>
    <row r="175" spans="1:10">
      <c r="A175" s="80" t="s">
        <v>149</v>
      </c>
      <c r="B175" s="81" t="s">
        <v>520</v>
      </c>
      <c r="C175" s="80" t="s">
        <v>261</v>
      </c>
      <c r="D175" s="82">
        <v>38.506</v>
      </c>
      <c r="E175" s="83"/>
      <c r="F175" s="84"/>
      <c r="G175" s="83"/>
      <c r="H175" s="84"/>
      <c r="I175" s="85"/>
      <c r="J175" s="86"/>
    </row>
    <row r="176" spans="1:10">
      <c r="A176" s="80" t="s">
        <v>521</v>
      </c>
      <c r="B176" s="81" t="s">
        <v>522</v>
      </c>
      <c r="C176" s="80" t="s">
        <v>523</v>
      </c>
      <c r="D176" s="82">
        <v>31.763999999999999</v>
      </c>
      <c r="E176" s="83"/>
      <c r="F176" s="84"/>
      <c r="G176" s="83"/>
      <c r="H176" s="84"/>
      <c r="I176" s="85"/>
      <c r="J176" s="86"/>
    </row>
    <row r="177" spans="1:10">
      <c r="A177" s="89" t="s">
        <v>524</v>
      </c>
      <c r="B177" s="81" t="s">
        <v>525</v>
      </c>
      <c r="C177" s="89" t="s">
        <v>261</v>
      </c>
      <c r="D177" s="82">
        <v>38.31</v>
      </c>
      <c r="E177" s="96"/>
      <c r="F177" s="97"/>
      <c r="G177" s="90"/>
      <c r="H177" s="82"/>
      <c r="I177" s="90"/>
      <c r="J177" s="86"/>
    </row>
    <row r="178" spans="1:10">
      <c r="A178" s="80" t="s">
        <v>153</v>
      </c>
      <c r="B178" s="81" t="s">
        <v>526</v>
      </c>
      <c r="C178" s="80" t="s">
        <v>261</v>
      </c>
      <c r="D178" s="82">
        <v>41.079000000000001</v>
      </c>
      <c r="E178" s="83"/>
      <c r="F178" s="84"/>
      <c r="G178" s="83"/>
      <c r="H178" s="84"/>
      <c r="I178" s="85"/>
      <c r="J178" s="86"/>
    </row>
    <row r="179" spans="1:10">
      <c r="A179" s="80" t="s">
        <v>527</v>
      </c>
      <c r="B179" s="81" t="s">
        <v>528</v>
      </c>
      <c r="C179" s="80" t="s">
        <v>244</v>
      </c>
      <c r="D179" s="82">
        <v>9.8130000000000006</v>
      </c>
      <c r="E179" s="83"/>
      <c r="F179" s="84"/>
      <c r="G179" s="83"/>
      <c r="H179" s="84"/>
      <c r="I179" s="85"/>
      <c r="J179" s="86"/>
    </row>
    <row r="180" spans="1:10">
      <c r="A180" s="80" t="s">
        <v>529</v>
      </c>
      <c r="B180" s="81" t="s">
        <v>530</v>
      </c>
      <c r="C180" s="80" t="s">
        <v>531</v>
      </c>
      <c r="D180" s="82">
        <v>317.637</v>
      </c>
      <c r="E180" s="83"/>
      <c r="F180" s="84"/>
      <c r="G180" s="83"/>
      <c r="H180" s="84"/>
      <c r="I180" s="85"/>
      <c r="J180" s="86"/>
    </row>
    <row r="181" spans="1:10">
      <c r="A181" s="80" t="s">
        <v>85</v>
      </c>
      <c r="B181" s="81" t="s">
        <v>532</v>
      </c>
      <c r="C181" s="80" t="s">
        <v>261</v>
      </c>
      <c r="D181" s="82">
        <v>38.944000000000003</v>
      </c>
      <c r="E181" s="83"/>
      <c r="F181" s="84"/>
      <c r="G181" s="83"/>
      <c r="H181" s="84"/>
      <c r="I181" s="85"/>
      <c r="J181" s="86"/>
    </row>
    <row r="182" spans="1:10">
      <c r="A182" s="80" t="s">
        <v>150</v>
      </c>
      <c r="B182" s="81" t="s">
        <v>533</v>
      </c>
      <c r="C182" s="80" t="s">
        <v>261</v>
      </c>
      <c r="D182" s="82">
        <v>34.281999999999996</v>
      </c>
      <c r="E182" s="83"/>
      <c r="F182" s="84"/>
      <c r="G182" s="83"/>
      <c r="H182" s="84"/>
      <c r="I182" s="85"/>
      <c r="J182" s="86"/>
    </row>
    <row r="183" spans="1:10">
      <c r="A183" s="80" t="s">
        <v>84</v>
      </c>
      <c r="B183" s="81" t="s">
        <v>534</v>
      </c>
      <c r="C183" s="80" t="s">
        <v>261</v>
      </c>
      <c r="D183" s="82">
        <v>36.618000000000002</v>
      </c>
      <c r="E183" s="83"/>
      <c r="F183" s="84"/>
      <c r="G183" s="83"/>
      <c r="H183" s="84"/>
      <c r="I183" s="85"/>
      <c r="J183" s="86"/>
    </row>
    <row r="184" spans="1:10">
      <c r="A184" s="80" t="s">
        <v>148</v>
      </c>
      <c r="B184" s="81" t="s">
        <v>535</v>
      </c>
      <c r="C184" s="80" t="s">
        <v>261</v>
      </c>
      <c r="D184" s="82">
        <v>39.783000000000001</v>
      </c>
      <c r="E184" s="83"/>
      <c r="F184" s="84"/>
      <c r="G184" s="83"/>
      <c r="H184" s="84"/>
      <c r="I184" s="85"/>
      <c r="J184" s="86"/>
    </row>
    <row r="185" spans="1:10">
      <c r="A185" s="80" t="s">
        <v>536</v>
      </c>
      <c r="B185" s="81" t="s">
        <v>537</v>
      </c>
      <c r="C185" s="80" t="s">
        <v>261</v>
      </c>
      <c r="D185" s="82">
        <v>68.489000000000004</v>
      </c>
      <c r="E185" s="83"/>
      <c r="F185" s="84"/>
      <c r="G185" s="83"/>
      <c r="H185" s="84"/>
      <c r="I185" s="85"/>
      <c r="J185" s="86"/>
    </row>
    <row r="186" spans="1:10">
      <c r="A186" s="80" t="s">
        <v>538</v>
      </c>
      <c r="B186" s="81" t="s">
        <v>539</v>
      </c>
      <c r="C186" s="80" t="s">
        <v>193</v>
      </c>
      <c r="D186" s="82">
        <v>61.12</v>
      </c>
      <c r="E186" s="83"/>
      <c r="F186" s="84"/>
      <c r="G186" s="83"/>
      <c r="H186" s="84"/>
      <c r="I186" s="85"/>
      <c r="J186" s="86"/>
    </row>
    <row r="187" spans="1:10">
      <c r="A187" s="80" t="s">
        <v>31</v>
      </c>
      <c r="B187" s="81" t="s">
        <v>540</v>
      </c>
      <c r="C187" s="80" t="s">
        <v>261</v>
      </c>
      <c r="D187" s="82">
        <v>29.835999999999999</v>
      </c>
      <c r="E187" s="83"/>
      <c r="F187" s="84"/>
      <c r="G187" s="83"/>
      <c r="H187" s="84"/>
      <c r="I187" s="85"/>
      <c r="J187" s="86"/>
    </row>
    <row r="188" spans="1:10">
      <c r="A188" s="89" t="s">
        <v>541</v>
      </c>
      <c r="B188" s="81" t="s">
        <v>542</v>
      </c>
      <c r="C188" s="89" t="s">
        <v>244</v>
      </c>
      <c r="D188" s="82">
        <v>13.135999999999999</v>
      </c>
      <c r="E188" s="96"/>
      <c r="F188" s="97"/>
      <c r="G188" s="90"/>
      <c r="H188" s="82"/>
      <c r="I188" s="90"/>
      <c r="J188" s="98"/>
    </row>
    <row r="189" spans="1:10">
      <c r="A189" s="80" t="s">
        <v>543</v>
      </c>
      <c r="B189" s="81" t="s">
        <v>544</v>
      </c>
      <c r="C189" s="80" t="s">
        <v>450</v>
      </c>
      <c r="D189" s="82">
        <v>1.554</v>
      </c>
      <c r="E189" s="83"/>
      <c r="F189" s="84"/>
      <c r="G189" s="83"/>
      <c r="H189" s="84"/>
      <c r="I189" s="85"/>
      <c r="J189" s="86"/>
    </row>
    <row r="190" spans="1:10">
      <c r="A190" s="80" t="s">
        <v>16</v>
      </c>
      <c r="B190" s="81" t="s">
        <v>545</v>
      </c>
      <c r="C190" s="80" t="s">
        <v>250</v>
      </c>
      <c r="D190" s="82">
        <v>24.736000000000001</v>
      </c>
      <c r="E190" s="83"/>
      <c r="F190" s="84"/>
      <c r="G190" s="83"/>
      <c r="H190" s="84"/>
      <c r="I190" s="85"/>
      <c r="J190" s="86"/>
    </row>
    <row r="191" spans="1:10">
      <c r="A191" s="80" t="s">
        <v>546</v>
      </c>
      <c r="B191" s="81" t="s">
        <v>547</v>
      </c>
      <c r="C191" s="80" t="s">
        <v>250</v>
      </c>
      <c r="D191" s="82">
        <v>205.553</v>
      </c>
      <c r="E191" s="83"/>
      <c r="F191" s="84"/>
      <c r="G191" s="83"/>
      <c r="H191" s="84"/>
      <c r="I191" s="85"/>
      <c r="J191" s="86"/>
    </row>
    <row r="192" spans="1:10">
      <c r="A192" s="80" t="s">
        <v>548</v>
      </c>
      <c r="B192" s="81" t="s">
        <v>549</v>
      </c>
      <c r="C192" s="80" t="s">
        <v>550</v>
      </c>
      <c r="D192" s="82">
        <v>0.36299999999999999</v>
      </c>
      <c r="E192" s="83"/>
      <c r="F192" s="84"/>
      <c r="G192" s="83"/>
      <c r="H192" s="84"/>
      <c r="I192" s="85"/>
      <c r="J192" s="86"/>
    </row>
    <row r="193" spans="1:10">
      <c r="A193" s="80" t="s">
        <v>551</v>
      </c>
      <c r="B193" s="81" t="s">
        <v>552</v>
      </c>
      <c r="C193" s="80" t="s">
        <v>247</v>
      </c>
      <c r="D193" s="82">
        <v>1.2050000000000001</v>
      </c>
      <c r="E193" s="83"/>
      <c r="F193" s="84"/>
      <c r="G193" s="83"/>
      <c r="H193" s="84"/>
      <c r="I193" s="85"/>
      <c r="J193" s="86"/>
    </row>
    <row r="194" spans="1:10">
      <c r="A194" s="80" t="s">
        <v>553</v>
      </c>
      <c r="B194" s="81" t="s">
        <v>554</v>
      </c>
      <c r="C194" s="80" t="s">
        <v>182</v>
      </c>
      <c r="D194" s="82">
        <v>18.140999999999998</v>
      </c>
      <c r="E194" s="83"/>
      <c r="F194" s="84"/>
      <c r="G194" s="83"/>
      <c r="H194" s="84"/>
      <c r="I194" s="85"/>
      <c r="J194" s="86"/>
    </row>
    <row r="195" spans="1:10">
      <c r="A195" s="80" t="s">
        <v>555</v>
      </c>
      <c r="B195" s="81" t="s">
        <v>556</v>
      </c>
      <c r="C195" s="80" t="s">
        <v>250</v>
      </c>
      <c r="D195" s="82">
        <v>24</v>
      </c>
      <c r="E195" s="83"/>
      <c r="F195" s="84"/>
      <c r="G195" s="83"/>
      <c r="H195" s="84"/>
      <c r="I195" s="85"/>
      <c r="J195" s="86"/>
    </row>
    <row r="196" spans="1:10">
      <c r="A196" s="80" t="s">
        <v>557</v>
      </c>
      <c r="B196" s="81" t="s">
        <v>558</v>
      </c>
      <c r="C196" s="80" t="s">
        <v>339</v>
      </c>
      <c r="D196" s="82">
        <v>0.186</v>
      </c>
      <c r="E196" s="83"/>
      <c r="F196" s="84"/>
      <c r="G196" s="83"/>
      <c r="H196" s="84"/>
      <c r="I196" s="85"/>
      <c r="J196" s="86"/>
    </row>
    <row r="197" spans="1:10">
      <c r="A197" s="80" t="s">
        <v>559</v>
      </c>
      <c r="B197" s="81" t="s">
        <v>560</v>
      </c>
      <c r="C197" s="80" t="s">
        <v>389</v>
      </c>
      <c r="D197" s="82">
        <v>0.20100000000000001</v>
      </c>
      <c r="E197" s="83"/>
      <c r="F197" s="84"/>
      <c r="G197" s="83"/>
      <c r="H197" s="84"/>
      <c r="I197" s="85"/>
      <c r="J197" s="86"/>
    </row>
    <row r="198" spans="1:10">
      <c r="A198" s="80" t="s">
        <v>561</v>
      </c>
      <c r="B198" s="81" t="s">
        <v>562</v>
      </c>
      <c r="C198" s="80" t="s">
        <v>563</v>
      </c>
      <c r="D198" s="82">
        <v>15.273999999999999</v>
      </c>
      <c r="E198" s="83"/>
      <c r="F198" s="84"/>
      <c r="G198" s="83"/>
      <c r="H198" s="84"/>
      <c r="I198" s="85"/>
      <c r="J198" s="86"/>
    </row>
    <row r="199" spans="1:10">
      <c r="A199" s="80" t="s">
        <v>564</v>
      </c>
      <c r="B199" s="81" t="s">
        <v>565</v>
      </c>
      <c r="C199" s="80" t="s">
        <v>239</v>
      </c>
      <c r="D199" s="82">
        <v>0.8</v>
      </c>
      <c r="E199" s="83"/>
      <c r="F199" s="84"/>
      <c r="G199" s="83"/>
      <c r="H199" s="84"/>
      <c r="I199" s="85"/>
      <c r="J199" s="86"/>
    </row>
    <row r="200" spans="1:10">
      <c r="A200" s="80" t="s">
        <v>566</v>
      </c>
      <c r="B200" s="81" t="s">
        <v>567</v>
      </c>
      <c r="C200" s="80" t="s">
        <v>362</v>
      </c>
      <c r="D200" s="82">
        <v>2.0870000000000002</v>
      </c>
      <c r="E200" s="83"/>
      <c r="F200" s="84"/>
      <c r="G200" s="83"/>
      <c r="H200" s="84"/>
      <c r="I200" s="85"/>
      <c r="J200" s="86"/>
    </row>
    <row r="201" spans="1:10">
      <c r="A201" s="80" t="s">
        <v>568</v>
      </c>
      <c r="B201" s="81" t="s">
        <v>569</v>
      </c>
      <c r="C201" s="80" t="s">
        <v>570</v>
      </c>
      <c r="D201" s="82">
        <v>557.45399999999995</v>
      </c>
      <c r="E201" s="83"/>
      <c r="F201" s="84"/>
      <c r="G201" s="83"/>
      <c r="H201" s="84"/>
      <c r="I201" s="85"/>
      <c r="J201" s="86"/>
    </row>
    <row r="202" spans="1:10">
      <c r="A202" s="80" t="s">
        <v>147</v>
      </c>
      <c r="B202" s="81" t="s">
        <v>571</v>
      </c>
      <c r="C202" s="80" t="s">
        <v>244</v>
      </c>
      <c r="D202" s="82">
        <v>11.279</v>
      </c>
      <c r="E202" s="83"/>
      <c r="F202" s="84"/>
      <c r="G202" s="83"/>
      <c r="H202" s="84"/>
      <c r="I202" s="85"/>
      <c r="J202" s="86"/>
    </row>
    <row r="203" spans="1:10">
      <c r="A203" s="80" t="s">
        <v>81</v>
      </c>
      <c r="B203" s="81" t="s">
        <v>572</v>
      </c>
      <c r="C203" s="80" t="s">
        <v>250</v>
      </c>
      <c r="D203" s="82">
        <v>82.872</v>
      </c>
      <c r="E203" s="83"/>
      <c r="F203" s="84"/>
      <c r="G203" s="83"/>
      <c r="H203" s="84"/>
      <c r="I203" s="85"/>
      <c r="J203" s="86"/>
    </row>
    <row r="204" spans="1:10">
      <c r="A204" s="80" t="s">
        <v>573</v>
      </c>
      <c r="B204" s="81" t="s">
        <v>574</v>
      </c>
      <c r="C204" s="80" t="s">
        <v>250</v>
      </c>
      <c r="D204" s="82">
        <v>169.137</v>
      </c>
      <c r="E204" s="83"/>
      <c r="F204" s="84"/>
      <c r="G204" s="83"/>
      <c r="H204" s="84"/>
      <c r="I204" s="85"/>
      <c r="J204" s="86"/>
    </row>
    <row r="205" spans="1:10">
      <c r="A205" s="80" t="s">
        <v>575</v>
      </c>
      <c r="B205" s="81" t="s">
        <v>576</v>
      </c>
      <c r="C205" s="80" t="s">
        <v>250</v>
      </c>
      <c r="D205" s="82">
        <v>542.85900000000004</v>
      </c>
      <c r="E205" s="83"/>
      <c r="F205" s="84"/>
      <c r="G205" s="83"/>
      <c r="H205" s="84"/>
      <c r="I205" s="85"/>
      <c r="J205" s="86"/>
    </row>
    <row r="206" spans="1:10">
      <c r="A206" s="80" t="s">
        <v>7</v>
      </c>
      <c r="B206" s="81" t="s">
        <v>577</v>
      </c>
      <c r="C206" s="80" t="s">
        <v>239</v>
      </c>
      <c r="D206" s="82">
        <v>87.149000000000001</v>
      </c>
      <c r="E206" s="83"/>
      <c r="F206" s="84"/>
      <c r="G206" s="83"/>
      <c r="H206" s="84"/>
      <c r="I206" s="85"/>
      <c r="J206" s="86"/>
    </row>
    <row r="207" spans="1:10">
      <c r="A207" s="80" t="s">
        <v>578</v>
      </c>
      <c r="B207" s="81" t="s">
        <v>579</v>
      </c>
      <c r="C207" s="80" t="s">
        <v>182</v>
      </c>
      <c r="D207" s="82">
        <v>13.042999999999999</v>
      </c>
      <c r="E207" s="83"/>
      <c r="F207" s="84"/>
      <c r="G207" s="83"/>
      <c r="H207" s="84"/>
      <c r="I207" s="85"/>
      <c r="J207" s="86"/>
    </row>
    <row r="208" spans="1:10">
      <c r="A208" s="80" t="s">
        <v>580</v>
      </c>
      <c r="B208" s="81" t="s">
        <v>581</v>
      </c>
      <c r="C208" s="80" t="s">
        <v>250</v>
      </c>
      <c r="D208" s="82">
        <v>0.25600000000000001</v>
      </c>
      <c r="E208" s="83"/>
      <c r="F208" s="84"/>
      <c r="G208" s="83"/>
      <c r="H208" s="84"/>
      <c r="I208" s="85"/>
      <c r="J208" s="86"/>
    </row>
    <row r="209" spans="1:10">
      <c r="A209" s="80" t="s">
        <v>582</v>
      </c>
      <c r="B209" s="81" t="s">
        <v>583</v>
      </c>
      <c r="C209" s="80" t="s">
        <v>339</v>
      </c>
      <c r="D209" s="82">
        <v>41.689</v>
      </c>
      <c r="E209" s="83"/>
      <c r="F209" s="84"/>
      <c r="G209" s="83"/>
      <c r="H209" s="84"/>
      <c r="I209" s="85"/>
      <c r="J209" s="86"/>
    </row>
    <row r="210" spans="1:10">
      <c r="A210" s="80" t="s">
        <v>584</v>
      </c>
      <c r="B210" s="81" t="s">
        <v>585</v>
      </c>
      <c r="C210" s="80" t="s">
        <v>250</v>
      </c>
      <c r="D210" s="82">
        <v>1.615</v>
      </c>
      <c r="E210" s="83"/>
      <c r="F210" s="84"/>
      <c r="G210" s="83"/>
      <c r="H210" s="84"/>
      <c r="I210" s="85"/>
      <c r="J210" s="86"/>
    </row>
    <row r="211" spans="1:10">
      <c r="A211" s="80" t="s">
        <v>586</v>
      </c>
      <c r="B211" s="81" t="s">
        <v>587</v>
      </c>
      <c r="C211" s="80" t="s">
        <v>588</v>
      </c>
      <c r="D211" s="82">
        <v>0.84799999999999998</v>
      </c>
      <c r="E211" s="83"/>
      <c r="F211" s="84"/>
      <c r="G211" s="83"/>
      <c r="H211" s="84"/>
      <c r="I211" s="85"/>
      <c r="J211" s="86"/>
    </row>
    <row r="212" spans="1:10">
      <c r="A212" s="80" t="s">
        <v>589</v>
      </c>
      <c r="B212" s="81" t="s">
        <v>590</v>
      </c>
      <c r="C212" s="80" t="s">
        <v>591</v>
      </c>
      <c r="D212" s="82">
        <v>9.968</v>
      </c>
      <c r="E212" s="83"/>
      <c r="F212" s="84"/>
      <c r="G212" s="83"/>
      <c r="H212" s="84"/>
      <c r="I212" s="85"/>
      <c r="J212" s="86"/>
    </row>
    <row r="213" spans="1:10">
      <c r="A213" s="80" t="s">
        <v>592</v>
      </c>
      <c r="B213" s="81" t="s">
        <v>593</v>
      </c>
      <c r="C213" s="80" t="s">
        <v>594</v>
      </c>
      <c r="D213" s="82">
        <v>0.55800000000000005</v>
      </c>
      <c r="E213" s="83"/>
      <c r="F213" s="84"/>
      <c r="G213" s="83"/>
      <c r="H213" s="84"/>
      <c r="I213" s="85"/>
      <c r="J213" s="86"/>
    </row>
    <row r="214" spans="1:10">
      <c r="A214" s="80" t="s">
        <v>595</v>
      </c>
      <c r="B214" s="81" t="s">
        <v>596</v>
      </c>
      <c r="C214" s="80" t="s">
        <v>250</v>
      </c>
      <c r="D214" s="82">
        <v>55.984000000000002</v>
      </c>
      <c r="E214" s="83"/>
      <c r="F214" s="84"/>
      <c r="G214" s="83"/>
      <c r="H214" s="84"/>
      <c r="I214" s="85"/>
      <c r="J214" s="86"/>
    </row>
    <row r="215" spans="1:10">
      <c r="A215" s="80" t="s">
        <v>597</v>
      </c>
      <c r="B215" s="81" t="s">
        <v>598</v>
      </c>
      <c r="C215" s="80" t="s">
        <v>253</v>
      </c>
      <c r="D215" s="82">
        <v>30.611999999999998</v>
      </c>
      <c r="E215" s="83"/>
      <c r="F215" s="84"/>
      <c r="G215" s="83"/>
      <c r="H215" s="84"/>
      <c r="I215" s="85"/>
      <c r="J215" s="86"/>
    </row>
    <row r="216" spans="1:10">
      <c r="A216" s="80" t="s">
        <v>599</v>
      </c>
      <c r="B216" s="81" t="s">
        <v>600</v>
      </c>
      <c r="C216" s="80" t="s">
        <v>286</v>
      </c>
      <c r="D216" s="82">
        <v>1.054</v>
      </c>
      <c r="E216" s="83"/>
      <c r="F216" s="84"/>
      <c r="G216" s="83"/>
      <c r="H216" s="84"/>
      <c r="I216" s="85"/>
      <c r="J216" s="86"/>
    </row>
    <row r="217" spans="1:10">
      <c r="A217" s="102" t="s">
        <v>601</v>
      </c>
      <c r="B217" s="99" t="s">
        <v>602</v>
      </c>
      <c r="C217" s="103" t="s">
        <v>250</v>
      </c>
      <c r="D217" s="82">
        <v>2.4580000000000002</v>
      </c>
      <c r="E217" s="90"/>
      <c r="F217" s="82"/>
      <c r="G217" s="90"/>
      <c r="H217" s="82"/>
      <c r="I217" s="90"/>
      <c r="J217" s="98"/>
    </row>
    <row r="218" spans="1:10">
      <c r="A218" s="80" t="s">
        <v>603</v>
      </c>
      <c r="B218" s="81" t="s">
        <v>604</v>
      </c>
      <c r="C218" s="80" t="s">
        <v>605</v>
      </c>
      <c r="D218" s="82">
        <v>1087.9090000000001</v>
      </c>
      <c r="E218" s="83"/>
      <c r="F218" s="84"/>
      <c r="G218" s="83"/>
      <c r="H218" s="84"/>
      <c r="I218" s="85"/>
      <c r="J218" s="86"/>
    </row>
    <row r="219" spans="1:10">
      <c r="A219" s="80" t="s">
        <v>606</v>
      </c>
      <c r="B219" s="81" t="s">
        <v>607</v>
      </c>
      <c r="C219" s="80" t="s">
        <v>239</v>
      </c>
      <c r="D219" s="82">
        <v>0.115</v>
      </c>
      <c r="E219" s="83"/>
      <c r="F219" s="84"/>
      <c r="G219" s="83"/>
      <c r="H219" s="84"/>
      <c r="I219" s="85"/>
      <c r="J219" s="99"/>
    </row>
    <row r="220" spans="1:10">
      <c r="A220" s="80" t="s">
        <v>608</v>
      </c>
      <c r="B220" s="81" t="s">
        <v>609</v>
      </c>
      <c r="C220" s="80" t="s">
        <v>371</v>
      </c>
      <c r="D220" s="82">
        <v>22.077000000000002</v>
      </c>
      <c r="E220" s="83"/>
      <c r="F220" s="84"/>
      <c r="G220" s="83"/>
      <c r="H220" s="84"/>
      <c r="I220" s="85"/>
      <c r="J220" s="86"/>
    </row>
    <row r="221" spans="1:10">
      <c r="A221" s="80" t="s">
        <v>610</v>
      </c>
      <c r="B221" s="81" t="s">
        <v>611</v>
      </c>
      <c r="C221" s="80" t="s">
        <v>270</v>
      </c>
      <c r="D221" s="82">
        <v>1.18</v>
      </c>
      <c r="E221" s="83"/>
      <c r="F221" s="84"/>
      <c r="G221" s="83"/>
      <c r="H221" s="84"/>
      <c r="I221" s="85"/>
      <c r="J221" s="86"/>
    </row>
    <row r="222" spans="1:10">
      <c r="A222" s="80" t="s">
        <v>612</v>
      </c>
      <c r="B222" s="81" t="s">
        <v>613</v>
      </c>
      <c r="C222" s="80" t="s">
        <v>415</v>
      </c>
      <c r="D222" s="82">
        <v>27.620999999999999</v>
      </c>
      <c r="E222" s="83"/>
      <c r="F222" s="84"/>
      <c r="G222" s="83"/>
      <c r="H222" s="84"/>
      <c r="I222" s="85"/>
      <c r="J222" s="86"/>
    </row>
    <row r="223" spans="1:10">
      <c r="A223" s="80" t="s">
        <v>614</v>
      </c>
      <c r="B223" s="81" t="s">
        <v>615</v>
      </c>
      <c r="C223" s="80" t="s">
        <v>239</v>
      </c>
      <c r="D223" s="82">
        <v>1.7999999999999999E-2</v>
      </c>
      <c r="E223" s="83"/>
      <c r="F223" s="84"/>
      <c r="G223" s="83"/>
      <c r="H223" s="84"/>
      <c r="I223" s="85"/>
      <c r="J223" s="86"/>
    </row>
    <row r="224" spans="1:10">
      <c r="A224" s="80" t="s">
        <v>616</v>
      </c>
      <c r="B224" s="81" t="s">
        <v>617</v>
      </c>
      <c r="C224" s="80" t="s">
        <v>618</v>
      </c>
      <c r="D224" s="82">
        <v>12.583</v>
      </c>
      <c r="E224" s="83"/>
      <c r="F224" s="84"/>
      <c r="G224" s="83"/>
      <c r="H224" s="84"/>
      <c r="I224" s="85"/>
      <c r="J224" s="86"/>
    </row>
    <row r="225" spans="1:10">
      <c r="A225" s="80" t="s">
        <v>619</v>
      </c>
      <c r="B225" s="81" t="s">
        <v>620</v>
      </c>
      <c r="C225" s="80" t="s">
        <v>399</v>
      </c>
      <c r="D225" s="82">
        <v>13.912000000000001</v>
      </c>
      <c r="E225" s="83"/>
      <c r="F225" s="84"/>
      <c r="G225" s="83"/>
      <c r="H225" s="84"/>
      <c r="I225" s="85"/>
      <c r="J225" s="86"/>
    </row>
    <row r="226" spans="1:10">
      <c r="A226" s="80" t="s">
        <v>621</v>
      </c>
      <c r="B226" s="81" t="s">
        <v>622</v>
      </c>
      <c r="C226" s="80" t="s">
        <v>623</v>
      </c>
      <c r="D226" s="82">
        <v>0.74099999999999999</v>
      </c>
      <c r="E226" s="83"/>
      <c r="F226" s="84"/>
      <c r="G226" s="83"/>
      <c r="H226" s="84"/>
      <c r="I226" s="85"/>
      <c r="J226" s="86"/>
    </row>
    <row r="227" spans="1:10">
      <c r="A227" s="80" t="s">
        <v>624</v>
      </c>
      <c r="B227" s="81" t="s">
        <v>625</v>
      </c>
      <c r="C227" s="80" t="s">
        <v>477</v>
      </c>
      <c r="D227" s="82">
        <v>2.0470000000000002</v>
      </c>
      <c r="E227" s="83"/>
      <c r="F227" s="84"/>
      <c r="G227" s="83"/>
      <c r="H227" s="84"/>
      <c r="I227" s="85"/>
      <c r="J227" s="86"/>
    </row>
    <row r="228" spans="1:10">
      <c r="A228" s="80" t="s">
        <v>626</v>
      </c>
      <c r="B228" s="81" t="s">
        <v>627</v>
      </c>
      <c r="C228" s="80" t="s">
        <v>244</v>
      </c>
      <c r="D228" s="82">
        <v>5.101</v>
      </c>
      <c r="E228" s="83"/>
      <c r="F228" s="84"/>
      <c r="G228" s="83"/>
      <c r="H228" s="84"/>
      <c r="I228" s="85"/>
      <c r="J228" s="86"/>
    </row>
    <row r="229" spans="1:10">
      <c r="A229" s="80" t="s">
        <v>628</v>
      </c>
      <c r="B229" s="81" t="s">
        <v>629</v>
      </c>
      <c r="C229" s="80" t="s">
        <v>244</v>
      </c>
      <c r="D229" s="82">
        <v>1.3320000000000001</v>
      </c>
      <c r="E229" s="83"/>
      <c r="F229" s="84"/>
      <c r="G229" s="83"/>
      <c r="H229" s="84"/>
      <c r="I229" s="85"/>
      <c r="J229" s="86"/>
    </row>
    <row r="230" spans="1:10">
      <c r="A230" s="80" t="s">
        <v>630</v>
      </c>
      <c r="B230" s="81" t="s">
        <v>631</v>
      </c>
      <c r="C230" s="80" t="s">
        <v>632</v>
      </c>
      <c r="D230" s="82">
        <v>16.105</v>
      </c>
      <c r="E230" s="83"/>
      <c r="F230" s="84"/>
      <c r="G230" s="83"/>
      <c r="H230" s="84"/>
      <c r="I230" s="85"/>
      <c r="J230" s="86"/>
    </row>
    <row r="231" spans="1:10">
      <c r="A231" s="80" t="s">
        <v>633</v>
      </c>
      <c r="B231" s="81" t="s">
        <v>634</v>
      </c>
      <c r="C231" s="80" t="s">
        <v>250</v>
      </c>
      <c r="D231" s="82">
        <v>0.94199999999999995</v>
      </c>
      <c r="E231" s="83"/>
      <c r="F231" s="84"/>
      <c r="G231" s="83"/>
      <c r="H231" s="84"/>
      <c r="I231" s="85"/>
      <c r="J231" s="86"/>
    </row>
    <row r="232" spans="1:10">
      <c r="A232" s="80" t="s">
        <v>635</v>
      </c>
      <c r="B232" s="81" t="s">
        <v>636</v>
      </c>
      <c r="C232" s="80" t="s">
        <v>250</v>
      </c>
      <c r="D232" s="82">
        <v>0.112</v>
      </c>
      <c r="E232" s="83"/>
      <c r="F232" s="84"/>
      <c r="G232" s="83"/>
      <c r="H232" s="84"/>
      <c r="I232" s="85"/>
      <c r="J232" s="86"/>
    </row>
    <row r="233" spans="1:10">
      <c r="A233" s="102" t="s">
        <v>637</v>
      </c>
      <c r="B233" s="99" t="s">
        <v>638</v>
      </c>
      <c r="C233" s="103" t="s">
        <v>247</v>
      </c>
      <c r="D233" s="82">
        <v>1.944</v>
      </c>
      <c r="E233" s="90"/>
      <c r="F233" s="82"/>
      <c r="G233" s="90"/>
      <c r="H233" s="82"/>
      <c r="I233" s="90"/>
      <c r="J233" s="98"/>
    </row>
    <row r="234" spans="1:10">
      <c r="A234" s="80" t="s">
        <v>639</v>
      </c>
      <c r="B234" s="81" t="s">
        <v>640</v>
      </c>
      <c r="C234" s="80" t="s">
        <v>239</v>
      </c>
      <c r="D234" s="82">
        <v>1.4159999999999999</v>
      </c>
      <c r="E234" s="83"/>
      <c r="F234" s="84"/>
      <c r="G234" s="83"/>
      <c r="H234" s="84"/>
      <c r="I234" s="85"/>
      <c r="J234" s="86"/>
    </row>
    <row r="235" spans="1:10">
      <c r="A235" s="89" t="s">
        <v>641</v>
      </c>
      <c r="B235" s="81" t="s">
        <v>642</v>
      </c>
      <c r="C235" s="89" t="s">
        <v>239</v>
      </c>
      <c r="D235" s="82">
        <v>12.4</v>
      </c>
      <c r="E235" s="96"/>
      <c r="F235" s="97"/>
      <c r="G235" s="90"/>
      <c r="H235" s="82"/>
      <c r="I235" s="90"/>
      <c r="J235" s="86"/>
    </row>
    <row r="236" spans="1:10">
      <c r="A236" s="80" t="s">
        <v>643</v>
      </c>
      <c r="B236" s="81" t="s">
        <v>644</v>
      </c>
      <c r="C236" s="80" t="s">
        <v>409</v>
      </c>
      <c r="D236" s="82">
        <v>7.4189999999999996</v>
      </c>
      <c r="E236" s="83"/>
      <c r="F236" s="84"/>
      <c r="G236" s="83"/>
      <c r="H236" s="84"/>
      <c r="I236" s="85"/>
      <c r="J236" s="86"/>
    </row>
    <row r="237" spans="1:10">
      <c r="A237" s="80" t="s">
        <v>645</v>
      </c>
      <c r="B237" s="81" t="s">
        <v>646</v>
      </c>
      <c r="C237" s="80" t="s">
        <v>244</v>
      </c>
      <c r="D237" s="82">
        <v>8.3049999999999997</v>
      </c>
      <c r="E237" s="83"/>
      <c r="F237" s="84"/>
      <c r="G237" s="83"/>
      <c r="H237" s="84"/>
      <c r="I237" s="85"/>
      <c r="J237" s="86"/>
    </row>
    <row r="238" spans="1:10">
      <c r="A238" s="80" t="s">
        <v>647</v>
      </c>
      <c r="B238" s="81" t="s">
        <v>648</v>
      </c>
      <c r="C238" s="80" t="s">
        <v>239</v>
      </c>
      <c r="D238" s="82">
        <v>2.7029999999999998</v>
      </c>
      <c r="E238" s="83"/>
      <c r="F238" s="84"/>
      <c r="G238" s="83"/>
      <c r="H238" s="84"/>
      <c r="I238" s="85"/>
      <c r="J238" s="86"/>
    </row>
    <row r="239" spans="1:10">
      <c r="A239" s="80" t="s">
        <v>649</v>
      </c>
      <c r="B239" s="81" t="s">
        <v>650</v>
      </c>
      <c r="C239" s="80" t="s">
        <v>250</v>
      </c>
      <c r="D239" s="82">
        <v>28.827000000000002</v>
      </c>
      <c r="E239" s="83"/>
      <c r="F239" s="84"/>
      <c r="G239" s="83"/>
      <c r="H239" s="84"/>
      <c r="I239" s="85"/>
      <c r="J239" s="86"/>
    </row>
    <row r="240" spans="1:10">
      <c r="A240" s="80" t="s">
        <v>651</v>
      </c>
      <c r="B240" s="81" t="s">
        <v>652</v>
      </c>
      <c r="C240" s="80" t="s">
        <v>250</v>
      </c>
      <c r="D240" s="82">
        <v>3.262</v>
      </c>
      <c r="E240" s="83"/>
      <c r="F240" s="84"/>
      <c r="G240" s="83"/>
      <c r="H240" s="84"/>
      <c r="I240" s="85"/>
      <c r="J240" s="86"/>
    </row>
    <row r="241" spans="1:10">
      <c r="A241" s="80" t="s">
        <v>14</v>
      </c>
      <c r="B241" s="81" t="s">
        <v>653</v>
      </c>
      <c r="C241" s="80" t="s">
        <v>250</v>
      </c>
      <c r="D241" s="82">
        <v>19.414999999999999</v>
      </c>
      <c r="E241" s="83"/>
      <c r="F241" s="84"/>
      <c r="G241" s="83"/>
      <c r="H241" s="84"/>
      <c r="I241" s="85"/>
      <c r="J241" s="86"/>
    </row>
    <row r="242" spans="1:10">
      <c r="A242" s="80" t="s">
        <v>654</v>
      </c>
      <c r="B242" s="81" t="s">
        <v>655</v>
      </c>
      <c r="C242" s="80" t="s">
        <v>250</v>
      </c>
      <c r="D242" s="82">
        <v>183.64</v>
      </c>
      <c r="E242" s="83"/>
      <c r="F242" s="84"/>
      <c r="G242" s="83"/>
      <c r="H242" s="84"/>
      <c r="I242" s="85"/>
      <c r="J242" s="86"/>
    </row>
    <row r="243" spans="1:10">
      <c r="A243" s="80" t="s">
        <v>656</v>
      </c>
      <c r="B243" s="81" t="s">
        <v>657</v>
      </c>
      <c r="C243" s="80" t="s">
        <v>658</v>
      </c>
      <c r="D243" s="82">
        <v>0.95499999999999996</v>
      </c>
      <c r="E243" s="83"/>
      <c r="F243" s="84"/>
      <c r="G243" s="83"/>
      <c r="H243" s="84"/>
      <c r="I243" s="85"/>
      <c r="J243" s="86"/>
    </row>
    <row r="244" spans="1:10">
      <c r="A244" s="80" t="s">
        <v>659</v>
      </c>
      <c r="B244" s="81" t="s">
        <v>660</v>
      </c>
      <c r="C244" s="80" t="s">
        <v>247</v>
      </c>
      <c r="D244" s="82">
        <v>467.21600000000001</v>
      </c>
      <c r="E244" s="83"/>
      <c r="F244" s="84"/>
      <c r="G244" s="83"/>
      <c r="H244" s="84"/>
      <c r="I244" s="85"/>
      <c r="J244" s="86"/>
    </row>
    <row r="245" spans="1:10">
      <c r="A245" s="80" t="s">
        <v>12</v>
      </c>
      <c r="B245" s="81" t="s">
        <v>661</v>
      </c>
      <c r="C245" s="80" t="s">
        <v>247</v>
      </c>
      <c r="D245" s="82">
        <v>34.932000000000002</v>
      </c>
      <c r="E245" s="83"/>
      <c r="F245" s="84"/>
      <c r="G245" s="83"/>
      <c r="H245" s="84"/>
      <c r="I245" s="85"/>
      <c r="J245" s="86"/>
    </row>
    <row r="246" spans="1:10">
      <c r="A246" s="80" t="s">
        <v>662</v>
      </c>
      <c r="B246" s="81" t="s">
        <v>663</v>
      </c>
      <c r="C246" s="80" t="s">
        <v>250</v>
      </c>
      <c r="D246" s="82">
        <v>2.9169999999999998</v>
      </c>
      <c r="E246" s="83"/>
      <c r="F246" s="84"/>
      <c r="G246" s="83"/>
      <c r="H246" s="84"/>
      <c r="I246" s="85"/>
      <c r="J246" s="86"/>
    </row>
    <row r="247" spans="1:10">
      <c r="A247" s="80" t="s">
        <v>664</v>
      </c>
      <c r="B247" s="81" t="s">
        <v>665</v>
      </c>
      <c r="C247" s="80" t="s">
        <v>666</v>
      </c>
      <c r="D247" s="82">
        <v>6.907</v>
      </c>
      <c r="E247" s="83"/>
      <c r="F247" s="84"/>
      <c r="G247" s="83"/>
      <c r="H247" s="84"/>
      <c r="I247" s="85"/>
      <c r="J247" s="86"/>
    </row>
    <row r="248" spans="1:10">
      <c r="A248" s="80" t="s">
        <v>667</v>
      </c>
      <c r="B248" s="81" t="s">
        <v>668</v>
      </c>
      <c r="C248" s="80" t="s">
        <v>669</v>
      </c>
      <c r="D248" s="82">
        <v>23.210999999999999</v>
      </c>
      <c r="E248" s="83"/>
      <c r="F248" s="84"/>
      <c r="G248" s="83"/>
      <c r="H248" s="84"/>
      <c r="I248" s="85"/>
      <c r="J248" s="86" t="s">
        <v>328</v>
      </c>
    </row>
    <row r="249" spans="1:10">
      <c r="A249" s="80" t="s">
        <v>670</v>
      </c>
      <c r="B249" s="81" t="s">
        <v>671</v>
      </c>
      <c r="C249" s="80" t="s">
        <v>250</v>
      </c>
      <c r="D249" s="82">
        <v>8.7999999999999995E-2</v>
      </c>
      <c r="E249" s="83"/>
      <c r="F249" s="84"/>
      <c r="G249" s="83"/>
      <c r="H249" s="84"/>
      <c r="I249" s="85"/>
      <c r="J249" s="86"/>
    </row>
    <row r="250" spans="1:10">
      <c r="A250" s="89" t="s">
        <v>672</v>
      </c>
      <c r="B250" s="81" t="s">
        <v>673</v>
      </c>
      <c r="C250" s="89" t="s">
        <v>239</v>
      </c>
      <c r="D250" s="82">
        <v>23.364000000000001</v>
      </c>
      <c r="E250" s="96"/>
      <c r="F250" s="97"/>
      <c r="G250" s="90"/>
      <c r="H250" s="82"/>
      <c r="I250" s="90"/>
      <c r="J250" s="98"/>
    </row>
    <row r="251" spans="1:10">
      <c r="A251" s="80" t="s">
        <v>674</v>
      </c>
      <c r="B251" s="81" t="s">
        <v>675</v>
      </c>
      <c r="C251" s="80" t="s">
        <v>250</v>
      </c>
      <c r="D251" s="82">
        <v>2.8490000000000002</v>
      </c>
      <c r="E251" s="83"/>
      <c r="F251" s="84"/>
      <c r="G251" s="83"/>
      <c r="H251" s="84"/>
      <c r="I251" s="85"/>
      <c r="J251" s="86"/>
    </row>
    <row r="252" spans="1:10">
      <c r="A252" s="80" t="s">
        <v>676</v>
      </c>
      <c r="B252" s="81" t="s">
        <v>677</v>
      </c>
      <c r="C252" s="80" t="s">
        <v>300</v>
      </c>
      <c r="D252" s="82">
        <v>19.204000000000001</v>
      </c>
      <c r="E252" s="83"/>
      <c r="F252" s="84"/>
      <c r="G252" s="83"/>
      <c r="H252" s="84"/>
      <c r="I252" s="85"/>
      <c r="J252" s="86"/>
    </row>
    <row r="253" spans="1:10">
      <c r="A253" s="80" t="s">
        <v>678</v>
      </c>
      <c r="B253" s="81" t="s">
        <v>679</v>
      </c>
      <c r="C253" s="80" t="s">
        <v>250</v>
      </c>
      <c r="D253" s="82">
        <v>10.015000000000001</v>
      </c>
      <c r="E253" s="83"/>
      <c r="F253" s="84"/>
      <c r="G253" s="83"/>
      <c r="H253" s="84"/>
      <c r="I253" s="85"/>
      <c r="J253" s="86"/>
    </row>
    <row r="254" spans="1:10">
      <c r="A254" s="80" t="s">
        <v>680</v>
      </c>
      <c r="B254" s="81" t="s">
        <v>681</v>
      </c>
      <c r="C254" s="80" t="s">
        <v>682</v>
      </c>
      <c r="D254" s="82">
        <v>8.42</v>
      </c>
      <c r="E254" s="83"/>
      <c r="F254" s="84"/>
      <c r="G254" s="83"/>
      <c r="H254" s="84"/>
      <c r="I254" s="85"/>
      <c r="J254" s="86"/>
    </row>
    <row r="255" spans="1:10">
      <c r="A255" s="80" t="s">
        <v>683</v>
      </c>
      <c r="B255" s="81" t="s">
        <v>684</v>
      </c>
      <c r="C255" s="80" t="s">
        <v>658</v>
      </c>
      <c r="D255" s="82">
        <v>20.899000000000001</v>
      </c>
      <c r="E255" s="83"/>
      <c r="F255" s="84"/>
      <c r="G255" s="83"/>
      <c r="H255" s="84"/>
      <c r="I255" s="85"/>
      <c r="J255" s="86"/>
    </row>
    <row r="256" spans="1:10">
      <c r="A256" s="80" t="s">
        <v>685</v>
      </c>
      <c r="B256" s="81" t="s">
        <v>686</v>
      </c>
      <c r="C256" s="80" t="s">
        <v>409</v>
      </c>
      <c r="D256" s="82">
        <v>1.0980000000000001</v>
      </c>
      <c r="E256" s="83"/>
      <c r="F256" s="84"/>
      <c r="G256" s="83"/>
      <c r="H256" s="84"/>
      <c r="I256" s="85"/>
      <c r="J256" s="86" t="s">
        <v>328</v>
      </c>
    </row>
    <row r="257" spans="1:10">
      <c r="A257" s="80" t="s">
        <v>687</v>
      </c>
      <c r="B257" s="81" t="s">
        <v>688</v>
      </c>
      <c r="C257" s="80" t="s">
        <v>689</v>
      </c>
      <c r="D257" s="82">
        <v>729.47199999999998</v>
      </c>
      <c r="E257" s="83"/>
      <c r="F257" s="84"/>
      <c r="G257" s="83"/>
      <c r="H257" s="84"/>
      <c r="I257" s="85"/>
      <c r="J257" s="86"/>
    </row>
    <row r="258" spans="1:10">
      <c r="A258" s="80" t="s">
        <v>690</v>
      </c>
      <c r="B258" s="81" t="s">
        <v>691</v>
      </c>
      <c r="C258" s="80" t="s">
        <v>692</v>
      </c>
      <c r="D258" s="82">
        <v>352.27300000000002</v>
      </c>
      <c r="E258" s="83"/>
      <c r="F258" s="84"/>
      <c r="G258" s="83"/>
      <c r="H258" s="84"/>
      <c r="I258" s="85"/>
      <c r="J258" s="86"/>
    </row>
    <row r="259" spans="1:10">
      <c r="A259" s="80" t="s">
        <v>693</v>
      </c>
      <c r="B259" s="81" t="s">
        <v>694</v>
      </c>
      <c r="C259" s="80" t="s">
        <v>695</v>
      </c>
      <c r="D259" s="82">
        <v>4320.732</v>
      </c>
      <c r="E259" s="83"/>
      <c r="F259" s="84"/>
      <c r="G259" s="83"/>
      <c r="H259" s="84"/>
      <c r="I259" s="85"/>
      <c r="J259" s="86"/>
    </row>
    <row r="260" spans="1:10">
      <c r="A260" s="80" t="s">
        <v>27</v>
      </c>
      <c r="B260" s="81" t="s">
        <v>696</v>
      </c>
      <c r="C260" s="80" t="s">
        <v>250</v>
      </c>
      <c r="D260" s="82">
        <v>2006.6610000000001</v>
      </c>
      <c r="E260" s="83"/>
      <c r="F260" s="84"/>
      <c r="G260" s="83"/>
      <c r="H260" s="84"/>
      <c r="I260" s="85"/>
      <c r="J260" s="86"/>
    </row>
    <row r="261" spans="1:10">
      <c r="A261" s="80" t="s">
        <v>697</v>
      </c>
      <c r="B261" s="81" t="s">
        <v>698</v>
      </c>
      <c r="C261" s="80" t="s">
        <v>699</v>
      </c>
      <c r="D261" s="82">
        <v>29.295000000000002</v>
      </c>
      <c r="E261" s="83"/>
      <c r="F261" s="84"/>
      <c r="G261" s="83"/>
      <c r="H261" s="84"/>
      <c r="I261" s="85"/>
      <c r="J261" s="86"/>
    </row>
    <row r="262" spans="1:10">
      <c r="A262" s="80" t="s">
        <v>700</v>
      </c>
      <c r="B262" s="81" t="s">
        <v>701</v>
      </c>
      <c r="C262" s="80" t="s">
        <v>182</v>
      </c>
      <c r="D262" s="82">
        <v>52.401000000000003</v>
      </c>
      <c r="E262" s="83"/>
      <c r="F262" s="84"/>
      <c r="G262" s="83"/>
      <c r="H262" s="84"/>
      <c r="I262" s="85"/>
      <c r="J262" s="86"/>
    </row>
    <row r="263" spans="1:10">
      <c r="A263" s="80" t="s">
        <v>702</v>
      </c>
      <c r="B263" s="81" t="s">
        <v>703</v>
      </c>
      <c r="C263" s="80" t="s">
        <v>699</v>
      </c>
      <c r="D263" s="82">
        <v>1.05</v>
      </c>
      <c r="E263" s="83"/>
      <c r="F263" s="84"/>
      <c r="G263" s="83"/>
      <c r="H263" s="84"/>
      <c r="I263" s="85"/>
      <c r="J263" s="86"/>
    </row>
    <row r="264" spans="1:10">
      <c r="A264" s="80" t="s">
        <v>704</v>
      </c>
      <c r="B264" s="81" t="s">
        <v>705</v>
      </c>
      <c r="C264" s="80" t="s">
        <v>706</v>
      </c>
      <c r="D264" s="82">
        <v>2.96</v>
      </c>
      <c r="E264" s="83"/>
      <c r="F264" s="84"/>
      <c r="G264" s="83"/>
      <c r="H264" s="84"/>
      <c r="I264" s="85"/>
      <c r="J264" s="86"/>
    </row>
    <row r="265" spans="1:10">
      <c r="A265" s="80" t="s">
        <v>707</v>
      </c>
      <c r="B265" s="81" t="s">
        <v>708</v>
      </c>
      <c r="C265" s="80" t="s">
        <v>618</v>
      </c>
      <c r="D265" s="82">
        <v>115.20099999999999</v>
      </c>
      <c r="E265" s="83"/>
      <c r="F265" s="84"/>
      <c r="G265" s="83"/>
      <c r="H265" s="84"/>
      <c r="I265" s="85"/>
      <c r="J265" s="86"/>
    </row>
    <row r="266" spans="1:10">
      <c r="A266" s="80" t="s">
        <v>709</v>
      </c>
      <c r="B266" s="81" t="s">
        <v>710</v>
      </c>
      <c r="C266" s="80" t="s">
        <v>182</v>
      </c>
      <c r="D266" s="82">
        <v>2.1739999999999999</v>
      </c>
      <c r="E266" s="83"/>
      <c r="F266" s="84"/>
      <c r="G266" s="83"/>
      <c r="H266" s="84"/>
      <c r="I266" s="85"/>
      <c r="J266" s="86"/>
    </row>
    <row r="267" spans="1:10">
      <c r="A267" s="80" t="s">
        <v>711</v>
      </c>
      <c r="B267" s="81" t="s">
        <v>712</v>
      </c>
      <c r="C267" s="80" t="s">
        <v>713</v>
      </c>
      <c r="D267" s="82">
        <v>35.859000000000002</v>
      </c>
      <c r="E267" s="83"/>
      <c r="F267" s="84"/>
      <c r="G267" s="83"/>
      <c r="H267" s="84"/>
      <c r="I267" s="85"/>
      <c r="J267" s="86"/>
    </row>
    <row r="268" spans="1:10">
      <c r="A268" s="89" t="s">
        <v>714</v>
      </c>
      <c r="B268" s="81" t="s">
        <v>715</v>
      </c>
      <c r="C268" s="80" t="s">
        <v>250</v>
      </c>
      <c r="D268" s="82">
        <v>314.43799999999999</v>
      </c>
      <c r="E268" s="83"/>
      <c r="F268" s="97"/>
      <c r="G268" s="83"/>
      <c r="H268" s="82"/>
      <c r="I268" s="85"/>
      <c r="J268" s="86"/>
    </row>
    <row r="269" spans="1:10">
      <c r="A269" s="80" t="s">
        <v>716</v>
      </c>
      <c r="B269" s="81" t="s">
        <v>717</v>
      </c>
      <c r="C269" s="80" t="s">
        <v>409</v>
      </c>
      <c r="D269" s="82">
        <v>12.752000000000001</v>
      </c>
      <c r="E269" s="83"/>
      <c r="F269" s="84"/>
      <c r="G269" s="83"/>
      <c r="H269" s="84"/>
      <c r="I269" s="85"/>
      <c r="J269" s="86"/>
    </row>
    <row r="270" spans="1:10">
      <c r="A270" s="80" t="s">
        <v>718</v>
      </c>
      <c r="B270" s="81" t="s">
        <v>719</v>
      </c>
      <c r="C270" s="80" t="s">
        <v>182</v>
      </c>
      <c r="D270" s="82">
        <v>1.4630000000000001</v>
      </c>
      <c r="E270" s="83"/>
      <c r="F270" s="84"/>
      <c r="G270" s="83"/>
      <c r="H270" s="84"/>
      <c r="I270" s="85"/>
      <c r="J270" s="86"/>
    </row>
    <row r="271" spans="1:10">
      <c r="A271" s="80" t="s">
        <v>720</v>
      </c>
      <c r="B271" s="81" t="s">
        <v>721</v>
      </c>
      <c r="C271" s="80" t="s">
        <v>506</v>
      </c>
      <c r="D271" s="82">
        <v>18.709</v>
      </c>
      <c r="E271" s="83"/>
      <c r="F271" s="84"/>
      <c r="G271" s="83"/>
      <c r="H271" s="84"/>
      <c r="I271" s="85"/>
      <c r="J271" s="86"/>
    </row>
    <row r="272" spans="1:10">
      <c r="A272" s="80" t="s">
        <v>722</v>
      </c>
      <c r="B272" s="81" t="s">
        <v>723</v>
      </c>
      <c r="C272" s="80" t="s">
        <v>371</v>
      </c>
      <c r="D272" s="82">
        <v>72.649000000000001</v>
      </c>
      <c r="E272" s="83"/>
      <c r="F272" s="84"/>
      <c r="G272" s="83"/>
      <c r="H272" s="84"/>
      <c r="I272" s="85"/>
      <c r="J272" s="86"/>
    </row>
    <row r="273" spans="1:10">
      <c r="A273" s="80" t="s">
        <v>724</v>
      </c>
      <c r="B273" s="81" t="s">
        <v>725</v>
      </c>
      <c r="C273" s="80" t="s">
        <v>270</v>
      </c>
      <c r="D273" s="82">
        <v>1.6950000000000001</v>
      </c>
      <c r="E273" s="83"/>
      <c r="F273" s="84"/>
      <c r="G273" s="83"/>
      <c r="H273" s="84"/>
      <c r="I273" s="85"/>
      <c r="J273" s="86"/>
    </row>
    <row r="274" spans="1:10">
      <c r="A274" s="80" t="s">
        <v>726</v>
      </c>
      <c r="B274" s="81" t="s">
        <v>727</v>
      </c>
      <c r="C274" s="80" t="s">
        <v>239</v>
      </c>
      <c r="D274" s="82">
        <v>0.11899999999999999</v>
      </c>
      <c r="E274" s="83"/>
      <c r="F274" s="84"/>
      <c r="G274" s="83"/>
      <c r="H274" s="84"/>
      <c r="I274" s="85"/>
      <c r="J274" s="86"/>
    </row>
    <row r="275" spans="1:10">
      <c r="A275" s="80" t="s">
        <v>728</v>
      </c>
      <c r="B275" s="81" t="s">
        <v>729</v>
      </c>
      <c r="C275" s="80" t="s">
        <v>239</v>
      </c>
      <c r="D275" s="82">
        <v>0.91200000000000014</v>
      </c>
      <c r="E275" s="83"/>
      <c r="F275" s="84"/>
      <c r="G275" s="83"/>
      <c r="H275" s="84"/>
      <c r="I275" s="85"/>
      <c r="J275" s="86" t="s">
        <v>328</v>
      </c>
    </row>
    <row r="276" spans="1:10">
      <c r="A276" s="80" t="s">
        <v>730</v>
      </c>
      <c r="B276" s="81" t="s">
        <v>731</v>
      </c>
      <c r="C276" s="80" t="s">
        <v>339</v>
      </c>
      <c r="D276" s="82">
        <v>15.129</v>
      </c>
      <c r="E276" s="83"/>
      <c r="F276" s="84"/>
      <c r="G276" s="83"/>
      <c r="H276" s="84"/>
      <c r="I276" s="85"/>
      <c r="J276" s="86"/>
    </row>
    <row r="277" spans="1:10">
      <c r="A277" s="80" t="s">
        <v>732</v>
      </c>
      <c r="B277" s="81" t="s">
        <v>733</v>
      </c>
      <c r="C277" s="80" t="s">
        <v>239</v>
      </c>
      <c r="D277" s="82">
        <v>0.90500000000000003</v>
      </c>
      <c r="E277" s="83"/>
      <c r="F277" s="84"/>
      <c r="G277" s="83"/>
      <c r="H277" s="84"/>
      <c r="I277" s="85"/>
      <c r="J277" s="86"/>
    </row>
    <row r="278" spans="1:10">
      <c r="A278" s="80" t="s">
        <v>734</v>
      </c>
      <c r="B278" s="81" t="s">
        <v>735</v>
      </c>
      <c r="C278" s="80" t="s">
        <v>261</v>
      </c>
      <c r="D278" s="82">
        <v>428.61799999999999</v>
      </c>
      <c r="E278" s="83"/>
      <c r="F278" s="84"/>
      <c r="G278" s="83"/>
      <c r="H278" s="84"/>
      <c r="I278" s="85"/>
      <c r="J278" s="86"/>
    </row>
    <row r="279" spans="1:10">
      <c r="A279" s="80" t="s">
        <v>736</v>
      </c>
      <c r="B279" s="81" t="s">
        <v>737</v>
      </c>
      <c r="C279" s="80" t="s">
        <v>738</v>
      </c>
      <c r="D279" s="82">
        <v>378.35300000000001</v>
      </c>
      <c r="E279" s="83"/>
      <c r="F279" s="84"/>
      <c r="G279" s="83"/>
      <c r="H279" s="84"/>
      <c r="I279" s="85"/>
      <c r="J279" s="86"/>
    </row>
    <row r="280" spans="1:10">
      <c r="A280" s="80" t="s">
        <v>739</v>
      </c>
      <c r="B280" s="81" t="s">
        <v>740</v>
      </c>
      <c r="C280" s="80" t="s">
        <v>506</v>
      </c>
      <c r="D280" s="82">
        <v>6.7679999999999998</v>
      </c>
      <c r="E280" s="83"/>
      <c r="F280" s="84"/>
      <c r="G280" s="83"/>
      <c r="H280" s="84"/>
      <c r="I280" s="85"/>
      <c r="J280" s="86"/>
    </row>
    <row r="281" spans="1:10">
      <c r="A281" s="80" t="s">
        <v>741</v>
      </c>
      <c r="B281" s="81" t="s">
        <v>742</v>
      </c>
      <c r="C281" s="80" t="s">
        <v>362</v>
      </c>
      <c r="D281" s="82">
        <v>263.06299999999999</v>
      </c>
      <c r="E281" s="83"/>
      <c r="F281" s="84"/>
      <c r="G281" s="83"/>
      <c r="H281" s="84"/>
      <c r="I281" s="85"/>
      <c r="J281" s="86"/>
    </row>
    <row r="282" spans="1:10">
      <c r="A282" s="80" t="s">
        <v>743</v>
      </c>
      <c r="B282" s="81" t="s">
        <v>744</v>
      </c>
      <c r="C282" s="80" t="s">
        <v>253</v>
      </c>
      <c r="D282" s="82">
        <v>55.412999999999997</v>
      </c>
      <c r="E282" s="83"/>
      <c r="F282" s="84"/>
      <c r="G282" s="83"/>
      <c r="H282" s="84"/>
      <c r="I282" s="85"/>
      <c r="J282" s="86"/>
    </row>
    <row r="283" spans="1:10">
      <c r="A283" s="80" t="s">
        <v>745</v>
      </c>
      <c r="B283" s="81" t="s">
        <v>746</v>
      </c>
      <c r="C283" s="80" t="s">
        <v>747</v>
      </c>
      <c r="D283" s="82">
        <v>24.707999999999998</v>
      </c>
      <c r="E283" s="83"/>
      <c r="F283" s="84"/>
      <c r="G283" s="83"/>
      <c r="H283" s="84"/>
      <c r="I283" s="85"/>
      <c r="J283" s="86"/>
    </row>
    <row r="284" spans="1:10">
      <c r="A284" s="80" t="s">
        <v>748</v>
      </c>
      <c r="B284" s="81" t="s">
        <v>749</v>
      </c>
      <c r="C284" s="80" t="s">
        <v>750</v>
      </c>
      <c r="D284" s="82">
        <v>79.069000000000003</v>
      </c>
      <c r="E284" s="83"/>
      <c r="F284" s="84"/>
      <c r="G284" s="83"/>
      <c r="H284" s="84"/>
      <c r="I284" s="85"/>
      <c r="J284" s="86"/>
    </row>
    <row r="285" spans="1:10">
      <c r="A285" s="80" t="s">
        <v>751</v>
      </c>
      <c r="B285" s="81" t="s">
        <v>752</v>
      </c>
      <c r="C285" s="80" t="s">
        <v>753</v>
      </c>
      <c r="D285" s="82">
        <v>4.8140000000000001</v>
      </c>
      <c r="E285" s="83"/>
      <c r="F285" s="84"/>
      <c r="G285" s="83"/>
      <c r="H285" s="84"/>
      <c r="I285" s="85"/>
      <c r="J285" s="86"/>
    </row>
    <row r="286" spans="1:10">
      <c r="A286" s="80" t="s">
        <v>754</v>
      </c>
      <c r="B286" s="81" t="s">
        <v>755</v>
      </c>
      <c r="C286" s="80" t="s">
        <v>753</v>
      </c>
      <c r="D286" s="82">
        <v>23.795999999999999</v>
      </c>
      <c r="E286" s="83"/>
      <c r="F286" s="84"/>
      <c r="G286" s="83"/>
      <c r="H286" s="84"/>
      <c r="I286" s="85"/>
      <c r="J286" s="86"/>
    </row>
    <row r="287" spans="1:10">
      <c r="A287" s="80" t="s">
        <v>756</v>
      </c>
      <c r="B287" s="81" t="s">
        <v>757</v>
      </c>
      <c r="C287" s="80" t="s">
        <v>362</v>
      </c>
      <c r="D287" s="82">
        <v>8.625</v>
      </c>
      <c r="E287" s="83"/>
      <c r="F287" s="84"/>
      <c r="G287" s="83"/>
      <c r="H287" s="84"/>
      <c r="I287" s="85"/>
      <c r="J287" s="86"/>
    </row>
    <row r="288" spans="1:10">
      <c r="A288" s="80" t="s">
        <v>758</v>
      </c>
      <c r="B288" s="81" t="s">
        <v>759</v>
      </c>
      <c r="C288" s="80" t="s">
        <v>250</v>
      </c>
      <c r="D288" s="82">
        <v>7.3999999999999996E-2</v>
      </c>
      <c r="E288" s="83"/>
      <c r="F288" s="84"/>
      <c r="G288" s="83"/>
      <c r="H288" s="84"/>
      <c r="I288" s="85"/>
      <c r="J288" s="86"/>
    </row>
    <row r="289" spans="1:10">
      <c r="A289" s="94" t="s">
        <v>760</v>
      </c>
      <c r="B289" s="81" t="s">
        <v>761</v>
      </c>
      <c r="C289" s="80" t="s">
        <v>762</v>
      </c>
      <c r="D289" s="82">
        <v>66.856999999999999</v>
      </c>
      <c r="E289" s="83"/>
      <c r="F289" s="84"/>
      <c r="G289" s="83"/>
      <c r="H289" s="84"/>
      <c r="I289" s="85"/>
      <c r="J289" s="86"/>
    </row>
    <row r="290" spans="1:10">
      <c r="A290" s="80" t="s">
        <v>763</v>
      </c>
      <c r="B290" s="81" t="s">
        <v>764</v>
      </c>
      <c r="C290" s="80" t="s">
        <v>347</v>
      </c>
      <c r="D290" s="82">
        <v>37.235999999999997</v>
      </c>
      <c r="E290" s="83"/>
      <c r="F290" s="84"/>
      <c r="G290" s="83"/>
      <c r="H290" s="84"/>
      <c r="I290" s="85"/>
      <c r="J290" s="86"/>
    </row>
    <row r="291" spans="1:10">
      <c r="A291" s="80" t="s">
        <v>765</v>
      </c>
      <c r="B291" s="81" t="s">
        <v>766</v>
      </c>
      <c r="C291" s="80" t="s">
        <v>767</v>
      </c>
      <c r="D291" s="82">
        <v>105.544</v>
      </c>
      <c r="E291" s="83"/>
      <c r="F291" s="84"/>
      <c r="G291" s="83"/>
      <c r="H291" s="84"/>
      <c r="I291" s="85"/>
      <c r="J291" s="86"/>
    </row>
    <row r="292" spans="1:10">
      <c r="A292" s="80" t="s">
        <v>768</v>
      </c>
      <c r="B292" s="81" t="s">
        <v>769</v>
      </c>
      <c r="C292" s="80" t="s">
        <v>447</v>
      </c>
      <c r="D292" s="82">
        <v>0.30399999999999999</v>
      </c>
      <c r="E292" s="83"/>
      <c r="F292" s="84"/>
      <c r="G292" s="83"/>
      <c r="H292" s="84"/>
      <c r="I292" s="85"/>
      <c r="J292" s="86"/>
    </row>
    <row r="293" spans="1:10">
      <c r="A293" s="80" t="s">
        <v>770</v>
      </c>
      <c r="B293" s="81" t="s">
        <v>771</v>
      </c>
      <c r="C293" s="80" t="s">
        <v>300</v>
      </c>
      <c r="D293" s="82">
        <v>37.701999999999998</v>
      </c>
      <c r="E293" s="83"/>
      <c r="F293" s="84"/>
      <c r="G293" s="83"/>
      <c r="H293" s="84"/>
      <c r="I293" s="85"/>
      <c r="J293" s="86"/>
    </row>
    <row r="294" spans="1:10">
      <c r="A294" s="80" t="s">
        <v>772</v>
      </c>
      <c r="B294" s="81" t="s">
        <v>773</v>
      </c>
      <c r="C294" s="80" t="s">
        <v>409</v>
      </c>
      <c r="D294" s="82">
        <v>34.780999999999999</v>
      </c>
      <c r="E294" s="83"/>
      <c r="F294" s="84"/>
      <c r="G294" s="83"/>
      <c r="H294" s="84"/>
      <c r="I294" s="85"/>
      <c r="J294" s="86"/>
    </row>
    <row r="295" spans="1:10">
      <c r="A295" s="80" t="s">
        <v>774</v>
      </c>
      <c r="B295" s="81" t="s">
        <v>775</v>
      </c>
      <c r="C295" s="80" t="s">
        <v>776</v>
      </c>
      <c r="D295" s="82">
        <v>2.1320000000000001</v>
      </c>
      <c r="E295" s="83"/>
      <c r="F295" s="84"/>
      <c r="G295" s="83"/>
      <c r="H295" s="84"/>
      <c r="I295" s="85"/>
      <c r="J295" s="86"/>
    </row>
    <row r="296" spans="1:10">
      <c r="A296" s="80" t="s">
        <v>146</v>
      </c>
      <c r="B296" s="81" t="s">
        <v>777</v>
      </c>
      <c r="C296" s="80" t="s">
        <v>447</v>
      </c>
      <c r="D296" s="82">
        <v>4.3369999999999997</v>
      </c>
      <c r="E296" s="83"/>
      <c r="F296" s="84"/>
      <c r="G296" s="83"/>
      <c r="H296" s="84"/>
      <c r="I296" s="85"/>
      <c r="J296" s="86"/>
    </row>
    <row r="297" spans="1:10">
      <c r="A297" s="80" t="s">
        <v>160</v>
      </c>
      <c r="B297" s="81" t="s">
        <v>777</v>
      </c>
      <c r="C297" s="80" t="s">
        <v>778</v>
      </c>
      <c r="D297" s="82">
        <v>6.093</v>
      </c>
      <c r="E297" s="83"/>
      <c r="F297" s="84"/>
      <c r="G297" s="83"/>
      <c r="H297" s="84"/>
      <c r="I297" s="85"/>
      <c r="J297" s="86"/>
    </row>
    <row r="298" spans="1:10">
      <c r="A298" s="80" t="s">
        <v>779</v>
      </c>
      <c r="B298" s="81" t="s">
        <v>780</v>
      </c>
      <c r="C298" s="80" t="s">
        <v>250</v>
      </c>
      <c r="D298" s="82">
        <v>83.991</v>
      </c>
      <c r="E298" s="83"/>
      <c r="F298" s="84"/>
      <c r="G298" s="83"/>
      <c r="H298" s="84"/>
      <c r="I298" s="85"/>
      <c r="J298" s="86"/>
    </row>
    <row r="299" spans="1:10">
      <c r="A299" s="80" t="s">
        <v>781</v>
      </c>
      <c r="B299" s="81" t="s">
        <v>782</v>
      </c>
      <c r="C299" s="80" t="s">
        <v>371</v>
      </c>
      <c r="D299" s="82">
        <v>15.366</v>
      </c>
      <c r="E299" s="83"/>
      <c r="F299" s="84"/>
      <c r="G299" s="83"/>
      <c r="H299" s="84"/>
      <c r="I299" s="85"/>
      <c r="J299" s="86"/>
    </row>
    <row r="300" spans="1:10">
      <c r="A300" s="80" t="s">
        <v>783</v>
      </c>
      <c r="B300" s="81" t="s">
        <v>784</v>
      </c>
      <c r="C300" s="80" t="s">
        <v>253</v>
      </c>
      <c r="D300" s="82">
        <v>0.499</v>
      </c>
      <c r="E300" s="83"/>
      <c r="F300" s="84"/>
      <c r="G300" s="83"/>
      <c r="H300" s="84"/>
      <c r="I300" s="85"/>
      <c r="J300" s="86"/>
    </row>
    <row r="301" spans="1:10">
      <c r="A301" s="89" t="s">
        <v>785</v>
      </c>
      <c r="B301" s="81" t="s">
        <v>786</v>
      </c>
      <c r="C301" s="89" t="s">
        <v>339</v>
      </c>
      <c r="D301" s="82">
        <v>40.369</v>
      </c>
      <c r="E301" s="96"/>
      <c r="F301" s="97"/>
      <c r="G301" s="90"/>
      <c r="H301" s="82"/>
      <c r="I301" s="90"/>
      <c r="J301" s="86"/>
    </row>
    <row r="302" spans="1:10">
      <c r="A302" s="80" t="s">
        <v>787</v>
      </c>
      <c r="B302" s="81" t="s">
        <v>788</v>
      </c>
      <c r="C302" s="80" t="s">
        <v>682</v>
      </c>
      <c r="D302" s="82">
        <v>71.465000000000003</v>
      </c>
      <c r="E302" s="83"/>
      <c r="F302" s="84"/>
      <c r="G302" s="83"/>
      <c r="H302" s="84"/>
      <c r="I302" s="85"/>
      <c r="J302" s="86"/>
    </row>
    <row r="303" spans="1:10">
      <c r="A303" s="89" t="s">
        <v>789</v>
      </c>
      <c r="B303" s="81" t="s">
        <v>790</v>
      </c>
      <c r="C303" s="89" t="s">
        <v>250</v>
      </c>
      <c r="D303" s="82">
        <v>1.3260000000000001</v>
      </c>
      <c r="E303" s="96"/>
      <c r="F303" s="97"/>
      <c r="G303" s="90"/>
      <c r="H303" s="82"/>
      <c r="I303" s="90"/>
      <c r="J303" s="98"/>
    </row>
    <row r="304" spans="1:10">
      <c r="A304" s="80" t="s">
        <v>791</v>
      </c>
      <c r="B304" s="81" t="s">
        <v>792</v>
      </c>
      <c r="C304" s="80" t="s">
        <v>239</v>
      </c>
      <c r="D304" s="82">
        <v>5.1150000000000002</v>
      </c>
      <c r="E304" s="83"/>
      <c r="F304" s="84"/>
      <c r="G304" s="83"/>
      <c r="H304" s="84"/>
      <c r="I304" s="85"/>
      <c r="J304" s="86"/>
    </row>
    <row r="305" spans="1:10">
      <c r="A305" s="80" t="s">
        <v>793</v>
      </c>
      <c r="B305" s="81" t="s">
        <v>794</v>
      </c>
      <c r="C305" s="80" t="s">
        <v>250</v>
      </c>
      <c r="D305" s="82">
        <v>111.696</v>
      </c>
      <c r="E305" s="83"/>
      <c r="F305" s="84"/>
      <c r="G305" s="83"/>
      <c r="H305" s="84"/>
      <c r="I305" s="85"/>
      <c r="J305" s="86"/>
    </row>
    <row r="306" spans="1:10">
      <c r="A306" s="80" t="s">
        <v>795</v>
      </c>
      <c r="B306" s="81" t="s">
        <v>796</v>
      </c>
      <c r="C306" s="80" t="s">
        <v>250</v>
      </c>
      <c r="D306" s="82">
        <v>3.4159999999999999</v>
      </c>
      <c r="E306" s="83"/>
      <c r="F306" s="84"/>
      <c r="G306" s="83"/>
      <c r="H306" s="84"/>
      <c r="I306" s="85"/>
      <c r="J306" s="86"/>
    </row>
    <row r="307" spans="1:10">
      <c r="A307" s="80" t="s">
        <v>797</v>
      </c>
      <c r="B307" s="81" t="s">
        <v>798</v>
      </c>
      <c r="C307" s="80" t="s">
        <v>250</v>
      </c>
      <c r="D307" s="82">
        <v>0.04</v>
      </c>
      <c r="E307" s="83"/>
      <c r="F307" s="84"/>
      <c r="G307" s="83"/>
      <c r="H307" s="84"/>
      <c r="I307" s="85"/>
      <c r="J307" s="86"/>
    </row>
    <row r="308" spans="1:10">
      <c r="A308" s="80" t="s">
        <v>799</v>
      </c>
      <c r="B308" s="81" t="s">
        <v>800</v>
      </c>
      <c r="C308" s="80" t="s">
        <v>182</v>
      </c>
      <c r="D308" s="82">
        <v>28.042999999999999</v>
      </c>
      <c r="E308" s="83"/>
      <c r="F308" s="84"/>
      <c r="G308" s="83"/>
      <c r="H308" s="84"/>
      <c r="I308" s="85"/>
      <c r="J308" s="86"/>
    </row>
    <row r="309" spans="1:10">
      <c r="A309" s="80" t="s">
        <v>801</v>
      </c>
      <c r="B309" s="81" t="s">
        <v>802</v>
      </c>
      <c r="C309" s="80" t="s">
        <v>803</v>
      </c>
      <c r="D309" s="82">
        <v>1579.6880000000001</v>
      </c>
      <c r="E309" s="83"/>
      <c r="F309" s="84"/>
      <c r="G309" s="83"/>
      <c r="H309" s="84"/>
      <c r="I309" s="85"/>
      <c r="J309" s="86"/>
    </row>
    <row r="310" spans="1:10">
      <c r="A310" s="80" t="s">
        <v>804</v>
      </c>
      <c r="B310" s="81" t="s">
        <v>805</v>
      </c>
      <c r="C310" s="80" t="s">
        <v>250</v>
      </c>
      <c r="D310" s="82">
        <v>2.9860000000000002</v>
      </c>
      <c r="E310" s="83"/>
      <c r="F310" s="84"/>
      <c r="G310" s="83"/>
      <c r="H310" s="84"/>
      <c r="I310" s="85"/>
      <c r="J310" s="86"/>
    </row>
    <row r="311" spans="1:10">
      <c r="A311" s="80" t="s">
        <v>806</v>
      </c>
      <c r="B311" s="81" t="s">
        <v>807</v>
      </c>
      <c r="C311" s="80" t="s">
        <v>399</v>
      </c>
      <c r="D311" s="82">
        <v>29.98</v>
      </c>
      <c r="E311" s="83"/>
      <c r="F311" s="84"/>
      <c r="G311" s="83"/>
      <c r="H311" s="84"/>
      <c r="I311" s="85"/>
      <c r="J311" s="86"/>
    </row>
    <row r="312" spans="1:10">
      <c r="A312" s="80" t="s">
        <v>808</v>
      </c>
      <c r="B312" s="81" t="s">
        <v>809</v>
      </c>
      <c r="C312" s="80" t="s">
        <v>450</v>
      </c>
      <c r="D312" s="82">
        <v>2.5430000000000001</v>
      </c>
      <c r="E312" s="83"/>
      <c r="F312" s="84"/>
      <c r="G312" s="83"/>
      <c r="H312" s="84"/>
      <c r="I312" s="85"/>
      <c r="J312" s="86"/>
    </row>
    <row r="313" spans="1:10">
      <c r="A313" s="80" t="s">
        <v>41</v>
      </c>
      <c r="B313" s="81" t="s">
        <v>810</v>
      </c>
      <c r="C313" s="80" t="s">
        <v>250</v>
      </c>
      <c r="D313" s="82">
        <v>4.37</v>
      </c>
      <c r="E313" s="83"/>
      <c r="F313" s="84"/>
      <c r="G313" s="83"/>
      <c r="H313" s="84"/>
      <c r="I313" s="85"/>
      <c r="J313" s="86"/>
    </row>
    <row r="314" spans="1:10">
      <c r="A314" s="80" t="s">
        <v>811</v>
      </c>
      <c r="B314" s="81" t="s">
        <v>812</v>
      </c>
      <c r="C314" s="80" t="s">
        <v>250</v>
      </c>
      <c r="D314" s="82">
        <v>61.237000000000002</v>
      </c>
      <c r="E314" s="83"/>
      <c r="F314" s="84"/>
      <c r="G314" s="83"/>
      <c r="H314" s="84"/>
      <c r="I314" s="85"/>
      <c r="J314" s="86"/>
    </row>
    <row r="315" spans="1:10">
      <c r="A315" s="80" t="s">
        <v>813</v>
      </c>
      <c r="B315" s="81" t="s">
        <v>814</v>
      </c>
      <c r="C315" s="80" t="s">
        <v>250</v>
      </c>
      <c r="D315" s="82">
        <v>3.8839999999999999</v>
      </c>
      <c r="E315" s="83"/>
      <c r="F315" s="84"/>
      <c r="G315" s="83"/>
      <c r="H315" s="84"/>
      <c r="I315" s="85"/>
      <c r="J315" s="86"/>
    </row>
    <row r="316" spans="1:10">
      <c r="A316" s="80" t="s">
        <v>815</v>
      </c>
      <c r="B316" s="81" t="s">
        <v>816</v>
      </c>
      <c r="C316" s="80" t="s">
        <v>239</v>
      </c>
      <c r="D316" s="82">
        <v>1.879</v>
      </c>
      <c r="E316" s="83"/>
      <c r="F316" s="84"/>
      <c r="G316" s="83"/>
      <c r="H316" s="84"/>
      <c r="I316" s="85"/>
      <c r="J316" s="86"/>
    </row>
    <row r="317" spans="1:10">
      <c r="A317" s="80" t="s">
        <v>817</v>
      </c>
      <c r="B317" s="81" t="s">
        <v>818</v>
      </c>
      <c r="C317" s="80" t="s">
        <v>605</v>
      </c>
      <c r="D317" s="82">
        <v>391.11</v>
      </c>
      <c r="E317" s="83"/>
      <c r="F317" s="84"/>
      <c r="G317" s="83"/>
      <c r="H317" s="84"/>
      <c r="I317" s="85"/>
      <c r="J317" s="86"/>
    </row>
    <row r="318" spans="1:10">
      <c r="A318" s="80" t="s">
        <v>151</v>
      </c>
      <c r="B318" s="81" t="s">
        <v>819</v>
      </c>
      <c r="C318" s="80" t="s">
        <v>250</v>
      </c>
      <c r="D318" s="82">
        <v>187.25800000000001</v>
      </c>
      <c r="E318" s="83"/>
      <c r="F318" s="84"/>
      <c r="G318" s="83"/>
      <c r="H318" s="84"/>
      <c r="I318" s="85"/>
      <c r="J318" s="86"/>
    </row>
    <row r="319" spans="1:10">
      <c r="A319" s="80" t="s">
        <v>820</v>
      </c>
      <c r="B319" s="81" t="s">
        <v>821</v>
      </c>
      <c r="C319" s="80" t="s">
        <v>247</v>
      </c>
      <c r="D319" s="82">
        <v>9.1630000000000003</v>
      </c>
      <c r="E319" s="83"/>
      <c r="F319" s="84"/>
      <c r="G319" s="83"/>
      <c r="H319" s="84"/>
      <c r="I319" s="85"/>
      <c r="J319" s="86"/>
    </row>
    <row r="320" spans="1:10">
      <c r="A320" s="80" t="s">
        <v>822</v>
      </c>
      <c r="B320" s="81" t="s">
        <v>823</v>
      </c>
      <c r="C320" s="80" t="s">
        <v>261</v>
      </c>
      <c r="D320" s="82">
        <v>2.7530000000000001</v>
      </c>
      <c r="E320" s="83"/>
      <c r="F320" s="84"/>
      <c r="G320" s="83"/>
      <c r="H320" s="84"/>
      <c r="I320" s="85"/>
      <c r="J320" s="86"/>
    </row>
    <row r="321" spans="1:10">
      <c r="A321" s="89" t="s">
        <v>82</v>
      </c>
      <c r="B321" s="81" t="s">
        <v>824</v>
      </c>
      <c r="C321" s="89" t="s">
        <v>250</v>
      </c>
      <c r="D321" s="82">
        <v>18.59</v>
      </c>
      <c r="E321" s="96"/>
      <c r="F321" s="97"/>
      <c r="G321" s="90"/>
      <c r="H321" s="82"/>
      <c r="I321" s="90"/>
      <c r="J321" s="98"/>
    </row>
    <row r="322" spans="1:10">
      <c r="A322" s="80" t="s">
        <v>825</v>
      </c>
      <c r="B322" s="81" t="s">
        <v>826</v>
      </c>
      <c r="C322" s="80" t="s">
        <v>327</v>
      </c>
      <c r="D322" s="82">
        <v>342.34800000000001</v>
      </c>
      <c r="E322" s="83"/>
      <c r="F322" s="84"/>
      <c r="G322" s="83"/>
      <c r="H322" s="84"/>
      <c r="I322" s="85"/>
      <c r="J322" s="86"/>
    </row>
    <row r="323" spans="1:10" s="104" customFormat="1">
      <c r="A323" s="80" t="s">
        <v>827</v>
      </c>
      <c r="B323" s="81" t="s">
        <v>828</v>
      </c>
      <c r="C323" s="80" t="s">
        <v>253</v>
      </c>
      <c r="D323" s="82">
        <v>10.760999999999999</v>
      </c>
      <c r="E323" s="83"/>
      <c r="F323" s="84"/>
      <c r="G323" s="83"/>
      <c r="H323" s="84"/>
      <c r="I323" s="85"/>
      <c r="J323" s="86"/>
    </row>
    <row r="324" spans="1:10">
      <c r="A324" s="80" t="s">
        <v>829</v>
      </c>
      <c r="B324" s="81" t="s">
        <v>830</v>
      </c>
      <c r="C324" s="80" t="s">
        <v>506</v>
      </c>
      <c r="D324" s="82">
        <v>8.5060000000000002</v>
      </c>
      <c r="E324" s="83"/>
      <c r="F324" s="84"/>
      <c r="G324" s="83"/>
      <c r="H324" s="84"/>
      <c r="I324" s="85"/>
      <c r="J324" s="86"/>
    </row>
    <row r="325" spans="1:10">
      <c r="A325" s="80" t="s">
        <v>831</v>
      </c>
      <c r="B325" s="81" t="s">
        <v>832</v>
      </c>
      <c r="C325" s="80" t="s">
        <v>244</v>
      </c>
      <c r="D325" s="82">
        <v>3.03</v>
      </c>
      <c r="E325" s="83"/>
      <c r="F325" s="84"/>
      <c r="G325" s="83"/>
      <c r="H325" s="84"/>
      <c r="I325" s="85"/>
      <c r="J325" s="86"/>
    </row>
    <row r="326" spans="1:10">
      <c r="A326" s="80" t="s">
        <v>833</v>
      </c>
      <c r="B326" s="81" t="s">
        <v>834</v>
      </c>
      <c r="C326" s="80" t="s">
        <v>244</v>
      </c>
      <c r="D326" s="82">
        <v>10.321</v>
      </c>
      <c r="E326" s="83"/>
      <c r="F326" s="84"/>
      <c r="G326" s="83"/>
      <c r="H326" s="84"/>
      <c r="I326" s="85"/>
      <c r="J326" s="86"/>
    </row>
    <row r="327" spans="1:10">
      <c r="A327" s="80" t="s">
        <v>835</v>
      </c>
      <c r="B327" s="81" t="s">
        <v>836</v>
      </c>
      <c r="C327" s="80" t="s">
        <v>837</v>
      </c>
      <c r="D327" s="82">
        <v>2.093</v>
      </c>
      <c r="E327" s="83"/>
      <c r="F327" s="84"/>
      <c r="G327" s="83"/>
      <c r="H327" s="84"/>
      <c r="I327" s="85"/>
      <c r="J327" s="86"/>
    </row>
    <row r="328" spans="1:10">
      <c r="A328" s="80" t="s">
        <v>838</v>
      </c>
      <c r="B328" s="81" t="s">
        <v>839</v>
      </c>
      <c r="C328" s="80" t="s">
        <v>250</v>
      </c>
      <c r="D328" s="82">
        <v>4.1470000000000002</v>
      </c>
      <c r="E328" s="83"/>
      <c r="F328" s="84"/>
      <c r="G328" s="83"/>
      <c r="H328" s="84"/>
      <c r="I328" s="85"/>
      <c r="J328" s="86"/>
    </row>
    <row r="329" spans="1:10">
      <c r="A329" s="80" t="s">
        <v>840</v>
      </c>
      <c r="B329" s="81" t="s">
        <v>841</v>
      </c>
      <c r="C329" s="80" t="s">
        <v>239</v>
      </c>
      <c r="D329" s="82">
        <v>2.6970000000000001</v>
      </c>
      <c r="E329" s="83"/>
      <c r="F329" s="84"/>
      <c r="G329" s="83"/>
      <c r="H329" s="84"/>
      <c r="I329" s="85"/>
      <c r="J329" s="86"/>
    </row>
    <row r="330" spans="1:10">
      <c r="A330" s="89" t="s">
        <v>842</v>
      </c>
      <c r="B330" s="81" t="s">
        <v>843</v>
      </c>
      <c r="C330" s="89" t="s">
        <v>321</v>
      </c>
      <c r="D330" s="82">
        <v>0.39</v>
      </c>
      <c r="E330" s="96"/>
      <c r="F330" s="97"/>
      <c r="G330" s="90"/>
      <c r="H330" s="82"/>
      <c r="I330" s="90"/>
      <c r="J330" s="98"/>
    </row>
    <row r="331" spans="1:10">
      <c r="A331" s="80" t="s">
        <v>844</v>
      </c>
      <c r="B331" s="81" t="s">
        <v>845</v>
      </c>
      <c r="C331" s="80" t="s">
        <v>846</v>
      </c>
      <c r="D331" s="82">
        <v>0.35699999999999998</v>
      </c>
      <c r="E331" s="83"/>
      <c r="F331" s="84"/>
      <c r="G331" s="83"/>
      <c r="H331" s="84"/>
      <c r="I331" s="85"/>
      <c r="J331" s="86"/>
    </row>
    <row r="332" spans="1:10">
      <c r="A332" s="80" t="s">
        <v>847</v>
      </c>
      <c r="B332" s="81" t="s">
        <v>848</v>
      </c>
      <c r="C332" s="80" t="s">
        <v>261</v>
      </c>
      <c r="D332" s="82">
        <v>0.54500000000000004</v>
      </c>
      <c r="E332" s="83"/>
      <c r="F332" s="84"/>
      <c r="G332" s="83"/>
      <c r="H332" s="84"/>
      <c r="I332" s="85"/>
      <c r="J332" s="86"/>
    </row>
    <row r="333" spans="1:10">
      <c r="A333" s="80" t="s">
        <v>849</v>
      </c>
      <c r="B333" s="81" t="s">
        <v>850</v>
      </c>
      <c r="C333" s="80" t="s">
        <v>851</v>
      </c>
      <c r="D333" s="82">
        <v>0.12</v>
      </c>
      <c r="E333" s="83"/>
      <c r="F333" s="84"/>
      <c r="G333" s="83"/>
      <c r="H333" s="84"/>
      <c r="I333" s="85"/>
      <c r="J333" s="86"/>
    </row>
    <row r="334" spans="1:10">
      <c r="A334" s="80" t="s">
        <v>852</v>
      </c>
      <c r="B334" s="81" t="s">
        <v>853</v>
      </c>
      <c r="C334" s="80" t="s">
        <v>239</v>
      </c>
      <c r="D334" s="82">
        <v>1.5149999999999999</v>
      </c>
      <c r="E334" s="83"/>
      <c r="F334" s="84"/>
      <c r="G334" s="83"/>
      <c r="H334" s="84"/>
      <c r="I334" s="85"/>
      <c r="J334" s="86"/>
    </row>
    <row r="335" spans="1:10">
      <c r="A335" s="80" t="s">
        <v>854</v>
      </c>
      <c r="B335" s="81" t="s">
        <v>855</v>
      </c>
      <c r="C335" s="80" t="s">
        <v>239</v>
      </c>
      <c r="D335" s="82">
        <v>22.177</v>
      </c>
      <c r="E335" s="83"/>
      <c r="F335" s="84"/>
      <c r="G335" s="83"/>
      <c r="H335" s="84"/>
      <c r="I335" s="85"/>
      <c r="J335" s="86"/>
    </row>
    <row r="336" spans="1:10">
      <c r="A336" s="80" t="s">
        <v>10</v>
      </c>
      <c r="B336" s="81" t="s">
        <v>856</v>
      </c>
      <c r="C336" s="80" t="s">
        <v>250</v>
      </c>
      <c r="D336" s="82">
        <v>14.984</v>
      </c>
      <c r="E336" s="83"/>
      <c r="F336" s="84"/>
      <c r="G336" s="83"/>
      <c r="H336" s="84"/>
      <c r="I336" s="85"/>
      <c r="J336" s="86"/>
    </row>
    <row r="337" spans="1:10">
      <c r="A337" s="80" t="s">
        <v>857</v>
      </c>
      <c r="B337" s="81" t="s">
        <v>858</v>
      </c>
      <c r="C337" s="80" t="s">
        <v>859</v>
      </c>
      <c r="D337" s="82">
        <v>2.206</v>
      </c>
      <c r="E337" s="83"/>
      <c r="F337" s="84"/>
      <c r="G337" s="83"/>
      <c r="H337" s="84"/>
      <c r="I337" s="85"/>
      <c r="J337" s="86"/>
    </row>
    <row r="338" spans="1:10">
      <c r="A338" s="80" t="s">
        <v>144</v>
      </c>
      <c r="B338" s="81" t="s">
        <v>858</v>
      </c>
      <c r="C338" s="80" t="s">
        <v>159</v>
      </c>
      <c r="D338" s="82">
        <v>1.1040000000000001</v>
      </c>
      <c r="E338" s="83"/>
      <c r="F338" s="84"/>
      <c r="G338" s="83"/>
      <c r="H338" s="84"/>
      <c r="I338" s="85"/>
      <c r="J338" s="86"/>
    </row>
    <row r="339" spans="1:10">
      <c r="A339" s="80" t="s">
        <v>860</v>
      </c>
      <c r="B339" s="81" t="s">
        <v>861</v>
      </c>
      <c r="C339" s="80" t="s">
        <v>159</v>
      </c>
      <c r="D339" s="82">
        <v>0.88900000000000001</v>
      </c>
      <c r="E339" s="83"/>
      <c r="F339" s="84"/>
      <c r="G339" s="83"/>
      <c r="H339" s="84"/>
      <c r="I339" s="85"/>
      <c r="J339" s="86"/>
    </row>
    <row r="340" spans="1:10">
      <c r="A340" s="80" t="s">
        <v>145</v>
      </c>
      <c r="B340" s="81" t="s">
        <v>858</v>
      </c>
      <c r="C340" s="80" t="s">
        <v>158</v>
      </c>
      <c r="D340" s="82">
        <v>0.54800000000000004</v>
      </c>
      <c r="E340" s="83"/>
      <c r="F340" s="84"/>
      <c r="G340" s="83"/>
      <c r="H340" s="84"/>
      <c r="I340" s="85"/>
      <c r="J340" s="86"/>
    </row>
    <row r="341" spans="1:10">
      <c r="A341" s="80" t="s">
        <v>862</v>
      </c>
      <c r="B341" s="81" t="s">
        <v>863</v>
      </c>
      <c r="C341" s="80" t="s">
        <v>159</v>
      </c>
      <c r="D341" s="82">
        <v>2.0649999999999999</v>
      </c>
      <c r="E341" s="83"/>
      <c r="F341" s="84"/>
      <c r="G341" s="83"/>
      <c r="H341" s="84"/>
      <c r="I341" s="85"/>
      <c r="J341" s="86"/>
    </row>
    <row r="342" spans="1:10">
      <c r="A342" s="80" t="s">
        <v>864</v>
      </c>
      <c r="B342" s="81" t="s">
        <v>865</v>
      </c>
      <c r="C342" s="80" t="s">
        <v>866</v>
      </c>
      <c r="D342" s="82">
        <v>3.903</v>
      </c>
      <c r="E342" s="83"/>
      <c r="F342" s="84"/>
      <c r="G342" s="83"/>
      <c r="H342" s="84"/>
      <c r="I342" s="85"/>
      <c r="J342" s="86"/>
    </row>
    <row r="343" spans="1:10">
      <c r="A343" s="80" t="s">
        <v>867</v>
      </c>
      <c r="B343" s="81" t="s">
        <v>868</v>
      </c>
      <c r="C343" s="80" t="s">
        <v>866</v>
      </c>
      <c r="D343" s="82">
        <v>2.3929999999999998</v>
      </c>
      <c r="E343" s="83"/>
      <c r="F343" s="84"/>
      <c r="G343" s="83"/>
      <c r="H343" s="84"/>
      <c r="I343" s="85"/>
      <c r="J343" s="86"/>
    </row>
    <row r="344" spans="1:10">
      <c r="A344" s="80" t="s">
        <v>869</v>
      </c>
      <c r="B344" s="81" t="s">
        <v>870</v>
      </c>
      <c r="C344" s="80" t="s">
        <v>871</v>
      </c>
      <c r="D344" s="82">
        <v>8.2110000000000003</v>
      </c>
      <c r="E344" s="84"/>
      <c r="F344" s="83"/>
      <c r="G344" s="84"/>
      <c r="H344" s="84"/>
      <c r="I344" s="85">
        <v>1</v>
      </c>
      <c r="J344" s="86"/>
    </row>
    <row r="345" spans="1:10">
      <c r="A345" s="89" t="s">
        <v>872</v>
      </c>
      <c r="B345" s="81" t="s">
        <v>873</v>
      </c>
      <c r="C345" s="80" t="s">
        <v>871</v>
      </c>
      <c r="D345" s="82">
        <v>1.294</v>
      </c>
      <c r="E345" s="96"/>
      <c r="F345" s="97"/>
      <c r="G345" s="90"/>
      <c r="H345" s="82"/>
      <c r="I345" s="90">
        <v>1</v>
      </c>
      <c r="J345" s="98"/>
    </row>
    <row r="346" spans="1:10">
      <c r="A346" s="80" t="s">
        <v>874</v>
      </c>
      <c r="B346" s="81" t="s">
        <v>875</v>
      </c>
      <c r="C346" s="80" t="s">
        <v>876</v>
      </c>
      <c r="D346" s="82">
        <v>1.0349999999999999</v>
      </c>
      <c r="E346" s="83"/>
      <c r="F346" s="84"/>
      <c r="G346" s="83"/>
      <c r="H346" s="84"/>
      <c r="I346" s="85">
        <v>1</v>
      </c>
      <c r="J346" s="86"/>
    </row>
    <row r="347" spans="1:10">
      <c r="A347" s="80" t="s">
        <v>877</v>
      </c>
      <c r="B347" s="81" t="s">
        <v>878</v>
      </c>
      <c r="C347" s="80" t="s">
        <v>871</v>
      </c>
      <c r="D347" s="82">
        <v>1.2509999999999999</v>
      </c>
      <c r="E347" s="83"/>
      <c r="F347" s="84"/>
      <c r="G347" s="83"/>
      <c r="H347" s="84"/>
      <c r="I347" s="85">
        <v>1</v>
      </c>
      <c r="J347" s="86"/>
    </row>
    <row r="348" spans="1:10">
      <c r="A348" s="80" t="s">
        <v>879</v>
      </c>
      <c r="B348" s="81" t="s">
        <v>880</v>
      </c>
      <c r="C348" s="94" t="s">
        <v>881</v>
      </c>
      <c r="D348" s="82">
        <v>0.98099999999999998</v>
      </c>
      <c r="E348" s="83"/>
      <c r="F348" s="84"/>
      <c r="G348" s="83"/>
      <c r="H348" s="84"/>
      <c r="I348" s="85">
        <v>1</v>
      </c>
      <c r="J348" s="86"/>
    </row>
    <row r="349" spans="1:10">
      <c r="A349" s="80" t="s">
        <v>882</v>
      </c>
      <c r="B349" s="81" t="s">
        <v>883</v>
      </c>
      <c r="C349" s="80" t="s">
        <v>871</v>
      </c>
      <c r="D349" s="82">
        <v>1.0880000000000001</v>
      </c>
      <c r="E349" s="83"/>
      <c r="F349" s="84"/>
      <c r="G349" s="83"/>
      <c r="H349" s="84"/>
      <c r="I349" s="85">
        <v>1</v>
      </c>
      <c r="J349" s="86"/>
    </row>
    <row r="350" spans="1:10">
      <c r="A350" s="80" t="s">
        <v>884</v>
      </c>
      <c r="B350" s="81" t="s">
        <v>885</v>
      </c>
      <c r="C350" s="94" t="s">
        <v>409</v>
      </c>
      <c r="D350" s="82">
        <v>2.0009999999999999</v>
      </c>
      <c r="E350" s="83"/>
      <c r="F350" s="84"/>
      <c r="G350" s="83"/>
      <c r="H350" s="84"/>
      <c r="I350" s="85">
        <v>1</v>
      </c>
      <c r="J350" s="86"/>
    </row>
    <row r="351" spans="1:10">
      <c r="A351" s="80" t="s">
        <v>886</v>
      </c>
      <c r="B351" s="81" t="s">
        <v>887</v>
      </c>
      <c r="C351" s="80" t="s">
        <v>871</v>
      </c>
      <c r="D351" s="82">
        <v>1.018</v>
      </c>
      <c r="E351" s="83"/>
      <c r="F351" s="84"/>
      <c r="G351" s="83"/>
      <c r="H351" s="84"/>
      <c r="I351" s="85">
        <v>1</v>
      </c>
      <c r="J351" s="86"/>
    </row>
    <row r="352" spans="1:10">
      <c r="A352" s="80" t="s">
        <v>888</v>
      </c>
      <c r="B352" s="81" t="s">
        <v>889</v>
      </c>
      <c r="C352" s="80" t="s">
        <v>871</v>
      </c>
      <c r="D352" s="82">
        <v>1.244</v>
      </c>
      <c r="E352" s="83"/>
      <c r="F352" s="84"/>
      <c r="G352" s="83"/>
      <c r="H352" s="84"/>
      <c r="I352" s="85">
        <v>1</v>
      </c>
      <c r="J352" s="86"/>
    </row>
    <row r="353" spans="1:10">
      <c r="A353" s="80" t="s">
        <v>890</v>
      </c>
      <c r="B353" s="81" t="s">
        <v>891</v>
      </c>
      <c r="C353" s="80" t="s">
        <v>871</v>
      </c>
      <c r="D353" s="82">
        <v>1.1419999999999999</v>
      </c>
      <c r="E353" s="83"/>
      <c r="F353" s="84"/>
      <c r="G353" s="83"/>
      <c r="H353" s="84"/>
      <c r="I353" s="85">
        <v>1</v>
      </c>
      <c r="J353" s="86"/>
    </row>
    <row r="354" spans="1:10">
      <c r="A354" s="80" t="s">
        <v>892</v>
      </c>
      <c r="B354" s="81" t="s">
        <v>893</v>
      </c>
      <c r="C354" s="80" t="s">
        <v>871</v>
      </c>
      <c r="D354" s="82">
        <v>1.3859999999999999</v>
      </c>
      <c r="E354" s="83"/>
      <c r="F354" s="84"/>
      <c r="G354" s="83"/>
      <c r="H354" s="84"/>
      <c r="I354" s="85">
        <v>1</v>
      </c>
      <c r="J354" s="86"/>
    </row>
    <row r="355" spans="1:10">
      <c r="A355" s="80" t="s">
        <v>894</v>
      </c>
      <c r="B355" s="81" t="s">
        <v>895</v>
      </c>
      <c r="C355" s="80" t="s">
        <v>871</v>
      </c>
      <c r="D355" s="82">
        <v>1.5029999999999999</v>
      </c>
      <c r="E355" s="83"/>
      <c r="F355" s="84"/>
      <c r="G355" s="83"/>
      <c r="H355" s="84"/>
      <c r="I355" s="85">
        <v>1</v>
      </c>
      <c r="J355" s="86"/>
    </row>
    <row r="356" spans="1:10">
      <c r="A356" s="80" t="s">
        <v>896</v>
      </c>
      <c r="B356" s="81" t="s">
        <v>897</v>
      </c>
      <c r="C356" s="80" t="s">
        <v>871</v>
      </c>
      <c r="D356" s="82">
        <v>3.7450000000000001</v>
      </c>
      <c r="E356" s="83"/>
      <c r="F356" s="84"/>
      <c r="G356" s="83"/>
      <c r="H356" s="84"/>
      <c r="I356" s="85"/>
      <c r="J356" s="86"/>
    </row>
    <row r="357" spans="1:10">
      <c r="A357" s="80" t="s">
        <v>898</v>
      </c>
      <c r="B357" s="81" t="s">
        <v>899</v>
      </c>
      <c r="C357" s="80" t="s">
        <v>871</v>
      </c>
      <c r="D357" s="82">
        <v>1.9370000000000001</v>
      </c>
      <c r="E357" s="83"/>
      <c r="F357" s="84"/>
      <c r="G357" s="83"/>
      <c r="H357" s="84"/>
      <c r="I357" s="85">
        <v>1</v>
      </c>
      <c r="J357" s="86"/>
    </row>
    <row r="358" spans="1:10">
      <c r="A358" s="80" t="s">
        <v>900</v>
      </c>
      <c r="B358" s="81" t="s">
        <v>901</v>
      </c>
      <c r="C358" s="80" t="s">
        <v>871</v>
      </c>
      <c r="D358" s="82">
        <v>1.2709999999999999</v>
      </c>
      <c r="E358" s="83"/>
      <c r="F358" s="84"/>
      <c r="G358" s="83"/>
      <c r="H358" s="84"/>
      <c r="I358" s="85">
        <v>1</v>
      </c>
      <c r="J358" s="86"/>
    </row>
    <row r="359" spans="1:10">
      <c r="A359" s="80" t="s">
        <v>902</v>
      </c>
      <c r="B359" s="81" t="s">
        <v>903</v>
      </c>
      <c r="C359" s="80" t="s">
        <v>871</v>
      </c>
      <c r="D359" s="82">
        <v>2.9870000000000001</v>
      </c>
      <c r="E359" s="83"/>
      <c r="F359" s="84"/>
      <c r="G359" s="83"/>
      <c r="H359" s="84"/>
      <c r="I359" s="85">
        <v>1</v>
      </c>
      <c r="J359" s="86"/>
    </row>
    <row r="360" spans="1:10">
      <c r="A360" s="80" t="s">
        <v>904</v>
      </c>
      <c r="B360" s="81" t="s">
        <v>905</v>
      </c>
      <c r="C360" s="80" t="s">
        <v>871</v>
      </c>
      <c r="D360" s="82">
        <v>2.0230000000000001</v>
      </c>
      <c r="E360" s="83"/>
      <c r="F360" s="84"/>
      <c r="G360" s="83"/>
      <c r="H360" s="84"/>
      <c r="I360" s="85">
        <v>1</v>
      </c>
      <c r="J360" s="98"/>
    </row>
    <row r="361" spans="1:10">
      <c r="A361" s="80" t="s">
        <v>906</v>
      </c>
      <c r="B361" s="81" t="s">
        <v>907</v>
      </c>
      <c r="C361" s="80" t="s">
        <v>908</v>
      </c>
      <c r="D361" s="82">
        <v>367.80900000000003</v>
      </c>
      <c r="E361" s="83"/>
      <c r="F361" s="84"/>
      <c r="G361" s="83"/>
      <c r="H361" s="84"/>
      <c r="I361" s="85"/>
      <c r="J361" s="86"/>
    </row>
    <row r="362" spans="1:10">
      <c r="A362" s="80" t="s">
        <v>909</v>
      </c>
      <c r="B362" s="81" t="s">
        <v>910</v>
      </c>
      <c r="C362" s="80" t="s">
        <v>911</v>
      </c>
      <c r="D362" s="82">
        <v>20114.347000000002</v>
      </c>
      <c r="E362" s="83"/>
      <c r="F362" s="84"/>
      <c r="G362" s="83"/>
      <c r="H362" s="84"/>
      <c r="I362" s="85"/>
      <c r="J362" s="86"/>
    </row>
    <row r="363" spans="1:10">
      <c r="A363" s="80" t="s">
        <v>912</v>
      </c>
      <c r="B363" s="81" t="s">
        <v>913</v>
      </c>
      <c r="C363" s="80" t="s">
        <v>253</v>
      </c>
      <c r="D363" s="82">
        <v>200.738</v>
      </c>
      <c r="E363" s="83"/>
      <c r="F363" s="84"/>
      <c r="G363" s="83"/>
      <c r="H363" s="84"/>
      <c r="I363" s="85"/>
      <c r="J363" s="86"/>
    </row>
    <row r="364" spans="1:10">
      <c r="A364" s="89" t="s">
        <v>914</v>
      </c>
      <c r="B364" s="81" t="s">
        <v>915</v>
      </c>
      <c r="C364" s="89" t="s">
        <v>293</v>
      </c>
      <c r="D364" s="82">
        <v>490.80099999999999</v>
      </c>
      <c r="E364" s="96"/>
      <c r="F364" s="97"/>
      <c r="G364" s="90"/>
      <c r="H364" s="82"/>
      <c r="I364" s="90"/>
      <c r="J364" s="98"/>
    </row>
    <row r="365" spans="1:10">
      <c r="A365" s="89" t="s">
        <v>916</v>
      </c>
      <c r="B365" s="81" t="s">
        <v>917</v>
      </c>
      <c r="C365" s="89" t="s">
        <v>918</v>
      </c>
      <c r="D365" s="82">
        <v>1046.75</v>
      </c>
      <c r="E365" s="96"/>
      <c r="F365" s="97"/>
      <c r="G365" s="90"/>
      <c r="H365" s="82"/>
      <c r="I365" s="90"/>
      <c r="J365" s="86"/>
    </row>
    <row r="366" spans="1:10">
      <c r="A366" s="89" t="s">
        <v>919</v>
      </c>
      <c r="B366" s="81" t="s">
        <v>920</v>
      </c>
      <c r="C366" s="89" t="s">
        <v>250</v>
      </c>
      <c r="D366" s="82">
        <v>7.42</v>
      </c>
      <c r="E366" s="96"/>
      <c r="F366" s="97"/>
      <c r="G366" s="90"/>
      <c r="H366" s="82"/>
      <c r="I366" s="90"/>
      <c r="J366" s="86"/>
    </row>
    <row r="367" spans="1:10">
      <c r="A367" s="80" t="s">
        <v>921</v>
      </c>
      <c r="B367" s="81" t="s">
        <v>922</v>
      </c>
      <c r="C367" s="80" t="s">
        <v>923</v>
      </c>
      <c r="D367" s="82">
        <v>87.643000000000001</v>
      </c>
      <c r="E367" s="83"/>
      <c r="F367" s="84"/>
      <c r="G367" s="83"/>
      <c r="H367" s="84"/>
      <c r="I367" s="85"/>
      <c r="J367" s="86"/>
    </row>
    <row r="368" spans="1:10">
      <c r="A368" s="80" t="s">
        <v>924</v>
      </c>
      <c r="B368" s="81" t="s">
        <v>925</v>
      </c>
      <c r="C368" s="80" t="s">
        <v>923</v>
      </c>
      <c r="D368" s="82">
        <v>155.22999999999999</v>
      </c>
      <c r="E368" s="83"/>
      <c r="F368" s="84"/>
      <c r="G368" s="83"/>
      <c r="H368" s="84"/>
      <c r="I368" s="85"/>
      <c r="J368" s="86"/>
    </row>
    <row r="369" spans="1:10">
      <c r="A369" s="80" t="s">
        <v>926</v>
      </c>
      <c r="B369" s="81" t="s">
        <v>927</v>
      </c>
      <c r="C369" s="80" t="s">
        <v>923</v>
      </c>
      <c r="D369" s="82">
        <v>149.482</v>
      </c>
      <c r="E369" s="83"/>
      <c r="F369" s="84"/>
      <c r="G369" s="83"/>
      <c r="H369" s="84"/>
      <c r="I369" s="85"/>
      <c r="J369" s="86"/>
    </row>
    <row r="370" spans="1:10">
      <c r="A370" s="80" t="s">
        <v>928</v>
      </c>
      <c r="B370" s="81" t="s">
        <v>929</v>
      </c>
      <c r="C370" s="80" t="s">
        <v>250</v>
      </c>
      <c r="D370" s="82">
        <v>12.272</v>
      </c>
      <c r="E370" s="83"/>
      <c r="F370" s="84"/>
      <c r="G370" s="83"/>
      <c r="H370" s="84"/>
      <c r="I370" s="85"/>
      <c r="J370" s="86"/>
    </row>
    <row r="371" spans="1:10">
      <c r="A371" s="80" t="s">
        <v>930</v>
      </c>
      <c r="B371" s="81" t="s">
        <v>931</v>
      </c>
      <c r="C371" s="80" t="s">
        <v>923</v>
      </c>
      <c r="D371" s="82">
        <v>510.57</v>
      </c>
      <c r="E371" s="83"/>
      <c r="F371" s="84"/>
      <c r="G371" s="83"/>
      <c r="H371" s="84"/>
      <c r="I371" s="85"/>
      <c r="J371" s="86"/>
    </row>
    <row r="372" spans="1:10">
      <c r="A372" s="80" t="s">
        <v>932</v>
      </c>
      <c r="B372" s="81" t="s">
        <v>933</v>
      </c>
      <c r="C372" s="80" t="s">
        <v>934</v>
      </c>
      <c r="D372" s="82">
        <v>856.78499999999997</v>
      </c>
      <c r="E372" s="83"/>
      <c r="F372" s="84"/>
      <c r="G372" s="83"/>
      <c r="H372" s="84"/>
      <c r="I372" s="85"/>
      <c r="J372" s="86"/>
    </row>
    <row r="373" spans="1:10">
      <c r="A373" s="80" t="s">
        <v>935</v>
      </c>
      <c r="B373" s="81" t="s">
        <v>936</v>
      </c>
      <c r="C373" s="80" t="s">
        <v>937</v>
      </c>
      <c r="D373" s="82">
        <v>3.15</v>
      </c>
      <c r="E373" s="83"/>
      <c r="F373" s="84"/>
      <c r="G373" s="83"/>
      <c r="H373" s="84"/>
      <c r="I373" s="85"/>
      <c r="J373" s="86"/>
    </row>
    <row r="374" spans="1:10">
      <c r="A374" s="80" t="s">
        <v>938</v>
      </c>
      <c r="B374" s="81" t="s">
        <v>939</v>
      </c>
      <c r="C374" s="80" t="s">
        <v>182</v>
      </c>
      <c r="D374" s="82">
        <v>0.26800000000000002</v>
      </c>
      <c r="E374" s="83"/>
      <c r="F374" s="84"/>
      <c r="G374" s="83"/>
      <c r="H374" s="84"/>
      <c r="I374" s="85"/>
      <c r="J374" s="86"/>
    </row>
    <row r="375" spans="1:10">
      <c r="A375" s="80" t="s">
        <v>940</v>
      </c>
      <c r="B375" s="81" t="s">
        <v>941</v>
      </c>
      <c r="C375" s="80" t="s">
        <v>244</v>
      </c>
      <c r="D375" s="82">
        <v>2.5790000000000002</v>
      </c>
      <c r="E375" s="83"/>
      <c r="F375" s="84"/>
      <c r="G375" s="83"/>
      <c r="H375" s="84"/>
      <c r="I375" s="85"/>
      <c r="J375" s="86"/>
    </row>
    <row r="376" spans="1:10">
      <c r="A376" s="89" t="s">
        <v>942</v>
      </c>
      <c r="B376" s="81" t="s">
        <v>943</v>
      </c>
      <c r="C376" s="89" t="s">
        <v>415</v>
      </c>
      <c r="D376" s="82">
        <v>1.2350000000000001</v>
      </c>
      <c r="E376" s="96"/>
      <c r="F376" s="97"/>
      <c r="G376" s="90"/>
      <c r="H376" s="82"/>
      <c r="I376" s="90"/>
      <c r="J376" s="98"/>
    </row>
    <row r="377" spans="1:10">
      <c r="A377" s="80" t="s">
        <v>944</v>
      </c>
      <c r="B377" s="81" t="s">
        <v>945</v>
      </c>
      <c r="C377" s="80" t="s">
        <v>270</v>
      </c>
      <c r="D377" s="82">
        <v>1817.0429999999999</v>
      </c>
      <c r="E377" s="83"/>
      <c r="F377" s="84"/>
      <c r="G377" s="83"/>
      <c r="H377" s="84"/>
      <c r="I377" s="85"/>
      <c r="J377" s="86"/>
    </row>
    <row r="378" spans="1:10">
      <c r="A378" s="80" t="s">
        <v>946</v>
      </c>
      <c r="B378" s="81" t="s">
        <v>947</v>
      </c>
      <c r="C378" s="80" t="s">
        <v>250</v>
      </c>
      <c r="D378" s="82">
        <v>0.60899999999999999</v>
      </c>
      <c r="E378" s="83"/>
      <c r="F378" s="84"/>
      <c r="G378" s="83"/>
      <c r="H378" s="84"/>
      <c r="I378" s="85"/>
      <c r="J378" s="86"/>
    </row>
    <row r="379" spans="1:10">
      <c r="A379" s="89" t="s">
        <v>948</v>
      </c>
      <c r="B379" s="81" t="s">
        <v>949</v>
      </c>
      <c r="C379" s="89" t="s">
        <v>253</v>
      </c>
      <c r="D379" s="82">
        <v>0.432</v>
      </c>
      <c r="E379" s="96"/>
      <c r="F379" s="97"/>
      <c r="G379" s="90"/>
      <c r="H379" s="82"/>
      <c r="I379" s="90"/>
      <c r="J379" s="86"/>
    </row>
    <row r="380" spans="1:10">
      <c r="A380" s="80" t="s">
        <v>950</v>
      </c>
      <c r="B380" s="81" t="s">
        <v>951</v>
      </c>
      <c r="C380" s="80" t="s">
        <v>469</v>
      </c>
      <c r="D380" s="82">
        <v>0.34</v>
      </c>
      <c r="E380" s="83"/>
      <c r="F380" s="84"/>
      <c r="G380" s="83"/>
      <c r="H380" s="84"/>
      <c r="I380" s="85"/>
      <c r="J380" s="86"/>
    </row>
    <row r="381" spans="1:10">
      <c r="A381" s="80" t="s">
        <v>952</v>
      </c>
      <c r="B381" s="81" t="s">
        <v>953</v>
      </c>
      <c r="C381" s="80" t="s">
        <v>247</v>
      </c>
      <c r="D381" s="82">
        <v>8.1000000000000003E-2</v>
      </c>
      <c r="E381" s="83"/>
      <c r="F381" s="84"/>
      <c r="G381" s="83"/>
      <c r="H381" s="84"/>
      <c r="I381" s="85"/>
      <c r="J381" s="86"/>
    </row>
    <row r="382" spans="1:10">
      <c r="A382" s="80" t="s">
        <v>954</v>
      </c>
      <c r="B382" s="81" t="s">
        <v>955</v>
      </c>
      <c r="C382" s="80" t="s">
        <v>506</v>
      </c>
      <c r="D382" s="82">
        <v>710.34500000000003</v>
      </c>
      <c r="E382" s="83"/>
      <c r="F382" s="84"/>
      <c r="G382" s="83"/>
      <c r="H382" s="84"/>
      <c r="I382" s="85"/>
      <c r="J382" s="86"/>
    </row>
    <row r="383" spans="1:10">
      <c r="A383" s="80" t="s">
        <v>956</v>
      </c>
      <c r="B383" s="81" t="s">
        <v>957</v>
      </c>
      <c r="C383" s="80" t="s">
        <v>250</v>
      </c>
      <c r="D383" s="82">
        <v>0.01</v>
      </c>
      <c r="E383" s="83"/>
      <c r="F383" s="84"/>
      <c r="G383" s="83"/>
      <c r="H383" s="84"/>
      <c r="I383" s="85"/>
      <c r="J383" s="86"/>
    </row>
    <row r="384" spans="1:10">
      <c r="A384" s="80" t="s">
        <v>958</v>
      </c>
      <c r="B384" s="81" t="s">
        <v>959</v>
      </c>
      <c r="C384" s="80" t="s">
        <v>506</v>
      </c>
      <c r="D384" s="82">
        <v>0.78</v>
      </c>
      <c r="E384" s="83"/>
      <c r="F384" s="84"/>
      <c r="G384" s="83"/>
      <c r="H384" s="84"/>
      <c r="I384" s="85"/>
      <c r="J384" s="86"/>
    </row>
    <row r="385" spans="1:10">
      <c r="A385" s="80" t="s">
        <v>960</v>
      </c>
      <c r="B385" s="81" t="s">
        <v>961</v>
      </c>
      <c r="C385" s="80" t="s">
        <v>270</v>
      </c>
      <c r="D385" s="82">
        <v>41.963000000000001</v>
      </c>
      <c r="E385" s="83"/>
      <c r="F385" s="84"/>
      <c r="G385" s="83"/>
      <c r="H385" s="84"/>
      <c r="I385" s="85"/>
      <c r="J385" s="86"/>
    </row>
    <row r="386" spans="1:10">
      <c r="A386" s="80" t="s">
        <v>962</v>
      </c>
      <c r="B386" s="81" t="s">
        <v>963</v>
      </c>
      <c r="C386" s="80" t="s">
        <v>270</v>
      </c>
      <c r="D386" s="82">
        <v>0.92800000000000005</v>
      </c>
      <c r="E386" s="83"/>
      <c r="F386" s="84"/>
      <c r="G386" s="83"/>
      <c r="H386" s="84"/>
      <c r="I386" s="85"/>
      <c r="J386" s="86"/>
    </row>
    <row r="387" spans="1:10">
      <c r="A387" s="80" t="s">
        <v>964</v>
      </c>
      <c r="B387" s="81" t="s">
        <v>965</v>
      </c>
      <c r="C387" s="80" t="s">
        <v>966</v>
      </c>
      <c r="D387" s="82">
        <v>2.673</v>
      </c>
      <c r="E387" s="83"/>
      <c r="F387" s="84"/>
      <c r="G387" s="83"/>
      <c r="H387" s="84"/>
      <c r="I387" s="85"/>
      <c r="J387" s="86"/>
    </row>
    <row r="388" spans="1:10">
      <c r="A388" s="80" t="s">
        <v>967</v>
      </c>
      <c r="B388" s="81" t="s">
        <v>968</v>
      </c>
      <c r="C388" s="80" t="s">
        <v>250</v>
      </c>
      <c r="D388" s="82">
        <v>7.7380000000000013</v>
      </c>
      <c r="E388" s="83"/>
      <c r="F388" s="84"/>
      <c r="G388" s="83"/>
      <c r="H388" s="84"/>
      <c r="I388" s="85"/>
      <c r="J388" s="86" t="s">
        <v>328</v>
      </c>
    </row>
    <row r="389" spans="1:10">
      <c r="A389" s="80" t="s">
        <v>969</v>
      </c>
      <c r="B389" s="81" t="s">
        <v>970</v>
      </c>
      <c r="C389" s="80" t="s">
        <v>247</v>
      </c>
      <c r="D389" s="82">
        <v>188.31700000000001</v>
      </c>
      <c r="E389" s="83"/>
      <c r="F389" s="84"/>
      <c r="G389" s="83"/>
      <c r="H389" s="84"/>
      <c r="I389" s="85"/>
      <c r="J389" s="86"/>
    </row>
    <row r="390" spans="1:10">
      <c r="A390" s="80" t="s">
        <v>971</v>
      </c>
      <c r="B390" s="81" t="s">
        <v>972</v>
      </c>
      <c r="C390" s="80" t="s">
        <v>415</v>
      </c>
      <c r="D390" s="82">
        <v>8.1379999999999999</v>
      </c>
      <c r="E390" s="83"/>
      <c r="F390" s="84"/>
      <c r="G390" s="83"/>
      <c r="H390" s="84"/>
      <c r="I390" s="85"/>
      <c r="J390" s="86"/>
    </row>
    <row r="391" spans="1:10">
      <c r="A391" s="80" t="s">
        <v>973</v>
      </c>
      <c r="B391" s="81" t="s">
        <v>974</v>
      </c>
      <c r="C391" s="80" t="s">
        <v>975</v>
      </c>
      <c r="D391" s="82">
        <v>9.1310000000000002</v>
      </c>
      <c r="E391" s="83"/>
      <c r="F391" s="84"/>
      <c r="G391" s="83"/>
      <c r="H391" s="84"/>
      <c r="I391" s="85"/>
      <c r="J391" s="86"/>
    </row>
    <row r="392" spans="1:10">
      <c r="A392" s="80" t="s">
        <v>976</v>
      </c>
      <c r="B392" s="81" t="s">
        <v>977</v>
      </c>
      <c r="C392" s="80" t="s">
        <v>217</v>
      </c>
      <c r="D392" s="82">
        <v>10.763999999999999</v>
      </c>
      <c r="E392" s="83"/>
      <c r="F392" s="84"/>
      <c r="G392" s="83"/>
      <c r="H392" s="84"/>
      <c r="I392" s="85"/>
      <c r="J392" s="86"/>
    </row>
    <row r="393" spans="1:10">
      <c r="A393" s="80" t="s">
        <v>978</v>
      </c>
      <c r="B393" s="81" t="s">
        <v>979</v>
      </c>
      <c r="C393" s="80" t="s">
        <v>371</v>
      </c>
      <c r="D393" s="82">
        <v>5.0830000000000002</v>
      </c>
      <c r="E393" s="83"/>
      <c r="F393" s="84"/>
      <c r="G393" s="83"/>
      <c r="H393" s="84"/>
      <c r="I393" s="85"/>
      <c r="J393" s="86"/>
    </row>
    <row r="394" spans="1:10">
      <c r="A394" s="80" t="s">
        <v>980</v>
      </c>
      <c r="B394" s="81" t="s">
        <v>981</v>
      </c>
      <c r="C394" s="80" t="s">
        <v>250</v>
      </c>
      <c r="D394" s="82">
        <v>0.14399999999999999</v>
      </c>
      <c r="E394" s="83"/>
      <c r="F394" s="84"/>
      <c r="G394" s="83"/>
      <c r="H394" s="84"/>
      <c r="I394" s="85"/>
      <c r="J394" s="86"/>
    </row>
    <row r="395" spans="1:10">
      <c r="A395" s="80" t="s">
        <v>982</v>
      </c>
      <c r="B395" s="81" t="s">
        <v>983</v>
      </c>
      <c r="C395" s="80" t="s">
        <v>362</v>
      </c>
      <c r="D395" s="82">
        <v>0.21099999999999999</v>
      </c>
      <c r="E395" s="83"/>
      <c r="F395" s="84"/>
      <c r="G395" s="83"/>
      <c r="H395" s="84"/>
      <c r="I395" s="85"/>
      <c r="J395" s="86"/>
    </row>
    <row r="396" spans="1:10">
      <c r="A396" s="80" t="s">
        <v>984</v>
      </c>
      <c r="B396" s="81" t="s">
        <v>985</v>
      </c>
      <c r="C396" s="80" t="s">
        <v>250</v>
      </c>
      <c r="D396" s="82">
        <v>4.7E-2</v>
      </c>
      <c r="E396" s="83"/>
      <c r="F396" s="84"/>
      <c r="G396" s="83"/>
      <c r="H396" s="84"/>
      <c r="I396" s="85"/>
      <c r="J396" s="86"/>
    </row>
    <row r="397" spans="1:10">
      <c r="A397" s="80" t="s">
        <v>986</v>
      </c>
      <c r="B397" s="81" t="s">
        <v>987</v>
      </c>
      <c r="C397" s="80" t="s">
        <v>362</v>
      </c>
      <c r="D397" s="82">
        <v>4.9000000000000002E-2</v>
      </c>
      <c r="E397" s="83"/>
      <c r="F397" s="84"/>
      <c r="G397" s="83"/>
      <c r="H397" s="84"/>
      <c r="I397" s="85"/>
      <c r="J397" s="86"/>
    </row>
    <row r="398" spans="1:10">
      <c r="A398" s="80" t="s">
        <v>988</v>
      </c>
      <c r="B398" s="81" t="s">
        <v>989</v>
      </c>
      <c r="C398" s="80" t="s">
        <v>990</v>
      </c>
      <c r="D398" s="82">
        <v>0.13600000000000001</v>
      </c>
      <c r="E398" s="83"/>
      <c r="F398" s="84"/>
      <c r="G398" s="83"/>
      <c r="H398" s="84"/>
      <c r="I398" s="85"/>
      <c r="J398" s="86"/>
    </row>
    <row r="399" spans="1:10">
      <c r="A399" s="80" t="s">
        <v>991</v>
      </c>
      <c r="B399" s="81" t="s">
        <v>992</v>
      </c>
      <c r="C399" s="80" t="s">
        <v>362</v>
      </c>
      <c r="D399" s="82">
        <v>3.2360000000000002</v>
      </c>
      <c r="E399" s="83"/>
      <c r="F399" s="84"/>
      <c r="G399" s="83"/>
      <c r="H399" s="84"/>
      <c r="I399" s="85"/>
      <c r="J399" s="86"/>
    </row>
    <row r="400" spans="1:10">
      <c r="A400" s="80" t="s">
        <v>993</v>
      </c>
      <c r="B400" s="81" t="s">
        <v>994</v>
      </c>
      <c r="C400" s="80" t="s">
        <v>239</v>
      </c>
      <c r="D400" s="82">
        <v>0.76300000000000001</v>
      </c>
      <c r="E400" s="83"/>
      <c r="F400" s="84"/>
      <c r="G400" s="83"/>
      <c r="H400" s="84"/>
      <c r="I400" s="85"/>
      <c r="J400" s="86"/>
    </row>
    <row r="401" spans="1:10">
      <c r="A401" s="80" t="s">
        <v>995</v>
      </c>
      <c r="B401" s="81" t="s">
        <v>996</v>
      </c>
      <c r="C401" s="80" t="s">
        <v>250</v>
      </c>
      <c r="D401" s="82">
        <v>45.47</v>
      </c>
      <c r="E401" s="83"/>
      <c r="F401" s="84"/>
      <c r="G401" s="83"/>
      <c r="H401" s="84"/>
      <c r="I401" s="85"/>
      <c r="J401" s="86"/>
    </row>
    <row r="402" spans="1:10">
      <c r="A402" s="80" t="s">
        <v>997</v>
      </c>
      <c r="B402" s="81" t="s">
        <v>998</v>
      </c>
      <c r="C402" s="80" t="s">
        <v>250</v>
      </c>
      <c r="D402" s="82">
        <v>0.22</v>
      </c>
      <c r="E402" s="83"/>
      <c r="F402" s="84"/>
      <c r="G402" s="83"/>
      <c r="H402" s="84"/>
      <c r="I402" s="85"/>
      <c r="J402" s="86"/>
    </row>
    <row r="403" spans="1:10">
      <c r="A403" s="80" t="s">
        <v>999</v>
      </c>
      <c r="B403" s="81" t="s">
        <v>1000</v>
      </c>
      <c r="C403" s="80" t="s">
        <v>250</v>
      </c>
      <c r="D403" s="82">
        <v>0.53500000000000003</v>
      </c>
      <c r="E403" s="83"/>
      <c r="F403" s="84"/>
      <c r="G403" s="83"/>
      <c r="H403" s="84"/>
      <c r="I403" s="85"/>
      <c r="J403" s="86"/>
    </row>
    <row r="404" spans="1:10">
      <c r="A404" s="80" t="s">
        <v>1001</v>
      </c>
      <c r="B404" s="81" t="s">
        <v>1002</v>
      </c>
      <c r="C404" s="80" t="s">
        <v>618</v>
      </c>
      <c r="D404" s="82">
        <v>38.377000000000002</v>
      </c>
      <c r="E404" s="83"/>
      <c r="F404" s="84"/>
      <c r="G404" s="83"/>
      <c r="H404" s="84"/>
      <c r="I404" s="85"/>
      <c r="J404" s="86"/>
    </row>
    <row r="405" spans="1:10">
      <c r="A405" s="80" t="s">
        <v>1003</v>
      </c>
      <c r="B405" s="81" t="s">
        <v>1004</v>
      </c>
      <c r="C405" s="80" t="s">
        <v>1005</v>
      </c>
      <c r="D405" s="82">
        <v>557.07899999999995</v>
      </c>
      <c r="E405" s="83"/>
      <c r="F405" s="84"/>
      <c r="G405" s="83"/>
      <c r="H405" s="84"/>
      <c r="I405" s="85"/>
      <c r="J405" s="86"/>
    </row>
    <row r="406" spans="1:10">
      <c r="A406" s="80" t="s">
        <v>1006</v>
      </c>
      <c r="B406" s="81" t="s">
        <v>1007</v>
      </c>
      <c r="C406" s="80" t="s">
        <v>247</v>
      </c>
      <c r="D406" s="82">
        <v>7.6609999999999996</v>
      </c>
      <c r="E406" s="83"/>
      <c r="F406" s="84"/>
      <c r="G406" s="83"/>
      <c r="H406" s="84"/>
      <c r="I406" s="85"/>
      <c r="J406" s="86"/>
    </row>
    <row r="407" spans="1:10">
      <c r="A407" s="80" t="s">
        <v>1008</v>
      </c>
      <c r="B407" s="81" t="s">
        <v>1009</v>
      </c>
      <c r="C407" s="80" t="s">
        <v>623</v>
      </c>
      <c r="D407" s="82">
        <v>24.829000000000001</v>
      </c>
      <c r="E407" s="83"/>
      <c r="F407" s="84"/>
      <c r="G407" s="83"/>
      <c r="H407" s="84"/>
      <c r="I407" s="85"/>
      <c r="J407" s="86"/>
    </row>
    <row r="408" spans="1:10">
      <c r="A408" s="80" t="s">
        <v>1010</v>
      </c>
      <c r="B408" s="81" t="s">
        <v>1011</v>
      </c>
      <c r="C408" s="80" t="s">
        <v>402</v>
      </c>
      <c r="D408" s="82">
        <v>2.246</v>
      </c>
      <c r="E408" s="83"/>
      <c r="F408" s="84"/>
      <c r="G408" s="83"/>
      <c r="H408" s="84"/>
      <c r="I408" s="85"/>
      <c r="J408" s="86"/>
    </row>
    <row r="409" spans="1:10">
      <c r="A409" s="80" t="s">
        <v>1012</v>
      </c>
      <c r="B409" s="81" t="s">
        <v>1013</v>
      </c>
      <c r="C409" s="80" t="s">
        <v>261</v>
      </c>
      <c r="D409" s="82">
        <v>6.6829999999999998</v>
      </c>
      <c r="E409" s="83"/>
      <c r="F409" s="84"/>
      <c r="G409" s="83"/>
      <c r="H409" s="84"/>
      <c r="I409" s="85"/>
      <c r="J409" s="86"/>
    </row>
    <row r="410" spans="1:10">
      <c r="A410" s="80" t="s">
        <v>1014</v>
      </c>
      <c r="B410" s="81" t="s">
        <v>1015</v>
      </c>
      <c r="C410" s="80" t="s">
        <v>506</v>
      </c>
      <c r="D410" s="82">
        <v>3.2749999999999999</v>
      </c>
      <c r="E410" s="83"/>
      <c r="F410" s="84"/>
      <c r="G410" s="83"/>
      <c r="H410" s="84"/>
      <c r="I410" s="85"/>
      <c r="J410" s="86"/>
    </row>
    <row r="411" spans="1:10">
      <c r="A411" s="80" t="s">
        <v>1016</v>
      </c>
      <c r="B411" s="81" t="s">
        <v>1017</v>
      </c>
      <c r="C411" s="80" t="s">
        <v>415</v>
      </c>
      <c r="D411" s="82">
        <v>8.3000000000000004E-2</v>
      </c>
      <c r="E411" s="83"/>
      <c r="F411" s="84"/>
      <c r="G411" s="83"/>
      <c r="H411" s="84"/>
      <c r="I411" s="85"/>
      <c r="J411" s="86"/>
    </row>
    <row r="412" spans="1:10">
      <c r="A412" s="80" t="s">
        <v>1018</v>
      </c>
      <c r="B412" s="81" t="s">
        <v>1019</v>
      </c>
      <c r="C412" s="80" t="s">
        <v>182</v>
      </c>
      <c r="D412" s="82">
        <v>74.182000000000002</v>
      </c>
      <c r="E412" s="83"/>
      <c r="F412" s="84"/>
      <c r="G412" s="83"/>
      <c r="H412" s="84"/>
      <c r="I412" s="85"/>
      <c r="J412" s="86"/>
    </row>
    <row r="413" spans="1:10">
      <c r="A413" s="80" t="s">
        <v>1020</v>
      </c>
      <c r="B413" s="81" t="s">
        <v>1021</v>
      </c>
      <c r="C413" s="80" t="s">
        <v>623</v>
      </c>
      <c r="D413" s="82">
        <v>11.721</v>
      </c>
      <c r="E413" s="83"/>
      <c r="F413" s="84"/>
      <c r="G413" s="83"/>
      <c r="H413" s="84"/>
      <c r="I413" s="85"/>
      <c r="J413" s="86"/>
    </row>
    <row r="414" spans="1:10">
      <c r="A414" s="80" t="s">
        <v>1022</v>
      </c>
      <c r="B414" s="81" t="s">
        <v>1023</v>
      </c>
      <c r="C414" s="80" t="s">
        <v>1024</v>
      </c>
      <c r="D414" s="82">
        <v>0.47099999999999997</v>
      </c>
      <c r="E414" s="83"/>
      <c r="F414" s="84"/>
      <c r="G414" s="83"/>
      <c r="H414" s="84"/>
      <c r="I414" s="85"/>
      <c r="J414" s="86"/>
    </row>
    <row r="415" spans="1:10">
      <c r="A415" s="89" t="s">
        <v>1025</v>
      </c>
      <c r="B415" s="81" t="s">
        <v>1026</v>
      </c>
      <c r="C415" s="89" t="s">
        <v>362</v>
      </c>
      <c r="D415" s="82">
        <v>458.47300000000001</v>
      </c>
      <c r="E415" s="96"/>
      <c r="F415" s="97"/>
      <c r="G415" s="90"/>
      <c r="H415" s="82"/>
      <c r="I415" s="90"/>
      <c r="J415" s="98"/>
    </row>
    <row r="416" spans="1:10">
      <c r="A416" s="80" t="s">
        <v>1027</v>
      </c>
      <c r="B416" s="81" t="s">
        <v>1028</v>
      </c>
      <c r="C416" s="80" t="s">
        <v>247</v>
      </c>
      <c r="D416" s="82">
        <v>1.462</v>
      </c>
      <c r="E416" s="83"/>
      <c r="F416" s="84"/>
      <c r="G416" s="83"/>
      <c r="H416" s="84"/>
      <c r="I416" s="85"/>
      <c r="J416" s="86"/>
    </row>
    <row r="417" spans="1:10">
      <c r="A417" s="80" t="s">
        <v>1029</v>
      </c>
      <c r="B417" s="81" t="s">
        <v>1030</v>
      </c>
      <c r="C417" s="80" t="s">
        <v>1031</v>
      </c>
      <c r="D417" s="82">
        <v>103.628</v>
      </c>
      <c r="E417" s="83"/>
      <c r="F417" s="84"/>
      <c r="G417" s="83"/>
      <c r="H417" s="84"/>
      <c r="I417" s="85"/>
      <c r="J417" s="86"/>
    </row>
    <row r="418" spans="1:10">
      <c r="A418" s="80" t="s">
        <v>1032</v>
      </c>
      <c r="B418" s="81" t="s">
        <v>1033</v>
      </c>
      <c r="C418" s="80" t="s">
        <v>239</v>
      </c>
      <c r="D418" s="82">
        <v>2.9780000000000002</v>
      </c>
      <c r="E418" s="83"/>
      <c r="F418" s="84"/>
      <c r="G418" s="83"/>
      <c r="H418" s="84"/>
      <c r="I418" s="85"/>
      <c r="J418" s="86"/>
    </row>
    <row r="419" spans="1:10">
      <c r="A419" s="80" t="s">
        <v>1034</v>
      </c>
      <c r="B419" s="81" t="s">
        <v>1035</v>
      </c>
      <c r="C419" s="80" t="s">
        <v>250</v>
      </c>
      <c r="D419" s="82">
        <v>71.337000000000003</v>
      </c>
      <c r="E419" s="83"/>
      <c r="F419" s="84"/>
      <c r="G419" s="83"/>
      <c r="H419" s="84"/>
      <c r="I419" s="85"/>
      <c r="J419" s="86"/>
    </row>
    <row r="420" spans="1:10">
      <c r="A420" s="80" t="s">
        <v>1036</v>
      </c>
      <c r="B420" s="81" t="s">
        <v>1037</v>
      </c>
      <c r="C420" s="80" t="s">
        <v>1038</v>
      </c>
      <c r="D420" s="82">
        <v>402.74299999999999</v>
      </c>
      <c r="E420" s="83"/>
      <c r="F420" s="84"/>
      <c r="G420" s="83"/>
      <c r="H420" s="84"/>
      <c r="I420" s="85"/>
      <c r="J420" s="86"/>
    </row>
    <row r="421" spans="1:10">
      <c r="A421" s="80" t="s">
        <v>1039</v>
      </c>
      <c r="B421" s="81" t="s">
        <v>1040</v>
      </c>
      <c r="C421" s="80" t="s">
        <v>250</v>
      </c>
      <c r="D421" s="82">
        <v>1.657</v>
      </c>
      <c r="E421" s="83"/>
      <c r="F421" s="84"/>
      <c r="G421" s="83"/>
      <c r="H421" s="84"/>
      <c r="I421" s="85"/>
      <c r="J421" s="86"/>
    </row>
    <row r="422" spans="1:10">
      <c r="A422" s="80" t="s">
        <v>1041</v>
      </c>
      <c r="B422" s="81" t="s">
        <v>1042</v>
      </c>
      <c r="C422" s="80" t="s">
        <v>250</v>
      </c>
      <c r="D422" s="82">
        <v>149.95599999999999</v>
      </c>
      <c r="E422" s="83"/>
      <c r="F422" s="84"/>
      <c r="G422" s="83"/>
      <c r="H422" s="84"/>
      <c r="I422" s="85"/>
      <c r="J422" s="86"/>
    </row>
    <row r="423" spans="1:10">
      <c r="A423" s="80" t="s">
        <v>1043</v>
      </c>
      <c r="B423" s="81" t="s">
        <v>1044</v>
      </c>
      <c r="C423" s="80" t="s">
        <v>1045</v>
      </c>
      <c r="D423" s="82">
        <v>131.25200000000001</v>
      </c>
      <c r="E423" s="83"/>
      <c r="F423" s="84"/>
      <c r="G423" s="83"/>
      <c r="H423" s="84"/>
      <c r="I423" s="85"/>
      <c r="J423" s="86"/>
    </row>
    <row r="424" spans="1:10">
      <c r="A424" s="89" t="s">
        <v>1046</v>
      </c>
      <c r="B424" s="81" t="s">
        <v>1047</v>
      </c>
      <c r="C424" s="89" t="s">
        <v>239</v>
      </c>
      <c r="D424" s="82">
        <v>35.206000000000003</v>
      </c>
      <c r="E424" s="96"/>
      <c r="F424" s="97"/>
      <c r="G424" s="90"/>
      <c r="H424" s="82"/>
      <c r="I424" s="90"/>
      <c r="J424" s="98"/>
    </row>
    <row r="425" spans="1:10">
      <c r="A425" s="80" t="s">
        <v>1048</v>
      </c>
      <c r="B425" s="81" t="s">
        <v>1049</v>
      </c>
      <c r="C425" s="80" t="s">
        <v>250</v>
      </c>
      <c r="D425" s="82">
        <v>29.189</v>
      </c>
      <c r="E425" s="83"/>
      <c r="F425" s="84"/>
      <c r="G425" s="83"/>
      <c r="H425" s="84"/>
      <c r="I425" s="85"/>
      <c r="J425" s="86"/>
    </row>
    <row r="426" spans="1:10">
      <c r="A426" s="80" t="s">
        <v>1050</v>
      </c>
      <c r="B426" s="81" t="s">
        <v>1051</v>
      </c>
      <c r="C426" s="80" t="s">
        <v>250</v>
      </c>
      <c r="D426" s="82">
        <v>23.765000000000001</v>
      </c>
      <c r="E426" s="83"/>
      <c r="F426" s="84"/>
      <c r="G426" s="83"/>
      <c r="H426" s="84"/>
      <c r="I426" s="85"/>
      <c r="J426" s="86"/>
    </row>
    <row r="427" spans="1:10">
      <c r="A427" s="80" t="s">
        <v>1052</v>
      </c>
      <c r="B427" s="81" t="s">
        <v>1053</v>
      </c>
      <c r="C427" s="80" t="s">
        <v>239</v>
      </c>
      <c r="D427" s="82">
        <v>75.177000000000007</v>
      </c>
      <c r="E427" s="83"/>
      <c r="F427" s="84"/>
      <c r="G427" s="83"/>
      <c r="H427" s="84"/>
      <c r="I427" s="85"/>
      <c r="J427" s="86"/>
    </row>
    <row r="428" spans="1:10">
      <c r="A428" s="80" t="s">
        <v>1054</v>
      </c>
      <c r="B428" s="81" t="s">
        <v>1055</v>
      </c>
      <c r="C428" s="80" t="s">
        <v>409</v>
      </c>
      <c r="D428" s="82">
        <v>103.429</v>
      </c>
      <c r="E428" s="83"/>
      <c r="F428" s="84"/>
      <c r="G428" s="83"/>
      <c r="H428" s="84"/>
      <c r="I428" s="85"/>
      <c r="J428" s="86"/>
    </row>
    <row r="429" spans="1:10">
      <c r="A429" s="80" t="s">
        <v>1057</v>
      </c>
      <c r="B429" s="81" t="s">
        <v>1058</v>
      </c>
      <c r="C429" s="80" t="s">
        <v>1059</v>
      </c>
      <c r="D429" s="82">
        <v>37.180999999999997</v>
      </c>
      <c r="E429" s="83"/>
      <c r="F429" s="84"/>
      <c r="G429" s="83"/>
      <c r="H429" s="84"/>
      <c r="I429" s="85"/>
      <c r="J429" s="86"/>
    </row>
    <row r="430" spans="1:10">
      <c r="A430" s="80" t="s">
        <v>1060</v>
      </c>
      <c r="B430" s="81" t="s">
        <v>1061</v>
      </c>
      <c r="C430" s="80" t="s">
        <v>253</v>
      </c>
      <c r="D430" s="82">
        <v>46.872999999999998</v>
      </c>
      <c r="E430" s="83"/>
      <c r="F430" s="84"/>
      <c r="G430" s="83"/>
      <c r="H430" s="84"/>
      <c r="I430" s="85"/>
      <c r="J430" s="86"/>
    </row>
    <row r="431" spans="1:10">
      <c r="A431" s="80" t="s">
        <v>1062</v>
      </c>
      <c r="B431" s="81" t="s">
        <v>1063</v>
      </c>
      <c r="C431" s="80" t="s">
        <v>250</v>
      </c>
      <c r="D431" s="82">
        <v>139.386</v>
      </c>
      <c r="E431" s="83"/>
      <c r="F431" s="84"/>
      <c r="G431" s="83"/>
      <c r="H431" s="84"/>
      <c r="I431" s="85"/>
      <c r="J431" s="86"/>
    </row>
    <row r="432" spans="1:10">
      <c r="A432" s="80" t="s">
        <v>1064</v>
      </c>
      <c r="B432" s="81" t="s">
        <v>1065</v>
      </c>
      <c r="C432" s="80" t="s">
        <v>250</v>
      </c>
      <c r="D432" s="82">
        <v>159.095</v>
      </c>
      <c r="E432" s="83"/>
      <c r="F432" s="84"/>
      <c r="G432" s="83"/>
      <c r="H432" s="84"/>
      <c r="I432" s="85"/>
      <c r="J432" s="86"/>
    </row>
    <row r="433" spans="1:10">
      <c r="A433" s="80" t="s">
        <v>1066</v>
      </c>
      <c r="B433" s="81" t="s">
        <v>1067</v>
      </c>
      <c r="C433" s="80" t="s">
        <v>182</v>
      </c>
      <c r="D433" s="82">
        <v>3.4809999999999999</v>
      </c>
      <c r="E433" s="83"/>
      <c r="F433" s="84"/>
      <c r="G433" s="83"/>
      <c r="H433" s="84"/>
      <c r="I433" s="85"/>
      <c r="J433" s="86"/>
    </row>
    <row r="434" spans="1:10">
      <c r="A434" s="89" t="s">
        <v>1068</v>
      </c>
      <c r="B434" s="81" t="s">
        <v>1069</v>
      </c>
      <c r="C434" s="106" t="s">
        <v>250</v>
      </c>
      <c r="D434" s="82">
        <v>33.161000000000001</v>
      </c>
      <c r="E434" s="96"/>
      <c r="F434" s="97"/>
      <c r="G434" s="90"/>
      <c r="H434" s="82"/>
      <c r="I434" s="90"/>
      <c r="J434" s="86"/>
    </row>
    <row r="435" spans="1:10">
      <c r="A435" s="80" t="s">
        <v>1070</v>
      </c>
      <c r="B435" s="81" t="s">
        <v>1071</v>
      </c>
      <c r="C435" s="80" t="s">
        <v>244</v>
      </c>
      <c r="D435" s="82">
        <v>3863.4690000000001</v>
      </c>
      <c r="E435" s="83"/>
      <c r="F435" s="84"/>
      <c r="G435" s="83"/>
      <c r="H435" s="84"/>
      <c r="I435" s="85"/>
      <c r="J435" s="86"/>
    </row>
    <row r="436" spans="1:10">
      <c r="A436" s="80" t="s">
        <v>1072</v>
      </c>
      <c r="B436" s="81" t="s">
        <v>1073</v>
      </c>
      <c r="C436" s="80" t="s">
        <v>239</v>
      </c>
      <c r="D436" s="82">
        <v>57.619</v>
      </c>
      <c r="E436" s="83"/>
      <c r="F436" s="84"/>
      <c r="G436" s="83"/>
      <c r="H436" s="84"/>
      <c r="I436" s="85"/>
      <c r="J436" s="86"/>
    </row>
    <row r="437" spans="1:10">
      <c r="A437" s="80" t="s">
        <v>1074</v>
      </c>
      <c r="B437" s="81" t="s">
        <v>1075</v>
      </c>
      <c r="C437" s="80" t="s">
        <v>239</v>
      </c>
      <c r="D437" s="82">
        <v>2.0779999999999998</v>
      </c>
      <c r="E437" s="83"/>
      <c r="F437" s="84"/>
      <c r="G437" s="83"/>
      <c r="H437" s="84"/>
      <c r="I437" s="85"/>
      <c r="J437" s="86"/>
    </row>
    <row r="438" spans="1:10">
      <c r="A438" s="80" t="s">
        <v>1076</v>
      </c>
      <c r="B438" s="81" t="s">
        <v>1077</v>
      </c>
      <c r="C438" s="80" t="s">
        <v>250</v>
      </c>
      <c r="D438" s="82">
        <v>20.661999999999999</v>
      </c>
      <c r="E438" s="83"/>
      <c r="F438" s="84"/>
      <c r="G438" s="83"/>
      <c r="H438" s="84"/>
      <c r="I438" s="85"/>
      <c r="J438" s="99"/>
    </row>
    <row r="439" spans="1:10">
      <c r="A439" s="80" t="s">
        <v>1078</v>
      </c>
      <c r="B439" s="81" t="s">
        <v>1079</v>
      </c>
      <c r="C439" s="80" t="s">
        <v>244</v>
      </c>
      <c r="D439" s="82">
        <v>42.058999999999997</v>
      </c>
      <c r="E439" s="83"/>
      <c r="F439" s="84"/>
      <c r="G439" s="83"/>
      <c r="H439" s="84"/>
      <c r="I439" s="85"/>
      <c r="J439" s="86"/>
    </row>
    <row r="440" spans="1:10">
      <c r="A440" s="80" t="s">
        <v>1080</v>
      </c>
      <c r="B440" s="81" t="s">
        <v>1081</v>
      </c>
      <c r="C440" s="80" t="s">
        <v>239</v>
      </c>
      <c r="D440" s="82">
        <v>641.66999999999996</v>
      </c>
      <c r="E440" s="83"/>
      <c r="F440" s="84"/>
      <c r="G440" s="83"/>
      <c r="H440" s="84"/>
      <c r="I440" s="85"/>
      <c r="J440" s="86"/>
    </row>
    <row r="441" spans="1:10">
      <c r="A441" s="80" t="s">
        <v>1082</v>
      </c>
      <c r="B441" s="81" t="s">
        <v>1083</v>
      </c>
      <c r="C441" s="80" t="s">
        <v>244</v>
      </c>
      <c r="D441" s="82">
        <v>0.81599999999999995</v>
      </c>
      <c r="E441" s="83"/>
      <c r="F441" s="84"/>
      <c r="G441" s="83"/>
      <c r="H441" s="84"/>
      <c r="I441" s="85"/>
      <c r="J441" s="86"/>
    </row>
    <row r="442" spans="1:10">
      <c r="A442" s="80" t="s">
        <v>1084</v>
      </c>
      <c r="B442" s="81" t="s">
        <v>1085</v>
      </c>
      <c r="C442" s="80" t="s">
        <v>362</v>
      </c>
      <c r="D442" s="82">
        <v>1404.0119999999999</v>
      </c>
      <c r="E442" s="83"/>
      <c r="F442" s="84"/>
      <c r="G442" s="83"/>
      <c r="H442" s="84"/>
      <c r="I442" s="85"/>
      <c r="J442" s="86"/>
    </row>
    <row r="443" spans="1:10">
      <c r="A443" s="80" t="s">
        <v>1086</v>
      </c>
      <c r="B443" s="81" t="s">
        <v>1087</v>
      </c>
      <c r="C443" s="80" t="s">
        <v>244</v>
      </c>
      <c r="D443" s="82">
        <v>3.8820000000000001</v>
      </c>
      <c r="E443" s="83"/>
      <c r="F443" s="84"/>
      <c r="G443" s="83"/>
      <c r="H443" s="84"/>
      <c r="I443" s="85"/>
      <c r="J443" s="86"/>
    </row>
    <row r="444" spans="1:10">
      <c r="A444" s="80" t="s">
        <v>1088</v>
      </c>
      <c r="B444" s="81" t="s">
        <v>1089</v>
      </c>
      <c r="C444" s="80" t="s">
        <v>239</v>
      </c>
      <c r="D444" s="82">
        <v>49.148000000000003</v>
      </c>
      <c r="E444" s="83"/>
      <c r="F444" s="84"/>
      <c r="G444" s="83"/>
      <c r="H444" s="84"/>
      <c r="I444" s="85"/>
      <c r="J444" s="86"/>
    </row>
    <row r="445" spans="1:10">
      <c r="A445" s="80" t="s">
        <v>1090</v>
      </c>
      <c r="B445" s="81" t="s">
        <v>1091</v>
      </c>
      <c r="C445" s="80" t="s">
        <v>239</v>
      </c>
      <c r="D445" s="82">
        <v>37.86</v>
      </c>
      <c r="E445" s="83"/>
      <c r="F445" s="84"/>
      <c r="G445" s="83"/>
      <c r="H445" s="84"/>
      <c r="I445" s="85"/>
      <c r="J445" s="86"/>
    </row>
    <row r="446" spans="1:10">
      <c r="A446" s="100" t="s">
        <v>1092</v>
      </c>
      <c r="B446" s="81" t="s">
        <v>1093</v>
      </c>
      <c r="C446" s="80" t="s">
        <v>250</v>
      </c>
      <c r="D446" s="82">
        <v>3.6349999999999998</v>
      </c>
      <c r="E446" s="83"/>
      <c r="F446" s="97"/>
      <c r="G446" s="83"/>
      <c r="H446" s="82"/>
      <c r="I446" s="85"/>
      <c r="J446" s="86"/>
    </row>
    <row r="447" spans="1:10">
      <c r="A447" s="80" t="s">
        <v>1094</v>
      </c>
      <c r="B447" s="81" t="s">
        <v>1095</v>
      </c>
      <c r="C447" s="80" t="s">
        <v>250</v>
      </c>
      <c r="D447" s="82">
        <v>1.891</v>
      </c>
      <c r="E447" s="83"/>
      <c r="F447" s="84"/>
      <c r="G447" s="83"/>
      <c r="H447" s="84"/>
      <c r="I447" s="85"/>
      <c r="J447" s="86"/>
    </row>
    <row r="448" spans="1:10">
      <c r="A448" s="80" t="s">
        <v>1096</v>
      </c>
      <c r="B448" s="81" t="s">
        <v>1097</v>
      </c>
      <c r="C448" s="80" t="s">
        <v>250</v>
      </c>
      <c r="D448" s="82">
        <v>6.2619999999999996</v>
      </c>
      <c r="E448" s="83"/>
      <c r="F448" s="84"/>
      <c r="G448" s="83"/>
      <c r="H448" s="84"/>
      <c r="I448" s="85"/>
      <c r="J448" s="86"/>
    </row>
    <row r="449" spans="1:10">
      <c r="A449" s="80" t="s">
        <v>1098</v>
      </c>
      <c r="B449" s="81" t="s">
        <v>1099</v>
      </c>
      <c r="C449" s="80" t="s">
        <v>623</v>
      </c>
      <c r="D449" s="82">
        <v>1.43</v>
      </c>
      <c r="E449" s="83"/>
      <c r="F449" s="84"/>
      <c r="G449" s="83"/>
      <c r="H449" s="84"/>
      <c r="I449" s="85"/>
      <c r="J449" s="86"/>
    </row>
    <row r="450" spans="1:10">
      <c r="A450" s="80" t="s">
        <v>1100</v>
      </c>
      <c r="B450" s="81" t="s">
        <v>1101</v>
      </c>
      <c r="C450" s="80" t="s">
        <v>253</v>
      </c>
      <c r="D450" s="82">
        <v>109.163</v>
      </c>
      <c r="E450" s="83"/>
      <c r="F450" s="84"/>
      <c r="G450" s="83"/>
      <c r="H450" s="84"/>
      <c r="I450" s="85"/>
      <c r="J450" s="86"/>
    </row>
    <row r="451" spans="1:10">
      <c r="A451" s="80" t="s">
        <v>1102</v>
      </c>
      <c r="B451" s="81" t="s">
        <v>1103</v>
      </c>
      <c r="C451" s="80" t="s">
        <v>239</v>
      </c>
      <c r="D451" s="82">
        <v>0.501</v>
      </c>
      <c r="E451" s="83"/>
      <c r="F451" s="84"/>
      <c r="G451" s="83"/>
      <c r="H451" s="84"/>
      <c r="I451" s="85"/>
      <c r="J451" s="86"/>
    </row>
    <row r="452" spans="1:10">
      <c r="A452" s="80" t="s">
        <v>1104</v>
      </c>
      <c r="B452" s="81" t="s">
        <v>1105</v>
      </c>
      <c r="C452" s="80" t="s">
        <v>182</v>
      </c>
      <c r="D452" s="82">
        <v>104.887</v>
      </c>
      <c r="E452" s="83"/>
      <c r="F452" s="84"/>
      <c r="G452" s="83"/>
      <c r="H452" s="84"/>
      <c r="I452" s="85"/>
      <c r="J452" s="86"/>
    </row>
    <row r="453" spans="1:10">
      <c r="A453" s="80" t="s">
        <v>1106</v>
      </c>
      <c r="B453" s="81" t="s">
        <v>1107</v>
      </c>
      <c r="C453" s="80" t="s">
        <v>261</v>
      </c>
      <c r="D453" s="82">
        <v>1.6240000000000001</v>
      </c>
      <c r="E453" s="83"/>
      <c r="F453" s="84"/>
      <c r="G453" s="83"/>
      <c r="H453" s="84"/>
      <c r="I453" s="85"/>
      <c r="J453" s="86"/>
    </row>
    <row r="454" spans="1:10">
      <c r="A454" s="80" t="s">
        <v>1108</v>
      </c>
      <c r="B454" s="81" t="s">
        <v>1109</v>
      </c>
      <c r="C454" s="80" t="s">
        <v>261</v>
      </c>
      <c r="D454" s="82">
        <v>72.674000000000007</v>
      </c>
      <c r="E454" s="83"/>
      <c r="F454" s="84"/>
      <c r="G454" s="83"/>
      <c r="H454" s="84"/>
      <c r="I454" s="85"/>
      <c r="J454" s="86"/>
    </row>
    <row r="455" spans="1:10">
      <c r="A455" s="80" t="s">
        <v>1110</v>
      </c>
      <c r="B455" s="81" t="s">
        <v>1111</v>
      </c>
      <c r="C455" s="80" t="s">
        <v>399</v>
      </c>
      <c r="D455" s="82">
        <v>5.819</v>
      </c>
      <c r="E455" s="83"/>
      <c r="F455" s="84"/>
      <c r="G455" s="83"/>
      <c r="H455" s="84"/>
      <c r="I455" s="85"/>
      <c r="J455" s="86"/>
    </row>
    <row r="456" spans="1:10">
      <c r="A456" s="80" t="s">
        <v>1112</v>
      </c>
      <c r="B456" s="81" t="s">
        <v>1113</v>
      </c>
      <c r="C456" s="80" t="s">
        <v>1114</v>
      </c>
      <c r="D456" s="82">
        <v>351.52499999999998</v>
      </c>
      <c r="E456" s="83"/>
      <c r="F456" s="84"/>
      <c r="G456" s="83"/>
      <c r="H456" s="84"/>
      <c r="I456" s="85"/>
      <c r="J456" s="86"/>
    </row>
    <row r="457" spans="1:10">
      <c r="A457" s="80" t="s">
        <v>1115</v>
      </c>
      <c r="B457" s="81" t="s">
        <v>1116</v>
      </c>
      <c r="C457" s="80" t="s">
        <v>250</v>
      </c>
      <c r="D457" s="82">
        <v>41.131999999999998</v>
      </c>
      <c r="E457" s="83"/>
      <c r="F457" s="84"/>
      <c r="G457" s="83"/>
      <c r="H457" s="84"/>
      <c r="I457" s="85"/>
      <c r="J457" s="86"/>
    </row>
    <row r="458" spans="1:10">
      <c r="A458" s="80" t="s">
        <v>1117</v>
      </c>
      <c r="B458" s="81" t="s">
        <v>1118</v>
      </c>
      <c r="C458" s="80" t="s">
        <v>286</v>
      </c>
      <c r="D458" s="82">
        <v>3.3889999999999998</v>
      </c>
      <c r="E458" s="83"/>
      <c r="F458" s="84"/>
      <c r="G458" s="83"/>
      <c r="H458" s="84"/>
      <c r="I458" s="85"/>
      <c r="J458" s="86"/>
    </row>
    <row r="459" spans="1:10">
      <c r="A459" s="80" t="s">
        <v>1119</v>
      </c>
      <c r="B459" s="81" t="s">
        <v>1120</v>
      </c>
      <c r="C459" s="80" t="s">
        <v>250</v>
      </c>
      <c r="D459" s="82">
        <v>74.096000000000004</v>
      </c>
      <c r="E459" s="83"/>
      <c r="F459" s="84"/>
      <c r="G459" s="83"/>
      <c r="H459" s="84"/>
      <c r="I459" s="85"/>
      <c r="J459" s="86"/>
    </row>
    <row r="460" spans="1:10">
      <c r="A460" s="80" t="s">
        <v>1121</v>
      </c>
      <c r="B460" s="81" t="s">
        <v>1122</v>
      </c>
      <c r="C460" s="80" t="s">
        <v>371</v>
      </c>
      <c r="D460" s="82">
        <v>26.85</v>
      </c>
      <c r="E460" s="83"/>
      <c r="F460" s="84"/>
      <c r="G460" s="83"/>
      <c r="H460" s="84"/>
      <c r="I460" s="85"/>
      <c r="J460" s="86"/>
    </row>
    <row r="461" spans="1:10">
      <c r="A461" s="80" t="s">
        <v>1123</v>
      </c>
      <c r="B461" s="81" t="s">
        <v>1124</v>
      </c>
      <c r="C461" s="80" t="s">
        <v>399</v>
      </c>
      <c r="D461" s="82">
        <v>2.145</v>
      </c>
      <c r="E461" s="83"/>
      <c r="F461" s="84"/>
      <c r="G461" s="83"/>
      <c r="H461" s="84"/>
      <c r="I461" s="85"/>
      <c r="J461" s="98"/>
    </row>
    <row r="462" spans="1:10">
      <c r="A462" s="80" t="s">
        <v>1125</v>
      </c>
      <c r="B462" s="81" t="s">
        <v>1126</v>
      </c>
      <c r="C462" s="80" t="s">
        <v>247</v>
      </c>
      <c r="D462" s="82">
        <v>39.473999999999997</v>
      </c>
      <c r="E462" s="83"/>
      <c r="F462" s="84"/>
      <c r="G462" s="83"/>
      <c r="H462" s="84"/>
      <c r="I462" s="85"/>
      <c r="J462" s="86"/>
    </row>
    <row r="463" spans="1:10">
      <c r="A463" s="80" t="s">
        <v>1127</v>
      </c>
      <c r="B463" s="81" t="s">
        <v>1128</v>
      </c>
      <c r="C463" s="80" t="s">
        <v>1129</v>
      </c>
      <c r="D463" s="82">
        <v>31.706</v>
      </c>
      <c r="E463" s="83"/>
      <c r="F463" s="84"/>
      <c r="G463" s="83"/>
      <c r="H463" s="84"/>
      <c r="I463" s="85"/>
      <c r="J463" s="99"/>
    </row>
    <row r="464" spans="1:10">
      <c r="A464" s="80" t="s">
        <v>1130</v>
      </c>
      <c r="B464" s="81" t="s">
        <v>1131</v>
      </c>
      <c r="C464" s="80" t="s">
        <v>1132</v>
      </c>
      <c r="D464" s="82">
        <v>209.709</v>
      </c>
      <c r="E464" s="83"/>
      <c r="F464" s="84"/>
      <c r="G464" s="83"/>
      <c r="H464" s="84"/>
      <c r="I464" s="85"/>
      <c r="J464" s="86"/>
    </row>
    <row r="465" spans="1:10">
      <c r="A465" s="80" t="s">
        <v>1133</v>
      </c>
      <c r="B465" s="81" t="s">
        <v>1134</v>
      </c>
      <c r="C465" s="80" t="s">
        <v>250</v>
      </c>
      <c r="D465" s="82">
        <v>25.972000000000001</v>
      </c>
      <c r="E465" s="83"/>
      <c r="F465" s="84"/>
      <c r="G465" s="83"/>
      <c r="H465" s="84"/>
      <c r="I465" s="85"/>
      <c r="J465" s="86"/>
    </row>
    <row r="466" spans="1:10">
      <c r="A466" s="80" t="s">
        <v>1135</v>
      </c>
      <c r="B466" s="81" t="s">
        <v>1136</v>
      </c>
      <c r="C466" s="80" t="s">
        <v>182</v>
      </c>
      <c r="D466" s="82">
        <v>3284.123</v>
      </c>
      <c r="E466" s="83"/>
      <c r="F466" s="84"/>
      <c r="G466" s="83"/>
      <c r="H466" s="84"/>
      <c r="I466" s="85"/>
      <c r="J466" s="86"/>
    </row>
    <row r="467" spans="1:10">
      <c r="A467" s="80" t="s">
        <v>1137</v>
      </c>
      <c r="B467" s="81" t="s">
        <v>1138</v>
      </c>
      <c r="C467" s="80" t="s">
        <v>182</v>
      </c>
      <c r="D467" s="82">
        <v>29003.673999999999</v>
      </c>
      <c r="E467" s="83"/>
      <c r="F467" s="84"/>
      <c r="G467" s="83"/>
      <c r="H467" s="84"/>
      <c r="I467" s="85"/>
      <c r="J467" s="86"/>
    </row>
    <row r="468" spans="1:10">
      <c r="A468" s="80" t="s">
        <v>1139</v>
      </c>
      <c r="B468" s="81" t="s">
        <v>1140</v>
      </c>
      <c r="C468" s="80" t="s">
        <v>250</v>
      </c>
      <c r="D468" s="82">
        <v>146.78</v>
      </c>
      <c r="E468" s="83"/>
      <c r="F468" s="84"/>
      <c r="G468" s="83"/>
      <c r="H468" s="84"/>
      <c r="I468" s="85"/>
      <c r="J468" s="86"/>
    </row>
    <row r="469" spans="1:10">
      <c r="A469" s="80" t="s">
        <v>1141</v>
      </c>
      <c r="B469" s="81" t="s">
        <v>1142</v>
      </c>
      <c r="C469" s="80" t="s">
        <v>239</v>
      </c>
      <c r="D469" s="82">
        <v>292.47800000000001</v>
      </c>
      <c r="E469" s="83"/>
      <c r="F469" s="84"/>
      <c r="G469" s="83"/>
      <c r="H469" s="84"/>
      <c r="I469" s="85"/>
      <c r="J469" s="86"/>
    </row>
    <row r="470" spans="1:10">
      <c r="A470" s="80" t="s">
        <v>1143</v>
      </c>
      <c r="B470" s="81" t="s">
        <v>1144</v>
      </c>
      <c r="C470" s="80" t="s">
        <v>182</v>
      </c>
      <c r="D470" s="82">
        <v>1369.461</v>
      </c>
      <c r="E470" s="83"/>
      <c r="F470" s="84"/>
      <c r="G470" s="83"/>
      <c r="H470" s="84"/>
      <c r="I470" s="85"/>
      <c r="J470" s="86"/>
    </row>
    <row r="471" spans="1:10">
      <c r="A471" s="80" t="s">
        <v>1145</v>
      </c>
      <c r="B471" s="81" t="s">
        <v>1146</v>
      </c>
      <c r="C471" s="80" t="s">
        <v>247</v>
      </c>
      <c r="D471" s="82">
        <v>0.248</v>
      </c>
      <c r="E471" s="83"/>
      <c r="F471" s="84"/>
      <c r="G471" s="83"/>
      <c r="H471" s="84"/>
      <c r="I471" s="85"/>
      <c r="J471" s="86"/>
    </row>
    <row r="472" spans="1:10">
      <c r="A472" s="80" t="s">
        <v>1147</v>
      </c>
      <c r="B472" s="81" t="s">
        <v>1146</v>
      </c>
      <c r="C472" s="80" t="s">
        <v>182</v>
      </c>
      <c r="D472" s="82">
        <v>2.4830000000000001</v>
      </c>
      <c r="E472" s="83"/>
      <c r="F472" s="84"/>
      <c r="G472" s="83"/>
      <c r="H472" s="84"/>
      <c r="I472" s="85"/>
      <c r="J472" s="86"/>
    </row>
    <row r="473" spans="1:10">
      <c r="A473" s="80" t="s">
        <v>1148</v>
      </c>
      <c r="B473" s="81" t="s">
        <v>1149</v>
      </c>
      <c r="C473" s="80" t="s">
        <v>182</v>
      </c>
      <c r="D473" s="82">
        <v>151.65799999999999</v>
      </c>
      <c r="E473" s="83"/>
      <c r="F473" s="84"/>
      <c r="G473" s="83"/>
      <c r="H473" s="84"/>
      <c r="I473" s="85"/>
      <c r="J473" s="86"/>
    </row>
    <row r="474" spans="1:10">
      <c r="A474" s="80" t="s">
        <v>1150</v>
      </c>
      <c r="B474" s="81" t="s">
        <v>1151</v>
      </c>
      <c r="C474" s="80" t="s">
        <v>362</v>
      </c>
      <c r="D474" s="82">
        <v>0.19400000000000001</v>
      </c>
      <c r="E474" s="83"/>
      <c r="F474" s="84"/>
      <c r="G474" s="83"/>
      <c r="H474" s="84"/>
      <c r="I474" s="85"/>
      <c r="J474" s="86"/>
    </row>
    <row r="475" spans="1:10">
      <c r="A475" s="80" t="s">
        <v>1152</v>
      </c>
      <c r="B475" s="81" t="s">
        <v>1153</v>
      </c>
      <c r="C475" s="80" t="s">
        <v>250</v>
      </c>
      <c r="D475" s="82">
        <v>10.776999999999999</v>
      </c>
      <c r="E475" s="83"/>
      <c r="F475" s="84"/>
      <c r="G475" s="83"/>
      <c r="H475" s="84"/>
      <c r="I475" s="85"/>
      <c r="J475" s="86"/>
    </row>
    <row r="476" spans="1:10">
      <c r="A476" s="80" t="s">
        <v>1154</v>
      </c>
      <c r="B476" s="81" t="s">
        <v>1155</v>
      </c>
      <c r="C476" s="80" t="s">
        <v>1045</v>
      </c>
      <c r="D476" s="82">
        <v>13907.578</v>
      </c>
      <c r="E476" s="83"/>
      <c r="F476" s="84"/>
      <c r="G476" s="83"/>
      <c r="H476" s="84"/>
      <c r="I476" s="85"/>
      <c r="J476" s="86"/>
    </row>
    <row r="477" spans="1:10">
      <c r="A477" s="80" t="s">
        <v>1156</v>
      </c>
      <c r="B477" s="81" t="s">
        <v>1157</v>
      </c>
      <c r="C477" s="80" t="s">
        <v>250</v>
      </c>
      <c r="D477" s="82">
        <v>0.11799999999999999</v>
      </c>
      <c r="E477" s="83"/>
      <c r="F477" s="84"/>
      <c r="G477" s="83"/>
      <c r="H477" s="84"/>
      <c r="I477" s="85"/>
      <c r="J477" s="86"/>
    </row>
    <row r="478" spans="1:10">
      <c r="A478" s="80" t="s">
        <v>1158</v>
      </c>
      <c r="B478" s="81" t="s">
        <v>1159</v>
      </c>
      <c r="C478" s="80" t="s">
        <v>239</v>
      </c>
      <c r="D478" s="82">
        <v>2001.2570000000001</v>
      </c>
      <c r="E478" s="83"/>
      <c r="F478" s="84"/>
      <c r="G478" s="83"/>
      <c r="H478" s="84"/>
      <c r="I478" s="85"/>
      <c r="J478" s="86"/>
    </row>
    <row r="479" spans="1:10">
      <c r="A479" s="89" t="s">
        <v>1160</v>
      </c>
      <c r="B479" s="81" t="s">
        <v>1161</v>
      </c>
      <c r="C479" s="89" t="s">
        <v>250</v>
      </c>
      <c r="D479" s="82">
        <v>47.965000000000003</v>
      </c>
      <c r="E479" s="83"/>
      <c r="F479" s="84"/>
      <c r="G479" s="83"/>
      <c r="H479" s="84"/>
      <c r="I479" s="85"/>
      <c r="J479" s="86"/>
    </row>
    <row r="480" spans="1:10">
      <c r="A480" s="80" t="s">
        <v>1162</v>
      </c>
      <c r="B480" s="81" t="s">
        <v>1163</v>
      </c>
      <c r="C480" s="80" t="s">
        <v>247</v>
      </c>
      <c r="D480" s="82">
        <v>133.654</v>
      </c>
      <c r="E480" s="83"/>
      <c r="F480" s="84"/>
      <c r="G480" s="83"/>
      <c r="H480" s="84"/>
      <c r="I480" s="85"/>
      <c r="J480" s="86"/>
    </row>
    <row r="481" spans="1:10">
      <c r="A481" s="80" t="s">
        <v>1164</v>
      </c>
      <c r="B481" s="81" t="s">
        <v>1165</v>
      </c>
      <c r="C481" s="80" t="s">
        <v>247</v>
      </c>
      <c r="D481" s="82">
        <v>38.979999999999997</v>
      </c>
      <c r="E481" s="83"/>
      <c r="F481" s="84"/>
      <c r="G481" s="83"/>
      <c r="H481" s="84"/>
      <c r="I481" s="85"/>
      <c r="J481" s="86"/>
    </row>
    <row r="482" spans="1:10">
      <c r="A482" s="80" t="s">
        <v>1166</v>
      </c>
      <c r="B482" s="81" t="s">
        <v>1167</v>
      </c>
      <c r="C482" s="89" t="s">
        <v>250</v>
      </c>
      <c r="D482" s="82">
        <v>5.2889999999999997</v>
      </c>
      <c r="E482" s="83"/>
      <c r="F482" s="84"/>
      <c r="G482" s="83"/>
      <c r="H482" s="84"/>
      <c r="I482" s="85"/>
      <c r="J482" s="86"/>
    </row>
    <row r="483" spans="1:10">
      <c r="A483" s="89" t="s">
        <v>1168</v>
      </c>
      <c r="B483" s="81" t="s">
        <v>1169</v>
      </c>
      <c r="C483" s="89" t="s">
        <v>250</v>
      </c>
      <c r="D483" s="82">
        <v>26.803999999999998</v>
      </c>
      <c r="E483" s="96"/>
      <c r="F483" s="97"/>
      <c r="G483" s="90"/>
      <c r="H483" s="82"/>
      <c r="I483" s="90"/>
      <c r="J483" s="98"/>
    </row>
    <row r="484" spans="1:10">
      <c r="A484" s="80" t="s">
        <v>1170</v>
      </c>
      <c r="B484" s="81" t="s">
        <v>1171</v>
      </c>
      <c r="C484" s="80" t="s">
        <v>239</v>
      </c>
      <c r="D484" s="82">
        <v>58.944000000000003</v>
      </c>
      <c r="E484" s="83"/>
      <c r="F484" s="84"/>
      <c r="G484" s="83"/>
      <c r="H484" s="84"/>
      <c r="I484" s="85"/>
      <c r="J484" s="86"/>
    </row>
    <row r="485" spans="1:10">
      <c r="A485" s="80" t="s">
        <v>1172</v>
      </c>
      <c r="B485" s="81" t="s">
        <v>1173</v>
      </c>
      <c r="C485" s="80" t="s">
        <v>239</v>
      </c>
      <c r="D485" s="82">
        <v>54.906999999999996</v>
      </c>
      <c r="E485" s="83"/>
      <c r="F485" s="84"/>
      <c r="G485" s="83"/>
      <c r="H485" s="84"/>
      <c r="I485" s="85"/>
      <c r="J485" s="86"/>
    </row>
    <row r="486" spans="1:10">
      <c r="A486" s="80" t="s">
        <v>1174</v>
      </c>
      <c r="B486" s="81" t="s">
        <v>1175</v>
      </c>
      <c r="C486" s="80" t="s">
        <v>239</v>
      </c>
      <c r="D486" s="82">
        <v>110.27800000000001</v>
      </c>
      <c r="E486" s="83"/>
      <c r="F486" s="84"/>
      <c r="G486" s="83"/>
      <c r="H486" s="84"/>
      <c r="I486" s="85"/>
      <c r="J486" s="86"/>
    </row>
    <row r="487" spans="1:10">
      <c r="A487" s="80" t="s">
        <v>1176</v>
      </c>
      <c r="B487" s="81" t="s">
        <v>1177</v>
      </c>
      <c r="C487" s="80" t="s">
        <v>239</v>
      </c>
      <c r="D487" s="82">
        <v>64.977999999999994</v>
      </c>
      <c r="E487" s="83"/>
      <c r="F487" s="84"/>
      <c r="G487" s="83"/>
      <c r="H487" s="84"/>
      <c r="I487" s="85"/>
      <c r="J487" s="86"/>
    </row>
    <row r="488" spans="1:10">
      <c r="A488" s="89" t="s">
        <v>1178</v>
      </c>
      <c r="B488" s="81" t="s">
        <v>1179</v>
      </c>
      <c r="C488" s="89" t="s">
        <v>250</v>
      </c>
      <c r="D488" s="82">
        <v>11.156000000000001</v>
      </c>
      <c r="E488" s="96"/>
      <c r="F488" s="97"/>
      <c r="G488" s="90"/>
      <c r="H488" s="82"/>
      <c r="I488" s="90"/>
      <c r="J488" s="86"/>
    </row>
    <row r="489" spans="1:10">
      <c r="A489" s="80" t="s">
        <v>1180</v>
      </c>
      <c r="B489" s="81" t="s">
        <v>1181</v>
      </c>
      <c r="C489" s="80" t="s">
        <v>250</v>
      </c>
      <c r="D489" s="82">
        <v>247.97</v>
      </c>
      <c r="E489" s="83"/>
      <c r="F489" s="84"/>
      <c r="G489" s="83"/>
      <c r="H489" s="84"/>
      <c r="I489" s="85"/>
      <c r="J489" s="86"/>
    </row>
    <row r="490" spans="1:10">
      <c r="A490" s="89" t="s">
        <v>1182</v>
      </c>
      <c r="B490" s="81" t="s">
        <v>1183</v>
      </c>
      <c r="C490" s="89" t="s">
        <v>247</v>
      </c>
      <c r="D490" s="82">
        <v>56.533999999999999</v>
      </c>
      <c r="E490" s="96"/>
      <c r="F490" s="97"/>
      <c r="G490" s="90"/>
      <c r="H490" s="82"/>
      <c r="I490" s="90"/>
      <c r="J490" s="98"/>
    </row>
    <row r="491" spans="1:10">
      <c r="A491" s="80" t="s">
        <v>18</v>
      </c>
      <c r="B491" s="81" t="s">
        <v>1184</v>
      </c>
      <c r="C491" s="80" t="s">
        <v>244</v>
      </c>
      <c r="D491" s="82">
        <v>848.40800000000002</v>
      </c>
      <c r="E491" s="83"/>
      <c r="F491" s="84"/>
      <c r="G491" s="83"/>
      <c r="H491" s="84"/>
      <c r="I491" s="85"/>
      <c r="J491" s="86"/>
    </row>
    <row r="492" spans="1:10">
      <c r="A492" s="80" t="s">
        <v>1185</v>
      </c>
      <c r="B492" s="81" t="s">
        <v>1186</v>
      </c>
      <c r="C492" s="80" t="s">
        <v>250</v>
      </c>
      <c r="D492" s="82">
        <v>328.83199999999999</v>
      </c>
      <c r="E492" s="83"/>
      <c r="F492" s="84"/>
      <c r="G492" s="83"/>
      <c r="H492" s="84"/>
      <c r="I492" s="85"/>
      <c r="J492" s="86"/>
    </row>
    <row r="493" spans="1:10">
      <c r="A493" s="80" t="s">
        <v>1187</v>
      </c>
      <c r="B493" s="81" t="s">
        <v>1188</v>
      </c>
      <c r="C493" s="80" t="s">
        <v>371</v>
      </c>
      <c r="D493" s="82">
        <v>322.72899999999998</v>
      </c>
      <c r="E493" s="83"/>
      <c r="F493" s="84"/>
      <c r="G493" s="83"/>
      <c r="H493" s="84"/>
      <c r="I493" s="85"/>
      <c r="J493" s="86"/>
    </row>
    <row r="494" spans="1:10">
      <c r="A494" s="80" t="s">
        <v>1189</v>
      </c>
      <c r="B494" s="81" t="s">
        <v>1190</v>
      </c>
      <c r="C494" s="80" t="s">
        <v>1191</v>
      </c>
      <c r="D494" s="82">
        <v>47.21</v>
      </c>
      <c r="E494" s="83"/>
      <c r="F494" s="84"/>
      <c r="G494" s="83"/>
      <c r="H494" s="84"/>
      <c r="I494" s="85"/>
      <c r="J494" s="86"/>
    </row>
    <row r="495" spans="1:10">
      <c r="A495" s="80" t="s">
        <v>1192</v>
      </c>
      <c r="B495" s="81" t="s">
        <v>1193</v>
      </c>
      <c r="C495" s="80" t="s">
        <v>250</v>
      </c>
      <c r="D495" s="82">
        <v>9.6989999999999998</v>
      </c>
      <c r="E495" s="83"/>
      <c r="F495" s="84"/>
      <c r="G495" s="83"/>
      <c r="H495" s="84"/>
      <c r="I495" s="85"/>
      <c r="J495" s="86"/>
    </row>
    <row r="496" spans="1:10">
      <c r="A496" s="80" t="s">
        <v>1194</v>
      </c>
      <c r="B496" s="81" t="s">
        <v>1195</v>
      </c>
      <c r="C496" s="80" t="s">
        <v>250</v>
      </c>
      <c r="D496" s="82">
        <v>70.507999999999996</v>
      </c>
      <c r="E496" s="83"/>
      <c r="F496" s="84"/>
      <c r="G496" s="83"/>
      <c r="H496" s="84"/>
      <c r="I496" s="85"/>
      <c r="J496" s="86"/>
    </row>
    <row r="497" spans="1:10">
      <c r="A497" s="80" t="s">
        <v>1196</v>
      </c>
      <c r="B497" s="81" t="s">
        <v>1197</v>
      </c>
      <c r="C497" s="80" t="s">
        <v>253</v>
      </c>
      <c r="D497" s="82">
        <v>1.2470000000000001</v>
      </c>
      <c r="E497" s="83"/>
      <c r="F497" s="84"/>
      <c r="G497" s="83"/>
      <c r="H497" s="84"/>
      <c r="I497" s="85"/>
      <c r="J497" s="86"/>
    </row>
    <row r="498" spans="1:10">
      <c r="A498" s="80" t="s">
        <v>1198</v>
      </c>
      <c r="B498" s="81" t="s">
        <v>1199</v>
      </c>
      <c r="C498" s="80" t="s">
        <v>253</v>
      </c>
      <c r="D498" s="82">
        <v>289.16699999999997</v>
      </c>
      <c r="E498" s="83"/>
      <c r="F498" s="84"/>
      <c r="G498" s="83"/>
      <c r="H498" s="84"/>
      <c r="I498" s="85"/>
      <c r="J498" s="86"/>
    </row>
    <row r="499" spans="1:10">
      <c r="A499" s="89" t="s">
        <v>1200</v>
      </c>
      <c r="B499" s="81" t="s">
        <v>1201</v>
      </c>
      <c r="C499" s="89" t="s">
        <v>250</v>
      </c>
      <c r="D499" s="82">
        <v>29.814</v>
      </c>
      <c r="E499" s="96"/>
      <c r="F499" s="97"/>
      <c r="G499" s="90"/>
      <c r="H499" s="82"/>
      <c r="I499" s="90"/>
      <c r="J499" s="86"/>
    </row>
    <row r="500" spans="1:10">
      <c r="A500" s="80" t="s">
        <v>1202</v>
      </c>
      <c r="B500" s="81" t="s">
        <v>1203</v>
      </c>
      <c r="C500" s="80" t="s">
        <v>239</v>
      </c>
      <c r="D500" s="82">
        <v>97.802999999999997</v>
      </c>
      <c r="E500" s="83"/>
      <c r="F500" s="84"/>
      <c r="G500" s="83"/>
      <c r="H500" s="84"/>
      <c r="I500" s="85"/>
      <c r="J500" s="86"/>
    </row>
    <row r="501" spans="1:10">
      <c r="A501" s="80" t="s">
        <v>1204</v>
      </c>
      <c r="B501" s="81" t="s">
        <v>1205</v>
      </c>
      <c r="C501" s="80" t="s">
        <v>399</v>
      </c>
      <c r="D501" s="82">
        <v>1198.557</v>
      </c>
      <c r="E501" s="83"/>
      <c r="F501" s="84"/>
      <c r="G501" s="83"/>
      <c r="H501" s="84"/>
      <c r="I501" s="85"/>
      <c r="J501" s="86"/>
    </row>
    <row r="502" spans="1:10">
      <c r="A502" s="80" t="s">
        <v>1206</v>
      </c>
      <c r="B502" s="81" t="s">
        <v>1207</v>
      </c>
      <c r="C502" s="80" t="s">
        <v>250</v>
      </c>
      <c r="D502" s="82">
        <v>3.4769999999999999</v>
      </c>
      <c r="E502" s="83"/>
      <c r="F502" s="84"/>
      <c r="G502" s="83"/>
      <c r="H502" s="84"/>
      <c r="I502" s="85"/>
      <c r="J502" s="86"/>
    </row>
    <row r="503" spans="1:10">
      <c r="A503" s="80" t="s">
        <v>1208</v>
      </c>
      <c r="B503" s="81" t="s">
        <v>1209</v>
      </c>
      <c r="C503" s="80" t="s">
        <v>250</v>
      </c>
      <c r="D503" s="82">
        <v>4.9809999999999999</v>
      </c>
      <c r="E503" s="83"/>
      <c r="F503" s="84"/>
      <c r="G503" s="83"/>
      <c r="H503" s="84"/>
      <c r="I503" s="85"/>
      <c r="J503" s="86"/>
    </row>
    <row r="504" spans="1:10">
      <c r="A504" s="80" t="s">
        <v>1210</v>
      </c>
      <c r="B504" s="81" t="s">
        <v>1211</v>
      </c>
      <c r="C504" s="80" t="s">
        <v>250</v>
      </c>
      <c r="D504" s="82">
        <v>2701.777</v>
      </c>
      <c r="E504" s="83"/>
      <c r="F504" s="84"/>
      <c r="G504" s="83"/>
      <c r="H504" s="84"/>
      <c r="I504" s="85"/>
      <c r="J504" s="86"/>
    </row>
    <row r="505" spans="1:10">
      <c r="A505" s="80" t="s">
        <v>1212</v>
      </c>
      <c r="B505" s="81" t="s">
        <v>1213</v>
      </c>
      <c r="C505" s="80" t="s">
        <v>239</v>
      </c>
      <c r="D505" s="82">
        <v>9.2929999999999993</v>
      </c>
      <c r="E505" s="83"/>
      <c r="F505" s="84"/>
      <c r="G505" s="83"/>
      <c r="H505" s="84"/>
      <c r="I505" s="85"/>
      <c r="J505" s="86"/>
    </row>
    <row r="506" spans="1:10">
      <c r="A506" s="80" t="s">
        <v>1214</v>
      </c>
      <c r="B506" s="81" t="s">
        <v>1215</v>
      </c>
      <c r="C506" s="80" t="s">
        <v>506</v>
      </c>
      <c r="D506" s="82">
        <v>96.766999999999996</v>
      </c>
      <c r="E506" s="83"/>
      <c r="F506" s="84"/>
      <c r="G506" s="83"/>
      <c r="H506" s="84"/>
      <c r="I506" s="85"/>
      <c r="J506" s="86"/>
    </row>
    <row r="507" spans="1:10">
      <c r="A507" s="89" t="s">
        <v>1216</v>
      </c>
      <c r="B507" s="81" t="s">
        <v>1217</v>
      </c>
      <c r="C507" s="89" t="s">
        <v>250</v>
      </c>
      <c r="D507" s="82">
        <v>8.1530000000000005</v>
      </c>
      <c r="E507" s="96"/>
      <c r="F507" s="97"/>
      <c r="G507" s="90"/>
      <c r="H507" s="82"/>
      <c r="I507" s="90"/>
      <c r="J507" s="86"/>
    </row>
    <row r="508" spans="1:10">
      <c r="A508" s="80" t="s">
        <v>1218</v>
      </c>
      <c r="B508" s="81" t="s">
        <v>1219</v>
      </c>
      <c r="C508" s="80" t="s">
        <v>477</v>
      </c>
      <c r="D508" s="82">
        <v>11.798999999999999</v>
      </c>
      <c r="E508" s="83"/>
      <c r="F508" s="97"/>
      <c r="G508" s="83">
        <v>95</v>
      </c>
      <c r="H508" s="82">
        <v>11.798999999999999</v>
      </c>
      <c r="I508" s="85"/>
      <c r="J508" s="86"/>
    </row>
    <row r="509" spans="1:10">
      <c r="A509" s="80" t="s">
        <v>1220</v>
      </c>
      <c r="B509" s="81" t="s">
        <v>1221</v>
      </c>
      <c r="C509" s="80" t="s">
        <v>158</v>
      </c>
      <c r="D509" s="82">
        <v>54.72</v>
      </c>
      <c r="E509" s="83"/>
      <c r="F509" s="97"/>
      <c r="G509" s="83">
        <v>95</v>
      </c>
      <c r="H509" s="82">
        <v>54.72</v>
      </c>
      <c r="I509" s="85"/>
      <c r="J509" s="86"/>
    </row>
    <row r="510" spans="1:10">
      <c r="A510" s="80" t="s">
        <v>1222</v>
      </c>
      <c r="B510" s="81" t="s">
        <v>1223</v>
      </c>
      <c r="C510" s="80" t="s">
        <v>1224</v>
      </c>
      <c r="D510" s="82">
        <v>22.488399999999999</v>
      </c>
      <c r="E510" s="83"/>
      <c r="F510" s="97"/>
      <c r="G510" s="83">
        <v>95</v>
      </c>
      <c r="H510" s="82">
        <v>22.488399999999999</v>
      </c>
      <c r="I510" s="85"/>
      <c r="J510" s="86"/>
    </row>
    <row r="511" spans="1:10">
      <c r="A511" s="80" t="s">
        <v>1225</v>
      </c>
      <c r="B511" s="81" t="s">
        <v>1226</v>
      </c>
      <c r="C511" s="80" t="s">
        <v>477</v>
      </c>
      <c r="D511" s="82">
        <v>53.438000000000002</v>
      </c>
      <c r="E511" s="83"/>
      <c r="F511" s="97"/>
      <c r="G511" s="83">
        <v>95</v>
      </c>
      <c r="H511" s="82">
        <v>53.438000000000002</v>
      </c>
      <c r="I511" s="85"/>
      <c r="J511" s="86"/>
    </row>
    <row r="512" spans="1:10">
      <c r="A512" s="100" t="s">
        <v>1227</v>
      </c>
      <c r="B512" s="81" t="s">
        <v>1228</v>
      </c>
      <c r="C512" s="80" t="s">
        <v>250</v>
      </c>
      <c r="D512" s="82">
        <v>0.90800000000000003</v>
      </c>
      <c r="E512" s="83"/>
      <c r="F512" s="97"/>
      <c r="G512" s="83"/>
      <c r="H512" s="82"/>
      <c r="I512" s="85"/>
      <c r="J512" s="86"/>
    </row>
    <row r="513" spans="1:10">
      <c r="A513" s="100" t="s">
        <v>1229</v>
      </c>
      <c r="B513" s="81" t="s">
        <v>1230</v>
      </c>
      <c r="C513" s="80" t="s">
        <v>250</v>
      </c>
      <c r="D513" s="82">
        <v>0.90800000000000003</v>
      </c>
      <c r="E513" s="83"/>
      <c r="F513" s="97"/>
      <c r="G513" s="83"/>
      <c r="H513" s="82"/>
      <c r="I513" s="85"/>
      <c r="J513" s="86"/>
    </row>
    <row r="514" spans="1:10">
      <c r="A514" s="80" t="s">
        <v>1231</v>
      </c>
      <c r="B514" s="81" t="s">
        <v>1232</v>
      </c>
      <c r="C514" s="80" t="s">
        <v>250</v>
      </c>
      <c r="D514" s="82">
        <v>0.03</v>
      </c>
      <c r="E514" s="83"/>
      <c r="F514" s="84"/>
      <c r="G514" s="83"/>
      <c r="H514" s="84"/>
      <c r="I514" s="85"/>
      <c r="J514" s="86"/>
    </row>
    <row r="515" spans="1:10">
      <c r="A515" s="80" t="s">
        <v>1233</v>
      </c>
      <c r="B515" s="81" t="s">
        <v>1234</v>
      </c>
      <c r="C515" s="80" t="s">
        <v>182</v>
      </c>
      <c r="D515" s="82">
        <v>0.26700000000000002</v>
      </c>
      <c r="E515" s="83"/>
      <c r="F515" s="84"/>
      <c r="G515" s="83"/>
      <c r="H515" s="84"/>
      <c r="I515" s="85"/>
      <c r="J515" s="86"/>
    </row>
    <row r="516" spans="1:10">
      <c r="A516" s="80" t="s">
        <v>1235</v>
      </c>
      <c r="B516" s="81" t="s">
        <v>1236</v>
      </c>
      <c r="C516" s="80" t="s">
        <v>247</v>
      </c>
      <c r="D516" s="82">
        <v>4.2000000000000003E-2</v>
      </c>
      <c r="E516" s="83"/>
      <c r="F516" s="84"/>
      <c r="G516" s="83"/>
      <c r="H516" s="84"/>
      <c r="I516" s="85"/>
      <c r="J516" s="86"/>
    </row>
    <row r="517" spans="1:10">
      <c r="A517" s="80" t="s">
        <v>1237</v>
      </c>
      <c r="B517" s="81" t="s">
        <v>1238</v>
      </c>
      <c r="C517" s="80" t="s">
        <v>250</v>
      </c>
      <c r="D517" s="82">
        <v>3.5110000000000001</v>
      </c>
      <c r="E517" s="83"/>
      <c r="F517" s="84"/>
      <c r="G517" s="83"/>
      <c r="H517" s="84"/>
      <c r="I517" s="85"/>
      <c r="J517" s="86"/>
    </row>
    <row r="518" spans="1:10">
      <c r="A518" s="80" t="s">
        <v>1239</v>
      </c>
      <c r="B518" s="81" t="s">
        <v>1240</v>
      </c>
      <c r="C518" s="80" t="s">
        <v>1024</v>
      </c>
      <c r="D518" s="82">
        <v>4.2549999999999999</v>
      </c>
      <c r="E518" s="83"/>
      <c r="F518" s="84"/>
      <c r="G518" s="83"/>
      <c r="H518" s="84"/>
      <c r="I518" s="85"/>
      <c r="J518" s="86" t="s">
        <v>328</v>
      </c>
    </row>
    <row r="519" spans="1:10">
      <c r="A519" s="80" t="s">
        <v>1241</v>
      </c>
      <c r="B519" s="81" t="s">
        <v>1242</v>
      </c>
      <c r="C519" s="80" t="s">
        <v>776</v>
      </c>
      <c r="D519" s="82">
        <v>3.1E-2</v>
      </c>
      <c r="E519" s="83"/>
      <c r="F519" s="84"/>
      <c r="G519" s="83"/>
      <c r="H519" s="84"/>
      <c r="I519" s="85"/>
      <c r="J519" s="86"/>
    </row>
    <row r="520" spans="1:10" ht="38.25">
      <c r="A520" s="80" t="s">
        <v>1243</v>
      </c>
      <c r="B520" s="81" t="s">
        <v>1244</v>
      </c>
      <c r="C520" s="87" t="s">
        <v>190</v>
      </c>
      <c r="D520" s="82">
        <v>17.684999999999999</v>
      </c>
      <c r="E520" s="83">
        <v>95</v>
      </c>
      <c r="F520" s="82">
        <v>17.684999999999999</v>
      </c>
      <c r="G520" s="84"/>
      <c r="H520" s="85"/>
      <c r="I520" s="86"/>
      <c r="J520" s="86" t="s">
        <v>187</v>
      </c>
    </row>
    <row r="521" spans="1:10" ht="38.25">
      <c r="A521" s="80" t="s">
        <v>1245</v>
      </c>
      <c r="B521" s="81" t="s">
        <v>1246</v>
      </c>
      <c r="C521" s="80" t="s">
        <v>193</v>
      </c>
      <c r="D521" s="82">
        <v>17.684999999999999</v>
      </c>
      <c r="E521" s="83">
        <v>95</v>
      </c>
      <c r="F521" s="82">
        <v>17.684999999999999</v>
      </c>
      <c r="G521" s="83"/>
      <c r="H521" s="84"/>
      <c r="I521" s="85"/>
      <c r="J521" s="86" t="s">
        <v>187</v>
      </c>
    </row>
    <row r="522" spans="1:10">
      <c r="A522" s="80" t="s">
        <v>1247</v>
      </c>
      <c r="B522" s="81" t="s">
        <v>1248</v>
      </c>
      <c r="C522" s="80" t="s">
        <v>1249</v>
      </c>
      <c r="D522" s="82">
        <v>40440.171000000002</v>
      </c>
      <c r="E522" s="83"/>
      <c r="F522" s="84"/>
      <c r="G522" s="83"/>
      <c r="H522" s="84"/>
      <c r="I522" s="85"/>
      <c r="J522" s="86"/>
    </row>
    <row r="523" spans="1:10">
      <c r="A523" s="80" t="s">
        <v>1250</v>
      </c>
      <c r="B523" s="81" t="s">
        <v>1251</v>
      </c>
      <c r="C523" s="80" t="s">
        <v>239</v>
      </c>
      <c r="D523" s="82">
        <v>374.93099999999998</v>
      </c>
      <c r="E523" s="83"/>
      <c r="F523" s="84"/>
      <c r="G523" s="83"/>
      <c r="H523" s="84"/>
      <c r="I523" s="85"/>
      <c r="J523" s="86"/>
    </row>
    <row r="524" spans="1:10">
      <c r="A524" s="80" t="s">
        <v>1252</v>
      </c>
      <c r="B524" s="81" t="s">
        <v>1253</v>
      </c>
      <c r="C524" s="107" t="s">
        <v>409</v>
      </c>
      <c r="D524" s="82">
        <v>50.112000000000002</v>
      </c>
      <c r="E524" s="83"/>
      <c r="F524" s="84"/>
      <c r="G524" s="83"/>
      <c r="H524" s="84"/>
      <c r="I524" s="85"/>
      <c r="J524" s="86"/>
    </row>
    <row r="525" spans="1:10">
      <c r="A525" s="80" t="s">
        <v>1254</v>
      </c>
      <c r="B525" s="81" t="s">
        <v>1255</v>
      </c>
      <c r="C525" s="94" t="s">
        <v>1256</v>
      </c>
      <c r="D525" s="82">
        <v>130.26</v>
      </c>
      <c r="E525" s="83"/>
      <c r="F525" s="84"/>
      <c r="G525" s="83"/>
      <c r="H525" s="84"/>
      <c r="I525" s="85"/>
      <c r="J525" s="86"/>
    </row>
    <row r="526" spans="1:10">
      <c r="A526" s="80" t="s">
        <v>1257</v>
      </c>
      <c r="B526" s="81" t="s">
        <v>1258</v>
      </c>
      <c r="C526" s="80" t="s">
        <v>327</v>
      </c>
      <c r="D526" s="82">
        <v>1.294</v>
      </c>
      <c r="E526" s="83"/>
      <c r="F526" s="84"/>
      <c r="G526" s="83"/>
      <c r="H526" s="84"/>
      <c r="I526" s="85"/>
      <c r="J526" s="86"/>
    </row>
    <row r="527" spans="1:10">
      <c r="A527" s="80" t="s">
        <v>1259</v>
      </c>
      <c r="B527" s="81" t="s">
        <v>1260</v>
      </c>
      <c r="C527" s="80" t="s">
        <v>937</v>
      </c>
      <c r="D527" s="82">
        <v>30.898</v>
      </c>
      <c r="E527" s="83"/>
      <c r="F527" s="84"/>
      <c r="G527" s="83"/>
      <c r="H527" s="84"/>
      <c r="I527" s="85"/>
      <c r="J527" s="86"/>
    </row>
    <row r="528" spans="1:10">
      <c r="A528" s="80" t="s">
        <v>1261</v>
      </c>
      <c r="B528" s="81" t="s">
        <v>1262</v>
      </c>
      <c r="C528" s="80" t="s">
        <v>937</v>
      </c>
      <c r="D528" s="82">
        <v>10.989000000000001</v>
      </c>
      <c r="E528" s="83"/>
      <c r="F528" s="84"/>
      <c r="G528" s="83"/>
      <c r="H528" s="84"/>
      <c r="I528" s="85"/>
      <c r="J528" s="86"/>
    </row>
    <row r="529" spans="1:10">
      <c r="A529" s="80" t="s">
        <v>1263</v>
      </c>
      <c r="B529" s="81" t="s">
        <v>1264</v>
      </c>
      <c r="C529" s="80" t="s">
        <v>937</v>
      </c>
      <c r="D529" s="82">
        <v>33.234000000000002</v>
      </c>
      <c r="E529" s="83"/>
      <c r="F529" s="84"/>
      <c r="G529" s="83"/>
      <c r="H529" s="84"/>
      <c r="I529" s="85"/>
      <c r="J529" s="86"/>
    </row>
    <row r="530" spans="1:10">
      <c r="A530" s="80" t="s">
        <v>1265</v>
      </c>
      <c r="B530" s="81" t="s">
        <v>1266</v>
      </c>
      <c r="C530" s="80" t="s">
        <v>937</v>
      </c>
      <c r="D530" s="82">
        <v>95.593000000000004</v>
      </c>
      <c r="E530" s="83"/>
      <c r="F530" s="84"/>
      <c r="G530" s="83"/>
      <c r="H530" s="84"/>
      <c r="I530" s="85"/>
      <c r="J530" s="86"/>
    </row>
    <row r="531" spans="1:10">
      <c r="A531" s="80" t="s">
        <v>1267</v>
      </c>
      <c r="B531" s="81" t="s">
        <v>1268</v>
      </c>
      <c r="C531" s="80" t="s">
        <v>937</v>
      </c>
      <c r="D531" s="82">
        <v>6.9790000000000001</v>
      </c>
      <c r="E531" s="83"/>
      <c r="F531" s="84"/>
      <c r="G531" s="83"/>
      <c r="H531" s="84"/>
      <c r="I531" s="85"/>
      <c r="J531" s="86"/>
    </row>
    <row r="532" spans="1:10">
      <c r="A532" s="80" t="s">
        <v>1269</v>
      </c>
      <c r="B532" s="81" t="s">
        <v>1270</v>
      </c>
      <c r="C532" s="80" t="s">
        <v>523</v>
      </c>
      <c r="D532" s="82">
        <v>203.34399999999999</v>
      </c>
      <c r="E532" s="83"/>
      <c r="F532" s="84"/>
      <c r="G532" s="83"/>
      <c r="H532" s="84"/>
      <c r="I532" s="85"/>
      <c r="J532" s="86"/>
    </row>
    <row r="533" spans="1:10">
      <c r="A533" s="80" t="s">
        <v>1271</v>
      </c>
      <c r="B533" s="81" t="s">
        <v>1272</v>
      </c>
      <c r="C533" s="80" t="s">
        <v>523</v>
      </c>
      <c r="D533" s="82">
        <v>203.34399999999999</v>
      </c>
      <c r="E533" s="83"/>
      <c r="F533" s="84"/>
      <c r="G533" s="83"/>
      <c r="H533" s="84"/>
      <c r="I533" s="85"/>
      <c r="J533" s="86"/>
    </row>
    <row r="534" spans="1:10">
      <c r="A534" s="80" t="s">
        <v>1273</v>
      </c>
      <c r="B534" s="81" t="s">
        <v>1274</v>
      </c>
      <c r="C534" s="87" t="s">
        <v>937</v>
      </c>
      <c r="D534" s="82">
        <v>9.3170000000000002</v>
      </c>
      <c r="E534" s="83"/>
      <c r="F534" s="84"/>
      <c r="G534" s="83"/>
      <c r="H534" s="84"/>
      <c r="I534" s="85"/>
      <c r="J534" s="86"/>
    </row>
    <row r="535" spans="1:10">
      <c r="A535" s="80" t="s">
        <v>1275</v>
      </c>
      <c r="B535" s="81" t="s">
        <v>1276</v>
      </c>
      <c r="C535" s="80" t="s">
        <v>937</v>
      </c>
      <c r="D535" s="82">
        <v>31.701000000000001</v>
      </c>
      <c r="E535" s="83"/>
      <c r="F535" s="84"/>
      <c r="G535" s="83"/>
      <c r="H535" s="84"/>
      <c r="I535" s="85"/>
      <c r="J535" s="86"/>
    </row>
    <row r="536" spans="1:10">
      <c r="A536" s="80" t="s">
        <v>1277</v>
      </c>
      <c r="B536" s="81" t="s">
        <v>1278</v>
      </c>
      <c r="C536" s="87" t="s">
        <v>937</v>
      </c>
      <c r="D536" s="82">
        <v>45.615000000000002</v>
      </c>
      <c r="E536" s="83"/>
      <c r="F536" s="84"/>
      <c r="G536" s="83"/>
      <c r="H536" s="84"/>
      <c r="I536" s="85"/>
      <c r="J536" s="86"/>
    </row>
    <row r="537" spans="1:10">
      <c r="A537" s="80" t="s">
        <v>1279</v>
      </c>
      <c r="B537" s="81" t="s">
        <v>1274</v>
      </c>
      <c r="C537" s="87" t="s">
        <v>937</v>
      </c>
      <c r="D537" s="82">
        <v>26.923999999999999</v>
      </c>
      <c r="E537" s="83"/>
      <c r="F537" s="84"/>
      <c r="G537" s="83"/>
      <c r="H537" s="84"/>
      <c r="I537" s="85"/>
      <c r="J537" s="86"/>
    </row>
    <row r="538" spans="1:10">
      <c r="A538" s="80" t="s">
        <v>1280</v>
      </c>
      <c r="B538" s="81" t="s">
        <v>1281</v>
      </c>
      <c r="C538" s="87" t="s">
        <v>937</v>
      </c>
      <c r="D538" s="82">
        <v>165.18</v>
      </c>
      <c r="E538" s="83"/>
      <c r="F538" s="84"/>
      <c r="G538" s="83"/>
      <c r="H538" s="84"/>
      <c r="I538" s="85"/>
      <c r="J538" s="86"/>
    </row>
    <row r="539" spans="1:10">
      <c r="A539" s="80" t="s">
        <v>1282</v>
      </c>
      <c r="B539" s="81" t="s">
        <v>1283</v>
      </c>
      <c r="C539" s="87" t="s">
        <v>937</v>
      </c>
      <c r="D539" s="82">
        <v>138.93799999999999</v>
      </c>
      <c r="E539" s="83"/>
      <c r="F539" s="84"/>
      <c r="G539" s="83"/>
      <c r="H539" s="84"/>
      <c r="I539" s="85"/>
      <c r="J539" s="86"/>
    </row>
    <row r="540" spans="1:10">
      <c r="A540" s="80" t="s">
        <v>1284</v>
      </c>
      <c r="B540" s="81" t="s">
        <v>1285</v>
      </c>
      <c r="C540" s="87" t="s">
        <v>937</v>
      </c>
      <c r="D540" s="82">
        <v>138.87700000000001</v>
      </c>
      <c r="E540" s="83"/>
      <c r="F540" s="84"/>
      <c r="G540" s="83"/>
      <c r="H540" s="84"/>
      <c r="I540" s="85"/>
      <c r="J540" s="86"/>
    </row>
    <row r="541" spans="1:10">
      <c r="A541" s="80" t="s">
        <v>1286</v>
      </c>
      <c r="B541" s="81" t="s">
        <v>1287</v>
      </c>
      <c r="C541" s="100" t="s">
        <v>409</v>
      </c>
      <c r="D541" s="82">
        <v>0.71475029138804902</v>
      </c>
      <c r="E541" s="83"/>
      <c r="F541" s="84"/>
      <c r="G541" s="83"/>
      <c r="H541" s="84"/>
      <c r="I541" s="85"/>
      <c r="J541" s="98"/>
    </row>
    <row r="542" spans="1:10">
      <c r="A542" s="80" t="s">
        <v>156</v>
      </c>
      <c r="B542" s="81" t="s">
        <v>1288</v>
      </c>
      <c r="C542" s="80" t="s">
        <v>239</v>
      </c>
      <c r="D542" s="82">
        <v>78.72444200000001</v>
      </c>
      <c r="E542" s="83"/>
      <c r="F542" s="84"/>
      <c r="G542" s="83"/>
      <c r="H542" s="84"/>
      <c r="I542" s="85"/>
      <c r="J542" s="86"/>
    </row>
    <row r="543" spans="1:10">
      <c r="A543" s="89" t="s">
        <v>1289</v>
      </c>
      <c r="B543" s="81" t="s">
        <v>1290</v>
      </c>
      <c r="C543" s="89" t="s">
        <v>177</v>
      </c>
      <c r="D543" s="82">
        <v>21.245999999999999</v>
      </c>
      <c r="E543" s="96"/>
      <c r="F543" s="97"/>
      <c r="G543" s="90"/>
      <c r="H543" s="82"/>
      <c r="I543" s="90"/>
      <c r="J543" s="98"/>
    </row>
    <row r="544" spans="1:10">
      <c r="A544" s="80" t="s">
        <v>1291</v>
      </c>
      <c r="B544" s="81" t="s">
        <v>1292</v>
      </c>
      <c r="C544" s="80" t="s">
        <v>177</v>
      </c>
      <c r="D544" s="82">
        <v>33.985999999999997</v>
      </c>
      <c r="E544" s="83"/>
      <c r="F544" s="84"/>
      <c r="G544" s="83"/>
      <c r="H544" s="84"/>
      <c r="I544" s="85"/>
      <c r="J544" s="86"/>
    </row>
    <row r="545" spans="1:10">
      <c r="A545" s="80" t="s">
        <v>1293</v>
      </c>
      <c r="B545" s="81" t="s">
        <v>1294</v>
      </c>
      <c r="C545" s="80" t="s">
        <v>177</v>
      </c>
      <c r="D545" s="82">
        <v>50.978000000000002</v>
      </c>
      <c r="E545" s="83"/>
      <c r="F545" s="84"/>
      <c r="G545" s="83"/>
      <c r="H545" s="84"/>
      <c r="I545" s="85"/>
      <c r="J545" s="86"/>
    </row>
    <row r="546" spans="1:10">
      <c r="A546" s="80" t="s">
        <v>1295</v>
      </c>
      <c r="B546" s="81" t="s">
        <v>1296</v>
      </c>
      <c r="C546" s="80" t="s">
        <v>177</v>
      </c>
      <c r="D546" s="82">
        <v>7.6999999999999999E-2</v>
      </c>
      <c r="E546" s="83"/>
      <c r="F546" s="84"/>
      <c r="G546" s="83"/>
      <c r="H546" s="84"/>
      <c r="I546" s="85"/>
      <c r="J546" s="86"/>
    </row>
    <row r="547" spans="1:10">
      <c r="A547" s="80" t="s">
        <v>1297</v>
      </c>
      <c r="B547" s="81" t="s">
        <v>1298</v>
      </c>
      <c r="C547" s="80" t="s">
        <v>177</v>
      </c>
      <c r="D547" s="82">
        <v>0.17299999999999999</v>
      </c>
      <c r="E547" s="83"/>
      <c r="F547" s="84"/>
      <c r="G547" s="83"/>
      <c r="H547" s="84"/>
      <c r="I547" s="85"/>
      <c r="J547" s="86"/>
    </row>
    <row r="548" spans="1:10">
      <c r="A548" s="80" t="s">
        <v>1299</v>
      </c>
      <c r="B548" s="81" t="s">
        <v>1300</v>
      </c>
      <c r="C548" s="80" t="s">
        <v>177</v>
      </c>
      <c r="D548" s="82">
        <v>0.26</v>
      </c>
      <c r="E548" s="83"/>
      <c r="F548" s="84"/>
      <c r="G548" s="83"/>
      <c r="H548" s="84"/>
      <c r="I548" s="85"/>
      <c r="J548" s="86"/>
    </row>
    <row r="549" spans="1:10">
      <c r="A549" s="80" t="s">
        <v>1301</v>
      </c>
      <c r="B549" s="81" t="s">
        <v>1302</v>
      </c>
      <c r="C549" s="80" t="s">
        <v>177</v>
      </c>
      <c r="D549" s="82">
        <v>0.21199999999999999</v>
      </c>
      <c r="E549" s="83"/>
      <c r="F549" s="84"/>
      <c r="G549" s="83"/>
      <c r="H549" s="84"/>
      <c r="I549" s="85"/>
      <c r="J549" s="86"/>
    </row>
    <row r="550" spans="1:10">
      <c r="A550" s="80" t="s">
        <v>1303</v>
      </c>
      <c r="B550" s="81" t="s">
        <v>1304</v>
      </c>
      <c r="C550" s="80" t="s">
        <v>177</v>
      </c>
      <c r="D550" s="82">
        <v>0.82099999999999995</v>
      </c>
      <c r="E550" s="83"/>
      <c r="F550" s="84"/>
      <c r="G550" s="83"/>
      <c r="H550" s="84"/>
      <c r="I550" s="85"/>
      <c r="J550" s="86"/>
    </row>
    <row r="551" spans="1:10">
      <c r="A551" s="80" t="s">
        <v>1305</v>
      </c>
      <c r="B551" s="81" t="s">
        <v>1306</v>
      </c>
      <c r="C551" s="80" t="s">
        <v>177</v>
      </c>
      <c r="D551" s="82">
        <v>0.32900000000000001</v>
      </c>
      <c r="E551" s="83"/>
      <c r="F551" s="84"/>
      <c r="G551" s="83"/>
      <c r="H551" s="84"/>
      <c r="I551" s="85"/>
      <c r="J551" s="86"/>
    </row>
    <row r="552" spans="1:10">
      <c r="A552" s="80" t="s">
        <v>1307</v>
      </c>
      <c r="B552" s="81" t="s">
        <v>1308</v>
      </c>
      <c r="C552" s="80" t="s">
        <v>177</v>
      </c>
      <c r="D552" s="82">
        <v>0.123</v>
      </c>
      <c r="E552" s="83"/>
      <c r="F552" s="84"/>
      <c r="G552" s="83"/>
      <c r="H552" s="84"/>
      <c r="I552" s="85"/>
      <c r="J552" s="86"/>
    </row>
    <row r="553" spans="1:10">
      <c r="A553" s="80" t="s">
        <v>1309</v>
      </c>
      <c r="B553" s="81" t="s">
        <v>1310</v>
      </c>
      <c r="C553" s="80" t="s">
        <v>250</v>
      </c>
      <c r="D553" s="82">
        <v>12.882</v>
      </c>
      <c r="E553" s="83"/>
      <c r="F553" s="84"/>
      <c r="G553" s="83"/>
      <c r="H553" s="84"/>
      <c r="I553" s="85"/>
      <c r="J553" s="86"/>
    </row>
  </sheetData>
  <mergeCells count="9">
    <mergeCell ref="A7:J7"/>
    <mergeCell ref="A8:J8"/>
    <mergeCell ref="A9:J9"/>
    <mergeCell ref="A1:J1"/>
    <mergeCell ref="A2:J2"/>
    <mergeCell ref="A3:J3"/>
    <mergeCell ref="A4:J4"/>
    <mergeCell ref="A5:J5"/>
    <mergeCell ref="A6:J6"/>
  </mergeCells>
  <printOptions gridLines="1"/>
  <pageMargins left="0.5" right="0.2" top="0.5" bottom="0.5" header="0.2" footer="0.2"/>
  <pageSetup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K561"/>
  <sheetViews>
    <sheetView workbookViewId="0">
      <pane ySplit="10" topLeftCell="A190" activePane="bottomLeft" state="frozen"/>
      <selection pane="bottomLeft" activeCell="C206" sqref="C206"/>
    </sheetView>
  </sheetViews>
  <sheetFormatPr defaultRowHeight="12.75"/>
  <cols>
    <col min="1" max="1" width="13" style="373" customWidth="1"/>
    <col min="2" max="2" width="34.28515625" style="374" customWidth="1"/>
    <col min="3" max="3" width="20.140625" style="373" customWidth="1"/>
    <col min="4" max="4" width="14.85546875" style="375" customWidth="1"/>
    <col min="5" max="5" width="8.5703125" style="376" customWidth="1"/>
    <col min="6" max="6" width="13" style="375" customWidth="1"/>
    <col min="7" max="7" width="9.5703125" style="376" customWidth="1"/>
    <col min="8" max="8" width="11.85546875" style="375" customWidth="1"/>
    <col min="9" max="9" width="10.5703125" style="376" customWidth="1"/>
    <col min="10" max="10" width="36" style="377" customWidth="1"/>
    <col min="11" max="16384" width="9.140625" style="340"/>
  </cols>
  <sheetData>
    <row r="1" spans="1:10" ht="15.75">
      <c r="A1" s="822" t="s">
        <v>161</v>
      </c>
      <c r="B1" s="822"/>
      <c r="C1" s="822"/>
      <c r="D1" s="822"/>
      <c r="E1" s="822"/>
      <c r="F1" s="822"/>
      <c r="G1" s="822"/>
      <c r="H1" s="822"/>
      <c r="I1" s="822"/>
      <c r="J1" s="822"/>
    </row>
    <row r="2" spans="1:10" ht="15.75">
      <c r="A2" s="822"/>
      <c r="B2" s="822"/>
      <c r="C2" s="822"/>
      <c r="D2" s="822"/>
      <c r="E2" s="822"/>
      <c r="F2" s="822"/>
      <c r="G2" s="822"/>
      <c r="H2" s="822"/>
      <c r="I2" s="822"/>
      <c r="J2" s="822"/>
    </row>
    <row r="3" spans="1:10" ht="15.75">
      <c r="A3" s="823" t="s">
        <v>1507</v>
      </c>
      <c r="B3" s="823"/>
      <c r="C3" s="823"/>
      <c r="D3" s="823"/>
      <c r="E3" s="823"/>
      <c r="F3" s="823"/>
      <c r="G3" s="823"/>
      <c r="H3" s="823"/>
      <c r="I3" s="823"/>
      <c r="J3" s="823"/>
    </row>
    <row r="4" spans="1:10" ht="15.75">
      <c r="A4" s="824"/>
      <c r="B4" s="824"/>
      <c r="C4" s="824"/>
      <c r="D4" s="824"/>
      <c r="E4" s="824"/>
      <c r="F4" s="824"/>
      <c r="G4" s="824"/>
      <c r="H4" s="824"/>
      <c r="I4" s="824"/>
      <c r="J4" s="824"/>
    </row>
    <row r="5" spans="1:10" ht="15.75">
      <c r="A5" s="820" t="s">
        <v>1508</v>
      </c>
      <c r="B5" s="820"/>
      <c r="C5" s="820"/>
      <c r="D5" s="820"/>
      <c r="E5" s="820"/>
      <c r="F5" s="820"/>
      <c r="G5" s="820"/>
      <c r="H5" s="820"/>
      <c r="I5" s="820"/>
      <c r="J5" s="820"/>
    </row>
    <row r="6" spans="1:10" ht="15.75">
      <c r="A6" s="820" t="s">
        <v>164</v>
      </c>
      <c r="B6" s="820"/>
      <c r="C6" s="820"/>
      <c r="D6" s="820"/>
      <c r="E6" s="820"/>
      <c r="F6" s="820"/>
      <c r="G6" s="820"/>
      <c r="H6" s="820"/>
      <c r="I6" s="820"/>
      <c r="J6" s="820"/>
    </row>
    <row r="7" spans="1:10" ht="15">
      <c r="A7" s="820" t="s">
        <v>165</v>
      </c>
      <c r="B7" s="820"/>
      <c r="C7" s="820"/>
      <c r="D7" s="820"/>
      <c r="E7" s="820"/>
      <c r="F7" s="820"/>
      <c r="G7" s="820"/>
      <c r="H7" s="820"/>
      <c r="I7" s="820"/>
      <c r="J7" s="820"/>
    </row>
    <row r="8" spans="1:10" ht="15">
      <c r="A8" s="820" t="s">
        <v>166</v>
      </c>
      <c r="B8" s="820"/>
      <c r="C8" s="820"/>
      <c r="D8" s="820"/>
      <c r="E8" s="820"/>
      <c r="F8" s="820"/>
      <c r="G8" s="820"/>
      <c r="H8" s="820"/>
      <c r="I8" s="820"/>
      <c r="J8" s="820"/>
    </row>
    <row r="9" spans="1:10" ht="15.75">
      <c r="A9" s="821"/>
      <c r="B9" s="821"/>
      <c r="C9" s="821"/>
      <c r="D9" s="821"/>
      <c r="E9" s="821"/>
      <c r="F9" s="821"/>
      <c r="G9" s="821"/>
      <c r="H9" s="821"/>
      <c r="I9" s="821"/>
      <c r="J9" s="821"/>
    </row>
    <row r="10" spans="1:10" ht="25.5">
      <c r="A10" s="341" t="s">
        <v>167</v>
      </c>
      <c r="B10" s="342" t="s">
        <v>168</v>
      </c>
      <c r="C10" s="343" t="s">
        <v>169</v>
      </c>
      <c r="D10" s="344" t="s">
        <v>170</v>
      </c>
      <c r="E10" s="345" t="s">
        <v>171</v>
      </c>
      <c r="F10" s="346" t="s">
        <v>172</v>
      </c>
      <c r="G10" s="345" t="s">
        <v>173</v>
      </c>
      <c r="H10" s="346" t="s">
        <v>174</v>
      </c>
      <c r="I10" s="347" t="s">
        <v>175</v>
      </c>
      <c r="J10" s="348" t="s">
        <v>96</v>
      </c>
    </row>
    <row r="11" spans="1:10">
      <c r="A11" s="349">
        <v>90371</v>
      </c>
      <c r="B11" s="350" t="s">
        <v>176</v>
      </c>
      <c r="C11" s="349" t="s">
        <v>177</v>
      </c>
      <c r="D11" s="351">
        <v>113.51300000000001</v>
      </c>
      <c r="E11" s="352"/>
      <c r="F11" s="353"/>
      <c r="G11" s="352"/>
      <c r="H11" s="353"/>
      <c r="I11" s="354"/>
      <c r="J11" s="355"/>
    </row>
    <row r="12" spans="1:10">
      <c r="A12" s="349">
        <v>90375</v>
      </c>
      <c r="B12" s="350" t="s">
        <v>178</v>
      </c>
      <c r="C12" s="349" t="s">
        <v>179</v>
      </c>
      <c r="D12" s="351">
        <v>315.08199999999999</v>
      </c>
      <c r="E12" s="352"/>
      <c r="F12" s="353"/>
      <c r="G12" s="352"/>
      <c r="H12" s="353"/>
      <c r="I12" s="354"/>
      <c r="J12" s="355"/>
    </row>
    <row r="13" spans="1:10">
      <c r="A13" s="349">
        <v>90376</v>
      </c>
      <c r="B13" s="350" t="s">
        <v>180</v>
      </c>
      <c r="C13" s="349" t="s">
        <v>179</v>
      </c>
      <c r="D13" s="351">
        <v>346.298</v>
      </c>
      <c r="E13" s="352"/>
      <c r="F13" s="353"/>
      <c r="G13" s="352"/>
      <c r="H13" s="353"/>
      <c r="I13" s="354"/>
      <c r="J13" s="355"/>
    </row>
    <row r="14" spans="1:10">
      <c r="A14" s="349">
        <v>90585</v>
      </c>
      <c r="B14" s="350" t="s">
        <v>181</v>
      </c>
      <c r="C14" s="349" t="s">
        <v>182</v>
      </c>
      <c r="D14" s="351">
        <v>137.666</v>
      </c>
      <c r="E14" s="352"/>
      <c r="F14" s="356"/>
      <c r="G14" s="352"/>
      <c r="H14" s="353"/>
      <c r="I14" s="354"/>
      <c r="J14" s="355"/>
    </row>
    <row r="15" spans="1:10">
      <c r="A15" s="349">
        <v>90586</v>
      </c>
      <c r="B15" s="350" t="s">
        <v>183</v>
      </c>
      <c r="C15" s="349" t="s">
        <v>184</v>
      </c>
      <c r="D15" s="351">
        <v>137.666</v>
      </c>
      <c r="E15" s="352"/>
      <c r="F15" s="356"/>
      <c r="G15" s="352"/>
      <c r="H15" s="353"/>
      <c r="I15" s="354"/>
      <c r="J15" s="355"/>
    </row>
    <row r="16" spans="1:10" ht="38.25">
      <c r="A16" s="349">
        <v>90630</v>
      </c>
      <c r="B16" s="350" t="s">
        <v>185</v>
      </c>
      <c r="C16" s="349" t="s">
        <v>186</v>
      </c>
      <c r="D16" s="351">
        <v>20.343</v>
      </c>
      <c r="E16" s="352">
        <v>95</v>
      </c>
      <c r="F16" s="351">
        <v>20.343</v>
      </c>
      <c r="G16" s="352"/>
      <c r="H16" s="353"/>
      <c r="I16" s="354">
        <v>2</v>
      </c>
      <c r="J16" s="355" t="s">
        <v>187</v>
      </c>
    </row>
    <row r="17" spans="1:10">
      <c r="A17" s="349">
        <v>90632</v>
      </c>
      <c r="B17" s="350" t="s">
        <v>188</v>
      </c>
      <c r="C17" s="349" t="s">
        <v>177</v>
      </c>
      <c r="D17" s="351">
        <v>47.295000000000002</v>
      </c>
      <c r="E17" s="352"/>
      <c r="F17" s="356"/>
      <c r="G17" s="352"/>
      <c r="H17" s="353"/>
      <c r="I17" s="354"/>
      <c r="J17" s="355"/>
    </row>
    <row r="18" spans="1:10" ht="38.25">
      <c r="A18" s="349">
        <v>90653</v>
      </c>
      <c r="B18" s="350" t="s">
        <v>189</v>
      </c>
      <c r="C18" s="349" t="s">
        <v>190</v>
      </c>
      <c r="D18" s="351">
        <v>50.216999999999999</v>
      </c>
      <c r="E18" s="352">
        <v>95</v>
      </c>
      <c r="F18" s="351">
        <v>50.216999999999999</v>
      </c>
      <c r="G18" s="352"/>
      <c r="H18" s="353"/>
      <c r="I18" s="354">
        <v>2</v>
      </c>
      <c r="J18" s="355" t="s">
        <v>191</v>
      </c>
    </row>
    <row r="19" spans="1:10" ht="38.25">
      <c r="A19" s="349">
        <v>90656</v>
      </c>
      <c r="B19" s="350" t="s">
        <v>192</v>
      </c>
      <c r="C19" s="349" t="s">
        <v>193</v>
      </c>
      <c r="D19" s="351">
        <v>19.246999999999996</v>
      </c>
      <c r="E19" s="352">
        <v>95</v>
      </c>
      <c r="F19" s="351">
        <v>19.246999999999996</v>
      </c>
      <c r="G19" s="352"/>
      <c r="H19" s="353"/>
      <c r="I19" s="354">
        <v>2</v>
      </c>
      <c r="J19" s="355" t="s">
        <v>187</v>
      </c>
    </row>
    <row r="20" spans="1:10" ht="38.25">
      <c r="A20" s="349">
        <v>90662</v>
      </c>
      <c r="B20" s="350" t="s">
        <v>194</v>
      </c>
      <c r="C20" s="357" t="s">
        <v>193</v>
      </c>
      <c r="D20" s="351">
        <v>49.024999999999999</v>
      </c>
      <c r="E20" s="352">
        <v>95</v>
      </c>
      <c r="F20" s="351">
        <v>49.024999999999999</v>
      </c>
      <c r="G20" s="352"/>
      <c r="H20" s="353"/>
      <c r="I20" s="354">
        <v>2</v>
      </c>
      <c r="J20" s="355" t="s">
        <v>187</v>
      </c>
    </row>
    <row r="21" spans="1:10">
      <c r="A21" s="349">
        <v>90670</v>
      </c>
      <c r="B21" s="350" t="s">
        <v>195</v>
      </c>
      <c r="C21" s="349" t="s">
        <v>193</v>
      </c>
      <c r="D21" s="351">
        <v>205.113</v>
      </c>
      <c r="E21" s="352">
        <v>95</v>
      </c>
      <c r="F21" s="351"/>
      <c r="G21" s="352"/>
      <c r="H21" s="353"/>
      <c r="I21" s="354">
        <v>2</v>
      </c>
      <c r="J21" s="355"/>
    </row>
    <row r="22" spans="1:10" ht="38.25">
      <c r="A22" s="358">
        <v>90673</v>
      </c>
      <c r="B22" s="350" t="s">
        <v>198</v>
      </c>
      <c r="C22" s="91" t="s">
        <v>193</v>
      </c>
      <c r="D22" s="351">
        <v>40.613</v>
      </c>
      <c r="E22" s="352">
        <v>95</v>
      </c>
      <c r="F22" s="351">
        <v>40.613</v>
      </c>
      <c r="G22" s="359"/>
      <c r="H22" s="351"/>
      <c r="I22" s="354">
        <v>2</v>
      </c>
      <c r="J22" s="355" t="s">
        <v>187</v>
      </c>
    </row>
    <row r="23" spans="1:10" ht="38.25">
      <c r="A23" s="358">
        <v>90674</v>
      </c>
      <c r="B23" s="350" t="s">
        <v>199</v>
      </c>
      <c r="C23" s="92" t="s">
        <v>193</v>
      </c>
      <c r="D23" s="351">
        <v>24.047000000000001</v>
      </c>
      <c r="E23" s="352">
        <v>95</v>
      </c>
      <c r="F23" s="351">
        <v>24.047000000000001</v>
      </c>
      <c r="G23" s="359"/>
      <c r="H23" s="351"/>
      <c r="I23" s="354">
        <v>2</v>
      </c>
      <c r="J23" s="355" t="s">
        <v>187</v>
      </c>
    </row>
    <row r="24" spans="1:10">
      <c r="A24" s="349">
        <v>90675</v>
      </c>
      <c r="B24" s="350" t="s">
        <v>200</v>
      </c>
      <c r="C24" s="349" t="s">
        <v>177</v>
      </c>
      <c r="D24" s="351">
        <v>287.28899999999999</v>
      </c>
      <c r="E24" s="352"/>
      <c r="F24" s="356"/>
      <c r="G24" s="352"/>
      <c r="H24" s="353"/>
      <c r="I24" s="354"/>
      <c r="J24" s="355"/>
    </row>
    <row r="25" spans="1:10" ht="38.25">
      <c r="A25" s="349">
        <v>90682</v>
      </c>
      <c r="B25" s="350" t="s">
        <v>1381</v>
      </c>
      <c r="C25" s="91" t="s">
        <v>193</v>
      </c>
      <c r="D25" s="351">
        <v>46.313000000000002</v>
      </c>
      <c r="E25" s="352">
        <v>95</v>
      </c>
      <c r="F25" s="351">
        <v>46.313000000000002</v>
      </c>
      <c r="G25" s="352"/>
      <c r="H25" s="353"/>
      <c r="I25" s="354">
        <v>2</v>
      </c>
      <c r="J25" s="355" t="s">
        <v>187</v>
      </c>
    </row>
    <row r="26" spans="1:10" ht="38.25">
      <c r="A26" s="358">
        <v>90685</v>
      </c>
      <c r="B26" s="350" t="s">
        <v>201</v>
      </c>
      <c r="C26" s="360" t="s">
        <v>202</v>
      </c>
      <c r="D26" s="351">
        <v>21.198</v>
      </c>
      <c r="E26" s="352">
        <v>95</v>
      </c>
      <c r="F26" s="351">
        <v>21.198</v>
      </c>
      <c r="G26" s="359"/>
      <c r="H26" s="351"/>
      <c r="I26" s="354">
        <v>2</v>
      </c>
      <c r="J26" s="355" t="s">
        <v>187</v>
      </c>
    </row>
    <row r="27" spans="1:10" ht="38.25">
      <c r="A27" s="358">
        <v>90686</v>
      </c>
      <c r="B27" s="350" t="s">
        <v>203</v>
      </c>
      <c r="C27" s="358" t="s">
        <v>190</v>
      </c>
      <c r="D27" s="351">
        <v>19.032</v>
      </c>
      <c r="E27" s="352">
        <v>95</v>
      </c>
      <c r="F27" s="351">
        <v>19.032</v>
      </c>
      <c r="G27" s="359"/>
      <c r="H27" s="351"/>
      <c r="I27" s="354">
        <v>2</v>
      </c>
      <c r="J27" s="355" t="s">
        <v>187</v>
      </c>
    </row>
    <row r="28" spans="1:10" ht="38.25">
      <c r="A28" s="349">
        <v>90687</v>
      </c>
      <c r="B28" s="350" t="s">
        <v>204</v>
      </c>
      <c r="C28" s="349" t="s">
        <v>205</v>
      </c>
      <c r="D28" s="351">
        <v>9.4030000000000005</v>
      </c>
      <c r="E28" s="352">
        <v>95</v>
      </c>
      <c r="F28" s="351">
        <v>9.4030000000000005</v>
      </c>
      <c r="G28" s="352"/>
      <c r="H28" s="353"/>
      <c r="I28" s="354">
        <v>2</v>
      </c>
      <c r="J28" s="355" t="s">
        <v>191</v>
      </c>
    </row>
    <row r="29" spans="1:10" ht="38.25">
      <c r="A29" s="358">
        <v>90688</v>
      </c>
      <c r="B29" s="350" t="s">
        <v>206</v>
      </c>
      <c r="C29" s="358" t="s">
        <v>193</v>
      </c>
      <c r="D29" s="351">
        <v>17.835000000000001</v>
      </c>
      <c r="E29" s="352">
        <v>95</v>
      </c>
      <c r="F29" s="351">
        <v>17.835000000000001</v>
      </c>
      <c r="G29" s="359"/>
      <c r="H29" s="351"/>
      <c r="I29" s="354">
        <v>2</v>
      </c>
      <c r="J29" s="355" t="s">
        <v>191</v>
      </c>
    </row>
    <row r="30" spans="1:10">
      <c r="A30" s="349">
        <v>90691</v>
      </c>
      <c r="B30" s="350" t="s">
        <v>207</v>
      </c>
      <c r="C30" s="349" t="s">
        <v>193</v>
      </c>
      <c r="D30" s="351">
        <v>94.378</v>
      </c>
      <c r="E30" s="352"/>
      <c r="F30" s="356"/>
      <c r="G30" s="352"/>
      <c r="H30" s="353"/>
      <c r="I30" s="354"/>
      <c r="J30" s="355"/>
    </row>
    <row r="31" spans="1:10">
      <c r="A31" s="349">
        <v>90714</v>
      </c>
      <c r="B31" s="350" t="s">
        <v>208</v>
      </c>
      <c r="C31" s="349" t="s">
        <v>193</v>
      </c>
      <c r="D31" s="351">
        <v>24.167999999999999</v>
      </c>
      <c r="E31" s="352"/>
      <c r="F31" s="356"/>
      <c r="G31" s="352"/>
      <c r="H31" s="353"/>
      <c r="I31" s="354"/>
      <c r="J31" s="355"/>
    </row>
    <row r="32" spans="1:10">
      <c r="A32" s="349">
        <v>90715</v>
      </c>
      <c r="B32" s="350" t="s">
        <v>209</v>
      </c>
      <c r="C32" s="349" t="s">
        <v>193</v>
      </c>
      <c r="D32" s="351">
        <v>32.268000000000001</v>
      </c>
      <c r="E32" s="352"/>
      <c r="F32" s="356"/>
      <c r="G32" s="352"/>
      <c r="H32" s="353"/>
      <c r="I32" s="354"/>
      <c r="J32" s="355"/>
    </row>
    <row r="33" spans="1:10">
      <c r="A33" s="349">
        <v>90732</v>
      </c>
      <c r="B33" s="350" t="s">
        <v>210</v>
      </c>
      <c r="C33" s="349" t="s">
        <v>193</v>
      </c>
      <c r="D33" s="351">
        <v>107.746</v>
      </c>
      <c r="E33" s="352">
        <v>95</v>
      </c>
      <c r="F33" s="351">
        <v>107.746</v>
      </c>
      <c r="G33" s="352"/>
      <c r="H33" s="353"/>
      <c r="I33" s="354">
        <v>2</v>
      </c>
      <c r="J33" s="355"/>
    </row>
    <row r="34" spans="1:10">
      <c r="A34" s="349">
        <v>90739</v>
      </c>
      <c r="B34" s="350" t="s">
        <v>1509</v>
      </c>
      <c r="C34" s="349" t="s">
        <v>1510</v>
      </c>
      <c r="D34" s="351">
        <v>131.1</v>
      </c>
      <c r="E34" s="352"/>
      <c r="F34" s="353"/>
      <c r="G34" s="352"/>
      <c r="H34" s="353"/>
      <c r="I34" s="354"/>
      <c r="J34" s="361" t="s">
        <v>1511</v>
      </c>
    </row>
    <row r="35" spans="1:10">
      <c r="A35" s="349">
        <v>90740</v>
      </c>
      <c r="B35" s="350" t="s">
        <v>211</v>
      </c>
      <c r="C35" s="349" t="s">
        <v>212</v>
      </c>
      <c r="D35" s="351">
        <v>130.245</v>
      </c>
      <c r="E35" s="352">
        <v>95</v>
      </c>
      <c r="F35" s="351">
        <v>130.245</v>
      </c>
      <c r="G35" s="352"/>
      <c r="H35" s="353"/>
      <c r="I35" s="354">
        <v>5</v>
      </c>
      <c r="J35" s="355"/>
    </row>
    <row r="36" spans="1:10">
      <c r="A36" s="349">
        <v>90743</v>
      </c>
      <c r="B36" s="350" t="s">
        <v>213</v>
      </c>
      <c r="C36" s="349" t="s">
        <v>214</v>
      </c>
      <c r="D36" s="351">
        <v>26.135000000000002</v>
      </c>
      <c r="E36" s="352">
        <v>95</v>
      </c>
      <c r="F36" s="351">
        <v>26.135000000000002</v>
      </c>
      <c r="G36" s="352"/>
      <c r="H36" s="353"/>
      <c r="I36" s="354">
        <v>5</v>
      </c>
      <c r="J36" s="355"/>
    </row>
    <row r="37" spans="1:10">
      <c r="A37" s="349">
        <v>90744</v>
      </c>
      <c r="B37" s="350" t="s">
        <v>215</v>
      </c>
      <c r="C37" s="349" t="s">
        <v>214</v>
      </c>
      <c r="D37" s="351">
        <v>26.135000000000002</v>
      </c>
      <c r="E37" s="352">
        <v>95</v>
      </c>
      <c r="F37" s="351">
        <v>26.135000000000002</v>
      </c>
      <c r="G37" s="352"/>
      <c r="H37" s="353"/>
      <c r="I37" s="354">
        <v>5</v>
      </c>
      <c r="J37" s="355"/>
    </row>
    <row r="38" spans="1:10">
      <c r="A38" s="349">
        <v>90746</v>
      </c>
      <c r="B38" s="350" t="s">
        <v>216</v>
      </c>
      <c r="C38" s="349" t="s">
        <v>217</v>
      </c>
      <c r="D38" s="351">
        <v>65.123000000000005</v>
      </c>
      <c r="E38" s="352">
        <v>95</v>
      </c>
      <c r="F38" s="351">
        <v>65.123000000000005</v>
      </c>
      <c r="G38" s="352"/>
      <c r="H38" s="353"/>
      <c r="I38" s="354">
        <v>5</v>
      </c>
      <c r="J38" s="355"/>
    </row>
    <row r="39" spans="1:10">
      <c r="A39" s="349">
        <v>90747</v>
      </c>
      <c r="B39" s="350" t="s">
        <v>218</v>
      </c>
      <c r="C39" s="349" t="s">
        <v>212</v>
      </c>
      <c r="D39" s="351">
        <v>130.245</v>
      </c>
      <c r="E39" s="352">
        <v>95</v>
      </c>
      <c r="F39" s="351">
        <v>130.245</v>
      </c>
      <c r="G39" s="352"/>
      <c r="H39" s="353"/>
      <c r="I39" s="354">
        <v>5</v>
      </c>
      <c r="J39" s="355"/>
    </row>
    <row r="40" spans="1:10" ht="38.25">
      <c r="A40" s="349">
        <v>90756</v>
      </c>
      <c r="B40" s="350" t="s">
        <v>1382</v>
      </c>
      <c r="C40" s="91" t="s">
        <v>193</v>
      </c>
      <c r="D40" s="351">
        <v>22.792999999999999</v>
      </c>
      <c r="E40" s="352">
        <v>95</v>
      </c>
      <c r="F40" s="351">
        <v>22.792999999999999</v>
      </c>
      <c r="G40" s="352"/>
      <c r="H40" s="353"/>
      <c r="I40" s="354">
        <v>2</v>
      </c>
      <c r="J40" s="355" t="s">
        <v>187</v>
      </c>
    </row>
    <row r="41" spans="1:10">
      <c r="A41" s="349" t="s">
        <v>219</v>
      </c>
      <c r="B41" s="350" t="s">
        <v>220</v>
      </c>
      <c r="C41" s="349" t="s">
        <v>186</v>
      </c>
      <c r="D41" s="351">
        <v>0.22</v>
      </c>
      <c r="E41" s="352"/>
      <c r="F41" s="356"/>
      <c r="G41" s="352"/>
      <c r="H41" s="353"/>
      <c r="I41" s="354"/>
      <c r="J41" s="355"/>
    </row>
    <row r="42" spans="1:10">
      <c r="A42" s="349" t="s">
        <v>221</v>
      </c>
      <c r="B42" s="350" t="s">
        <v>222</v>
      </c>
      <c r="C42" s="349" t="s">
        <v>177</v>
      </c>
      <c r="D42" s="351">
        <v>1.65</v>
      </c>
      <c r="E42" s="352"/>
      <c r="F42" s="353"/>
      <c r="G42" s="352"/>
      <c r="H42" s="353"/>
      <c r="I42" s="354"/>
      <c r="J42" s="355"/>
    </row>
    <row r="43" spans="1:10">
      <c r="A43" s="349" t="s">
        <v>223</v>
      </c>
      <c r="B43" s="350" t="s">
        <v>224</v>
      </c>
      <c r="C43" s="349" t="s">
        <v>177</v>
      </c>
      <c r="D43" s="351">
        <v>2.0419999999999998</v>
      </c>
      <c r="E43" s="352"/>
      <c r="F43" s="353"/>
      <c r="G43" s="352"/>
      <c r="H43" s="353"/>
      <c r="I43" s="354"/>
      <c r="J43" s="355"/>
    </row>
    <row r="44" spans="1:10">
      <c r="A44" s="349" t="s">
        <v>225</v>
      </c>
      <c r="B44" s="350" t="s">
        <v>226</v>
      </c>
      <c r="C44" s="349" t="s">
        <v>177</v>
      </c>
      <c r="D44" s="351">
        <v>1.9730000000000001</v>
      </c>
      <c r="E44" s="352"/>
      <c r="F44" s="353"/>
      <c r="G44" s="352"/>
      <c r="H44" s="353"/>
      <c r="I44" s="354"/>
      <c r="J44" s="355"/>
    </row>
    <row r="45" spans="1:10">
      <c r="A45" s="349" t="s">
        <v>227</v>
      </c>
      <c r="B45" s="350" t="s">
        <v>228</v>
      </c>
      <c r="C45" s="349" t="s">
        <v>177</v>
      </c>
      <c r="D45" s="351">
        <v>2.0499999999999998</v>
      </c>
      <c r="E45" s="352"/>
      <c r="F45" s="353"/>
      <c r="G45" s="352"/>
      <c r="H45" s="353"/>
      <c r="I45" s="354"/>
      <c r="J45" s="355"/>
    </row>
    <row r="46" spans="1:10">
      <c r="A46" s="362" t="s">
        <v>229</v>
      </c>
      <c r="B46" s="350" t="s">
        <v>230</v>
      </c>
      <c r="C46" s="362" t="s">
        <v>177</v>
      </c>
      <c r="D46" s="351">
        <v>14.859</v>
      </c>
      <c r="E46" s="352"/>
      <c r="F46" s="353"/>
      <c r="G46" s="352"/>
      <c r="H46" s="353"/>
      <c r="I46" s="354"/>
      <c r="J46" s="355"/>
    </row>
    <row r="47" spans="1:10">
      <c r="A47" s="349" t="s">
        <v>231</v>
      </c>
      <c r="B47" s="350" t="s">
        <v>232</v>
      </c>
      <c r="C47" s="356" t="s">
        <v>233</v>
      </c>
      <c r="D47" s="351">
        <v>0.38200000000000001</v>
      </c>
      <c r="E47" s="352"/>
      <c r="F47" s="353"/>
      <c r="G47" s="352"/>
      <c r="H47" s="353"/>
      <c r="I47" s="354"/>
      <c r="J47" s="355"/>
    </row>
    <row r="48" spans="1:10" ht="51">
      <c r="A48" s="349" t="s">
        <v>234</v>
      </c>
      <c r="B48" s="350" t="s">
        <v>235</v>
      </c>
      <c r="C48" s="356" t="s">
        <v>236</v>
      </c>
      <c r="D48" s="356" t="s">
        <v>154</v>
      </c>
      <c r="E48" s="353"/>
      <c r="F48" s="352"/>
      <c r="G48" s="353"/>
      <c r="H48" s="354"/>
      <c r="I48" s="363"/>
      <c r="J48" s="364" t="s">
        <v>1512</v>
      </c>
    </row>
    <row r="49" spans="1:10">
      <c r="A49" s="349" t="s">
        <v>25</v>
      </c>
      <c r="B49" s="350" t="s">
        <v>238</v>
      </c>
      <c r="C49" s="356" t="s">
        <v>239</v>
      </c>
      <c r="D49" s="351">
        <v>50.164000000000001</v>
      </c>
      <c r="E49" s="352"/>
      <c r="F49" s="353"/>
      <c r="G49" s="352"/>
      <c r="H49" s="353"/>
      <c r="I49" s="354"/>
      <c r="J49" s="355"/>
    </row>
    <row r="50" spans="1:10" ht="12.75" customHeight="1">
      <c r="A50" s="349" t="s">
        <v>240</v>
      </c>
      <c r="B50" s="350" t="s">
        <v>241</v>
      </c>
      <c r="C50" s="349" t="s">
        <v>239</v>
      </c>
      <c r="D50" s="351">
        <v>1204.4939999999999</v>
      </c>
      <c r="E50" s="352"/>
      <c r="F50" s="353"/>
      <c r="G50" s="352"/>
      <c r="H50" s="353"/>
      <c r="I50" s="354"/>
      <c r="J50" s="355"/>
    </row>
    <row r="51" spans="1:10" ht="12.75" customHeight="1">
      <c r="A51" s="349" t="s">
        <v>242</v>
      </c>
      <c r="B51" s="350" t="s">
        <v>243</v>
      </c>
      <c r="C51" s="349" t="s">
        <v>244</v>
      </c>
      <c r="D51" s="351">
        <v>1.161</v>
      </c>
      <c r="E51" s="352"/>
      <c r="F51" s="353"/>
      <c r="G51" s="352"/>
      <c r="H51" s="356"/>
      <c r="I51" s="354"/>
      <c r="J51" s="355"/>
    </row>
    <row r="52" spans="1:10">
      <c r="A52" s="349" t="s">
        <v>245</v>
      </c>
      <c r="B52" s="350" t="s">
        <v>246</v>
      </c>
      <c r="C52" s="349" t="s">
        <v>247</v>
      </c>
      <c r="D52" s="351">
        <v>6.0999999999999999E-2</v>
      </c>
      <c r="E52" s="352"/>
      <c r="F52" s="353"/>
      <c r="G52" s="352"/>
      <c r="H52" s="356"/>
      <c r="I52" s="354"/>
      <c r="J52" s="355"/>
    </row>
    <row r="53" spans="1:10">
      <c r="A53" s="349" t="s">
        <v>248</v>
      </c>
      <c r="B53" s="350" t="s">
        <v>249</v>
      </c>
      <c r="C53" s="349" t="s">
        <v>250</v>
      </c>
      <c r="D53" s="351">
        <v>0.72799999999999998</v>
      </c>
      <c r="E53" s="352"/>
      <c r="F53" s="353"/>
      <c r="G53" s="352"/>
      <c r="H53" s="356"/>
      <c r="I53" s="354"/>
      <c r="J53" s="355"/>
    </row>
    <row r="54" spans="1:10">
      <c r="A54" s="349" t="s">
        <v>251</v>
      </c>
      <c r="B54" s="350" t="s">
        <v>252</v>
      </c>
      <c r="C54" s="349" t="s">
        <v>253</v>
      </c>
      <c r="D54" s="351">
        <v>0.57799999999999996</v>
      </c>
      <c r="E54" s="352"/>
      <c r="F54" s="353"/>
      <c r="G54" s="352"/>
      <c r="H54" s="353"/>
      <c r="I54" s="354"/>
      <c r="J54" s="355"/>
    </row>
    <row r="55" spans="1:10">
      <c r="A55" s="349" t="s">
        <v>254</v>
      </c>
      <c r="B55" s="350" t="s">
        <v>255</v>
      </c>
      <c r="C55" s="349" t="s">
        <v>250</v>
      </c>
      <c r="D55" s="351">
        <v>968.79399999999998</v>
      </c>
      <c r="E55" s="352"/>
      <c r="F55" s="353"/>
      <c r="G55" s="352"/>
      <c r="H55" s="353"/>
      <c r="I55" s="354"/>
      <c r="J55" s="355"/>
    </row>
    <row r="56" spans="1:10">
      <c r="A56" s="349" t="s">
        <v>33</v>
      </c>
      <c r="B56" s="350" t="s">
        <v>256</v>
      </c>
      <c r="C56" s="349" t="s">
        <v>250</v>
      </c>
      <c r="D56" s="351">
        <v>172.18899999999999</v>
      </c>
      <c r="E56" s="352"/>
      <c r="F56" s="353"/>
      <c r="G56" s="352"/>
      <c r="H56" s="356"/>
      <c r="I56" s="354"/>
      <c r="J56" s="355"/>
    </row>
    <row r="57" spans="1:10">
      <c r="A57" s="358" t="s">
        <v>257</v>
      </c>
      <c r="B57" s="350" t="s">
        <v>258</v>
      </c>
      <c r="C57" s="358" t="s">
        <v>250</v>
      </c>
      <c r="D57" s="351">
        <v>1817.56</v>
      </c>
      <c r="E57" s="365"/>
      <c r="F57" s="366"/>
      <c r="G57" s="359"/>
      <c r="H57" s="351"/>
      <c r="I57" s="359"/>
      <c r="J57" s="355"/>
    </row>
    <row r="58" spans="1:10">
      <c r="A58" s="349" t="s">
        <v>259</v>
      </c>
      <c r="B58" s="350" t="s">
        <v>260</v>
      </c>
      <c r="C58" s="349" t="s">
        <v>261</v>
      </c>
      <c r="D58" s="351">
        <v>948.17899999999997</v>
      </c>
      <c r="E58" s="352"/>
      <c r="F58" s="353"/>
      <c r="G58" s="352"/>
      <c r="H58" s="353"/>
      <c r="I58" s="354"/>
      <c r="J58" s="355"/>
    </row>
    <row r="59" spans="1:10">
      <c r="A59" s="349" t="s">
        <v>157</v>
      </c>
      <c r="B59" s="350" t="s">
        <v>262</v>
      </c>
      <c r="C59" s="349" t="s">
        <v>239</v>
      </c>
      <c r="D59" s="351">
        <v>160.637</v>
      </c>
      <c r="E59" s="352"/>
      <c r="F59" s="353"/>
      <c r="G59" s="352"/>
      <c r="H59" s="353"/>
      <c r="I59" s="354"/>
      <c r="J59" s="355"/>
    </row>
    <row r="60" spans="1:10">
      <c r="A60" s="349" t="s">
        <v>23</v>
      </c>
      <c r="B60" s="350" t="s">
        <v>263</v>
      </c>
      <c r="C60" s="349" t="s">
        <v>239</v>
      </c>
      <c r="D60" s="351">
        <v>4.4459999999999997</v>
      </c>
      <c r="E60" s="352"/>
      <c r="F60" s="353"/>
      <c r="G60" s="352"/>
      <c r="H60" s="353"/>
      <c r="I60" s="354"/>
      <c r="J60" s="355"/>
    </row>
    <row r="61" spans="1:10">
      <c r="A61" s="349" t="s">
        <v>264</v>
      </c>
      <c r="B61" s="350" t="s">
        <v>265</v>
      </c>
      <c r="C61" s="349" t="s">
        <v>239</v>
      </c>
      <c r="D61" s="351">
        <v>4.6429999999999998</v>
      </c>
      <c r="E61" s="352"/>
      <c r="F61" s="353"/>
      <c r="G61" s="352"/>
      <c r="H61" s="353"/>
      <c r="I61" s="354"/>
      <c r="J61" s="355"/>
    </row>
    <row r="62" spans="1:10">
      <c r="A62" s="349" t="s">
        <v>266</v>
      </c>
      <c r="B62" s="350" t="s">
        <v>267</v>
      </c>
      <c r="C62" s="349" t="s">
        <v>244</v>
      </c>
      <c r="D62" s="351">
        <v>1.351</v>
      </c>
      <c r="E62" s="352"/>
      <c r="F62" s="353"/>
      <c r="G62" s="352"/>
      <c r="H62" s="353"/>
      <c r="I62" s="354"/>
      <c r="J62" s="355"/>
    </row>
    <row r="63" spans="1:10">
      <c r="A63" s="349" t="s">
        <v>268</v>
      </c>
      <c r="B63" s="350" t="s">
        <v>269</v>
      </c>
      <c r="C63" s="349" t="s">
        <v>270</v>
      </c>
      <c r="D63" s="351">
        <v>7.7220000000000004</v>
      </c>
      <c r="E63" s="352"/>
      <c r="F63" s="353"/>
      <c r="G63" s="352"/>
      <c r="H63" s="353"/>
      <c r="I63" s="354"/>
      <c r="J63" s="355"/>
    </row>
    <row r="64" spans="1:10">
      <c r="A64" s="349" t="s">
        <v>271</v>
      </c>
      <c r="B64" s="350" t="s">
        <v>272</v>
      </c>
      <c r="C64" s="349" t="s">
        <v>182</v>
      </c>
      <c r="D64" s="351">
        <v>33.835999999999999</v>
      </c>
      <c r="E64" s="352"/>
      <c r="F64" s="353"/>
      <c r="G64" s="352"/>
      <c r="H64" s="353"/>
      <c r="I64" s="354"/>
      <c r="J64" s="355"/>
    </row>
    <row r="65" spans="1:10">
      <c r="A65" s="349" t="s">
        <v>273</v>
      </c>
      <c r="B65" s="350" t="s">
        <v>274</v>
      </c>
      <c r="C65" s="349" t="s">
        <v>239</v>
      </c>
      <c r="D65" s="351">
        <v>17.352</v>
      </c>
      <c r="E65" s="352"/>
      <c r="F65" s="353"/>
      <c r="G65" s="352"/>
      <c r="H65" s="353"/>
      <c r="I65" s="354"/>
      <c r="J65" s="355"/>
    </row>
    <row r="66" spans="1:10">
      <c r="A66" s="349" t="s">
        <v>275</v>
      </c>
      <c r="B66" s="350" t="s">
        <v>276</v>
      </c>
      <c r="C66" s="349" t="s">
        <v>239</v>
      </c>
      <c r="D66" s="351">
        <v>48.066760000000002</v>
      </c>
      <c r="E66" s="352"/>
      <c r="F66" s="353"/>
      <c r="G66" s="352"/>
      <c r="H66" s="353"/>
      <c r="I66" s="354"/>
      <c r="J66" s="355"/>
    </row>
    <row r="67" spans="1:10">
      <c r="A67" s="349" t="s">
        <v>277</v>
      </c>
      <c r="B67" s="350" t="s">
        <v>278</v>
      </c>
      <c r="C67" s="349" t="s">
        <v>261</v>
      </c>
      <c r="D67" s="351">
        <v>1.429</v>
      </c>
      <c r="E67" s="352"/>
      <c r="F67" s="353"/>
      <c r="G67" s="352"/>
      <c r="H67" s="353"/>
      <c r="I67" s="354"/>
      <c r="J67" s="355"/>
    </row>
    <row r="68" spans="1:10">
      <c r="A68" s="349" t="s">
        <v>279</v>
      </c>
      <c r="B68" s="350" t="s">
        <v>280</v>
      </c>
      <c r="C68" s="349" t="s">
        <v>281</v>
      </c>
      <c r="D68" s="351">
        <v>2.456</v>
      </c>
      <c r="E68" s="352"/>
      <c r="F68" s="353"/>
      <c r="G68" s="352"/>
      <c r="H68" s="353"/>
      <c r="I68" s="354"/>
      <c r="J68" s="355"/>
    </row>
    <row r="69" spans="1:10">
      <c r="A69" s="349" t="s">
        <v>282</v>
      </c>
      <c r="B69" s="350" t="s">
        <v>283</v>
      </c>
      <c r="C69" s="349" t="s">
        <v>250</v>
      </c>
      <c r="D69" s="351">
        <v>0.53600000000000003</v>
      </c>
      <c r="E69" s="352"/>
      <c r="F69" s="353"/>
      <c r="G69" s="352"/>
      <c r="H69" s="353"/>
      <c r="I69" s="354"/>
      <c r="J69" s="355"/>
    </row>
    <row r="70" spans="1:10">
      <c r="A70" s="349" t="s">
        <v>284</v>
      </c>
      <c r="B70" s="350" t="s">
        <v>285</v>
      </c>
      <c r="C70" s="349" t="s">
        <v>286</v>
      </c>
      <c r="D70" s="351">
        <v>3.4020000000000001</v>
      </c>
      <c r="E70" s="352"/>
      <c r="F70" s="353"/>
      <c r="G70" s="352"/>
      <c r="H70" s="353"/>
      <c r="I70" s="354"/>
      <c r="J70" s="355"/>
    </row>
    <row r="71" spans="1:10">
      <c r="A71" s="349" t="s">
        <v>287</v>
      </c>
      <c r="B71" s="350" t="s">
        <v>288</v>
      </c>
      <c r="C71" s="349" t="s">
        <v>250</v>
      </c>
      <c r="D71" s="351">
        <v>5.0129999999999999</v>
      </c>
      <c r="E71" s="352"/>
      <c r="F71" s="353"/>
      <c r="G71" s="352"/>
      <c r="H71" s="353"/>
      <c r="I71" s="354"/>
      <c r="J71" s="355"/>
    </row>
    <row r="72" spans="1:10">
      <c r="A72" s="349" t="s">
        <v>289</v>
      </c>
      <c r="B72" s="350" t="s">
        <v>290</v>
      </c>
      <c r="C72" s="349" t="s">
        <v>261</v>
      </c>
      <c r="D72" s="351">
        <v>2.827</v>
      </c>
      <c r="E72" s="352"/>
      <c r="F72" s="353"/>
      <c r="G72" s="352"/>
      <c r="H72" s="353"/>
      <c r="I72" s="354"/>
      <c r="J72" s="355"/>
    </row>
    <row r="73" spans="1:10">
      <c r="A73" s="349" t="s">
        <v>291</v>
      </c>
      <c r="B73" s="350" t="s">
        <v>292</v>
      </c>
      <c r="C73" s="349" t="s">
        <v>293</v>
      </c>
      <c r="D73" s="351">
        <v>5.8000000000000003E-2</v>
      </c>
      <c r="E73" s="352"/>
      <c r="F73" s="353"/>
      <c r="G73" s="352"/>
      <c r="H73" s="353"/>
      <c r="I73" s="354"/>
      <c r="J73" s="355"/>
    </row>
    <row r="74" spans="1:10">
      <c r="A74" s="349" t="s">
        <v>294</v>
      </c>
      <c r="B74" s="350" t="s">
        <v>295</v>
      </c>
      <c r="C74" s="349" t="s">
        <v>244</v>
      </c>
      <c r="D74" s="351">
        <v>50.905000000000001</v>
      </c>
      <c r="E74" s="352"/>
      <c r="F74" s="353"/>
      <c r="G74" s="352"/>
      <c r="H74" s="353"/>
      <c r="I74" s="354"/>
      <c r="J74" s="355"/>
    </row>
    <row r="75" spans="1:10">
      <c r="A75" s="349" t="s">
        <v>296</v>
      </c>
      <c r="B75" s="350" t="s">
        <v>297</v>
      </c>
      <c r="C75" s="349" t="s">
        <v>239</v>
      </c>
      <c r="D75" s="351">
        <v>178.376</v>
      </c>
      <c r="E75" s="352"/>
      <c r="F75" s="353"/>
      <c r="G75" s="352"/>
      <c r="H75" s="353"/>
      <c r="I75" s="354"/>
      <c r="J75" s="355"/>
    </row>
    <row r="76" spans="1:10">
      <c r="A76" s="349" t="s">
        <v>298</v>
      </c>
      <c r="B76" s="350" t="s">
        <v>299</v>
      </c>
      <c r="C76" s="349" t="s">
        <v>300</v>
      </c>
      <c r="D76" s="351">
        <v>45.978000000000002</v>
      </c>
      <c r="E76" s="352"/>
      <c r="F76" s="353"/>
      <c r="G76" s="352"/>
      <c r="H76" s="353"/>
      <c r="I76" s="354"/>
      <c r="J76" s="355"/>
    </row>
    <row r="77" spans="1:10">
      <c r="A77" s="349" t="s">
        <v>301</v>
      </c>
      <c r="B77" s="350" t="s">
        <v>302</v>
      </c>
      <c r="C77" s="349" t="s">
        <v>286</v>
      </c>
      <c r="D77" s="351">
        <v>3550.393</v>
      </c>
      <c r="E77" s="352"/>
      <c r="F77" s="353"/>
      <c r="G77" s="352"/>
      <c r="H77" s="353"/>
      <c r="I77" s="354"/>
      <c r="J77" s="355"/>
    </row>
    <row r="78" spans="1:10">
      <c r="A78" s="349" t="s">
        <v>83</v>
      </c>
      <c r="B78" s="350" t="s">
        <v>303</v>
      </c>
      <c r="C78" s="349" t="s">
        <v>250</v>
      </c>
      <c r="D78" s="351">
        <v>3.8860000000000001</v>
      </c>
      <c r="E78" s="352"/>
      <c r="F78" s="353"/>
      <c r="G78" s="352"/>
      <c r="H78" s="353"/>
      <c r="I78" s="354"/>
      <c r="J78" s="355"/>
    </row>
    <row r="79" spans="1:10">
      <c r="A79" s="362" t="s">
        <v>39</v>
      </c>
      <c r="B79" s="350" t="s">
        <v>304</v>
      </c>
      <c r="C79" s="362" t="s">
        <v>239</v>
      </c>
      <c r="D79" s="351">
        <v>43.524000000000001</v>
      </c>
      <c r="E79" s="352"/>
      <c r="F79" s="353"/>
      <c r="G79" s="352"/>
      <c r="H79" s="353"/>
      <c r="I79" s="354"/>
      <c r="J79" s="355"/>
    </row>
    <row r="80" spans="1:10">
      <c r="A80" s="349" t="s">
        <v>305</v>
      </c>
      <c r="B80" s="350" t="s">
        <v>306</v>
      </c>
      <c r="C80" s="349" t="s">
        <v>286</v>
      </c>
      <c r="D80" s="351">
        <v>75.38</v>
      </c>
      <c r="E80" s="352"/>
      <c r="F80" s="353"/>
      <c r="G80" s="352"/>
      <c r="H80" s="353"/>
      <c r="I80" s="354"/>
      <c r="J80" s="355"/>
    </row>
    <row r="81" spans="1:10">
      <c r="A81" s="349" t="s">
        <v>307</v>
      </c>
      <c r="B81" s="350" t="s">
        <v>308</v>
      </c>
      <c r="C81" s="349" t="s">
        <v>250</v>
      </c>
      <c r="D81" s="351">
        <v>17.931000000000001</v>
      </c>
      <c r="E81" s="352"/>
      <c r="F81" s="353"/>
      <c r="G81" s="352"/>
      <c r="H81" s="353"/>
      <c r="I81" s="354"/>
      <c r="J81" s="355"/>
    </row>
    <row r="82" spans="1:10">
      <c r="A82" s="349" t="s">
        <v>309</v>
      </c>
      <c r="B82" s="350" t="s">
        <v>310</v>
      </c>
      <c r="C82" s="349" t="s">
        <v>311</v>
      </c>
      <c r="D82" s="351">
        <v>10.026</v>
      </c>
      <c r="E82" s="352"/>
      <c r="F82" s="353"/>
      <c r="G82" s="352"/>
      <c r="H82" s="353"/>
      <c r="I82" s="354"/>
      <c r="J82" s="355"/>
    </row>
    <row r="83" spans="1:10">
      <c r="A83" s="349" t="s">
        <v>312</v>
      </c>
      <c r="B83" s="350" t="s">
        <v>313</v>
      </c>
      <c r="C83" s="349" t="s">
        <v>311</v>
      </c>
      <c r="D83" s="351">
        <v>12.837999999999999</v>
      </c>
      <c r="E83" s="352"/>
      <c r="F83" s="353"/>
      <c r="G83" s="352"/>
      <c r="H83" s="353"/>
      <c r="I83" s="354"/>
      <c r="J83" s="355"/>
    </row>
    <row r="84" spans="1:10">
      <c r="A84" s="349" t="s">
        <v>314</v>
      </c>
      <c r="B84" s="350" t="s">
        <v>315</v>
      </c>
      <c r="C84" s="349" t="s">
        <v>316</v>
      </c>
      <c r="D84" s="351">
        <v>1229.979</v>
      </c>
      <c r="E84" s="352"/>
      <c r="F84" s="353"/>
      <c r="G84" s="352"/>
      <c r="H84" s="353"/>
      <c r="I84" s="354"/>
      <c r="J84" s="355"/>
    </row>
    <row r="85" spans="1:10">
      <c r="A85" s="349" t="s">
        <v>317</v>
      </c>
      <c r="B85" s="350" t="s">
        <v>318</v>
      </c>
      <c r="C85" s="349" t="s">
        <v>250</v>
      </c>
      <c r="D85" s="351">
        <v>0.83099999999999996</v>
      </c>
      <c r="E85" s="352"/>
      <c r="F85" s="353"/>
      <c r="G85" s="352"/>
      <c r="H85" s="353"/>
      <c r="I85" s="354"/>
      <c r="J85" s="355"/>
    </row>
    <row r="86" spans="1:10">
      <c r="A86" s="349" t="s">
        <v>319</v>
      </c>
      <c r="B86" s="350" t="s">
        <v>320</v>
      </c>
      <c r="C86" s="349" t="s">
        <v>321</v>
      </c>
      <c r="D86" s="351">
        <v>6.1470000000000002</v>
      </c>
      <c r="E86" s="352"/>
      <c r="F86" s="353"/>
      <c r="G86" s="352"/>
      <c r="H86" s="353"/>
      <c r="I86" s="354"/>
      <c r="J86" s="355"/>
    </row>
    <row r="87" spans="1:10">
      <c r="A87" s="367" t="s">
        <v>322</v>
      </c>
      <c r="B87" s="350" t="s">
        <v>323</v>
      </c>
      <c r="C87" s="349" t="s">
        <v>324</v>
      </c>
      <c r="D87" s="351">
        <v>8.2279999999999998</v>
      </c>
      <c r="E87" s="352"/>
      <c r="F87" s="366"/>
      <c r="G87" s="352"/>
      <c r="H87" s="351"/>
      <c r="I87" s="354"/>
      <c r="J87" s="355"/>
    </row>
    <row r="88" spans="1:10">
      <c r="A88" s="349" t="s">
        <v>325</v>
      </c>
      <c r="B88" s="350" t="s">
        <v>326</v>
      </c>
      <c r="C88" s="349" t="s">
        <v>327</v>
      </c>
      <c r="D88" s="351">
        <v>11.989000000000001</v>
      </c>
      <c r="E88" s="352"/>
      <c r="F88" s="353"/>
      <c r="G88" s="352"/>
      <c r="H88" s="353"/>
      <c r="I88" s="354"/>
      <c r="J88" s="355"/>
    </row>
    <row r="89" spans="1:10">
      <c r="A89" s="349" t="s">
        <v>329</v>
      </c>
      <c r="B89" s="350" t="s">
        <v>330</v>
      </c>
      <c r="C89" s="362" t="s">
        <v>321</v>
      </c>
      <c r="D89" s="351">
        <v>5.0789999999999997</v>
      </c>
      <c r="E89" s="352"/>
      <c r="F89" s="353"/>
      <c r="G89" s="352"/>
      <c r="H89" s="353"/>
      <c r="I89" s="354"/>
      <c r="J89" s="355"/>
    </row>
    <row r="90" spans="1:10">
      <c r="A90" s="349" t="s">
        <v>331</v>
      </c>
      <c r="B90" s="350" t="s">
        <v>332</v>
      </c>
      <c r="C90" s="349" t="s">
        <v>253</v>
      </c>
      <c r="D90" s="351">
        <v>3.073</v>
      </c>
      <c r="E90" s="352"/>
      <c r="F90" s="353"/>
      <c r="G90" s="352"/>
      <c r="H90" s="353"/>
      <c r="I90" s="354"/>
      <c r="J90" s="355"/>
    </row>
    <row r="91" spans="1:10">
      <c r="A91" s="349" t="s">
        <v>333</v>
      </c>
      <c r="B91" s="350" t="s">
        <v>334</v>
      </c>
      <c r="C91" s="349" t="s">
        <v>250</v>
      </c>
      <c r="D91" s="351">
        <v>27.949000000000002</v>
      </c>
      <c r="E91" s="352"/>
      <c r="F91" s="353"/>
      <c r="G91" s="352"/>
      <c r="H91" s="353"/>
      <c r="I91" s="354"/>
      <c r="J91" s="355"/>
    </row>
    <row r="92" spans="1:10">
      <c r="A92" s="349" t="s">
        <v>335</v>
      </c>
      <c r="B92" s="350" t="s">
        <v>336</v>
      </c>
      <c r="C92" s="349" t="s">
        <v>250</v>
      </c>
      <c r="D92" s="351">
        <v>2.6560000000000001</v>
      </c>
      <c r="E92" s="352"/>
      <c r="F92" s="353"/>
      <c r="G92" s="352"/>
      <c r="H92" s="353"/>
      <c r="I92" s="354"/>
      <c r="J92" s="355"/>
    </row>
    <row r="93" spans="1:10">
      <c r="A93" s="349" t="s">
        <v>1318</v>
      </c>
      <c r="B93" s="350" t="s">
        <v>1317</v>
      </c>
      <c r="C93" s="349" t="s">
        <v>339</v>
      </c>
      <c r="D93" s="351">
        <v>27.847999999999999</v>
      </c>
      <c r="E93" s="352"/>
      <c r="F93" s="353"/>
      <c r="G93" s="352"/>
      <c r="H93" s="353"/>
      <c r="I93" s="354"/>
      <c r="J93" s="355"/>
    </row>
    <row r="94" spans="1:10">
      <c r="A94" s="349" t="s">
        <v>337</v>
      </c>
      <c r="B94" s="350" t="s">
        <v>338</v>
      </c>
      <c r="C94" s="349" t="s">
        <v>339</v>
      </c>
      <c r="D94" s="351">
        <v>48.917000000000002</v>
      </c>
      <c r="E94" s="352"/>
      <c r="F94" s="353"/>
      <c r="G94" s="352"/>
      <c r="H94" s="353"/>
      <c r="I94" s="354"/>
      <c r="J94" s="355"/>
    </row>
    <row r="95" spans="1:10">
      <c r="A95" s="349" t="s">
        <v>340</v>
      </c>
      <c r="B95" s="350" t="s">
        <v>341</v>
      </c>
      <c r="C95" s="362" t="s">
        <v>339</v>
      </c>
      <c r="D95" s="351">
        <v>56.072000000000003</v>
      </c>
      <c r="E95" s="352"/>
      <c r="F95" s="353"/>
      <c r="G95" s="354"/>
      <c r="H95" s="355"/>
      <c r="I95" s="368"/>
      <c r="J95" s="355"/>
    </row>
    <row r="96" spans="1:10">
      <c r="A96" s="349" t="s">
        <v>342</v>
      </c>
      <c r="B96" s="350" t="s">
        <v>343</v>
      </c>
      <c r="C96" s="349" t="s">
        <v>344</v>
      </c>
      <c r="D96" s="351">
        <v>5594.4219999999996</v>
      </c>
      <c r="E96" s="352"/>
      <c r="F96" s="353"/>
      <c r="G96" s="352"/>
      <c r="H96" s="353"/>
      <c r="I96" s="354"/>
      <c r="J96" s="355"/>
    </row>
    <row r="97" spans="1:10">
      <c r="A97" s="349" t="s">
        <v>345</v>
      </c>
      <c r="B97" s="350" t="s">
        <v>346</v>
      </c>
      <c r="C97" s="349" t="s">
        <v>347</v>
      </c>
      <c r="D97" s="351">
        <v>3.085</v>
      </c>
      <c r="E97" s="352"/>
      <c r="F97" s="353"/>
      <c r="G97" s="352"/>
      <c r="H97" s="353"/>
      <c r="I97" s="354"/>
      <c r="J97" s="355"/>
    </row>
    <row r="98" spans="1:10">
      <c r="A98" s="349" t="s">
        <v>348</v>
      </c>
      <c r="B98" s="350" t="s">
        <v>349</v>
      </c>
      <c r="C98" s="349" t="s">
        <v>350</v>
      </c>
      <c r="D98" s="351">
        <v>2461.058</v>
      </c>
      <c r="E98" s="352"/>
      <c r="F98" s="353"/>
      <c r="G98" s="352"/>
      <c r="H98" s="353"/>
      <c r="I98" s="354"/>
      <c r="J98" s="355"/>
    </row>
    <row r="99" spans="1:10">
      <c r="A99" s="349" t="s">
        <v>351</v>
      </c>
      <c r="B99" s="350" t="s">
        <v>352</v>
      </c>
      <c r="C99" s="349" t="s">
        <v>353</v>
      </c>
      <c r="D99" s="351">
        <v>0.58499999999999996</v>
      </c>
      <c r="E99" s="352"/>
      <c r="F99" s="353"/>
      <c r="G99" s="352"/>
      <c r="H99" s="353"/>
      <c r="I99" s="354"/>
      <c r="J99" s="355"/>
    </row>
    <row r="100" spans="1:10">
      <c r="A100" s="349" t="s">
        <v>354</v>
      </c>
      <c r="B100" s="350" t="s">
        <v>355</v>
      </c>
      <c r="C100" s="349" t="s">
        <v>247</v>
      </c>
      <c r="D100" s="351">
        <v>15.512</v>
      </c>
      <c r="E100" s="352"/>
      <c r="F100" s="353"/>
      <c r="G100" s="352"/>
      <c r="H100" s="353"/>
      <c r="I100" s="354"/>
      <c r="J100" s="355"/>
    </row>
    <row r="101" spans="1:10">
      <c r="A101" s="349" t="s">
        <v>356</v>
      </c>
      <c r="B101" s="350" t="s">
        <v>357</v>
      </c>
      <c r="C101" s="349" t="s">
        <v>250</v>
      </c>
      <c r="D101" s="351">
        <v>108.70099999999999</v>
      </c>
      <c r="E101" s="352"/>
      <c r="F101" s="353"/>
      <c r="G101" s="352"/>
      <c r="H101" s="353"/>
      <c r="I101" s="354"/>
      <c r="J101" s="355"/>
    </row>
    <row r="102" spans="1:10">
      <c r="A102" s="349" t="s">
        <v>358</v>
      </c>
      <c r="B102" s="350" t="s">
        <v>359</v>
      </c>
      <c r="C102" s="349" t="s">
        <v>182</v>
      </c>
      <c r="D102" s="351">
        <v>3.274</v>
      </c>
      <c r="E102" s="352"/>
      <c r="F102" s="353"/>
      <c r="G102" s="352"/>
      <c r="H102" s="353"/>
      <c r="I102" s="354"/>
      <c r="J102" s="355"/>
    </row>
    <row r="103" spans="1:10">
      <c r="A103" s="349" t="s">
        <v>360</v>
      </c>
      <c r="B103" s="350" t="s">
        <v>361</v>
      </c>
      <c r="C103" s="349" t="s">
        <v>362</v>
      </c>
      <c r="D103" s="351">
        <v>0.35699999999999998</v>
      </c>
      <c r="E103" s="352"/>
      <c r="F103" s="353"/>
      <c r="G103" s="352"/>
      <c r="H103" s="353"/>
      <c r="I103" s="354"/>
      <c r="J103" s="355"/>
    </row>
    <row r="104" spans="1:10">
      <c r="A104" s="349" t="s">
        <v>363</v>
      </c>
      <c r="B104" s="350" t="s">
        <v>364</v>
      </c>
      <c r="C104" s="349" t="s">
        <v>347</v>
      </c>
      <c r="D104" s="351">
        <v>2.6360000000000001</v>
      </c>
      <c r="E104" s="352"/>
      <c r="F104" s="353"/>
      <c r="G104" s="352"/>
      <c r="H104" s="353"/>
      <c r="I104" s="354"/>
      <c r="J104" s="355"/>
    </row>
    <row r="105" spans="1:10">
      <c r="A105" s="349" t="s">
        <v>365</v>
      </c>
      <c r="B105" s="350" t="s">
        <v>366</v>
      </c>
      <c r="C105" s="349" t="s">
        <v>261</v>
      </c>
      <c r="D105" s="351">
        <v>0.85399999999999998</v>
      </c>
      <c r="E105" s="352"/>
      <c r="F105" s="353"/>
      <c r="G105" s="352"/>
      <c r="H105" s="353"/>
      <c r="I105" s="354"/>
      <c r="J105" s="355"/>
    </row>
    <row r="106" spans="1:10">
      <c r="A106" s="349" t="s">
        <v>367</v>
      </c>
      <c r="B106" s="350" t="s">
        <v>368</v>
      </c>
      <c r="C106" s="349" t="s">
        <v>261</v>
      </c>
      <c r="D106" s="351">
        <v>2.6019999999999999</v>
      </c>
      <c r="E106" s="352"/>
      <c r="F106" s="353"/>
      <c r="G106" s="352"/>
      <c r="H106" s="353"/>
      <c r="I106" s="354"/>
      <c r="J106" s="355"/>
    </row>
    <row r="107" spans="1:10">
      <c r="A107" s="349" t="s">
        <v>369</v>
      </c>
      <c r="B107" s="350" t="s">
        <v>370</v>
      </c>
      <c r="C107" s="349" t="s">
        <v>371</v>
      </c>
      <c r="D107" s="351">
        <v>4.976</v>
      </c>
      <c r="E107" s="352"/>
      <c r="F107" s="353"/>
      <c r="G107" s="352"/>
      <c r="H107" s="353"/>
      <c r="I107" s="354"/>
      <c r="J107" s="355"/>
    </row>
    <row r="108" spans="1:10">
      <c r="A108" s="349" t="s">
        <v>372</v>
      </c>
      <c r="B108" s="350" t="s">
        <v>373</v>
      </c>
      <c r="C108" s="349" t="s">
        <v>270</v>
      </c>
      <c r="D108" s="351">
        <v>0.67100000000000004</v>
      </c>
      <c r="E108" s="352"/>
      <c r="F108" s="353"/>
      <c r="G108" s="352"/>
      <c r="H108" s="353"/>
      <c r="I108" s="354"/>
      <c r="J108" s="355"/>
    </row>
    <row r="109" spans="1:10">
      <c r="A109" s="349" t="s">
        <v>374</v>
      </c>
      <c r="B109" s="350" t="s">
        <v>375</v>
      </c>
      <c r="C109" s="349" t="s">
        <v>376</v>
      </c>
      <c r="D109" s="351">
        <v>2.9289999999999998</v>
      </c>
      <c r="E109" s="352"/>
      <c r="F109" s="353"/>
      <c r="G109" s="352"/>
      <c r="H109" s="353"/>
      <c r="I109" s="354"/>
      <c r="J109" s="355"/>
    </row>
    <row r="110" spans="1:10">
      <c r="A110" s="349" t="s">
        <v>377</v>
      </c>
      <c r="B110" s="350" t="s">
        <v>378</v>
      </c>
      <c r="C110" s="349" t="s">
        <v>379</v>
      </c>
      <c r="D110" s="351">
        <v>7.2220000000000004</v>
      </c>
      <c r="E110" s="352"/>
      <c r="F110" s="353"/>
      <c r="G110" s="352"/>
      <c r="H110" s="353"/>
      <c r="I110" s="354"/>
      <c r="J110" s="355"/>
    </row>
    <row r="111" spans="1:10">
      <c r="A111" s="349" t="s">
        <v>380</v>
      </c>
      <c r="B111" s="350" t="s">
        <v>381</v>
      </c>
      <c r="C111" s="349" t="s">
        <v>239</v>
      </c>
      <c r="D111" s="351">
        <v>2.6179999999999999</v>
      </c>
      <c r="E111" s="352"/>
      <c r="F111" s="353"/>
      <c r="G111" s="352"/>
      <c r="H111" s="353"/>
      <c r="I111" s="354"/>
      <c r="J111" s="355"/>
    </row>
    <row r="112" spans="1:10">
      <c r="A112" s="349" t="s">
        <v>382</v>
      </c>
      <c r="B112" s="350" t="s">
        <v>383</v>
      </c>
      <c r="C112" s="349" t="s">
        <v>261</v>
      </c>
      <c r="D112" s="351">
        <v>2.33</v>
      </c>
      <c r="E112" s="352"/>
      <c r="F112" s="353"/>
      <c r="G112" s="352"/>
      <c r="H112" s="353"/>
      <c r="I112" s="354"/>
      <c r="J112" s="355"/>
    </row>
    <row r="113" spans="1:10">
      <c r="A113" s="367" t="s">
        <v>37</v>
      </c>
      <c r="B113" s="350" t="s">
        <v>384</v>
      </c>
      <c r="C113" s="349" t="s">
        <v>250</v>
      </c>
      <c r="D113" s="351">
        <v>7.7370000000000001</v>
      </c>
      <c r="E113" s="352"/>
      <c r="F113" s="366"/>
      <c r="G113" s="352"/>
      <c r="H113" s="351"/>
      <c r="I113" s="354"/>
      <c r="J113" s="355"/>
    </row>
    <row r="114" spans="1:10">
      <c r="A114" s="349" t="s">
        <v>385</v>
      </c>
      <c r="B114" s="350" t="s">
        <v>386</v>
      </c>
      <c r="C114" s="349" t="s">
        <v>371</v>
      </c>
      <c r="D114" s="351">
        <v>39.396000000000001</v>
      </c>
      <c r="E114" s="352"/>
      <c r="F114" s="353"/>
      <c r="G114" s="352"/>
      <c r="H114" s="353"/>
      <c r="I114" s="354"/>
      <c r="J114" s="355"/>
    </row>
    <row r="115" spans="1:10">
      <c r="A115" s="349" t="s">
        <v>387</v>
      </c>
      <c r="B115" s="350" t="s">
        <v>388</v>
      </c>
      <c r="C115" s="349" t="s">
        <v>389</v>
      </c>
      <c r="D115" s="351">
        <v>22.718</v>
      </c>
      <c r="E115" s="352"/>
      <c r="F115" s="353"/>
      <c r="G115" s="352"/>
      <c r="H115" s="353"/>
      <c r="I115" s="354"/>
      <c r="J115" s="355"/>
    </row>
    <row r="116" spans="1:10">
      <c r="A116" s="349" t="s">
        <v>390</v>
      </c>
      <c r="B116" s="350" t="s">
        <v>391</v>
      </c>
      <c r="C116" s="349" t="s">
        <v>250</v>
      </c>
      <c r="D116" s="351">
        <v>13.101000000000001</v>
      </c>
      <c r="E116" s="352"/>
      <c r="F116" s="353"/>
      <c r="G116" s="352"/>
      <c r="H116" s="353"/>
      <c r="I116" s="354"/>
      <c r="J116" s="355"/>
    </row>
    <row r="117" spans="1:10">
      <c r="A117" s="349" t="s">
        <v>392</v>
      </c>
      <c r="B117" s="350" t="s">
        <v>393</v>
      </c>
      <c r="C117" s="349" t="s">
        <v>394</v>
      </c>
      <c r="D117" s="351">
        <v>493.46100000000001</v>
      </c>
      <c r="E117" s="352"/>
      <c r="F117" s="353"/>
      <c r="G117" s="352"/>
      <c r="H117" s="353"/>
      <c r="I117" s="354"/>
      <c r="J117" s="355"/>
    </row>
    <row r="118" spans="1:10">
      <c r="A118" s="349" t="s">
        <v>395</v>
      </c>
      <c r="B118" s="350" t="s">
        <v>396</v>
      </c>
      <c r="C118" s="349" t="s">
        <v>270</v>
      </c>
      <c r="D118" s="351">
        <v>6.1219999999999999</v>
      </c>
      <c r="E118" s="352"/>
      <c r="F118" s="353"/>
      <c r="G118" s="352"/>
      <c r="H118" s="353"/>
      <c r="I118" s="354"/>
      <c r="J118" s="355"/>
    </row>
    <row r="119" spans="1:10">
      <c r="A119" s="349" t="s">
        <v>397</v>
      </c>
      <c r="B119" s="350" t="s">
        <v>398</v>
      </c>
      <c r="C119" s="349" t="s">
        <v>399</v>
      </c>
      <c r="D119" s="351">
        <v>1.2629999999999999</v>
      </c>
      <c r="E119" s="352"/>
      <c r="F119" s="353"/>
      <c r="G119" s="352"/>
      <c r="H119" s="353"/>
      <c r="I119" s="354"/>
      <c r="J119" s="355"/>
    </row>
    <row r="120" spans="1:10">
      <c r="A120" s="349" t="s">
        <v>400</v>
      </c>
      <c r="B120" s="350" t="s">
        <v>401</v>
      </c>
      <c r="C120" s="349" t="s">
        <v>402</v>
      </c>
      <c r="D120" s="351">
        <v>15.525</v>
      </c>
      <c r="E120" s="352"/>
      <c r="F120" s="353"/>
      <c r="G120" s="352"/>
      <c r="H120" s="353"/>
      <c r="I120" s="354"/>
      <c r="J120" s="355"/>
    </row>
    <row r="121" spans="1:10">
      <c r="A121" s="349" t="s">
        <v>403</v>
      </c>
      <c r="B121" s="350" t="s">
        <v>404</v>
      </c>
      <c r="C121" s="349" t="s">
        <v>293</v>
      </c>
      <c r="D121" s="351">
        <v>43.579000000000001</v>
      </c>
      <c r="E121" s="352"/>
      <c r="F121" s="353"/>
      <c r="G121" s="352"/>
      <c r="H121" s="353"/>
      <c r="I121" s="354"/>
      <c r="J121" s="355"/>
    </row>
    <row r="122" spans="1:10">
      <c r="A122" s="349" t="s">
        <v>405</v>
      </c>
      <c r="B122" s="350" t="s">
        <v>406</v>
      </c>
      <c r="C122" s="349" t="s">
        <v>239</v>
      </c>
      <c r="D122" s="351">
        <v>10.068</v>
      </c>
      <c r="E122" s="352"/>
      <c r="F122" s="353"/>
      <c r="G122" s="352"/>
      <c r="H122" s="353"/>
      <c r="I122" s="354"/>
      <c r="J122" s="355"/>
    </row>
    <row r="123" spans="1:10">
      <c r="A123" s="349" t="s">
        <v>407</v>
      </c>
      <c r="B123" s="350" t="s">
        <v>408</v>
      </c>
      <c r="C123" s="349" t="s">
        <v>409</v>
      </c>
      <c r="D123" s="351">
        <v>8.6050000000000004</v>
      </c>
      <c r="E123" s="352"/>
      <c r="F123" s="353"/>
      <c r="G123" s="352"/>
      <c r="H123" s="353"/>
      <c r="I123" s="354"/>
      <c r="J123" s="355"/>
    </row>
    <row r="124" spans="1:10">
      <c r="A124" s="349" t="s">
        <v>410</v>
      </c>
      <c r="B124" s="350" t="s">
        <v>411</v>
      </c>
      <c r="C124" s="349" t="s">
        <v>412</v>
      </c>
      <c r="D124" s="351">
        <v>3754.0709999999999</v>
      </c>
      <c r="E124" s="352"/>
      <c r="F124" s="353"/>
      <c r="G124" s="352"/>
      <c r="H124" s="353"/>
      <c r="I124" s="354"/>
      <c r="J124" s="355"/>
    </row>
    <row r="125" spans="1:10">
      <c r="A125" s="349" t="s">
        <v>413</v>
      </c>
      <c r="B125" s="350" t="s">
        <v>414</v>
      </c>
      <c r="C125" s="349" t="s">
        <v>415</v>
      </c>
      <c r="D125" s="351">
        <v>34.652000000000001</v>
      </c>
      <c r="E125" s="352"/>
      <c r="F125" s="353"/>
      <c r="G125" s="352"/>
      <c r="H125" s="353"/>
      <c r="I125" s="354"/>
      <c r="J125" s="355"/>
    </row>
    <row r="126" spans="1:10">
      <c r="A126" s="362" t="s">
        <v>416</v>
      </c>
      <c r="B126" s="350" t="s">
        <v>417</v>
      </c>
      <c r="C126" s="349" t="s">
        <v>418</v>
      </c>
      <c r="D126" s="351">
        <v>3086.2750000000001</v>
      </c>
      <c r="E126" s="352"/>
      <c r="F126" s="353"/>
      <c r="G126" s="352"/>
      <c r="H126" s="353"/>
      <c r="I126" s="354"/>
      <c r="J126" s="355"/>
    </row>
    <row r="127" spans="1:10">
      <c r="A127" s="349" t="s">
        <v>419</v>
      </c>
      <c r="B127" s="350" t="s">
        <v>420</v>
      </c>
      <c r="C127" s="349" t="s">
        <v>421</v>
      </c>
      <c r="D127" s="351">
        <v>1129.124</v>
      </c>
      <c r="E127" s="352"/>
      <c r="F127" s="353"/>
      <c r="G127" s="352"/>
      <c r="H127" s="353"/>
      <c r="I127" s="354"/>
      <c r="J127" s="355"/>
    </row>
    <row r="128" spans="1:10">
      <c r="A128" s="358" t="s">
        <v>422</v>
      </c>
      <c r="B128" s="350" t="s">
        <v>423</v>
      </c>
      <c r="C128" s="358" t="s">
        <v>247</v>
      </c>
      <c r="D128" s="351">
        <v>14.734</v>
      </c>
      <c r="E128" s="365"/>
      <c r="F128" s="366"/>
      <c r="G128" s="359"/>
      <c r="H128" s="351"/>
      <c r="I128" s="359"/>
      <c r="J128" s="355"/>
    </row>
    <row r="129" spans="1:10">
      <c r="A129" s="349" t="s">
        <v>424</v>
      </c>
      <c r="B129" s="350" t="s">
        <v>425</v>
      </c>
      <c r="C129" s="349" t="s">
        <v>250</v>
      </c>
      <c r="D129" s="351">
        <v>0.42099999999999999</v>
      </c>
      <c r="E129" s="352"/>
      <c r="F129" s="353"/>
      <c r="G129" s="352"/>
      <c r="H129" s="353"/>
      <c r="I129" s="354"/>
      <c r="J129" s="355"/>
    </row>
    <row r="130" spans="1:10">
      <c r="A130" s="349" t="s">
        <v>426</v>
      </c>
      <c r="B130" s="350" t="s">
        <v>427</v>
      </c>
      <c r="C130" s="349" t="s">
        <v>409</v>
      </c>
      <c r="D130" s="351">
        <v>3.7789999999999999</v>
      </c>
      <c r="E130" s="352"/>
      <c r="F130" s="353"/>
      <c r="G130" s="352"/>
      <c r="H130" s="353"/>
      <c r="I130" s="354"/>
      <c r="J130" s="355"/>
    </row>
    <row r="131" spans="1:10">
      <c r="A131" s="349" t="s">
        <v>428</v>
      </c>
      <c r="B131" s="350" t="s">
        <v>429</v>
      </c>
      <c r="C131" s="349" t="s">
        <v>409</v>
      </c>
      <c r="D131" s="351">
        <v>3.7789999999999999</v>
      </c>
      <c r="E131" s="352"/>
      <c r="F131" s="353"/>
      <c r="G131" s="352"/>
      <c r="H131" s="353"/>
      <c r="I131" s="354"/>
      <c r="J131" s="355"/>
    </row>
    <row r="132" spans="1:10">
      <c r="A132" s="349" t="s">
        <v>430</v>
      </c>
      <c r="B132" s="350" t="s">
        <v>431</v>
      </c>
      <c r="C132" s="349" t="s">
        <v>389</v>
      </c>
      <c r="D132" s="351">
        <v>13</v>
      </c>
      <c r="E132" s="352"/>
      <c r="F132" s="353"/>
      <c r="G132" s="352"/>
      <c r="H132" s="353"/>
      <c r="I132" s="354"/>
      <c r="J132" s="355"/>
    </row>
    <row r="133" spans="1:10">
      <c r="A133" s="349" t="s">
        <v>432</v>
      </c>
      <c r="B133" s="350" t="s">
        <v>433</v>
      </c>
      <c r="C133" s="91" t="s">
        <v>409</v>
      </c>
      <c r="D133" s="351">
        <v>1.9039999999999999</v>
      </c>
      <c r="E133" s="352"/>
      <c r="F133" s="353"/>
      <c r="G133" s="352"/>
      <c r="H133" s="353"/>
      <c r="I133" s="354"/>
      <c r="J133" s="355"/>
    </row>
    <row r="134" spans="1:10">
      <c r="A134" s="349" t="s">
        <v>434</v>
      </c>
      <c r="B134" s="350" t="s">
        <v>435</v>
      </c>
      <c r="C134" s="91" t="s">
        <v>409</v>
      </c>
      <c r="D134" s="351">
        <v>1.9039999999999999</v>
      </c>
      <c r="E134" s="352"/>
      <c r="F134" s="353"/>
      <c r="G134" s="352"/>
      <c r="H134" s="353"/>
      <c r="I134" s="354"/>
      <c r="J134" s="355"/>
    </row>
    <row r="135" spans="1:10">
      <c r="A135" s="349" t="s">
        <v>436</v>
      </c>
      <c r="B135" s="350" t="s">
        <v>437</v>
      </c>
      <c r="C135" s="349" t="s">
        <v>250</v>
      </c>
      <c r="D135" s="351">
        <v>16.420000000000002</v>
      </c>
      <c r="E135" s="352"/>
      <c r="F135" s="353"/>
      <c r="G135" s="352"/>
      <c r="H135" s="353"/>
      <c r="I135" s="354"/>
      <c r="J135" s="355"/>
    </row>
    <row r="136" spans="1:10">
      <c r="A136" s="349" t="s">
        <v>438</v>
      </c>
      <c r="B136" s="350" t="s">
        <v>439</v>
      </c>
      <c r="C136" s="349" t="s">
        <v>261</v>
      </c>
      <c r="D136" s="351">
        <v>9.1790000000000003</v>
      </c>
      <c r="E136" s="352"/>
      <c r="F136" s="353"/>
      <c r="G136" s="352"/>
      <c r="H136" s="353"/>
      <c r="I136" s="354"/>
      <c r="J136" s="355"/>
    </row>
    <row r="137" spans="1:10">
      <c r="A137" s="349" t="s">
        <v>21</v>
      </c>
      <c r="B137" s="350" t="s">
        <v>440</v>
      </c>
      <c r="C137" s="349" t="s">
        <v>250</v>
      </c>
      <c r="D137" s="351">
        <v>17.937000000000001</v>
      </c>
      <c r="E137" s="352"/>
      <c r="F137" s="353"/>
      <c r="G137" s="352"/>
      <c r="H137" s="353"/>
      <c r="I137" s="354"/>
      <c r="J137" s="355"/>
    </row>
    <row r="138" spans="1:10">
      <c r="A138" s="349" t="s">
        <v>441</v>
      </c>
      <c r="B138" s="350" t="s">
        <v>442</v>
      </c>
      <c r="C138" s="349" t="s">
        <v>247</v>
      </c>
      <c r="D138" s="351">
        <v>20.175000000000001</v>
      </c>
      <c r="E138" s="352"/>
      <c r="F138" s="353"/>
      <c r="G138" s="352"/>
      <c r="H138" s="353"/>
      <c r="I138" s="354"/>
      <c r="J138" s="355"/>
    </row>
    <row r="139" spans="1:10">
      <c r="A139" s="349" t="s">
        <v>443</v>
      </c>
      <c r="B139" s="350" t="s">
        <v>444</v>
      </c>
      <c r="C139" s="349" t="s">
        <v>286</v>
      </c>
      <c r="D139" s="351">
        <v>4.8369999999999997</v>
      </c>
      <c r="E139" s="352"/>
      <c r="F139" s="353"/>
      <c r="G139" s="352"/>
      <c r="H139" s="353"/>
      <c r="I139" s="354"/>
      <c r="J139" s="355"/>
    </row>
    <row r="140" spans="1:10">
      <c r="A140" s="349" t="s">
        <v>445</v>
      </c>
      <c r="B140" s="350" t="s">
        <v>446</v>
      </c>
      <c r="C140" s="349" t="s">
        <v>447</v>
      </c>
      <c r="D140" s="351">
        <v>6.6379999999999999</v>
      </c>
      <c r="E140" s="352"/>
      <c r="F140" s="353"/>
      <c r="G140" s="352"/>
      <c r="H140" s="353"/>
      <c r="I140" s="354"/>
      <c r="J140" s="355"/>
    </row>
    <row r="141" spans="1:10">
      <c r="A141" s="349" t="s">
        <v>448</v>
      </c>
      <c r="B141" s="350" t="s">
        <v>449</v>
      </c>
      <c r="C141" s="349" t="s">
        <v>450</v>
      </c>
      <c r="D141" s="351">
        <v>12.909000000000001</v>
      </c>
      <c r="E141" s="352"/>
      <c r="F141" s="353"/>
      <c r="G141" s="352"/>
      <c r="H141" s="353"/>
      <c r="I141" s="354"/>
      <c r="J141" s="355"/>
    </row>
    <row r="142" spans="1:10">
      <c r="A142" s="349" t="s">
        <v>451</v>
      </c>
      <c r="B142" s="350" t="s">
        <v>452</v>
      </c>
      <c r="C142" s="349" t="s">
        <v>250</v>
      </c>
      <c r="D142" s="351">
        <v>0.51800000000000002</v>
      </c>
      <c r="E142" s="352"/>
      <c r="F142" s="353"/>
      <c r="G142" s="352"/>
      <c r="H142" s="353"/>
      <c r="I142" s="354"/>
      <c r="J142" s="355"/>
    </row>
    <row r="143" spans="1:10">
      <c r="A143" s="349" t="s">
        <v>453</v>
      </c>
      <c r="B143" s="350" t="s">
        <v>454</v>
      </c>
      <c r="C143" s="349" t="s">
        <v>250</v>
      </c>
      <c r="D143" s="351">
        <v>2.9000000000000001E-2</v>
      </c>
      <c r="E143" s="352"/>
      <c r="F143" s="353"/>
      <c r="G143" s="352"/>
      <c r="H143" s="353"/>
      <c r="I143" s="354"/>
      <c r="J143" s="355"/>
    </row>
    <row r="144" spans="1:10">
      <c r="A144" s="349" t="s">
        <v>455</v>
      </c>
      <c r="B144" s="350" t="s">
        <v>456</v>
      </c>
      <c r="C144" s="349" t="s">
        <v>250</v>
      </c>
      <c r="D144" s="351">
        <v>0.125</v>
      </c>
      <c r="E144" s="352"/>
      <c r="F144" s="353"/>
      <c r="G144" s="352"/>
      <c r="H144" s="353"/>
      <c r="I144" s="354"/>
      <c r="J144" s="355"/>
    </row>
    <row r="145" spans="1:10">
      <c r="A145" s="349" t="s">
        <v>457</v>
      </c>
      <c r="B145" s="350" t="s">
        <v>458</v>
      </c>
      <c r="C145" s="349" t="s">
        <v>250</v>
      </c>
      <c r="D145" s="351">
        <v>83.346999999999994</v>
      </c>
      <c r="E145" s="352"/>
      <c r="F145" s="353"/>
      <c r="G145" s="352"/>
      <c r="H145" s="353"/>
      <c r="I145" s="354"/>
      <c r="J145" s="355"/>
    </row>
    <row r="146" spans="1:10">
      <c r="A146" s="349" t="s">
        <v>459</v>
      </c>
      <c r="B146" s="350" t="s">
        <v>460</v>
      </c>
      <c r="C146" s="349" t="s">
        <v>261</v>
      </c>
      <c r="D146" s="351">
        <v>18.259</v>
      </c>
      <c r="E146" s="352"/>
      <c r="F146" s="353"/>
      <c r="G146" s="352"/>
      <c r="H146" s="353"/>
      <c r="I146" s="354"/>
      <c r="J146" s="355"/>
    </row>
    <row r="147" spans="1:10">
      <c r="A147" s="349" t="s">
        <v>461</v>
      </c>
      <c r="B147" s="350" t="s">
        <v>462</v>
      </c>
      <c r="C147" s="349" t="s">
        <v>362</v>
      </c>
      <c r="D147" s="351">
        <v>4.0359999999999996</v>
      </c>
      <c r="E147" s="352"/>
      <c r="F147" s="353"/>
      <c r="G147" s="352"/>
      <c r="H147" s="353"/>
      <c r="I147" s="354"/>
      <c r="J147" s="355"/>
    </row>
    <row r="148" spans="1:10">
      <c r="A148" s="349" t="s">
        <v>463</v>
      </c>
      <c r="B148" s="350" t="s">
        <v>464</v>
      </c>
      <c r="C148" s="349" t="s">
        <v>421</v>
      </c>
      <c r="D148" s="351">
        <v>3513.1869999999999</v>
      </c>
      <c r="E148" s="352"/>
      <c r="F148" s="353"/>
      <c r="G148" s="352"/>
      <c r="H148" s="353"/>
      <c r="I148" s="354"/>
      <c r="J148" s="355"/>
    </row>
    <row r="149" spans="1:10">
      <c r="A149" s="349" t="s">
        <v>465</v>
      </c>
      <c r="B149" s="350" t="s">
        <v>466</v>
      </c>
      <c r="C149" s="349" t="s">
        <v>182</v>
      </c>
      <c r="D149" s="351">
        <v>0.44800000000000001</v>
      </c>
      <c r="E149" s="352"/>
      <c r="F149" s="353"/>
      <c r="G149" s="352"/>
      <c r="H149" s="353"/>
      <c r="I149" s="354"/>
      <c r="J149" s="355"/>
    </row>
    <row r="150" spans="1:10">
      <c r="A150" s="349" t="s">
        <v>467</v>
      </c>
      <c r="B150" s="350" t="s">
        <v>468</v>
      </c>
      <c r="C150" s="349" t="s">
        <v>469</v>
      </c>
      <c r="D150" s="351">
        <v>1.5449999999999999</v>
      </c>
      <c r="E150" s="352"/>
      <c r="F150" s="353"/>
      <c r="G150" s="352"/>
      <c r="H150" s="353"/>
      <c r="I150" s="354"/>
      <c r="J150" s="355"/>
    </row>
    <row r="151" spans="1:10">
      <c r="A151" s="349" t="s">
        <v>470</v>
      </c>
      <c r="B151" s="350" t="s">
        <v>471</v>
      </c>
      <c r="C151" s="349" t="s">
        <v>270</v>
      </c>
      <c r="D151" s="351">
        <v>243.126</v>
      </c>
      <c r="E151" s="352"/>
      <c r="F151" s="353"/>
      <c r="G151" s="352"/>
      <c r="H151" s="353"/>
      <c r="I151" s="354"/>
      <c r="J151" s="355"/>
    </row>
    <row r="152" spans="1:10">
      <c r="A152" s="349" t="s">
        <v>143</v>
      </c>
      <c r="B152" s="350" t="s">
        <v>472</v>
      </c>
      <c r="C152" s="349" t="s">
        <v>182</v>
      </c>
      <c r="D152" s="351">
        <v>0.58699999999999997</v>
      </c>
      <c r="E152" s="352"/>
      <c r="F152" s="353"/>
      <c r="G152" s="352"/>
      <c r="H152" s="353"/>
      <c r="I152" s="354"/>
      <c r="J152" s="355"/>
    </row>
    <row r="153" spans="1:10">
      <c r="A153" s="349" t="s">
        <v>473</v>
      </c>
      <c r="B153" s="350" t="s">
        <v>474</v>
      </c>
      <c r="C153" s="349" t="s">
        <v>261</v>
      </c>
      <c r="D153" s="351">
        <v>49.561999999999998</v>
      </c>
      <c r="E153" s="352"/>
      <c r="F153" s="353"/>
      <c r="G153" s="352"/>
      <c r="H153" s="353"/>
      <c r="I153" s="354"/>
      <c r="J153" s="355"/>
    </row>
    <row r="154" spans="1:10">
      <c r="A154" s="349" t="s">
        <v>475</v>
      </c>
      <c r="B154" s="350" t="s">
        <v>476</v>
      </c>
      <c r="C154" s="349" t="s">
        <v>477</v>
      </c>
      <c r="D154" s="351">
        <v>549.33699999999999</v>
      </c>
      <c r="E154" s="352"/>
      <c r="F154" s="353"/>
      <c r="G154" s="352"/>
      <c r="H154" s="353"/>
      <c r="I154" s="354"/>
      <c r="J154" s="355"/>
    </row>
    <row r="155" spans="1:10">
      <c r="A155" s="349" t="s">
        <v>478</v>
      </c>
      <c r="B155" s="350" t="s">
        <v>479</v>
      </c>
      <c r="C155" s="349" t="s">
        <v>239</v>
      </c>
      <c r="D155" s="351">
        <v>18.606000000000002</v>
      </c>
      <c r="E155" s="352"/>
      <c r="F155" s="353"/>
      <c r="G155" s="352"/>
      <c r="H155" s="353"/>
      <c r="I155" s="354"/>
      <c r="J155" s="355"/>
    </row>
    <row r="156" spans="1:10">
      <c r="A156" s="349" t="s">
        <v>480</v>
      </c>
      <c r="B156" s="350" t="s">
        <v>481</v>
      </c>
      <c r="C156" s="349" t="s">
        <v>182</v>
      </c>
      <c r="D156" s="351">
        <v>6.8760000000000003</v>
      </c>
      <c r="E156" s="352"/>
      <c r="F156" s="353"/>
      <c r="G156" s="352"/>
      <c r="H156" s="353"/>
      <c r="I156" s="354"/>
      <c r="J156" s="355"/>
    </row>
    <row r="157" spans="1:10">
      <c r="A157" s="349" t="s">
        <v>482</v>
      </c>
      <c r="B157" s="350" t="s">
        <v>483</v>
      </c>
      <c r="C157" s="349" t="s">
        <v>239</v>
      </c>
      <c r="D157" s="351">
        <v>0.79500000000000004</v>
      </c>
      <c r="E157" s="352"/>
      <c r="F157" s="353"/>
      <c r="G157" s="352"/>
      <c r="H157" s="353"/>
      <c r="I157" s="354"/>
      <c r="J157" s="355"/>
    </row>
    <row r="158" spans="1:10">
      <c r="A158" s="349" t="s">
        <v>484</v>
      </c>
      <c r="B158" s="350" t="s">
        <v>485</v>
      </c>
      <c r="C158" s="349" t="s">
        <v>270</v>
      </c>
      <c r="D158" s="351">
        <v>4.0990000000000002</v>
      </c>
      <c r="E158" s="352"/>
      <c r="F158" s="353"/>
      <c r="G158" s="352"/>
      <c r="H158" s="353"/>
      <c r="I158" s="354"/>
      <c r="J158" s="355"/>
    </row>
    <row r="159" spans="1:10">
      <c r="A159" s="349" t="s">
        <v>486</v>
      </c>
      <c r="B159" s="350" t="s">
        <v>487</v>
      </c>
      <c r="C159" s="349" t="s">
        <v>447</v>
      </c>
      <c r="D159" s="351">
        <v>0.55400000000000005</v>
      </c>
      <c r="E159" s="352"/>
      <c r="F159" s="353"/>
      <c r="G159" s="352"/>
      <c r="H159" s="353"/>
      <c r="I159" s="354"/>
      <c r="J159" s="355"/>
    </row>
    <row r="160" spans="1:10">
      <c r="A160" s="349" t="s">
        <v>488</v>
      </c>
      <c r="B160" s="350" t="s">
        <v>489</v>
      </c>
      <c r="C160" s="349" t="s">
        <v>239</v>
      </c>
      <c r="D160" s="351">
        <v>0.73899999999999999</v>
      </c>
      <c r="E160" s="352"/>
      <c r="F160" s="353"/>
      <c r="G160" s="352"/>
      <c r="H160" s="353"/>
      <c r="I160" s="354"/>
      <c r="J160" s="355"/>
    </row>
    <row r="161" spans="1:10">
      <c r="A161" s="349" t="s">
        <v>490</v>
      </c>
      <c r="B161" s="350" t="s">
        <v>491</v>
      </c>
      <c r="C161" s="349" t="s">
        <v>409</v>
      </c>
      <c r="D161" s="351">
        <v>0.437</v>
      </c>
      <c r="E161" s="352"/>
      <c r="F161" s="353"/>
      <c r="G161" s="352"/>
      <c r="H161" s="353"/>
      <c r="I161" s="354"/>
      <c r="J161" s="355"/>
    </row>
    <row r="162" spans="1:10">
      <c r="A162" s="349" t="s">
        <v>492</v>
      </c>
      <c r="B162" s="350" t="s">
        <v>493</v>
      </c>
      <c r="C162" s="349" t="s">
        <v>250</v>
      </c>
      <c r="D162" s="351">
        <v>457.08300000000003</v>
      </c>
      <c r="E162" s="352"/>
      <c r="F162" s="353"/>
      <c r="G162" s="352"/>
      <c r="H162" s="353"/>
      <c r="I162" s="354"/>
      <c r="J162" s="355"/>
    </row>
    <row r="163" spans="1:10">
      <c r="A163" s="349" t="s">
        <v>494</v>
      </c>
      <c r="B163" s="350" t="s">
        <v>495</v>
      </c>
      <c r="C163" s="349" t="s">
        <v>239</v>
      </c>
      <c r="D163" s="351">
        <v>230.47900000000001</v>
      </c>
      <c r="E163" s="352"/>
      <c r="F163" s="353"/>
      <c r="G163" s="352"/>
      <c r="H163" s="353"/>
      <c r="I163" s="354"/>
      <c r="J163" s="355"/>
    </row>
    <row r="164" spans="1:10">
      <c r="A164" s="349" t="s">
        <v>496</v>
      </c>
      <c r="B164" s="350" t="s">
        <v>497</v>
      </c>
      <c r="C164" s="349" t="s">
        <v>362</v>
      </c>
      <c r="D164" s="351">
        <v>15.794</v>
      </c>
      <c r="E164" s="352"/>
      <c r="F164" s="353"/>
      <c r="G164" s="352"/>
      <c r="H164" s="353"/>
      <c r="I164" s="354"/>
      <c r="J164" s="355"/>
    </row>
    <row r="165" spans="1:10">
      <c r="A165" s="349" t="s">
        <v>498</v>
      </c>
      <c r="B165" s="350" t="s">
        <v>499</v>
      </c>
      <c r="C165" s="349" t="s">
        <v>261</v>
      </c>
      <c r="D165" s="351">
        <v>56.545999999999999</v>
      </c>
      <c r="E165" s="352"/>
      <c r="F165" s="353"/>
      <c r="G165" s="352"/>
      <c r="H165" s="353"/>
      <c r="I165" s="354"/>
      <c r="J165" s="355"/>
    </row>
    <row r="166" spans="1:10">
      <c r="A166" s="349" t="s">
        <v>500</v>
      </c>
      <c r="B166" s="350" t="s">
        <v>501</v>
      </c>
      <c r="C166" s="349" t="s">
        <v>261</v>
      </c>
      <c r="D166" s="351">
        <v>72.35560000000001</v>
      </c>
      <c r="E166" s="352"/>
      <c r="F166" s="353"/>
      <c r="G166" s="352"/>
      <c r="H166" s="353"/>
      <c r="I166" s="354"/>
      <c r="J166" s="355"/>
    </row>
    <row r="167" spans="1:10">
      <c r="A167" s="349" t="s">
        <v>502</v>
      </c>
      <c r="B167" s="350" t="s">
        <v>503</v>
      </c>
      <c r="C167" s="349" t="s">
        <v>239</v>
      </c>
      <c r="D167" s="351">
        <v>10.541</v>
      </c>
      <c r="E167" s="352"/>
      <c r="F167" s="353"/>
      <c r="G167" s="352"/>
      <c r="H167" s="353"/>
      <c r="I167" s="354"/>
      <c r="J167" s="355"/>
    </row>
    <row r="168" spans="1:10">
      <c r="A168" s="349" t="s">
        <v>504</v>
      </c>
      <c r="B168" s="350" t="s">
        <v>505</v>
      </c>
      <c r="C168" s="349" t="s">
        <v>506</v>
      </c>
      <c r="D168" s="351">
        <v>301.601</v>
      </c>
      <c r="E168" s="352"/>
      <c r="F168" s="353"/>
      <c r="G168" s="352"/>
      <c r="H168" s="353"/>
      <c r="I168" s="354"/>
      <c r="J168" s="355"/>
    </row>
    <row r="169" spans="1:10">
      <c r="A169" s="349" t="s">
        <v>507</v>
      </c>
      <c r="B169" s="350" t="s">
        <v>508</v>
      </c>
      <c r="C169" s="349" t="s">
        <v>244</v>
      </c>
      <c r="D169" s="351">
        <v>444.09899999999999</v>
      </c>
      <c r="E169" s="352"/>
      <c r="F169" s="353"/>
      <c r="G169" s="352"/>
      <c r="H169" s="353"/>
      <c r="I169" s="354"/>
      <c r="J169" s="355"/>
    </row>
    <row r="170" spans="1:10">
      <c r="A170" s="349" t="s">
        <v>29</v>
      </c>
      <c r="B170" s="350" t="s">
        <v>509</v>
      </c>
      <c r="C170" s="349" t="s">
        <v>250</v>
      </c>
      <c r="D170" s="351">
        <v>1.052</v>
      </c>
      <c r="E170" s="352"/>
      <c r="F170" s="353"/>
      <c r="G170" s="352"/>
      <c r="H170" s="353"/>
      <c r="I170" s="354"/>
      <c r="J170" s="355"/>
    </row>
    <row r="171" spans="1:10">
      <c r="A171" s="349" t="s">
        <v>510</v>
      </c>
      <c r="B171" s="350" t="s">
        <v>511</v>
      </c>
      <c r="C171" s="349" t="s">
        <v>409</v>
      </c>
      <c r="D171" s="351">
        <v>1.0189999999999999</v>
      </c>
      <c r="E171" s="352"/>
      <c r="F171" s="353"/>
      <c r="G171" s="352"/>
      <c r="H171" s="353"/>
      <c r="I171" s="354"/>
      <c r="J171" s="355"/>
    </row>
    <row r="172" spans="1:10">
      <c r="A172" s="349" t="s">
        <v>512</v>
      </c>
      <c r="B172" s="350" t="s">
        <v>513</v>
      </c>
      <c r="C172" s="349" t="s">
        <v>409</v>
      </c>
      <c r="D172" s="351">
        <v>0.60499999999999998</v>
      </c>
      <c r="E172" s="352"/>
      <c r="F172" s="353"/>
      <c r="G172" s="352"/>
      <c r="H172" s="353"/>
      <c r="I172" s="354"/>
      <c r="J172" s="355"/>
    </row>
    <row r="173" spans="1:10">
      <c r="A173" s="349" t="s">
        <v>514</v>
      </c>
      <c r="B173" s="350" t="s">
        <v>515</v>
      </c>
      <c r="C173" s="349" t="s">
        <v>399</v>
      </c>
      <c r="D173" s="351">
        <v>4.5819999999999999</v>
      </c>
      <c r="E173" s="352"/>
      <c r="F173" s="353"/>
      <c r="G173" s="352"/>
      <c r="H173" s="353"/>
      <c r="I173" s="354"/>
      <c r="J173" s="355"/>
    </row>
    <row r="174" spans="1:10">
      <c r="A174" s="349" t="s">
        <v>516</v>
      </c>
      <c r="B174" s="350" t="s">
        <v>517</v>
      </c>
      <c r="C174" s="349" t="s">
        <v>250</v>
      </c>
      <c r="D174" s="351">
        <v>2.0979999999999999</v>
      </c>
      <c r="E174" s="352"/>
      <c r="F174" s="353"/>
      <c r="G174" s="352"/>
      <c r="H174" s="353"/>
      <c r="I174" s="354"/>
      <c r="J174" s="355"/>
    </row>
    <row r="175" spans="1:10">
      <c r="A175" s="349" t="s">
        <v>518</v>
      </c>
      <c r="B175" s="350" t="s">
        <v>519</v>
      </c>
      <c r="C175" s="349" t="s">
        <v>250</v>
      </c>
      <c r="D175" s="351">
        <v>380.90499999999997</v>
      </c>
      <c r="E175" s="352"/>
      <c r="F175" s="353"/>
      <c r="G175" s="352"/>
      <c r="H175" s="353"/>
      <c r="I175" s="354"/>
      <c r="J175" s="355"/>
    </row>
    <row r="176" spans="1:10">
      <c r="A176" s="349" t="s">
        <v>149</v>
      </c>
      <c r="B176" s="350" t="s">
        <v>520</v>
      </c>
      <c r="C176" s="349" t="s">
        <v>261</v>
      </c>
      <c r="D176" s="351">
        <v>39.652000000000001</v>
      </c>
      <c r="E176" s="352"/>
      <c r="F176" s="353"/>
      <c r="G176" s="352"/>
      <c r="H176" s="353"/>
      <c r="I176" s="354"/>
      <c r="J176" s="355"/>
    </row>
    <row r="177" spans="1:10">
      <c r="A177" s="349" t="s">
        <v>521</v>
      </c>
      <c r="B177" s="350" t="s">
        <v>522</v>
      </c>
      <c r="C177" s="349" t="s">
        <v>523</v>
      </c>
      <c r="D177" s="351">
        <v>38.792999999999999</v>
      </c>
      <c r="E177" s="352"/>
      <c r="F177" s="353"/>
      <c r="G177" s="352"/>
      <c r="H177" s="353"/>
      <c r="I177" s="354"/>
      <c r="J177" s="355"/>
    </row>
    <row r="178" spans="1:10">
      <c r="A178" s="349" t="s">
        <v>1383</v>
      </c>
      <c r="B178" s="350" t="s">
        <v>1384</v>
      </c>
      <c r="C178" s="349" t="s">
        <v>244</v>
      </c>
      <c r="D178" s="351">
        <v>13.525</v>
      </c>
      <c r="E178" s="352"/>
      <c r="F178" s="353"/>
      <c r="G178" s="352"/>
      <c r="H178" s="353"/>
      <c r="I178" s="354"/>
      <c r="J178" s="355"/>
    </row>
    <row r="179" spans="1:10">
      <c r="A179" s="358" t="s">
        <v>524</v>
      </c>
      <c r="B179" s="350" t="s">
        <v>525</v>
      </c>
      <c r="C179" s="358" t="s">
        <v>261</v>
      </c>
      <c r="D179" s="351">
        <v>70.51597000000001</v>
      </c>
      <c r="E179" s="365"/>
      <c r="F179" s="366"/>
      <c r="G179" s="359"/>
      <c r="H179" s="351"/>
      <c r="I179" s="359"/>
      <c r="J179" s="355"/>
    </row>
    <row r="180" spans="1:10">
      <c r="A180" s="349" t="s">
        <v>153</v>
      </c>
      <c r="B180" s="350" t="s">
        <v>526</v>
      </c>
      <c r="C180" s="349" t="s">
        <v>261</v>
      </c>
      <c r="D180" s="351">
        <v>39.093000000000004</v>
      </c>
      <c r="E180" s="352"/>
      <c r="F180" s="353"/>
      <c r="G180" s="352"/>
      <c r="H180" s="353"/>
      <c r="I180" s="354"/>
      <c r="J180" s="355"/>
    </row>
    <row r="181" spans="1:10">
      <c r="A181" s="349" t="s">
        <v>527</v>
      </c>
      <c r="B181" s="350" t="s">
        <v>528</v>
      </c>
      <c r="C181" s="349" t="s">
        <v>244</v>
      </c>
      <c r="D181" s="351">
        <v>9.8330000000000002</v>
      </c>
      <c r="E181" s="352"/>
      <c r="F181" s="353"/>
      <c r="G181" s="352"/>
      <c r="H181" s="353"/>
      <c r="I181" s="354"/>
      <c r="J181" s="355"/>
    </row>
    <row r="182" spans="1:10">
      <c r="A182" s="349" t="s">
        <v>529</v>
      </c>
      <c r="B182" s="350" t="s">
        <v>530</v>
      </c>
      <c r="C182" s="349" t="s">
        <v>531</v>
      </c>
      <c r="D182" s="351">
        <v>387.92599999999999</v>
      </c>
      <c r="E182" s="352"/>
      <c r="F182" s="353"/>
      <c r="G182" s="352"/>
      <c r="H182" s="353"/>
      <c r="I182" s="354"/>
      <c r="J182" s="355"/>
    </row>
    <row r="183" spans="1:10">
      <c r="A183" s="349" t="s">
        <v>85</v>
      </c>
      <c r="B183" s="350" t="s">
        <v>532</v>
      </c>
      <c r="C183" s="349" t="s">
        <v>261</v>
      </c>
      <c r="D183" s="351">
        <v>39.145000000000003</v>
      </c>
      <c r="E183" s="352"/>
      <c r="F183" s="353"/>
      <c r="G183" s="352"/>
      <c r="H183" s="353"/>
      <c r="I183" s="354"/>
      <c r="J183" s="355"/>
    </row>
    <row r="184" spans="1:10">
      <c r="A184" s="349" t="s">
        <v>150</v>
      </c>
      <c r="B184" s="350" t="s">
        <v>533</v>
      </c>
      <c r="C184" s="349" t="s">
        <v>261</v>
      </c>
      <c r="D184" s="351">
        <v>35.53</v>
      </c>
      <c r="E184" s="352"/>
      <c r="F184" s="353"/>
      <c r="G184" s="352"/>
      <c r="H184" s="353"/>
      <c r="I184" s="354"/>
      <c r="J184" s="355"/>
    </row>
    <row r="185" spans="1:10">
      <c r="A185" s="349" t="s">
        <v>84</v>
      </c>
      <c r="B185" s="350" t="s">
        <v>534</v>
      </c>
      <c r="C185" s="349" t="s">
        <v>261</v>
      </c>
      <c r="D185" s="351">
        <v>41.406999999999996</v>
      </c>
      <c r="E185" s="352"/>
      <c r="F185" s="353"/>
      <c r="G185" s="352"/>
      <c r="H185" s="353"/>
      <c r="I185" s="354"/>
      <c r="J185" s="355"/>
    </row>
    <row r="186" spans="1:10">
      <c r="A186" s="349" t="s">
        <v>148</v>
      </c>
      <c r="B186" s="350" t="s">
        <v>535</v>
      </c>
      <c r="C186" s="349" t="s">
        <v>261</v>
      </c>
      <c r="D186" s="351">
        <v>39.689</v>
      </c>
      <c r="E186" s="352"/>
      <c r="F186" s="353"/>
      <c r="G186" s="352"/>
      <c r="H186" s="353"/>
      <c r="I186" s="354"/>
      <c r="J186" s="355"/>
    </row>
    <row r="187" spans="1:10">
      <c r="A187" s="349" t="s">
        <v>536</v>
      </c>
      <c r="B187" s="350" t="s">
        <v>537</v>
      </c>
      <c r="C187" s="349" t="s">
        <v>261</v>
      </c>
      <c r="D187" s="351">
        <v>65.694999999999993</v>
      </c>
      <c r="E187" s="352"/>
      <c r="F187" s="353"/>
      <c r="G187" s="352"/>
      <c r="H187" s="353"/>
      <c r="I187" s="354"/>
      <c r="J187" s="355"/>
    </row>
    <row r="188" spans="1:10">
      <c r="A188" s="349" t="s">
        <v>538</v>
      </c>
      <c r="B188" s="350" t="s">
        <v>539</v>
      </c>
      <c r="C188" s="349" t="s">
        <v>193</v>
      </c>
      <c r="D188" s="351">
        <v>62.213000000000001</v>
      </c>
      <c r="E188" s="352"/>
      <c r="F188" s="353"/>
      <c r="G188" s="352"/>
      <c r="H188" s="353"/>
      <c r="I188" s="354"/>
      <c r="J188" s="355"/>
    </row>
    <row r="189" spans="1:10">
      <c r="A189" s="349" t="s">
        <v>31</v>
      </c>
      <c r="B189" s="350" t="s">
        <v>540</v>
      </c>
      <c r="C189" s="349" t="s">
        <v>261</v>
      </c>
      <c r="D189" s="351">
        <v>35.146000000000001</v>
      </c>
      <c r="E189" s="352"/>
      <c r="F189" s="353"/>
      <c r="G189" s="352"/>
      <c r="H189" s="353"/>
      <c r="I189" s="354"/>
      <c r="J189" s="355"/>
    </row>
    <row r="190" spans="1:10">
      <c r="A190" s="358" t="s">
        <v>541</v>
      </c>
      <c r="B190" s="350" t="s">
        <v>542</v>
      </c>
      <c r="C190" s="358" t="s">
        <v>244</v>
      </c>
      <c r="D190" s="351">
        <v>13.859</v>
      </c>
      <c r="E190" s="365"/>
      <c r="F190" s="366"/>
      <c r="G190" s="359"/>
      <c r="H190" s="351"/>
      <c r="I190" s="359"/>
      <c r="J190" s="355"/>
    </row>
    <row r="191" spans="1:10">
      <c r="A191" s="349" t="s">
        <v>543</v>
      </c>
      <c r="B191" s="350" t="s">
        <v>544</v>
      </c>
      <c r="C191" s="349" t="s">
        <v>450</v>
      </c>
      <c r="D191" s="351">
        <v>1.486</v>
      </c>
      <c r="E191" s="352"/>
      <c r="F191" s="353"/>
      <c r="G191" s="352"/>
      <c r="H191" s="353"/>
      <c r="I191" s="354"/>
      <c r="J191" s="355"/>
    </row>
    <row r="192" spans="1:10">
      <c r="A192" s="349" t="s">
        <v>16</v>
      </c>
      <c r="B192" s="350" t="s">
        <v>545</v>
      </c>
      <c r="C192" s="349" t="s">
        <v>250</v>
      </c>
      <c r="D192" s="351">
        <v>24.036999999999999</v>
      </c>
      <c r="E192" s="352"/>
      <c r="F192" s="353"/>
      <c r="G192" s="352"/>
      <c r="H192" s="353"/>
      <c r="I192" s="354"/>
      <c r="J192" s="355"/>
    </row>
    <row r="193" spans="1:10">
      <c r="A193" s="349" t="s">
        <v>546</v>
      </c>
      <c r="B193" s="350" t="s">
        <v>547</v>
      </c>
      <c r="C193" s="349" t="s">
        <v>250</v>
      </c>
      <c r="D193" s="351">
        <v>211.733</v>
      </c>
      <c r="E193" s="352"/>
      <c r="F193" s="353"/>
      <c r="G193" s="352"/>
      <c r="H193" s="353"/>
      <c r="I193" s="354"/>
      <c r="J193" s="355"/>
    </row>
    <row r="194" spans="1:10">
      <c r="A194" s="349" t="s">
        <v>548</v>
      </c>
      <c r="B194" s="350" t="s">
        <v>549</v>
      </c>
      <c r="C194" s="349" t="s">
        <v>550</v>
      </c>
      <c r="D194" s="351">
        <v>0.26800000000000002</v>
      </c>
      <c r="E194" s="352"/>
      <c r="F194" s="353"/>
      <c r="G194" s="352"/>
      <c r="H194" s="353"/>
      <c r="I194" s="354"/>
      <c r="J194" s="355"/>
    </row>
    <row r="195" spans="1:10">
      <c r="A195" s="349" t="s">
        <v>1386</v>
      </c>
      <c r="B195" s="350" t="s">
        <v>1387</v>
      </c>
      <c r="C195" s="349" t="s">
        <v>253</v>
      </c>
      <c r="D195" s="351">
        <v>4.3440000000000003</v>
      </c>
      <c r="E195" s="352"/>
      <c r="F195" s="353"/>
      <c r="G195" s="352"/>
      <c r="H195" s="353"/>
      <c r="I195" s="354"/>
      <c r="J195" s="355"/>
    </row>
    <row r="196" spans="1:10">
      <c r="A196" s="349" t="s">
        <v>551</v>
      </c>
      <c r="B196" s="350" t="s">
        <v>552</v>
      </c>
      <c r="C196" s="349" t="s">
        <v>247</v>
      </c>
      <c r="D196" s="351">
        <v>0.90700000000000003</v>
      </c>
      <c r="E196" s="352"/>
      <c r="F196" s="353"/>
      <c r="G196" s="352"/>
      <c r="H196" s="353"/>
      <c r="I196" s="354"/>
      <c r="J196" s="355"/>
    </row>
    <row r="197" spans="1:10">
      <c r="A197" s="349" t="s">
        <v>553</v>
      </c>
      <c r="B197" s="350" t="s">
        <v>554</v>
      </c>
      <c r="C197" s="349" t="s">
        <v>182</v>
      </c>
      <c r="D197" s="351">
        <v>17.571000000000002</v>
      </c>
      <c r="E197" s="352"/>
      <c r="F197" s="353"/>
      <c r="G197" s="352"/>
      <c r="H197" s="353"/>
      <c r="I197" s="354"/>
      <c r="J197" s="355"/>
    </row>
    <row r="198" spans="1:10">
      <c r="A198" s="349" t="s">
        <v>555</v>
      </c>
      <c r="B198" s="350" t="s">
        <v>556</v>
      </c>
      <c r="C198" s="349" t="s">
        <v>250</v>
      </c>
      <c r="D198" s="351">
        <v>22.358000000000001</v>
      </c>
      <c r="E198" s="352"/>
      <c r="F198" s="353"/>
      <c r="G198" s="352"/>
      <c r="H198" s="353"/>
      <c r="I198" s="354"/>
      <c r="J198" s="355"/>
    </row>
    <row r="199" spans="1:10">
      <c r="A199" s="349" t="s">
        <v>557</v>
      </c>
      <c r="B199" s="350" t="s">
        <v>558</v>
      </c>
      <c r="C199" s="349" t="s">
        <v>339</v>
      </c>
      <c r="D199" s="351">
        <v>0.20300000000000001</v>
      </c>
      <c r="E199" s="352"/>
      <c r="F199" s="353"/>
      <c r="G199" s="352"/>
      <c r="H199" s="353"/>
      <c r="I199" s="354"/>
      <c r="J199" s="355"/>
    </row>
    <row r="200" spans="1:10">
      <c r="A200" s="349" t="s">
        <v>559</v>
      </c>
      <c r="B200" s="350" t="s">
        <v>560</v>
      </c>
      <c r="C200" s="349" t="s">
        <v>389</v>
      </c>
      <c r="D200" s="351">
        <v>0.19900000000000001</v>
      </c>
      <c r="E200" s="352"/>
      <c r="F200" s="353"/>
      <c r="G200" s="352"/>
      <c r="H200" s="353"/>
      <c r="I200" s="354"/>
      <c r="J200" s="355"/>
    </row>
    <row r="201" spans="1:10">
      <c r="A201" s="349" t="s">
        <v>561</v>
      </c>
      <c r="B201" s="350" t="s">
        <v>562</v>
      </c>
      <c r="C201" s="349" t="s">
        <v>563</v>
      </c>
      <c r="D201" s="351">
        <v>15.374000000000001</v>
      </c>
      <c r="E201" s="352"/>
      <c r="F201" s="353"/>
      <c r="G201" s="352"/>
      <c r="H201" s="353"/>
      <c r="I201" s="354"/>
      <c r="J201" s="355"/>
    </row>
    <row r="202" spans="1:10">
      <c r="A202" s="349" t="s">
        <v>564</v>
      </c>
      <c r="B202" s="350" t="s">
        <v>565</v>
      </c>
      <c r="C202" s="349" t="s">
        <v>239</v>
      </c>
      <c r="D202" s="351">
        <v>0.81299999999999994</v>
      </c>
      <c r="E202" s="352"/>
      <c r="F202" s="353"/>
      <c r="G202" s="352"/>
      <c r="H202" s="353"/>
      <c r="I202" s="354"/>
      <c r="J202" s="355"/>
    </row>
    <row r="203" spans="1:10">
      <c r="A203" s="349" t="s">
        <v>566</v>
      </c>
      <c r="B203" s="350" t="s">
        <v>567</v>
      </c>
      <c r="C203" s="349" t="s">
        <v>362</v>
      </c>
      <c r="D203" s="351">
        <v>2.3140000000000001</v>
      </c>
      <c r="E203" s="352"/>
      <c r="F203" s="353"/>
      <c r="G203" s="352"/>
      <c r="H203" s="353"/>
      <c r="I203" s="354"/>
      <c r="J203" s="355"/>
    </row>
    <row r="204" spans="1:10">
      <c r="A204" s="349" t="s">
        <v>568</v>
      </c>
      <c r="B204" s="350" t="s">
        <v>569</v>
      </c>
      <c r="C204" s="349" t="s">
        <v>570</v>
      </c>
      <c r="D204" s="351">
        <v>451.50900000000001</v>
      </c>
      <c r="E204" s="352"/>
      <c r="F204" s="353"/>
      <c r="G204" s="352"/>
      <c r="H204" s="353"/>
      <c r="I204" s="354"/>
      <c r="J204" s="355"/>
    </row>
    <row r="205" spans="1:10">
      <c r="A205" s="349" t="s">
        <v>147</v>
      </c>
      <c r="B205" s="350" t="s">
        <v>571</v>
      </c>
      <c r="C205" s="349" t="s">
        <v>244</v>
      </c>
      <c r="D205" s="351">
        <v>12.05</v>
      </c>
      <c r="E205" s="352"/>
      <c r="F205" s="353"/>
      <c r="G205" s="352"/>
      <c r="H205" s="353"/>
      <c r="I205" s="354"/>
      <c r="J205" s="355"/>
    </row>
    <row r="206" spans="1:10">
      <c r="A206" s="349" t="s">
        <v>81</v>
      </c>
      <c r="B206" s="350" t="s">
        <v>572</v>
      </c>
      <c r="C206" s="349" t="s">
        <v>250</v>
      </c>
      <c r="D206" s="351">
        <v>74.238</v>
      </c>
      <c r="E206" s="352"/>
      <c r="F206" s="353"/>
      <c r="G206" s="352"/>
      <c r="H206" s="353"/>
      <c r="I206" s="354"/>
      <c r="J206" s="355"/>
    </row>
    <row r="207" spans="1:10">
      <c r="A207" s="349" t="s">
        <v>573</v>
      </c>
      <c r="B207" s="350" t="s">
        <v>574</v>
      </c>
      <c r="C207" s="349" t="s">
        <v>250</v>
      </c>
      <c r="D207" s="351">
        <v>321.29700000000003</v>
      </c>
      <c r="E207" s="352"/>
      <c r="F207" s="353"/>
      <c r="G207" s="352"/>
      <c r="H207" s="353"/>
      <c r="I207" s="354"/>
      <c r="J207" s="355"/>
    </row>
    <row r="208" spans="1:10">
      <c r="A208" s="349" t="s">
        <v>575</v>
      </c>
      <c r="B208" s="350" t="s">
        <v>576</v>
      </c>
      <c r="C208" s="349" t="s">
        <v>250</v>
      </c>
      <c r="D208" s="351">
        <v>542.88400000000001</v>
      </c>
      <c r="E208" s="352"/>
      <c r="F208" s="353"/>
      <c r="G208" s="352"/>
      <c r="H208" s="353"/>
      <c r="I208" s="354"/>
      <c r="J208" s="355"/>
    </row>
    <row r="209" spans="1:10">
      <c r="A209" s="349" t="s">
        <v>7</v>
      </c>
      <c r="B209" s="350" t="s">
        <v>577</v>
      </c>
      <c r="C209" s="349" t="s">
        <v>239</v>
      </c>
      <c r="D209" s="351">
        <v>83.287000000000006</v>
      </c>
      <c r="E209" s="352"/>
      <c r="F209" s="353"/>
      <c r="G209" s="352"/>
      <c r="H209" s="353"/>
      <c r="I209" s="354"/>
      <c r="J209" s="355"/>
    </row>
    <row r="210" spans="1:10">
      <c r="A210" s="349" t="s">
        <v>578</v>
      </c>
      <c r="B210" s="350" t="s">
        <v>579</v>
      </c>
      <c r="C210" s="349" t="s">
        <v>182</v>
      </c>
      <c r="D210" s="351">
        <v>13.031000000000001</v>
      </c>
      <c r="E210" s="352"/>
      <c r="F210" s="353"/>
      <c r="G210" s="352"/>
      <c r="H210" s="353"/>
      <c r="I210" s="354"/>
      <c r="J210" s="355"/>
    </row>
    <row r="211" spans="1:10">
      <c r="A211" s="349" t="s">
        <v>580</v>
      </c>
      <c r="B211" s="350" t="s">
        <v>581</v>
      </c>
      <c r="C211" s="349" t="s">
        <v>250</v>
      </c>
      <c r="D211" s="351">
        <v>0.23499999999999999</v>
      </c>
      <c r="E211" s="352"/>
      <c r="F211" s="353"/>
      <c r="G211" s="352"/>
      <c r="H211" s="353"/>
      <c r="I211" s="354"/>
      <c r="J211" s="355"/>
    </row>
    <row r="212" spans="1:10">
      <c r="A212" s="349" t="s">
        <v>582</v>
      </c>
      <c r="B212" s="350" t="s">
        <v>583</v>
      </c>
      <c r="C212" s="349" t="s">
        <v>339</v>
      </c>
      <c r="D212" s="351">
        <v>41.578000000000003</v>
      </c>
      <c r="E212" s="352"/>
      <c r="F212" s="353"/>
      <c r="G212" s="352"/>
      <c r="H212" s="353"/>
      <c r="I212" s="354"/>
      <c r="J212" s="355"/>
    </row>
    <row r="213" spans="1:10">
      <c r="A213" s="349" t="s">
        <v>584</v>
      </c>
      <c r="B213" s="350" t="s">
        <v>585</v>
      </c>
      <c r="C213" s="349" t="s">
        <v>250</v>
      </c>
      <c r="D213" s="351">
        <v>0.98</v>
      </c>
      <c r="E213" s="352"/>
      <c r="F213" s="353"/>
      <c r="G213" s="352"/>
      <c r="H213" s="353"/>
      <c r="I213" s="354"/>
      <c r="J213" s="355"/>
    </row>
    <row r="214" spans="1:10">
      <c r="A214" s="349" t="s">
        <v>586</v>
      </c>
      <c r="B214" s="350" t="s">
        <v>587</v>
      </c>
      <c r="C214" s="349" t="s">
        <v>588</v>
      </c>
      <c r="D214" s="351">
        <v>0.86099999999999999</v>
      </c>
      <c r="E214" s="352"/>
      <c r="F214" s="353"/>
      <c r="G214" s="352"/>
      <c r="H214" s="353"/>
      <c r="I214" s="354"/>
      <c r="J214" s="355"/>
    </row>
    <row r="215" spans="1:10">
      <c r="A215" s="349" t="s">
        <v>589</v>
      </c>
      <c r="B215" s="350" t="s">
        <v>590</v>
      </c>
      <c r="C215" s="349" t="s">
        <v>591</v>
      </c>
      <c r="D215" s="351">
        <v>10.202999999999999</v>
      </c>
      <c r="E215" s="352"/>
      <c r="F215" s="353"/>
      <c r="G215" s="352"/>
      <c r="H215" s="353"/>
      <c r="I215" s="354"/>
      <c r="J215" s="355"/>
    </row>
    <row r="216" spans="1:10">
      <c r="A216" s="349" t="s">
        <v>592</v>
      </c>
      <c r="B216" s="350" t="s">
        <v>593</v>
      </c>
      <c r="C216" s="349" t="s">
        <v>594</v>
      </c>
      <c r="D216" s="351">
        <v>0.54500000000000004</v>
      </c>
      <c r="E216" s="352"/>
      <c r="F216" s="353"/>
      <c r="G216" s="352"/>
      <c r="H216" s="353"/>
      <c r="I216" s="354"/>
      <c r="J216" s="355"/>
    </row>
    <row r="217" spans="1:10">
      <c r="A217" s="349" t="s">
        <v>595</v>
      </c>
      <c r="B217" s="350" t="s">
        <v>596</v>
      </c>
      <c r="C217" s="349" t="s">
        <v>250</v>
      </c>
      <c r="D217" s="351">
        <v>56.863999999999997</v>
      </c>
      <c r="E217" s="352"/>
      <c r="F217" s="353"/>
      <c r="G217" s="352"/>
      <c r="H217" s="353"/>
      <c r="I217" s="354"/>
      <c r="J217" s="355"/>
    </row>
    <row r="218" spans="1:10">
      <c r="A218" s="349" t="s">
        <v>597</v>
      </c>
      <c r="B218" s="350" t="s">
        <v>598</v>
      </c>
      <c r="C218" s="349" t="s">
        <v>253</v>
      </c>
      <c r="D218" s="351">
        <v>30.611000000000001</v>
      </c>
      <c r="E218" s="352"/>
      <c r="F218" s="353"/>
      <c r="G218" s="352"/>
      <c r="H218" s="353"/>
      <c r="I218" s="354"/>
      <c r="J218" s="355"/>
    </row>
    <row r="219" spans="1:10">
      <c r="A219" s="349" t="s">
        <v>599</v>
      </c>
      <c r="B219" s="350" t="s">
        <v>600</v>
      </c>
      <c r="C219" s="349" t="s">
        <v>286</v>
      </c>
      <c r="D219" s="351">
        <v>0.96399999999999997</v>
      </c>
      <c r="E219" s="352"/>
      <c r="F219" s="353"/>
      <c r="G219" s="352"/>
      <c r="H219" s="353"/>
      <c r="I219" s="354"/>
      <c r="J219" s="355"/>
    </row>
    <row r="220" spans="1:10">
      <c r="A220" s="369" t="s">
        <v>601</v>
      </c>
      <c r="B220" s="350" t="s">
        <v>602</v>
      </c>
      <c r="C220" s="370" t="s">
        <v>250</v>
      </c>
      <c r="D220" s="351">
        <v>2.4249999999999998</v>
      </c>
      <c r="E220" s="359"/>
      <c r="F220" s="351"/>
      <c r="G220" s="359"/>
      <c r="H220" s="351"/>
      <c r="I220" s="359"/>
      <c r="J220" s="355"/>
    </row>
    <row r="221" spans="1:10">
      <c r="A221" s="349" t="s">
        <v>603</v>
      </c>
      <c r="B221" s="350" t="s">
        <v>604</v>
      </c>
      <c r="C221" s="349" t="s">
        <v>605</v>
      </c>
      <c r="D221" s="351">
        <v>1089.2180000000001</v>
      </c>
      <c r="E221" s="352"/>
      <c r="F221" s="353"/>
      <c r="G221" s="352"/>
      <c r="H221" s="353"/>
      <c r="I221" s="354"/>
      <c r="J221" s="355"/>
    </row>
    <row r="222" spans="1:10">
      <c r="A222" s="349" t="s">
        <v>606</v>
      </c>
      <c r="B222" s="350" t="s">
        <v>607</v>
      </c>
      <c r="C222" s="349" t="s">
        <v>239</v>
      </c>
      <c r="D222" s="351">
        <v>0.11899999999999999</v>
      </c>
      <c r="E222" s="352"/>
      <c r="F222" s="353"/>
      <c r="G222" s="352"/>
      <c r="H222" s="353"/>
      <c r="I222" s="354"/>
      <c r="J222" s="355"/>
    </row>
    <row r="223" spans="1:10">
      <c r="A223" s="349" t="s">
        <v>608</v>
      </c>
      <c r="B223" s="350" t="s">
        <v>609</v>
      </c>
      <c r="C223" s="349" t="s">
        <v>371</v>
      </c>
      <c r="D223" s="351">
        <v>29.440999999999999</v>
      </c>
      <c r="E223" s="352"/>
      <c r="F223" s="353"/>
      <c r="G223" s="352"/>
      <c r="H223" s="353"/>
      <c r="I223" s="354"/>
      <c r="J223" s="355"/>
    </row>
    <row r="224" spans="1:10">
      <c r="A224" s="349" t="s">
        <v>610</v>
      </c>
      <c r="B224" s="350" t="s">
        <v>611</v>
      </c>
      <c r="C224" s="349" t="s">
        <v>270</v>
      </c>
      <c r="D224" s="351">
        <v>1.5409999999999999</v>
      </c>
      <c r="E224" s="352"/>
      <c r="F224" s="353"/>
      <c r="G224" s="352"/>
      <c r="H224" s="353"/>
      <c r="I224" s="354"/>
      <c r="J224" s="355"/>
    </row>
    <row r="225" spans="1:10">
      <c r="A225" s="349" t="s">
        <v>612</v>
      </c>
      <c r="B225" s="350" t="s">
        <v>613</v>
      </c>
      <c r="C225" s="349" t="s">
        <v>415</v>
      </c>
      <c r="D225" s="351">
        <v>27.786000000000001</v>
      </c>
      <c r="E225" s="352"/>
      <c r="F225" s="353"/>
      <c r="G225" s="352"/>
      <c r="H225" s="353"/>
      <c r="I225" s="354"/>
      <c r="J225" s="355"/>
    </row>
    <row r="226" spans="1:10">
      <c r="A226" s="349" t="s">
        <v>614</v>
      </c>
      <c r="B226" s="350" t="s">
        <v>615</v>
      </c>
      <c r="C226" s="349" t="s">
        <v>239</v>
      </c>
      <c r="D226" s="351">
        <v>1.4999999999999999E-2</v>
      </c>
      <c r="E226" s="352"/>
      <c r="F226" s="353"/>
      <c r="G226" s="352"/>
      <c r="H226" s="353"/>
      <c r="I226" s="354"/>
      <c r="J226" s="355"/>
    </row>
    <row r="227" spans="1:10">
      <c r="A227" s="349" t="s">
        <v>616</v>
      </c>
      <c r="B227" s="350" t="s">
        <v>617</v>
      </c>
      <c r="C227" s="349" t="s">
        <v>618</v>
      </c>
      <c r="D227" s="351">
        <v>12.622999999999999</v>
      </c>
      <c r="E227" s="352"/>
      <c r="F227" s="353"/>
      <c r="G227" s="352"/>
      <c r="H227" s="353"/>
      <c r="I227" s="354"/>
      <c r="J227" s="355"/>
    </row>
    <row r="228" spans="1:10">
      <c r="A228" s="349" t="s">
        <v>619</v>
      </c>
      <c r="B228" s="350" t="s">
        <v>620</v>
      </c>
      <c r="C228" s="349" t="s">
        <v>399</v>
      </c>
      <c r="D228" s="351">
        <v>14.154</v>
      </c>
      <c r="E228" s="352"/>
      <c r="F228" s="353"/>
      <c r="G228" s="352"/>
      <c r="H228" s="353"/>
      <c r="I228" s="354"/>
      <c r="J228" s="355"/>
    </row>
    <row r="229" spans="1:10">
      <c r="A229" s="349" t="s">
        <v>621</v>
      </c>
      <c r="B229" s="350" t="s">
        <v>622</v>
      </c>
      <c r="C229" s="349" t="s">
        <v>623</v>
      </c>
      <c r="D229" s="351">
        <v>0.871</v>
      </c>
      <c r="E229" s="352"/>
      <c r="F229" s="353"/>
      <c r="G229" s="352"/>
      <c r="H229" s="353"/>
      <c r="I229" s="354"/>
      <c r="J229" s="355"/>
    </row>
    <row r="230" spans="1:10">
      <c r="A230" s="349" t="s">
        <v>624</v>
      </c>
      <c r="B230" s="350" t="s">
        <v>625</v>
      </c>
      <c r="C230" s="349" t="s">
        <v>477</v>
      </c>
      <c r="D230" s="351">
        <v>2.431</v>
      </c>
      <c r="E230" s="352"/>
      <c r="F230" s="353"/>
      <c r="G230" s="352"/>
      <c r="H230" s="353"/>
      <c r="I230" s="354"/>
      <c r="J230" s="355"/>
    </row>
    <row r="231" spans="1:10">
      <c r="A231" s="349" t="s">
        <v>626</v>
      </c>
      <c r="B231" s="350" t="s">
        <v>627</v>
      </c>
      <c r="C231" s="349" t="s">
        <v>244</v>
      </c>
      <c r="D231" s="351">
        <v>2.8210000000000002</v>
      </c>
      <c r="E231" s="352"/>
      <c r="F231" s="353"/>
      <c r="G231" s="352"/>
      <c r="H231" s="353"/>
      <c r="I231" s="354"/>
      <c r="J231" s="355"/>
    </row>
    <row r="232" spans="1:10">
      <c r="A232" s="349" t="s">
        <v>628</v>
      </c>
      <c r="B232" s="350" t="s">
        <v>629</v>
      </c>
      <c r="C232" s="349" t="s">
        <v>244</v>
      </c>
      <c r="D232" s="351">
        <v>1.014</v>
      </c>
      <c r="E232" s="352"/>
      <c r="F232" s="353"/>
      <c r="G232" s="352"/>
      <c r="H232" s="353"/>
      <c r="I232" s="354"/>
      <c r="J232" s="355"/>
    </row>
    <row r="233" spans="1:10">
      <c r="A233" s="349" t="s">
        <v>630</v>
      </c>
      <c r="B233" s="350" t="s">
        <v>631</v>
      </c>
      <c r="C233" s="349" t="s">
        <v>632</v>
      </c>
      <c r="D233" s="351">
        <v>13.894</v>
      </c>
      <c r="E233" s="352"/>
      <c r="F233" s="353"/>
      <c r="G233" s="352"/>
      <c r="H233" s="353"/>
      <c r="I233" s="354"/>
      <c r="J233" s="355"/>
    </row>
    <row r="234" spans="1:10">
      <c r="A234" s="349" t="s">
        <v>633</v>
      </c>
      <c r="B234" s="350" t="s">
        <v>634</v>
      </c>
      <c r="C234" s="349" t="s">
        <v>250</v>
      </c>
      <c r="D234" s="351">
        <v>0.81899999999999995</v>
      </c>
      <c r="E234" s="352"/>
      <c r="F234" s="353"/>
      <c r="G234" s="352"/>
      <c r="H234" s="353"/>
      <c r="I234" s="354"/>
      <c r="J234" s="355"/>
    </row>
    <row r="235" spans="1:10">
      <c r="A235" s="349" t="s">
        <v>635</v>
      </c>
      <c r="B235" s="350" t="s">
        <v>636</v>
      </c>
      <c r="C235" s="349" t="s">
        <v>250</v>
      </c>
      <c r="D235" s="351">
        <v>0.114</v>
      </c>
      <c r="E235" s="352"/>
      <c r="F235" s="353"/>
      <c r="G235" s="352"/>
      <c r="H235" s="353"/>
      <c r="I235" s="354"/>
      <c r="J235" s="355"/>
    </row>
    <row r="236" spans="1:10">
      <c r="A236" s="369" t="s">
        <v>637</v>
      </c>
      <c r="B236" s="350" t="s">
        <v>1388</v>
      </c>
      <c r="C236" s="370" t="s">
        <v>247</v>
      </c>
      <c r="D236" s="351">
        <v>1.49</v>
      </c>
      <c r="E236" s="359"/>
      <c r="F236" s="351"/>
      <c r="G236" s="359"/>
      <c r="H236" s="351"/>
      <c r="I236" s="359"/>
      <c r="J236" s="355"/>
    </row>
    <row r="237" spans="1:10">
      <c r="A237" s="349" t="s">
        <v>639</v>
      </c>
      <c r="B237" s="350" t="s">
        <v>640</v>
      </c>
      <c r="C237" s="349" t="s">
        <v>239</v>
      </c>
      <c r="D237" s="351">
        <v>1.3540000000000001</v>
      </c>
      <c r="E237" s="352"/>
      <c r="F237" s="353"/>
      <c r="G237" s="352"/>
      <c r="H237" s="353"/>
      <c r="I237" s="354"/>
      <c r="J237" s="355"/>
    </row>
    <row r="238" spans="1:10">
      <c r="A238" s="358" t="s">
        <v>641</v>
      </c>
      <c r="B238" s="350" t="s">
        <v>1389</v>
      </c>
      <c r="C238" s="358" t="s">
        <v>239</v>
      </c>
      <c r="D238" s="351">
        <v>13.976000000000001</v>
      </c>
      <c r="E238" s="365"/>
      <c r="F238" s="366"/>
      <c r="G238" s="359"/>
      <c r="H238" s="351"/>
      <c r="I238" s="359"/>
      <c r="J238" s="355"/>
    </row>
    <row r="239" spans="1:10">
      <c r="A239" s="349" t="s">
        <v>643</v>
      </c>
      <c r="B239" s="350" t="s">
        <v>644</v>
      </c>
      <c r="C239" s="349" t="s">
        <v>409</v>
      </c>
      <c r="D239" s="351">
        <v>7.4379999999999997</v>
      </c>
      <c r="E239" s="352"/>
      <c r="F239" s="353"/>
      <c r="G239" s="352"/>
      <c r="H239" s="353"/>
      <c r="I239" s="354"/>
      <c r="J239" s="355"/>
    </row>
    <row r="240" spans="1:10">
      <c r="A240" s="349" t="s">
        <v>645</v>
      </c>
      <c r="B240" s="350" t="s">
        <v>646</v>
      </c>
      <c r="C240" s="349" t="s">
        <v>244</v>
      </c>
      <c r="D240" s="351">
        <v>10.045999999999999</v>
      </c>
      <c r="E240" s="352"/>
      <c r="F240" s="353"/>
      <c r="G240" s="352"/>
      <c r="H240" s="353"/>
      <c r="I240" s="354"/>
      <c r="J240" s="355"/>
    </row>
    <row r="241" spans="1:10">
      <c r="A241" s="349" t="s">
        <v>647</v>
      </c>
      <c r="B241" s="350" t="s">
        <v>648</v>
      </c>
      <c r="C241" s="349" t="s">
        <v>239</v>
      </c>
      <c r="D241" s="351">
        <v>2.5609999999999999</v>
      </c>
      <c r="E241" s="352"/>
      <c r="F241" s="353"/>
      <c r="G241" s="352"/>
      <c r="H241" s="353"/>
      <c r="I241" s="354"/>
      <c r="J241" s="355"/>
    </row>
    <row r="242" spans="1:10">
      <c r="A242" s="349" t="s">
        <v>649</v>
      </c>
      <c r="B242" s="350" t="s">
        <v>650</v>
      </c>
      <c r="C242" s="349" t="s">
        <v>250</v>
      </c>
      <c r="D242" s="351">
        <v>25.698</v>
      </c>
      <c r="E242" s="352"/>
      <c r="F242" s="353"/>
      <c r="G242" s="352"/>
      <c r="H242" s="353"/>
      <c r="I242" s="354"/>
      <c r="J242" s="355"/>
    </row>
    <row r="243" spans="1:10">
      <c r="A243" s="349" t="s">
        <v>651</v>
      </c>
      <c r="B243" s="350" t="s">
        <v>652</v>
      </c>
      <c r="C243" s="349" t="s">
        <v>250</v>
      </c>
      <c r="D243" s="351">
        <v>3.262</v>
      </c>
      <c r="E243" s="352"/>
      <c r="F243" s="353"/>
      <c r="G243" s="352"/>
      <c r="H243" s="353"/>
      <c r="I243" s="354"/>
      <c r="J243" s="355"/>
    </row>
    <row r="244" spans="1:10">
      <c r="A244" s="349" t="s">
        <v>14</v>
      </c>
      <c r="B244" s="350" t="s">
        <v>653</v>
      </c>
      <c r="C244" s="349" t="s">
        <v>250</v>
      </c>
      <c r="D244" s="351">
        <v>19.358000000000001</v>
      </c>
      <c r="E244" s="352"/>
      <c r="F244" s="353"/>
      <c r="G244" s="352"/>
      <c r="H244" s="353"/>
      <c r="I244" s="354"/>
      <c r="J244" s="355"/>
    </row>
    <row r="245" spans="1:10">
      <c r="A245" s="349" t="s">
        <v>1390</v>
      </c>
      <c r="B245" s="350" t="s">
        <v>1391</v>
      </c>
      <c r="C245" s="349" t="s">
        <v>250</v>
      </c>
      <c r="D245" s="351">
        <v>57.164000000000001</v>
      </c>
      <c r="E245" s="352"/>
      <c r="F245" s="353"/>
      <c r="G245" s="352"/>
      <c r="H245" s="353"/>
      <c r="I245" s="354"/>
      <c r="J245" s="355"/>
    </row>
    <row r="246" spans="1:10">
      <c r="A246" s="349" t="s">
        <v>654</v>
      </c>
      <c r="B246" s="350" t="s">
        <v>655</v>
      </c>
      <c r="C246" s="349" t="s">
        <v>250</v>
      </c>
      <c r="D246" s="351">
        <v>190.678</v>
      </c>
      <c r="E246" s="352"/>
      <c r="F246" s="353"/>
      <c r="G246" s="352"/>
      <c r="H246" s="353"/>
      <c r="I246" s="354"/>
      <c r="J246" s="355"/>
    </row>
    <row r="247" spans="1:10">
      <c r="A247" s="349" t="s">
        <v>656</v>
      </c>
      <c r="B247" s="350" t="s">
        <v>657</v>
      </c>
      <c r="C247" s="349" t="s">
        <v>658</v>
      </c>
      <c r="D247" s="351">
        <v>0.95799999999999996</v>
      </c>
      <c r="E247" s="352"/>
      <c r="F247" s="353"/>
      <c r="G247" s="352"/>
      <c r="H247" s="353"/>
      <c r="I247" s="354"/>
      <c r="J247" s="355"/>
    </row>
    <row r="248" spans="1:10">
      <c r="A248" s="349" t="s">
        <v>659</v>
      </c>
      <c r="B248" s="350" t="s">
        <v>660</v>
      </c>
      <c r="C248" s="349" t="s">
        <v>247</v>
      </c>
      <c r="D248" s="351">
        <v>467.21620000000001</v>
      </c>
      <c r="E248" s="352"/>
      <c r="F248" s="353"/>
      <c r="G248" s="352"/>
      <c r="H248" s="353"/>
      <c r="I248" s="354"/>
      <c r="J248" s="355"/>
    </row>
    <row r="249" spans="1:10">
      <c r="A249" s="349" t="s">
        <v>12</v>
      </c>
      <c r="B249" s="350" t="s">
        <v>661</v>
      </c>
      <c r="C249" s="349" t="s">
        <v>247</v>
      </c>
      <c r="D249" s="351">
        <v>36.375999999999998</v>
      </c>
      <c r="E249" s="352"/>
      <c r="F249" s="353"/>
      <c r="G249" s="352"/>
      <c r="H249" s="353"/>
      <c r="I249" s="354"/>
      <c r="J249" s="355"/>
    </row>
    <row r="250" spans="1:10">
      <c r="A250" s="349" t="s">
        <v>662</v>
      </c>
      <c r="B250" s="350" t="s">
        <v>663</v>
      </c>
      <c r="C250" s="349" t="s">
        <v>250</v>
      </c>
      <c r="D250" s="351">
        <v>2.9169999999999998</v>
      </c>
      <c r="E250" s="352"/>
      <c r="F250" s="353"/>
      <c r="G250" s="352"/>
      <c r="H250" s="353"/>
      <c r="I250" s="354"/>
      <c r="J250" s="355"/>
    </row>
    <row r="251" spans="1:10">
      <c r="A251" s="349" t="s">
        <v>664</v>
      </c>
      <c r="B251" s="350" t="s">
        <v>665</v>
      </c>
      <c r="C251" s="349" t="s">
        <v>666</v>
      </c>
      <c r="D251" s="351">
        <v>7.7779999999999996</v>
      </c>
      <c r="E251" s="352"/>
      <c r="F251" s="353"/>
      <c r="G251" s="352"/>
      <c r="H251" s="353"/>
      <c r="I251" s="354"/>
      <c r="J251" s="355"/>
    </row>
    <row r="252" spans="1:10">
      <c r="A252" s="349" t="s">
        <v>667</v>
      </c>
      <c r="B252" s="350" t="s">
        <v>668</v>
      </c>
      <c r="C252" s="349" t="s">
        <v>669</v>
      </c>
      <c r="D252" s="351">
        <v>19.306999999999999</v>
      </c>
      <c r="E252" s="352"/>
      <c r="F252" s="353"/>
      <c r="G252" s="352"/>
      <c r="H252" s="353"/>
      <c r="I252" s="354"/>
      <c r="J252" s="355"/>
    </row>
    <row r="253" spans="1:10">
      <c r="A253" s="349" t="s">
        <v>670</v>
      </c>
      <c r="B253" s="350" t="s">
        <v>671</v>
      </c>
      <c r="C253" s="349" t="s">
        <v>250</v>
      </c>
      <c r="D253" s="351">
        <v>8.6999999999999994E-2</v>
      </c>
      <c r="E253" s="352"/>
      <c r="F253" s="353"/>
      <c r="G253" s="352"/>
      <c r="H253" s="353"/>
      <c r="I253" s="354"/>
      <c r="J253" s="355"/>
    </row>
    <row r="254" spans="1:10">
      <c r="A254" s="358" t="s">
        <v>672</v>
      </c>
      <c r="B254" s="350" t="s">
        <v>673</v>
      </c>
      <c r="C254" s="358" t="s">
        <v>239</v>
      </c>
      <c r="D254" s="351">
        <v>23.486999999999998</v>
      </c>
      <c r="E254" s="365"/>
      <c r="F254" s="366"/>
      <c r="G254" s="359"/>
      <c r="H254" s="351"/>
      <c r="I254" s="359"/>
      <c r="J254" s="355"/>
    </row>
    <row r="255" spans="1:10">
      <c r="A255" s="349" t="s">
        <v>676</v>
      </c>
      <c r="B255" s="350" t="s">
        <v>677</v>
      </c>
      <c r="C255" s="349" t="s">
        <v>300</v>
      </c>
      <c r="D255" s="351">
        <v>19.094000000000001</v>
      </c>
      <c r="E255" s="352"/>
      <c r="F255" s="353"/>
      <c r="G255" s="352"/>
      <c r="H255" s="353"/>
      <c r="I255" s="354"/>
      <c r="J255" s="355"/>
    </row>
    <row r="256" spans="1:10">
      <c r="A256" s="349" t="s">
        <v>678</v>
      </c>
      <c r="B256" s="350" t="s">
        <v>679</v>
      </c>
      <c r="C256" s="349" t="s">
        <v>250</v>
      </c>
      <c r="D256" s="351">
        <v>10.382</v>
      </c>
      <c r="E256" s="352"/>
      <c r="F256" s="353"/>
      <c r="G256" s="352"/>
      <c r="H256" s="353"/>
      <c r="I256" s="354"/>
      <c r="J256" s="355"/>
    </row>
    <row r="257" spans="1:10">
      <c r="A257" s="349" t="s">
        <v>680</v>
      </c>
      <c r="B257" s="350" t="s">
        <v>681</v>
      </c>
      <c r="C257" s="349" t="s">
        <v>682</v>
      </c>
      <c r="D257" s="351">
        <v>10.567</v>
      </c>
      <c r="E257" s="352"/>
      <c r="F257" s="353"/>
      <c r="G257" s="352"/>
      <c r="H257" s="353"/>
      <c r="I257" s="354"/>
      <c r="J257" s="355"/>
    </row>
    <row r="258" spans="1:10">
      <c r="A258" s="349" t="s">
        <v>683</v>
      </c>
      <c r="B258" s="350" t="s">
        <v>684</v>
      </c>
      <c r="C258" s="349" t="s">
        <v>658</v>
      </c>
      <c r="D258" s="351">
        <v>20.021999999999998</v>
      </c>
      <c r="E258" s="352"/>
      <c r="F258" s="353"/>
      <c r="G258" s="352"/>
      <c r="H258" s="353"/>
      <c r="I258" s="354"/>
      <c r="J258" s="355"/>
    </row>
    <row r="259" spans="1:10">
      <c r="A259" s="349" t="s">
        <v>685</v>
      </c>
      <c r="B259" s="350" t="s">
        <v>686</v>
      </c>
      <c r="C259" s="349" t="s">
        <v>409</v>
      </c>
      <c r="D259" s="351">
        <v>1.0039999999999998</v>
      </c>
      <c r="E259" s="352"/>
      <c r="F259" s="353"/>
      <c r="G259" s="352"/>
      <c r="H259" s="353"/>
      <c r="I259" s="354"/>
      <c r="J259" s="355"/>
    </row>
    <row r="260" spans="1:10">
      <c r="A260" s="349" t="s">
        <v>687</v>
      </c>
      <c r="B260" s="350" t="s">
        <v>688</v>
      </c>
      <c r="C260" s="349" t="s">
        <v>689</v>
      </c>
      <c r="D260" s="351">
        <v>720.68100000000004</v>
      </c>
      <c r="E260" s="352"/>
      <c r="F260" s="353"/>
      <c r="G260" s="352"/>
      <c r="H260" s="353"/>
      <c r="I260" s="354"/>
      <c r="J260" s="355"/>
    </row>
    <row r="261" spans="1:10">
      <c r="A261" s="349" t="s">
        <v>690</v>
      </c>
      <c r="B261" s="350" t="s">
        <v>691</v>
      </c>
      <c r="C261" s="349" t="s">
        <v>692</v>
      </c>
      <c r="D261" s="351">
        <v>358.98700000000002</v>
      </c>
      <c r="E261" s="352"/>
      <c r="F261" s="353"/>
      <c r="G261" s="352"/>
      <c r="H261" s="353"/>
      <c r="I261" s="354"/>
      <c r="J261" s="355"/>
    </row>
    <row r="262" spans="1:10">
      <c r="A262" s="349" t="s">
        <v>693</v>
      </c>
      <c r="B262" s="350" t="s">
        <v>694</v>
      </c>
      <c r="C262" s="349" t="s">
        <v>695</v>
      </c>
      <c r="D262" s="351">
        <v>4500.88</v>
      </c>
      <c r="E262" s="352"/>
      <c r="F262" s="353"/>
      <c r="G262" s="352"/>
      <c r="H262" s="353"/>
      <c r="I262" s="354"/>
      <c r="J262" s="355"/>
    </row>
    <row r="263" spans="1:10">
      <c r="A263" s="349" t="s">
        <v>27</v>
      </c>
      <c r="B263" s="350" t="s">
        <v>696</v>
      </c>
      <c r="C263" s="349" t="s">
        <v>250</v>
      </c>
      <c r="D263" s="351">
        <v>2090.0239999999999</v>
      </c>
      <c r="E263" s="352"/>
      <c r="F263" s="353"/>
      <c r="G263" s="352"/>
      <c r="H263" s="353"/>
      <c r="I263" s="354"/>
      <c r="J263" s="355"/>
    </row>
    <row r="264" spans="1:10">
      <c r="A264" s="349" t="s">
        <v>697</v>
      </c>
      <c r="B264" s="350" t="s">
        <v>698</v>
      </c>
      <c r="C264" s="349" t="s">
        <v>699</v>
      </c>
      <c r="D264" s="351">
        <v>29.294690000000003</v>
      </c>
      <c r="E264" s="352"/>
      <c r="F264" s="353"/>
      <c r="G264" s="352"/>
      <c r="H264" s="353"/>
      <c r="I264" s="354"/>
      <c r="J264" s="355"/>
    </row>
    <row r="265" spans="1:10">
      <c r="A265" s="349" t="s">
        <v>700</v>
      </c>
      <c r="B265" s="350" t="s">
        <v>701</v>
      </c>
      <c r="C265" s="349" t="s">
        <v>182</v>
      </c>
      <c r="D265" s="351">
        <v>52.018000000000001</v>
      </c>
      <c r="E265" s="352"/>
      <c r="F265" s="353"/>
      <c r="G265" s="352"/>
      <c r="H265" s="353"/>
      <c r="I265" s="354"/>
      <c r="J265" s="355"/>
    </row>
    <row r="266" spans="1:10">
      <c r="A266" s="349" t="s">
        <v>702</v>
      </c>
      <c r="B266" s="350" t="s">
        <v>703</v>
      </c>
      <c r="C266" s="349" t="s">
        <v>699</v>
      </c>
      <c r="D266" s="351">
        <v>1.24</v>
      </c>
      <c r="E266" s="352"/>
      <c r="F266" s="353"/>
      <c r="G266" s="352"/>
      <c r="H266" s="353"/>
      <c r="I266" s="354"/>
      <c r="J266" s="355"/>
    </row>
    <row r="267" spans="1:10">
      <c r="A267" s="349" t="s">
        <v>704</v>
      </c>
      <c r="B267" s="350" t="s">
        <v>705</v>
      </c>
      <c r="C267" s="349" t="s">
        <v>706</v>
      </c>
      <c r="D267" s="351">
        <v>2.9809999999999999</v>
      </c>
      <c r="E267" s="352"/>
      <c r="F267" s="353"/>
      <c r="G267" s="352"/>
      <c r="H267" s="353"/>
      <c r="I267" s="354"/>
      <c r="J267" s="355"/>
    </row>
    <row r="268" spans="1:10">
      <c r="A268" s="349" t="s">
        <v>707</v>
      </c>
      <c r="B268" s="350" t="s">
        <v>708</v>
      </c>
      <c r="C268" s="349" t="s">
        <v>618</v>
      </c>
      <c r="D268" s="351">
        <v>119.017</v>
      </c>
      <c r="E268" s="352"/>
      <c r="F268" s="353"/>
      <c r="G268" s="352"/>
      <c r="H268" s="353"/>
      <c r="I268" s="354"/>
      <c r="J268" s="355"/>
    </row>
    <row r="269" spans="1:10">
      <c r="A269" s="349" t="s">
        <v>709</v>
      </c>
      <c r="B269" s="350" t="s">
        <v>710</v>
      </c>
      <c r="C269" s="349" t="s">
        <v>182</v>
      </c>
      <c r="D269" s="351">
        <v>1.861</v>
      </c>
      <c r="E269" s="352"/>
      <c r="F269" s="353"/>
      <c r="G269" s="352"/>
      <c r="H269" s="353"/>
      <c r="I269" s="354"/>
      <c r="J269" s="355"/>
    </row>
    <row r="270" spans="1:10">
      <c r="A270" s="349" t="s">
        <v>711</v>
      </c>
      <c r="B270" s="350" t="s">
        <v>712</v>
      </c>
      <c r="C270" s="349" t="s">
        <v>713</v>
      </c>
      <c r="D270" s="351">
        <v>36.387999999999998</v>
      </c>
      <c r="E270" s="352"/>
      <c r="F270" s="353"/>
      <c r="G270" s="352"/>
      <c r="H270" s="353"/>
      <c r="I270" s="354"/>
      <c r="J270" s="355"/>
    </row>
    <row r="271" spans="1:10">
      <c r="A271" s="358" t="s">
        <v>714</v>
      </c>
      <c r="B271" s="350" t="s">
        <v>715</v>
      </c>
      <c r="C271" s="349" t="s">
        <v>250</v>
      </c>
      <c r="D271" s="351">
        <v>314.43799999999999</v>
      </c>
      <c r="E271" s="352"/>
      <c r="F271" s="366"/>
      <c r="G271" s="352"/>
      <c r="H271" s="351"/>
      <c r="I271" s="354"/>
      <c r="J271" s="355"/>
    </row>
    <row r="272" spans="1:10">
      <c r="A272" s="349" t="s">
        <v>716</v>
      </c>
      <c r="B272" s="350" t="s">
        <v>717</v>
      </c>
      <c r="C272" s="349" t="s">
        <v>409</v>
      </c>
      <c r="D272" s="351">
        <v>13.02</v>
      </c>
      <c r="E272" s="352"/>
      <c r="F272" s="353"/>
      <c r="G272" s="352"/>
      <c r="H272" s="353"/>
      <c r="I272" s="354"/>
      <c r="J272" s="355"/>
    </row>
    <row r="273" spans="1:10">
      <c r="A273" s="349" t="s">
        <v>718</v>
      </c>
      <c r="B273" s="350" t="s">
        <v>719</v>
      </c>
      <c r="C273" s="349" t="s">
        <v>182</v>
      </c>
      <c r="D273" s="351">
        <v>1.226</v>
      </c>
      <c r="E273" s="352"/>
      <c r="F273" s="353"/>
      <c r="G273" s="352"/>
      <c r="H273" s="353"/>
      <c r="I273" s="354"/>
      <c r="J273" s="355"/>
    </row>
    <row r="274" spans="1:10">
      <c r="A274" s="349" t="s">
        <v>720</v>
      </c>
      <c r="B274" s="350" t="s">
        <v>721</v>
      </c>
      <c r="C274" s="349" t="s">
        <v>506</v>
      </c>
      <c r="D274" s="351">
        <v>14.811</v>
      </c>
      <c r="E274" s="352"/>
      <c r="F274" s="353"/>
      <c r="G274" s="352"/>
      <c r="H274" s="353"/>
      <c r="I274" s="354"/>
      <c r="J274" s="355"/>
    </row>
    <row r="275" spans="1:10">
      <c r="A275" s="349" t="s">
        <v>722</v>
      </c>
      <c r="B275" s="350" t="s">
        <v>723</v>
      </c>
      <c r="C275" s="349" t="s">
        <v>371</v>
      </c>
      <c r="D275" s="351">
        <v>69.423000000000002</v>
      </c>
      <c r="E275" s="352"/>
      <c r="F275" s="353"/>
      <c r="G275" s="352"/>
      <c r="H275" s="353"/>
      <c r="I275" s="354"/>
      <c r="J275" s="355"/>
    </row>
    <row r="276" spans="1:10">
      <c r="A276" s="349" t="s">
        <v>724</v>
      </c>
      <c r="B276" s="350" t="s">
        <v>725</v>
      </c>
      <c r="C276" s="349" t="s">
        <v>270</v>
      </c>
      <c r="D276" s="351">
        <v>1.875</v>
      </c>
      <c r="E276" s="352"/>
      <c r="F276" s="353"/>
      <c r="G276" s="352"/>
      <c r="H276" s="353"/>
      <c r="I276" s="354"/>
      <c r="J276" s="355"/>
    </row>
    <row r="277" spans="1:10">
      <c r="A277" s="349" t="s">
        <v>726</v>
      </c>
      <c r="B277" s="350" t="s">
        <v>727</v>
      </c>
      <c r="C277" s="349" t="s">
        <v>239</v>
      </c>
      <c r="D277" s="351">
        <v>0.11799999999999999</v>
      </c>
      <c r="E277" s="352"/>
      <c r="F277" s="353"/>
      <c r="G277" s="352"/>
      <c r="H277" s="353"/>
      <c r="I277" s="354"/>
      <c r="J277" s="355"/>
    </row>
    <row r="278" spans="1:10">
      <c r="A278" s="349" t="s">
        <v>728</v>
      </c>
      <c r="B278" s="350" t="s">
        <v>729</v>
      </c>
      <c r="C278" s="349" t="s">
        <v>239</v>
      </c>
      <c r="D278" s="351">
        <v>1.0900000000000001</v>
      </c>
      <c r="E278" s="352"/>
      <c r="F278" s="353"/>
      <c r="G278" s="352"/>
      <c r="H278" s="353"/>
      <c r="I278" s="354"/>
      <c r="J278" s="355"/>
    </row>
    <row r="279" spans="1:10">
      <c r="A279" s="349" t="s">
        <v>730</v>
      </c>
      <c r="B279" s="350" t="s">
        <v>731</v>
      </c>
      <c r="C279" s="349" t="s">
        <v>339</v>
      </c>
      <c r="D279" s="351">
        <v>15.198</v>
      </c>
      <c r="E279" s="352"/>
      <c r="F279" s="353"/>
      <c r="G279" s="352"/>
      <c r="H279" s="353"/>
      <c r="I279" s="354"/>
      <c r="J279" s="355"/>
    </row>
    <row r="280" spans="1:10">
      <c r="A280" s="349" t="s">
        <v>732</v>
      </c>
      <c r="B280" s="350" t="s">
        <v>733</v>
      </c>
      <c r="C280" s="349" t="s">
        <v>239</v>
      </c>
      <c r="D280" s="351">
        <v>0.86399999999999999</v>
      </c>
      <c r="E280" s="352"/>
      <c r="F280" s="353"/>
      <c r="G280" s="352"/>
      <c r="H280" s="353"/>
      <c r="I280" s="354"/>
      <c r="J280" s="355"/>
    </row>
    <row r="281" spans="1:10">
      <c r="A281" s="349" t="s">
        <v>734</v>
      </c>
      <c r="B281" s="350" t="s">
        <v>735</v>
      </c>
      <c r="C281" s="349" t="s">
        <v>261</v>
      </c>
      <c r="D281" s="351">
        <v>419.19900000000001</v>
      </c>
      <c r="E281" s="352"/>
      <c r="F281" s="353"/>
      <c r="G281" s="352"/>
      <c r="H281" s="353"/>
      <c r="I281" s="354"/>
      <c r="J281" s="355"/>
    </row>
    <row r="282" spans="1:10">
      <c r="A282" s="349" t="s">
        <v>736</v>
      </c>
      <c r="B282" s="350" t="s">
        <v>737</v>
      </c>
      <c r="C282" s="349" t="s">
        <v>738</v>
      </c>
      <c r="D282" s="351">
        <v>372.92599999999999</v>
      </c>
      <c r="E282" s="352"/>
      <c r="F282" s="353"/>
      <c r="G282" s="352"/>
      <c r="H282" s="353"/>
      <c r="I282" s="354"/>
      <c r="J282" s="355"/>
    </row>
    <row r="283" spans="1:10">
      <c r="A283" s="349" t="s">
        <v>739</v>
      </c>
      <c r="B283" s="350" t="s">
        <v>740</v>
      </c>
      <c r="C283" s="349" t="s">
        <v>506</v>
      </c>
      <c r="D283" s="351">
        <v>5.7569999999999997</v>
      </c>
      <c r="E283" s="352"/>
      <c r="F283" s="353"/>
      <c r="G283" s="352"/>
      <c r="H283" s="353"/>
      <c r="I283" s="354"/>
      <c r="J283" s="355"/>
    </row>
    <row r="284" spans="1:10">
      <c r="A284" s="349" t="s">
        <v>741</v>
      </c>
      <c r="B284" s="350" t="s">
        <v>742</v>
      </c>
      <c r="C284" s="349" t="s">
        <v>362</v>
      </c>
      <c r="D284" s="351">
        <v>271.291</v>
      </c>
      <c r="E284" s="352"/>
      <c r="F284" s="353"/>
      <c r="G284" s="352"/>
      <c r="H284" s="353"/>
      <c r="I284" s="354"/>
      <c r="J284" s="355"/>
    </row>
    <row r="285" spans="1:10">
      <c r="A285" s="349" t="s">
        <v>743</v>
      </c>
      <c r="B285" s="350" t="s">
        <v>744</v>
      </c>
      <c r="C285" s="349" t="s">
        <v>253</v>
      </c>
      <c r="D285" s="351">
        <v>56.59</v>
      </c>
      <c r="E285" s="352"/>
      <c r="F285" s="353"/>
      <c r="G285" s="352"/>
      <c r="H285" s="353"/>
      <c r="I285" s="354"/>
      <c r="J285" s="355"/>
    </row>
    <row r="286" spans="1:10">
      <c r="A286" s="349" t="s">
        <v>745</v>
      </c>
      <c r="B286" s="350" t="s">
        <v>746</v>
      </c>
      <c r="C286" s="349" t="s">
        <v>747</v>
      </c>
      <c r="D286" s="351">
        <v>26.736000000000001</v>
      </c>
      <c r="E286" s="352"/>
      <c r="F286" s="353"/>
      <c r="G286" s="352"/>
      <c r="H286" s="353"/>
      <c r="I286" s="354"/>
      <c r="J286" s="355"/>
    </row>
    <row r="287" spans="1:10">
      <c r="A287" s="349" t="s">
        <v>748</v>
      </c>
      <c r="B287" s="350" t="s">
        <v>749</v>
      </c>
      <c r="C287" s="349" t="s">
        <v>750</v>
      </c>
      <c r="D287" s="351">
        <v>75.39</v>
      </c>
      <c r="E287" s="352"/>
      <c r="F287" s="353"/>
      <c r="G287" s="352"/>
      <c r="H287" s="353"/>
      <c r="I287" s="354"/>
      <c r="J287" s="355"/>
    </row>
    <row r="288" spans="1:10">
      <c r="A288" s="349" t="s">
        <v>751</v>
      </c>
      <c r="B288" s="350" t="s">
        <v>752</v>
      </c>
      <c r="C288" s="349" t="s">
        <v>753</v>
      </c>
      <c r="D288" s="351">
        <v>4.7919999999999998</v>
      </c>
      <c r="E288" s="352"/>
      <c r="F288" s="353"/>
      <c r="G288" s="352"/>
      <c r="H288" s="353"/>
      <c r="I288" s="354"/>
      <c r="J288" s="355"/>
    </row>
    <row r="289" spans="1:10">
      <c r="A289" s="349" t="s">
        <v>754</v>
      </c>
      <c r="B289" s="350" t="s">
        <v>755</v>
      </c>
      <c r="C289" s="349" t="s">
        <v>753</v>
      </c>
      <c r="D289" s="351">
        <v>24.306000000000001</v>
      </c>
      <c r="E289" s="352"/>
      <c r="F289" s="353"/>
      <c r="G289" s="352"/>
      <c r="H289" s="353"/>
      <c r="I289" s="354"/>
      <c r="J289" s="355"/>
    </row>
    <row r="290" spans="1:10">
      <c r="A290" s="349" t="s">
        <v>756</v>
      </c>
      <c r="B290" s="350" t="s">
        <v>757</v>
      </c>
      <c r="C290" s="349" t="s">
        <v>362</v>
      </c>
      <c r="D290" s="351">
        <v>8.9779999999999998</v>
      </c>
      <c r="E290" s="352"/>
      <c r="F290" s="353"/>
      <c r="G290" s="352"/>
      <c r="H290" s="353"/>
      <c r="I290" s="354"/>
      <c r="J290" s="355"/>
    </row>
    <row r="291" spans="1:10">
      <c r="A291" s="349" t="s">
        <v>758</v>
      </c>
      <c r="B291" s="350" t="s">
        <v>759</v>
      </c>
      <c r="C291" s="349" t="s">
        <v>250</v>
      </c>
      <c r="D291" s="351">
        <v>7.0000000000000007E-2</v>
      </c>
      <c r="E291" s="352"/>
      <c r="F291" s="353"/>
      <c r="G291" s="352"/>
      <c r="H291" s="353"/>
      <c r="I291" s="354"/>
      <c r="J291" s="355"/>
    </row>
    <row r="292" spans="1:10">
      <c r="A292" s="362" t="s">
        <v>760</v>
      </c>
      <c r="B292" s="350" t="s">
        <v>761</v>
      </c>
      <c r="C292" s="349" t="s">
        <v>762</v>
      </c>
      <c r="D292" s="351">
        <v>68.501999999999995</v>
      </c>
      <c r="E292" s="352"/>
      <c r="F292" s="353"/>
      <c r="G292" s="352"/>
      <c r="H292" s="353"/>
      <c r="I292" s="354"/>
      <c r="J292" s="355"/>
    </row>
    <row r="293" spans="1:10">
      <c r="A293" s="349" t="s">
        <v>763</v>
      </c>
      <c r="B293" s="350" t="s">
        <v>764</v>
      </c>
      <c r="C293" s="349" t="s">
        <v>347</v>
      </c>
      <c r="D293" s="351">
        <v>27.396000000000001</v>
      </c>
      <c r="E293" s="352"/>
      <c r="F293" s="353"/>
      <c r="G293" s="352"/>
      <c r="H293" s="353"/>
      <c r="I293" s="354"/>
      <c r="J293" s="355"/>
    </row>
    <row r="294" spans="1:10">
      <c r="A294" s="349" t="s">
        <v>765</v>
      </c>
      <c r="B294" s="350" t="s">
        <v>766</v>
      </c>
      <c r="C294" s="349" t="s">
        <v>767</v>
      </c>
      <c r="D294" s="351">
        <v>106.419</v>
      </c>
      <c r="E294" s="352"/>
      <c r="F294" s="353"/>
      <c r="G294" s="352"/>
      <c r="H294" s="353"/>
      <c r="I294" s="354"/>
      <c r="J294" s="355"/>
    </row>
    <row r="295" spans="1:10">
      <c r="A295" s="349" t="s">
        <v>768</v>
      </c>
      <c r="B295" s="350" t="s">
        <v>769</v>
      </c>
      <c r="C295" s="349" t="s">
        <v>447</v>
      </c>
      <c r="D295" s="351">
        <v>0.30599999999999999</v>
      </c>
      <c r="E295" s="352"/>
      <c r="F295" s="353"/>
      <c r="G295" s="352"/>
      <c r="H295" s="353"/>
      <c r="I295" s="354"/>
      <c r="J295" s="355"/>
    </row>
    <row r="296" spans="1:10">
      <c r="A296" s="349" t="s">
        <v>770</v>
      </c>
      <c r="B296" s="350" t="s">
        <v>771</v>
      </c>
      <c r="C296" s="349" t="s">
        <v>300</v>
      </c>
      <c r="D296" s="351">
        <v>37.478999999999999</v>
      </c>
      <c r="E296" s="352"/>
      <c r="F296" s="353"/>
      <c r="G296" s="352"/>
      <c r="H296" s="353"/>
      <c r="I296" s="354"/>
      <c r="J296" s="355"/>
    </row>
    <row r="297" spans="1:10">
      <c r="A297" s="349" t="s">
        <v>774</v>
      </c>
      <c r="B297" s="350" t="s">
        <v>775</v>
      </c>
      <c r="C297" s="349" t="s">
        <v>776</v>
      </c>
      <c r="D297" s="351">
        <v>2.0510000000000002</v>
      </c>
      <c r="E297" s="352"/>
      <c r="F297" s="353"/>
      <c r="G297" s="352"/>
      <c r="H297" s="353"/>
      <c r="I297" s="354"/>
      <c r="J297" s="355"/>
    </row>
    <row r="298" spans="1:10">
      <c r="A298" s="349" t="s">
        <v>146</v>
      </c>
      <c r="B298" s="350" t="s">
        <v>777</v>
      </c>
      <c r="C298" s="349" t="s">
        <v>447</v>
      </c>
      <c r="D298" s="351">
        <v>4.5369999999999999</v>
      </c>
      <c r="E298" s="352"/>
      <c r="F298" s="353"/>
      <c r="G298" s="352"/>
      <c r="H298" s="353"/>
      <c r="I298" s="354"/>
      <c r="J298" s="355"/>
    </row>
    <row r="299" spans="1:10">
      <c r="A299" s="349" t="s">
        <v>160</v>
      </c>
      <c r="B299" s="350" t="s">
        <v>777</v>
      </c>
      <c r="C299" s="349" t="s">
        <v>778</v>
      </c>
      <c r="D299" s="351">
        <v>6.6719999999999997</v>
      </c>
      <c r="E299" s="352"/>
      <c r="F299" s="353"/>
      <c r="G299" s="352"/>
      <c r="H299" s="353"/>
      <c r="I299" s="354"/>
      <c r="J299" s="355"/>
    </row>
    <row r="300" spans="1:10">
      <c r="A300" s="349" t="s">
        <v>779</v>
      </c>
      <c r="B300" s="350" t="s">
        <v>780</v>
      </c>
      <c r="C300" s="349" t="s">
        <v>250</v>
      </c>
      <c r="D300" s="351">
        <v>84.576999999999998</v>
      </c>
      <c r="E300" s="352"/>
      <c r="F300" s="353"/>
      <c r="G300" s="352"/>
      <c r="H300" s="353"/>
      <c r="I300" s="354"/>
      <c r="J300" s="355"/>
    </row>
    <row r="301" spans="1:10">
      <c r="A301" s="349" t="s">
        <v>781</v>
      </c>
      <c r="B301" s="350" t="s">
        <v>782</v>
      </c>
      <c r="C301" s="349" t="s">
        <v>371</v>
      </c>
      <c r="D301" s="351">
        <v>18.332999999999998</v>
      </c>
      <c r="E301" s="352"/>
      <c r="F301" s="353"/>
      <c r="G301" s="352"/>
      <c r="H301" s="353"/>
      <c r="I301" s="354"/>
      <c r="J301" s="355"/>
    </row>
    <row r="302" spans="1:10">
      <c r="A302" s="349" t="s">
        <v>783</v>
      </c>
      <c r="B302" s="350" t="s">
        <v>1392</v>
      </c>
      <c r="C302" s="349" t="s">
        <v>253</v>
      </c>
      <c r="D302" s="351">
        <v>0.48699999999999999</v>
      </c>
      <c r="E302" s="352"/>
      <c r="F302" s="353"/>
      <c r="G302" s="352"/>
      <c r="H302" s="353"/>
      <c r="I302" s="354"/>
      <c r="J302" s="355"/>
    </row>
    <row r="303" spans="1:10">
      <c r="A303" s="358" t="s">
        <v>785</v>
      </c>
      <c r="B303" s="350" t="s">
        <v>1393</v>
      </c>
      <c r="C303" s="358" t="s">
        <v>339</v>
      </c>
      <c r="D303" s="351">
        <v>40.371000000000002</v>
      </c>
      <c r="E303" s="365"/>
      <c r="F303" s="366"/>
      <c r="G303" s="359"/>
      <c r="H303" s="351"/>
      <c r="I303" s="359"/>
      <c r="J303" s="355"/>
    </row>
    <row r="304" spans="1:10">
      <c r="A304" s="349" t="s">
        <v>787</v>
      </c>
      <c r="B304" s="350" t="s">
        <v>788</v>
      </c>
      <c r="C304" s="349" t="s">
        <v>682</v>
      </c>
      <c r="D304" s="351">
        <v>108.38500000000001</v>
      </c>
      <c r="E304" s="352"/>
      <c r="F304" s="353"/>
      <c r="G304" s="352"/>
      <c r="H304" s="353"/>
      <c r="I304" s="354"/>
      <c r="J304" s="355"/>
    </row>
    <row r="305" spans="1:10">
      <c r="A305" s="358" t="s">
        <v>789</v>
      </c>
      <c r="B305" s="350" t="s">
        <v>790</v>
      </c>
      <c r="C305" s="358" t="s">
        <v>250</v>
      </c>
      <c r="D305" s="351">
        <v>1.381</v>
      </c>
      <c r="E305" s="365"/>
      <c r="F305" s="366"/>
      <c r="G305" s="359"/>
      <c r="H305" s="351"/>
      <c r="I305" s="359"/>
      <c r="J305" s="355"/>
    </row>
    <row r="306" spans="1:10">
      <c r="A306" s="349" t="s">
        <v>791</v>
      </c>
      <c r="B306" s="350" t="s">
        <v>792</v>
      </c>
      <c r="C306" s="349" t="s">
        <v>239</v>
      </c>
      <c r="D306" s="351">
        <v>5.3920000000000003</v>
      </c>
      <c r="E306" s="352"/>
      <c r="F306" s="353"/>
      <c r="G306" s="352"/>
      <c r="H306" s="353"/>
      <c r="I306" s="354"/>
      <c r="J306" s="355"/>
    </row>
    <row r="307" spans="1:10">
      <c r="A307" s="349" t="s">
        <v>793</v>
      </c>
      <c r="B307" s="350" t="s">
        <v>794</v>
      </c>
      <c r="C307" s="349" t="s">
        <v>250</v>
      </c>
      <c r="D307" s="351">
        <v>111.626</v>
      </c>
      <c r="E307" s="352"/>
      <c r="F307" s="353"/>
      <c r="G307" s="352"/>
      <c r="H307" s="353"/>
      <c r="I307" s="354"/>
      <c r="J307" s="355"/>
    </row>
    <row r="308" spans="1:10">
      <c r="A308" s="349" t="s">
        <v>795</v>
      </c>
      <c r="B308" s="350" t="s">
        <v>796</v>
      </c>
      <c r="C308" s="349" t="s">
        <v>250</v>
      </c>
      <c r="D308" s="351">
        <v>1.3580000000000001</v>
      </c>
      <c r="E308" s="352"/>
      <c r="F308" s="353"/>
      <c r="G308" s="352"/>
      <c r="H308" s="353"/>
      <c r="I308" s="354"/>
      <c r="J308" s="355"/>
    </row>
    <row r="309" spans="1:10">
      <c r="A309" s="349" t="s">
        <v>797</v>
      </c>
      <c r="B309" s="350" t="s">
        <v>798</v>
      </c>
      <c r="C309" s="349" t="s">
        <v>250</v>
      </c>
      <c r="D309" s="351">
        <v>3.6999999999999998E-2</v>
      </c>
      <c r="E309" s="352"/>
      <c r="F309" s="353"/>
      <c r="G309" s="352"/>
      <c r="H309" s="353"/>
      <c r="I309" s="354"/>
      <c r="J309" s="355"/>
    </row>
    <row r="310" spans="1:10">
      <c r="A310" s="349" t="s">
        <v>799</v>
      </c>
      <c r="B310" s="350" t="s">
        <v>800</v>
      </c>
      <c r="C310" s="349" t="s">
        <v>182</v>
      </c>
      <c r="D310" s="351">
        <v>29.42</v>
      </c>
      <c r="E310" s="352"/>
      <c r="F310" s="353"/>
      <c r="G310" s="352"/>
      <c r="H310" s="353"/>
      <c r="I310" s="354"/>
      <c r="J310" s="355"/>
    </row>
    <row r="311" spans="1:10">
      <c r="A311" s="349" t="s">
        <v>801</v>
      </c>
      <c r="B311" s="350" t="s">
        <v>802</v>
      </c>
      <c r="C311" s="349" t="s">
        <v>803</v>
      </c>
      <c r="D311" s="351">
        <v>1598.001</v>
      </c>
      <c r="E311" s="352"/>
      <c r="F311" s="353"/>
      <c r="G311" s="352"/>
      <c r="H311" s="353"/>
      <c r="I311" s="354"/>
      <c r="J311" s="355"/>
    </row>
    <row r="312" spans="1:10">
      <c r="A312" s="349" t="s">
        <v>804</v>
      </c>
      <c r="B312" s="350" t="s">
        <v>805</v>
      </c>
      <c r="C312" s="349" t="s">
        <v>250</v>
      </c>
      <c r="D312" s="351">
        <v>2.625</v>
      </c>
      <c r="E312" s="352"/>
      <c r="F312" s="353"/>
      <c r="G312" s="352"/>
      <c r="H312" s="353"/>
      <c r="I312" s="354"/>
      <c r="J312" s="355"/>
    </row>
    <row r="313" spans="1:10">
      <c r="A313" s="349" t="s">
        <v>806</v>
      </c>
      <c r="B313" s="350" t="s">
        <v>807</v>
      </c>
      <c r="C313" s="349" t="s">
        <v>399</v>
      </c>
      <c r="D313" s="351">
        <v>29.716000000000001</v>
      </c>
      <c r="E313" s="352"/>
      <c r="F313" s="353"/>
      <c r="G313" s="352"/>
      <c r="H313" s="353"/>
      <c r="I313" s="354"/>
      <c r="J313" s="355"/>
    </row>
    <row r="314" spans="1:10">
      <c r="A314" s="349" t="s">
        <v>808</v>
      </c>
      <c r="B314" s="350" t="s">
        <v>809</v>
      </c>
      <c r="C314" s="349" t="s">
        <v>450</v>
      </c>
      <c r="D314" s="351">
        <v>3.431</v>
      </c>
      <c r="E314" s="352"/>
      <c r="F314" s="353"/>
      <c r="G314" s="352"/>
      <c r="H314" s="353"/>
      <c r="I314" s="354"/>
      <c r="J314" s="355"/>
    </row>
    <row r="315" spans="1:10">
      <c r="A315" s="349" t="s">
        <v>41</v>
      </c>
      <c r="B315" s="350" t="s">
        <v>810</v>
      </c>
      <c r="C315" s="349" t="s">
        <v>250</v>
      </c>
      <c r="D315" s="351">
        <v>4.5389999999999997</v>
      </c>
      <c r="E315" s="352"/>
      <c r="F315" s="353"/>
      <c r="G315" s="352"/>
      <c r="H315" s="353"/>
      <c r="I315" s="354"/>
      <c r="J315" s="355"/>
    </row>
    <row r="316" spans="1:10">
      <c r="A316" s="349" t="s">
        <v>811</v>
      </c>
      <c r="B316" s="350" t="s">
        <v>812</v>
      </c>
      <c r="C316" s="349" t="s">
        <v>250</v>
      </c>
      <c r="D316" s="351">
        <v>61.237000000000002</v>
      </c>
      <c r="E316" s="352"/>
      <c r="F316" s="353"/>
      <c r="G316" s="352"/>
      <c r="H316" s="353"/>
      <c r="I316" s="354"/>
      <c r="J316" s="355"/>
    </row>
    <row r="317" spans="1:10">
      <c r="A317" s="349" t="s">
        <v>813</v>
      </c>
      <c r="B317" s="350" t="s">
        <v>814</v>
      </c>
      <c r="C317" s="349" t="s">
        <v>250</v>
      </c>
      <c r="D317" s="351">
        <v>3.8660000000000001</v>
      </c>
      <c r="E317" s="352"/>
      <c r="F317" s="353"/>
      <c r="G317" s="352"/>
      <c r="H317" s="353"/>
      <c r="I317" s="354"/>
      <c r="J317" s="355"/>
    </row>
    <row r="318" spans="1:10">
      <c r="A318" s="349" t="s">
        <v>815</v>
      </c>
      <c r="B318" s="350" t="s">
        <v>816</v>
      </c>
      <c r="C318" s="349" t="s">
        <v>239</v>
      </c>
      <c r="D318" s="351">
        <v>1.887</v>
      </c>
      <c r="E318" s="352"/>
      <c r="F318" s="353"/>
      <c r="G318" s="352"/>
      <c r="H318" s="353"/>
      <c r="I318" s="354"/>
      <c r="J318" s="355"/>
    </row>
    <row r="319" spans="1:10">
      <c r="A319" s="349" t="s">
        <v>817</v>
      </c>
      <c r="B319" s="350" t="s">
        <v>818</v>
      </c>
      <c r="C319" s="349" t="s">
        <v>605</v>
      </c>
      <c r="D319" s="351">
        <v>252.73400000000001</v>
      </c>
      <c r="E319" s="352"/>
      <c r="F319" s="353"/>
      <c r="G319" s="352"/>
      <c r="H319" s="353"/>
      <c r="I319" s="354"/>
      <c r="J319" s="355"/>
    </row>
    <row r="320" spans="1:10">
      <c r="A320" s="349" t="s">
        <v>151</v>
      </c>
      <c r="B320" s="350" t="s">
        <v>819</v>
      </c>
      <c r="C320" s="349" t="s">
        <v>250</v>
      </c>
      <c r="D320" s="351">
        <v>184.94300000000001</v>
      </c>
      <c r="E320" s="352"/>
      <c r="F320" s="353"/>
      <c r="G320" s="352"/>
      <c r="H320" s="353"/>
      <c r="I320" s="354"/>
      <c r="J320" s="355"/>
    </row>
    <row r="321" spans="1:11" s="371" customFormat="1">
      <c r="A321" s="349" t="s">
        <v>1394</v>
      </c>
      <c r="B321" s="350" t="s">
        <v>1395</v>
      </c>
      <c r="C321" s="349" t="s">
        <v>250</v>
      </c>
      <c r="D321" s="351">
        <v>12.803000000000001</v>
      </c>
      <c r="E321" s="352"/>
      <c r="F321" s="353"/>
      <c r="G321" s="352"/>
      <c r="H321" s="353"/>
      <c r="I321" s="354"/>
      <c r="J321" s="355"/>
      <c r="K321" s="340"/>
    </row>
    <row r="322" spans="1:11">
      <c r="A322" s="349" t="s">
        <v>820</v>
      </c>
      <c r="B322" s="350" t="s">
        <v>821</v>
      </c>
      <c r="C322" s="349" t="s">
        <v>247</v>
      </c>
      <c r="D322" s="351">
        <v>6.4359999999999999</v>
      </c>
      <c r="E322" s="352"/>
      <c r="F322" s="353"/>
      <c r="G322" s="352"/>
      <c r="H322" s="353"/>
      <c r="I322" s="354"/>
      <c r="J322" s="355"/>
    </row>
    <row r="323" spans="1:11">
      <c r="A323" s="349" t="s">
        <v>822</v>
      </c>
      <c r="B323" s="350" t="s">
        <v>823</v>
      </c>
      <c r="C323" s="349" t="s">
        <v>261</v>
      </c>
      <c r="D323" s="351">
        <v>3.4510000000000001</v>
      </c>
      <c r="E323" s="352"/>
      <c r="F323" s="353"/>
      <c r="G323" s="352"/>
      <c r="H323" s="353"/>
      <c r="I323" s="354"/>
      <c r="J323" s="355"/>
    </row>
    <row r="324" spans="1:11">
      <c r="A324" s="358" t="s">
        <v>82</v>
      </c>
      <c r="B324" s="350" t="s">
        <v>824</v>
      </c>
      <c r="C324" s="358" t="s">
        <v>250</v>
      </c>
      <c r="D324" s="351">
        <v>19.13</v>
      </c>
      <c r="E324" s="365"/>
      <c r="F324" s="366"/>
      <c r="G324" s="359"/>
      <c r="H324" s="351"/>
      <c r="I324" s="359"/>
      <c r="J324" s="355"/>
    </row>
    <row r="325" spans="1:11">
      <c r="A325" s="349" t="s">
        <v>825</v>
      </c>
      <c r="B325" s="350" t="s">
        <v>826</v>
      </c>
      <c r="C325" s="349" t="s">
        <v>327</v>
      </c>
      <c r="D325" s="351">
        <v>345.09399999999999</v>
      </c>
      <c r="E325" s="352"/>
      <c r="F325" s="353"/>
      <c r="G325" s="352"/>
      <c r="H325" s="353"/>
      <c r="I325" s="354"/>
      <c r="J325" s="355"/>
    </row>
    <row r="326" spans="1:11">
      <c r="A326" s="349" t="s">
        <v>827</v>
      </c>
      <c r="B326" s="350" t="s">
        <v>828</v>
      </c>
      <c r="C326" s="349" t="s">
        <v>253</v>
      </c>
      <c r="D326" s="351">
        <v>10.862</v>
      </c>
      <c r="E326" s="352"/>
      <c r="F326" s="353"/>
      <c r="G326" s="352"/>
      <c r="H326" s="353"/>
      <c r="I326" s="354"/>
      <c r="J326" s="355"/>
    </row>
    <row r="327" spans="1:11">
      <c r="A327" s="349" t="s">
        <v>829</v>
      </c>
      <c r="B327" s="350" t="s">
        <v>830</v>
      </c>
      <c r="C327" s="349" t="s">
        <v>506</v>
      </c>
      <c r="D327" s="351">
        <v>6.49</v>
      </c>
      <c r="E327" s="352"/>
      <c r="F327" s="353"/>
      <c r="G327" s="352"/>
      <c r="H327" s="353"/>
      <c r="I327" s="354"/>
      <c r="J327" s="355"/>
    </row>
    <row r="328" spans="1:11">
      <c r="A328" s="349" t="s">
        <v>831</v>
      </c>
      <c r="B328" s="350" t="s">
        <v>832</v>
      </c>
      <c r="C328" s="349" t="s">
        <v>244</v>
      </c>
      <c r="D328" s="351">
        <v>3.0590000000000002</v>
      </c>
      <c r="E328" s="352"/>
      <c r="F328" s="353"/>
      <c r="G328" s="352"/>
      <c r="H328" s="353"/>
      <c r="I328" s="354"/>
      <c r="J328" s="355"/>
    </row>
    <row r="329" spans="1:11">
      <c r="A329" s="349" t="s">
        <v>833</v>
      </c>
      <c r="B329" s="350" t="s">
        <v>834</v>
      </c>
      <c r="C329" s="349" t="s">
        <v>244</v>
      </c>
      <c r="D329" s="351">
        <v>8.1859999999999999</v>
      </c>
      <c r="E329" s="352"/>
      <c r="F329" s="353"/>
      <c r="G329" s="352"/>
      <c r="H329" s="353"/>
      <c r="I329" s="354"/>
      <c r="J329" s="355"/>
    </row>
    <row r="330" spans="1:11">
      <c r="A330" s="349" t="s">
        <v>835</v>
      </c>
      <c r="B330" s="350" t="s">
        <v>836</v>
      </c>
      <c r="C330" s="349" t="s">
        <v>837</v>
      </c>
      <c r="D330" s="351">
        <v>1.944</v>
      </c>
      <c r="E330" s="352"/>
      <c r="F330" s="353"/>
      <c r="G330" s="352"/>
      <c r="H330" s="353"/>
      <c r="I330" s="354"/>
      <c r="J330" s="355"/>
    </row>
    <row r="331" spans="1:11">
      <c r="A331" s="349" t="s">
        <v>838</v>
      </c>
      <c r="B331" s="350" t="s">
        <v>839</v>
      </c>
      <c r="C331" s="349" t="s">
        <v>250</v>
      </c>
      <c r="D331" s="351">
        <v>4.0880000000000001</v>
      </c>
      <c r="E331" s="352"/>
      <c r="F331" s="353"/>
      <c r="G331" s="352"/>
      <c r="H331" s="353"/>
      <c r="I331" s="354"/>
      <c r="J331" s="355"/>
    </row>
    <row r="332" spans="1:11">
      <c r="A332" s="349" t="s">
        <v>840</v>
      </c>
      <c r="B332" s="350" t="s">
        <v>841</v>
      </c>
      <c r="C332" s="349" t="s">
        <v>239</v>
      </c>
      <c r="D332" s="351">
        <v>2.097</v>
      </c>
      <c r="E332" s="352"/>
      <c r="F332" s="353"/>
      <c r="G332" s="352"/>
      <c r="H332" s="353"/>
      <c r="I332" s="354"/>
      <c r="J332" s="355"/>
    </row>
    <row r="333" spans="1:11">
      <c r="A333" s="358" t="s">
        <v>842</v>
      </c>
      <c r="B333" s="350" t="s">
        <v>843</v>
      </c>
      <c r="C333" s="358" t="s">
        <v>321</v>
      </c>
      <c r="D333" s="351">
        <v>0.38900000000000001</v>
      </c>
      <c r="E333" s="365"/>
      <c r="F333" s="366"/>
      <c r="G333" s="359"/>
      <c r="H333" s="351"/>
      <c r="I333" s="359"/>
      <c r="J333" s="355"/>
    </row>
    <row r="334" spans="1:11">
      <c r="A334" s="349" t="s">
        <v>844</v>
      </c>
      <c r="B334" s="350" t="s">
        <v>845</v>
      </c>
      <c r="C334" s="349" t="s">
        <v>846</v>
      </c>
      <c r="D334" s="351">
        <v>0.35699999999999998</v>
      </c>
      <c r="E334" s="352"/>
      <c r="F334" s="353"/>
      <c r="G334" s="352"/>
      <c r="H334" s="353"/>
      <c r="I334" s="354"/>
      <c r="J334" s="355"/>
    </row>
    <row r="335" spans="1:11">
      <c r="A335" s="349" t="s">
        <v>847</v>
      </c>
      <c r="B335" s="350" t="s">
        <v>848</v>
      </c>
      <c r="C335" s="349" t="s">
        <v>261</v>
      </c>
      <c r="D335" s="351">
        <v>0.53100000000000003</v>
      </c>
      <c r="E335" s="352"/>
      <c r="F335" s="353"/>
      <c r="G335" s="352"/>
      <c r="H335" s="353"/>
      <c r="I335" s="354"/>
      <c r="J335" s="355"/>
    </row>
    <row r="336" spans="1:11">
      <c r="A336" s="349" t="s">
        <v>849</v>
      </c>
      <c r="B336" s="350" t="s">
        <v>850</v>
      </c>
      <c r="C336" s="349" t="s">
        <v>851</v>
      </c>
      <c r="D336" s="351">
        <v>0.115</v>
      </c>
      <c r="E336" s="352"/>
      <c r="F336" s="353"/>
      <c r="G336" s="352"/>
      <c r="H336" s="353"/>
      <c r="I336" s="354"/>
      <c r="J336" s="355"/>
    </row>
    <row r="337" spans="1:10">
      <c r="A337" s="349" t="s">
        <v>852</v>
      </c>
      <c r="B337" s="350" t="s">
        <v>853</v>
      </c>
      <c r="C337" s="349" t="s">
        <v>239</v>
      </c>
      <c r="D337" s="351">
        <v>1.514</v>
      </c>
      <c r="E337" s="352"/>
      <c r="F337" s="353"/>
      <c r="G337" s="352"/>
      <c r="H337" s="353"/>
      <c r="I337" s="354"/>
      <c r="J337" s="355"/>
    </row>
    <row r="338" spans="1:10">
      <c r="A338" s="349" t="s">
        <v>854</v>
      </c>
      <c r="B338" s="350" t="s">
        <v>855</v>
      </c>
      <c r="C338" s="349" t="s">
        <v>239</v>
      </c>
      <c r="D338" s="351">
        <v>23.097999999999999</v>
      </c>
      <c r="E338" s="352"/>
      <c r="F338" s="353"/>
      <c r="G338" s="352"/>
      <c r="H338" s="353"/>
      <c r="I338" s="354"/>
      <c r="J338" s="355"/>
    </row>
    <row r="339" spans="1:10">
      <c r="A339" s="349" t="s">
        <v>10</v>
      </c>
      <c r="B339" s="350" t="s">
        <v>856</v>
      </c>
      <c r="C339" s="349" t="s">
        <v>250</v>
      </c>
      <c r="D339" s="351">
        <v>14.548</v>
      </c>
      <c r="E339" s="352"/>
      <c r="F339" s="353"/>
      <c r="G339" s="352"/>
      <c r="H339" s="353"/>
      <c r="I339" s="354"/>
      <c r="J339" s="355"/>
    </row>
    <row r="340" spans="1:10">
      <c r="A340" s="349" t="s">
        <v>857</v>
      </c>
      <c r="B340" s="350" t="s">
        <v>858</v>
      </c>
      <c r="C340" s="349" t="s">
        <v>859</v>
      </c>
      <c r="D340" s="351">
        <v>2.1920000000000002</v>
      </c>
      <c r="E340" s="352"/>
      <c r="F340" s="353"/>
      <c r="G340" s="352"/>
      <c r="H340" s="353"/>
      <c r="I340" s="354"/>
      <c r="J340" s="355"/>
    </row>
    <row r="341" spans="1:10">
      <c r="A341" s="349" t="s">
        <v>144</v>
      </c>
      <c r="B341" s="350" t="s">
        <v>858</v>
      </c>
      <c r="C341" s="349" t="s">
        <v>159</v>
      </c>
      <c r="D341" s="351">
        <v>1.1060000000000001</v>
      </c>
      <c r="E341" s="352"/>
      <c r="F341" s="353"/>
      <c r="G341" s="352"/>
      <c r="H341" s="353"/>
      <c r="I341" s="354"/>
      <c r="J341" s="355"/>
    </row>
    <row r="342" spans="1:10">
      <c r="A342" s="349" t="s">
        <v>860</v>
      </c>
      <c r="B342" s="350" t="s">
        <v>861</v>
      </c>
      <c r="C342" s="349" t="s">
        <v>159</v>
      </c>
      <c r="D342" s="351">
        <v>1.1200000000000001</v>
      </c>
      <c r="E342" s="352"/>
      <c r="F342" s="353"/>
      <c r="G342" s="352"/>
      <c r="H342" s="353"/>
      <c r="I342" s="354"/>
      <c r="J342" s="355"/>
    </row>
    <row r="343" spans="1:10">
      <c r="A343" s="349" t="s">
        <v>145</v>
      </c>
      <c r="B343" s="350" t="s">
        <v>858</v>
      </c>
      <c r="C343" s="349" t="s">
        <v>158</v>
      </c>
      <c r="D343" s="351">
        <v>0.54700000000000004</v>
      </c>
      <c r="E343" s="352"/>
      <c r="F343" s="353"/>
      <c r="G343" s="352"/>
      <c r="H343" s="353"/>
      <c r="I343" s="354"/>
      <c r="J343" s="355"/>
    </row>
    <row r="344" spans="1:10">
      <c r="A344" s="349" t="s">
        <v>862</v>
      </c>
      <c r="B344" s="350" t="s">
        <v>863</v>
      </c>
      <c r="C344" s="349" t="s">
        <v>159</v>
      </c>
      <c r="D344" s="351">
        <v>2.1389999999999998</v>
      </c>
      <c r="E344" s="352"/>
      <c r="F344" s="353"/>
      <c r="G344" s="352"/>
      <c r="H344" s="353"/>
      <c r="I344" s="354"/>
      <c r="J344" s="355"/>
    </row>
    <row r="345" spans="1:10">
      <c r="A345" s="349" t="s">
        <v>864</v>
      </c>
      <c r="B345" s="350" t="s">
        <v>865</v>
      </c>
      <c r="C345" s="349" t="s">
        <v>866</v>
      </c>
      <c r="D345" s="351">
        <v>4.1280000000000001</v>
      </c>
      <c r="E345" s="352"/>
      <c r="F345" s="353"/>
      <c r="G345" s="352"/>
      <c r="H345" s="353"/>
      <c r="I345" s="354"/>
      <c r="J345" s="355"/>
    </row>
    <row r="346" spans="1:10">
      <c r="A346" s="349" t="s">
        <v>867</v>
      </c>
      <c r="B346" s="350" t="s">
        <v>868</v>
      </c>
      <c r="C346" s="349" t="s">
        <v>866</v>
      </c>
      <c r="D346" s="351">
        <v>2.5630000000000002</v>
      </c>
      <c r="E346" s="352"/>
      <c r="F346" s="353"/>
      <c r="G346" s="352"/>
      <c r="H346" s="353"/>
      <c r="I346" s="354"/>
      <c r="J346" s="355"/>
    </row>
    <row r="347" spans="1:10">
      <c r="A347" s="349" t="s">
        <v>869</v>
      </c>
      <c r="B347" s="350" t="s">
        <v>870</v>
      </c>
      <c r="C347" s="349" t="s">
        <v>871</v>
      </c>
      <c r="D347" s="351">
        <v>8.2170000000000005</v>
      </c>
      <c r="E347" s="353"/>
      <c r="F347" s="352"/>
      <c r="G347" s="353"/>
      <c r="H347" s="353"/>
      <c r="I347" s="354">
        <v>1</v>
      </c>
      <c r="J347" s="355"/>
    </row>
    <row r="348" spans="1:10">
      <c r="A348" s="358" t="s">
        <v>872</v>
      </c>
      <c r="B348" s="350" t="s">
        <v>873</v>
      </c>
      <c r="C348" s="349" t="s">
        <v>871</v>
      </c>
      <c r="D348" s="351">
        <v>1.3069999999999999</v>
      </c>
      <c r="E348" s="365"/>
      <c r="F348" s="366"/>
      <c r="G348" s="359"/>
      <c r="H348" s="351"/>
      <c r="I348" s="359">
        <v>1</v>
      </c>
      <c r="J348" s="355"/>
    </row>
    <row r="349" spans="1:10">
      <c r="A349" s="349" t="s">
        <v>874</v>
      </c>
      <c r="B349" s="350" t="s">
        <v>875</v>
      </c>
      <c r="C349" s="349" t="s">
        <v>876</v>
      </c>
      <c r="D349" s="351">
        <v>1.0409999999999999</v>
      </c>
      <c r="E349" s="352"/>
      <c r="F349" s="353"/>
      <c r="G349" s="352"/>
      <c r="H349" s="353"/>
      <c r="I349" s="354">
        <v>1</v>
      </c>
      <c r="J349" s="355"/>
    </row>
    <row r="350" spans="1:10">
      <c r="A350" s="349" t="s">
        <v>877</v>
      </c>
      <c r="B350" s="350" t="s">
        <v>878</v>
      </c>
      <c r="C350" s="349" t="s">
        <v>871</v>
      </c>
      <c r="D350" s="351">
        <v>1.2529999999999999</v>
      </c>
      <c r="E350" s="352"/>
      <c r="F350" s="353"/>
      <c r="G350" s="352"/>
      <c r="H350" s="353"/>
      <c r="I350" s="354">
        <v>1</v>
      </c>
      <c r="J350" s="355"/>
    </row>
    <row r="351" spans="1:10">
      <c r="A351" s="349" t="s">
        <v>879</v>
      </c>
      <c r="B351" s="350" t="s">
        <v>880</v>
      </c>
      <c r="C351" s="362" t="s">
        <v>881</v>
      </c>
      <c r="D351" s="351">
        <v>0.99099999999999999</v>
      </c>
      <c r="E351" s="352"/>
      <c r="F351" s="353"/>
      <c r="G351" s="352"/>
      <c r="H351" s="353"/>
      <c r="I351" s="354">
        <v>1</v>
      </c>
      <c r="J351" s="355"/>
    </row>
    <row r="352" spans="1:10">
      <c r="A352" s="349" t="s">
        <v>882</v>
      </c>
      <c r="B352" s="350" t="s">
        <v>883</v>
      </c>
      <c r="C352" s="349" t="s">
        <v>871</v>
      </c>
      <c r="D352" s="351">
        <v>1.1259999999999999</v>
      </c>
      <c r="E352" s="352"/>
      <c r="F352" s="353"/>
      <c r="G352" s="352"/>
      <c r="H352" s="353"/>
      <c r="I352" s="354">
        <v>1</v>
      </c>
      <c r="J352" s="355"/>
    </row>
    <row r="353" spans="1:10">
      <c r="A353" s="349" t="s">
        <v>884</v>
      </c>
      <c r="B353" s="350" t="s">
        <v>885</v>
      </c>
      <c r="C353" s="362" t="s">
        <v>409</v>
      </c>
      <c r="D353" s="351">
        <v>2.0609999999999999</v>
      </c>
      <c r="E353" s="352"/>
      <c r="F353" s="353"/>
      <c r="G353" s="352"/>
      <c r="H353" s="353"/>
      <c r="I353" s="354">
        <v>1</v>
      </c>
      <c r="J353" s="355"/>
    </row>
    <row r="354" spans="1:10">
      <c r="A354" s="349" t="s">
        <v>886</v>
      </c>
      <c r="B354" s="350" t="s">
        <v>887</v>
      </c>
      <c r="C354" s="349" t="s">
        <v>871</v>
      </c>
      <c r="D354" s="351">
        <v>1.0389999999999999</v>
      </c>
      <c r="E354" s="352"/>
      <c r="F354" s="353"/>
      <c r="G354" s="352"/>
      <c r="H354" s="353"/>
      <c r="I354" s="354">
        <v>1</v>
      </c>
      <c r="J354" s="355"/>
    </row>
    <row r="355" spans="1:10">
      <c r="A355" s="349" t="s">
        <v>888</v>
      </c>
      <c r="B355" s="350" t="s">
        <v>889</v>
      </c>
      <c r="C355" s="349" t="s">
        <v>871</v>
      </c>
      <c r="D355" s="351">
        <v>1.2789999999999999</v>
      </c>
      <c r="E355" s="352"/>
      <c r="F355" s="353"/>
      <c r="G355" s="352"/>
      <c r="H355" s="353"/>
      <c r="I355" s="354">
        <v>1</v>
      </c>
      <c r="J355" s="355"/>
    </row>
    <row r="356" spans="1:10">
      <c r="A356" s="349" t="s">
        <v>890</v>
      </c>
      <c r="B356" s="350" t="s">
        <v>891</v>
      </c>
      <c r="C356" s="349" t="s">
        <v>871</v>
      </c>
      <c r="D356" s="351">
        <v>1.1279999999999999</v>
      </c>
      <c r="E356" s="352"/>
      <c r="F356" s="353"/>
      <c r="G356" s="352"/>
      <c r="H356" s="353"/>
      <c r="I356" s="354">
        <v>1</v>
      </c>
      <c r="J356" s="355"/>
    </row>
    <row r="357" spans="1:10">
      <c r="A357" s="349" t="s">
        <v>892</v>
      </c>
      <c r="B357" s="350" t="s">
        <v>893</v>
      </c>
      <c r="C357" s="349" t="s">
        <v>871</v>
      </c>
      <c r="D357" s="351">
        <v>1.401</v>
      </c>
      <c r="E357" s="352"/>
      <c r="F357" s="353"/>
      <c r="G357" s="352"/>
      <c r="H357" s="353"/>
      <c r="I357" s="354">
        <v>1</v>
      </c>
      <c r="J357" s="355"/>
    </row>
    <row r="358" spans="1:10">
      <c r="A358" s="349" t="s">
        <v>894</v>
      </c>
      <c r="B358" s="350" t="s">
        <v>895</v>
      </c>
      <c r="C358" s="349" t="s">
        <v>871</v>
      </c>
      <c r="D358" s="351">
        <v>1.4970000000000001</v>
      </c>
      <c r="E358" s="352"/>
      <c r="F358" s="353"/>
      <c r="G358" s="352"/>
      <c r="H358" s="353"/>
      <c r="I358" s="354">
        <v>1</v>
      </c>
      <c r="J358" s="355"/>
    </row>
    <row r="359" spans="1:10">
      <c r="A359" s="349" t="s">
        <v>896</v>
      </c>
      <c r="B359" s="350" t="s">
        <v>897</v>
      </c>
      <c r="C359" s="349" t="s">
        <v>871</v>
      </c>
      <c r="D359" s="351">
        <v>3.593</v>
      </c>
      <c r="E359" s="352"/>
      <c r="F359" s="353"/>
      <c r="G359" s="352"/>
      <c r="H359" s="353"/>
      <c r="I359" s="354"/>
      <c r="J359" s="355"/>
    </row>
    <row r="360" spans="1:10">
      <c r="A360" s="349" t="s">
        <v>898</v>
      </c>
      <c r="B360" s="350" t="s">
        <v>899</v>
      </c>
      <c r="C360" s="349" t="s">
        <v>871</v>
      </c>
      <c r="D360" s="351">
        <v>1.988</v>
      </c>
      <c r="E360" s="352"/>
      <c r="F360" s="353"/>
      <c r="G360" s="352"/>
      <c r="H360" s="353"/>
      <c r="I360" s="354">
        <v>1</v>
      </c>
      <c r="J360" s="355"/>
    </row>
    <row r="361" spans="1:10">
      <c r="A361" s="349" t="s">
        <v>900</v>
      </c>
      <c r="B361" s="350" t="s">
        <v>901</v>
      </c>
      <c r="C361" s="349" t="s">
        <v>871</v>
      </c>
      <c r="D361" s="351">
        <v>1.3120000000000001</v>
      </c>
      <c r="E361" s="352"/>
      <c r="F361" s="353"/>
      <c r="G361" s="352"/>
      <c r="H361" s="353"/>
      <c r="I361" s="354">
        <v>1</v>
      </c>
      <c r="J361" s="355"/>
    </row>
    <row r="362" spans="1:10">
      <c r="A362" s="349" t="s">
        <v>902</v>
      </c>
      <c r="B362" s="350" t="s">
        <v>903</v>
      </c>
      <c r="C362" s="349" t="s">
        <v>871</v>
      </c>
      <c r="D362" s="351">
        <v>3.0270000000000001</v>
      </c>
      <c r="E362" s="352"/>
      <c r="F362" s="353"/>
      <c r="G362" s="352"/>
      <c r="H362" s="353"/>
      <c r="I362" s="354">
        <v>1</v>
      </c>
      <c r="J362" s="355"/>
    </row>
    <row r="363" spans="1:10">
      <c r="A363" s="349" t="s">
        <v>904</v>
      </c>
      <c r="B363" s="350" t="s">
        <v>905</v>
      </c>
      <c r="C363" s="349" t="s">
        <v>871</v>
      </c>
      <c r="D363" s="351">
        <v>2.0489999999999999</v>
      </c>
      <c r="E363" s="352"/>
      <c r="F363" s="353"/>
      <c r="G363" s="352"/>
      <c r="H363" s="353"/>
      <c r="I363" s="354">
        <v>1</v>
      </c>
      <c r="J363" s="355"/>
    </row>
    <row r="364" spans="1:10">
      <c r="A364" s="349" t="s">
        <v>906</v>
      </c>
      <c r="B364" s="350" t="s">
        <v>907</v>
      </c>
      <c r="C364" s="349" t="s">
        <v>908</v>
      </c>
      <c r="D364" s="351">
        <v>404.59100000000001</v>
      </c>
      <c r="E364" s="352"/>
      <c r="F364" s="353"/>
      <c r="G364" s="352"/>
      <c r="H364" s="353"/>
      <c r="I364" s="354"/>
      <c r="J364" s="355"/>
    </row>
    <row r="365" spans="1:10">
      <c r="A365" s="349" t="s">
        <v>909</v>
      </c>
      <c r="B365" s="350" t="s">
        <v>910</v>
      </c>
      <c r="C365" s="349" t="s">
        <v>911</v>
      </c>
      <c r="D365" s="351">
        <v>20166.5</v>
      </c>
      <c r="E365" s="352"/>
      <c r="F365" s="353"/>
      <c r="G365" s="352"/>
      <c r="H365" s="353"/>
      <c r="I365" s="354"/>
      <c r="J365" s="355"/>
    </row>
    <row r="366" spans="1:10">
      <c r="A366" s="349" t="s">
        <v>912</v>
      </c>
      <c r="B366" s="350" t="s">
        <v>913</v>
      </c>
      <c r="C366" s="349" t="s">
        <v>253</v>
      </c>
      <c r="D366" s="351">
        <v>200.357</v>
      </c>
      <c r="E366" s="352"/>
      <c r="F366" s="353"/>
      <c r="G366" s="352"/>
      <c r="H366" s="353"/>
      <c r="I366" s="354"/>
      <c r="J366" s="355"/>
    </row>
    <row r="367" spans="1:10">
      <c r="A367" s="358" t="s">
        <v>914</v>
      </c>
      <c r="B367" s="350" t="s">
        <v>915</v>
      </c>
      <c r="C367" s="358" t="s">
        <v>293</v>
      </c>
      <c r="D367" s="351">
        <v>490.27699999999999</v>
      </c>
      <c r="E367" s="365"/>
      <c r="F367" s="366"/>
      <c r="G367" s="359"/>
      <c r="H367" s="351"/>
      <c r="I367" s="359"/>
      <c r="J367" s="355"/>
    </row>
    <row r="368" spans="1:10">
      <c r="A368" s="358" t="s">
        <v>916</v>
      </c>
      <c r="B368" s="350" t="s">
        <v>917</v>
      </c>
      <c r="C368" s="358" t="s">
        <v>918</v>
      </c>
      <c r="D368" s="351">
        <v>1046.9269999999999</v>
      </c>
      <c r="E368" s="365"/>
      <c r="F368" s="366"/>
      <c r="G368" s="359"/>
      <c r="H368" s="351"/>
      <c r="I368" s="359"/>
      <c r="J368" s="355"/>
    </row>
    <row r="369" spans="1:10">
      <c r="A369" s="358" t="s">
        <v>919</v>
      </c>
      <c r="B369" s="350" t="s">
        <v>920</v>
      </c>
      <c r="C369" s="358" t="s">
        <v>250</v>
      </c>
      <c r="D369" s="351">
        <v>6.4420000000000002</v>
      </c>
      <c r="E369" s="365"/>
      <c r="F369" s="366"/>
      <c r="G369" s="359"/>
      <c r="H369" s="351"/>
      <c r="I369" s="359"/>
      <c r="J369" s="355"/>
    </row>
    <row r="370" spans="1:10">
      <c r="A370" s="349" t="s">
        <v>921</v>
      </c>
      <c r="B370" s="350" t="s">
        <v>1396</v>
      </c>
      <c r="C370" s="349" t="s">
        <v>923</v>
      </c>
      <c r="D370" s="351">
        <v>88.646000000000001</v>
      </c>
      <c r="E370" s="352"/>
      <c r="F370" s="353"/>
      <c r="G370" s="352"/>
      <c r="H370" s="353"/>
      <c r="I370" s="354"/>
      <c r="J370" s="355"/>
    </row>
    <row r="371" spans="1:10">
      <c r="A371" s="349" t="s">
        <v>924</v>
      </c>
      <c r="B371" s="350" t="s">
        <v>925</v>
      </c>
      <c r="C371" s="349" t="s">
        <v>923</v>
      </c>
      <c r="D371" s="351">
        <v>149.916</v>
      </c>
      <c r="E371" s="352"/>
      <c r="F371" s="353"/>
      <c r="G371" s="352"/>
      <c r="H371" s="353"/>
      <c r="I371" s="354"/>
      <c r="J371" s="355"/>
    </row>
    <row r="372" spans="1:10">
      <c r="A372" s="349" t="s">
        <v>926</v>
      </c>
      <c r="B372" s="350" t="s">
        <v>927</v>
      </c>
      <c r="C372" s="349" t="s">
        <v>923</v>
      </c>
      <c r="D372" s="351">
        <v>149.40299999999999</v>
      </c>
      <c r="E372" s="352"/>
      <c r="F372" s="353"/>
      <c r="G372" s="352"/>
      <c r="H372" s="353"/>
      <c r="I372" s="354"/>
      <c r="J372" s="355"/>
    </row>
    <row r="373" spans="1:10">
      <c r="A373" s="349" t="s">
        <v>928</v>
      </c>
      <c r="B373" s="350" t="s">
        <v>929</v>
      </c>
      <c r="C373" s="349" t="s">
        <v>250</v>
      </c>
      <c r="D373" s="351">
        <v>12.079000000000001</v>
      </c>
      <c r="E373" s="352"/>
      <c r="F373" s="353"/>
      <c r="G373" s="352"/>
      <c r="H373" s="353"/>
      <c r="I373" s="354"/>
      <c r="J373" s="355"/>
    </row>
    <row r="374" spans="1:10">
      <c r="A374" s="349" t="s">
        <v>930</v>
      </c>
      <c r="B374" s="350" t="s">
        <v>931</v>
      </c>
      <c r="C374" s="349" t="s">
        <v>923</v>
      </c>
      <c r="D374" s="351">
        <v>527.87</v>
      </c>
      <c r="E374" s="352"/>
      <c r="F374" s="353"/>
      <c r="G374" s="352"/>
      <c r="H374" s="353"/>
      <c r="I374" s="354"/>
      <c r="J374" s="355"/>
    </row>
    <row r="375" spans="1:10">
      <c r="A375" s="349" t="s">
        <v>932</v>
      </c>
      <c r="B375" s="350" t="s">
        <v>933</v>
      </c>
      <c r="C375" s="349" t="s">
        <v>934</v>
      </c>
      <c r="D375" s="351">
        <v>812.553</v>
      </c>
      <c r="E375" s="352"/>
      <c r="F375" s="353"/>
      <c r="G375" s="352"/>
      <c r="H375" s="353"/>
      <c r="I375" s="354"/>
      <c r="J375" s="355"/>
    </row>
    <row r="376" spans="1:10">
      <c r="A376" s="349" t="s">
        <v>935</v>
      </c>
      <c r="B376" s="350" t="s">
        <v>936</v>
      </c>
      <c r="C376" s="349" t="s">
        <v>937</v>
      </c>
      <c r="D376" s="351">
        <v>3.1509999999999998</v>
      </c>
      <c r="E376" s="352"/>
      <c r="F376" s="353"/>
      <c r="G376" s="352"/>
      <c r="H376" s="353"/>
      <c r="I376" s="354"/>
      <c r="J376" s="355"/>
    </row>
    <row r="377" spans="1:10">
      <c r="A377" s="349" t="s">
        <v>938</v>
      </c>
      <c r="B377" s="350" t="s">
        <v>939</v>
      </c>
      <c r="C377" s="349" t="s">
        <v>182</v>
      </c>
      <c r="D377" s="351">
        <v>0.34</v>
      </c>
      <c r="E377" s="352"/>
      <c r="F377" s="353"/>
      <c r="G377" s="352"/>
      <c r="H377" s="353"/>
      <c r="I377" s="354"/>
      <c r="J377" s="355"/>
    </row>
    <row r="378" spans="1:10">
      <c r="A378" s="349" t="s">
        <v>940</v>
      </c>
      <c r="B378" s="350" t="s">
        <v>941</v>
      </c>
      <c r="C378" s="349" t="s">
        <v>244</v>
      </c>
      <c r="D378" s="351">
        <v>2.73</v>
      </c>
      <c r="E378" s="352"/>
      <c r="F378" s="353"/>
      <c r="G378" s="352"/>
      <c r="H378" s="353"/>
      <c r="I378" s="354"/>
      <c r="J378" s="355"/>
    </row>
    <row r="379" spans="1:10">
      <c r="A379" s="358" t="s">
        <v>942</v>
      </c>
      <c r="B379" s="350" t="s">
        <v>943</v>
      </c>
      <c r="C379" s="358" t="s">
        <v>415</v>
      </c>
      <c r="D379" s="351">
        <v>1.236</v>
      </c>
      <c r="E379" s="365"/>
      <c r="F379" s="366"/>
      <c r="G379" s="359"/>
      <c r="H379" s="351"/>
      <c r="I379" s="359"/>
      <c r="J379" s="355"/>
    </row>
    <row r="380" spans="1:10">
      <c r="A380" s="349" t="s">
        <v>944</v>
      </c>
      <c r="B380" s="350" t="s">
        <v>945</v>
      </c>
      <c r="C380" s="349" t="s">
        <v>270</v>
      </c>
      <c r="D380" s="351">
        <v>1937.636</v>
      </c>
      <c r="E380" s="352"/>
      <c r="F380" s="353"/>
      <c r="G380" s="352"/>
      <c r="H380" s="353"/>
      <c r="I380" s="354"/>
      <c r="J380" s="355"/>
    </row>
    <row r="381" spans="1:10">
      <c r="A381" s="349" t="s">
        <v>946</v>
      </c>
      <c r="B381" s="350" t="s">
        <v>947</v>
      </c>
      <c r="C381" s="349" t="s">
        <v>250</v>
      </c>
      <c r="D381" s="351">
        <v>0.52300000000000002</v>
      </c>
      <c r="E381" s="352"/>
      <c r="F381" s="353"/>
      <c r="G381" s="352"/>
      <c r="H381" s="353"/>
      <c r="I381" s="354"/>
      <c r="J381" s="355"/>
    </row>
    <row r="382" spans="1:10">
      <c r="A382" s="358" t="s">
        <v>948</v>
      </c>
      <c r="B382" s="350" t="s">
        <v>949</v>
      </c>
      <c r="C382" s="358" t="s">
        <v>253</v>
      </c>
      <c r="D382" s="351">
        <v>0.44600000000000001</v>
      </c>
      <c r="E382" s="365"/>
      <c r="F382" s="366"/>
      <c r="G382" s="359"/>
      <c r="H382" s="351"/>
      <c r="I382" s="359"/>
      <c r="J382" s="355"/>
    </row>
    <row r="383" spans="1:10">
      <c r="A383" s="349" t="s">
        <v>950</v>
      </c>
      <c r="B383" s="350" t="s">
        <v>951</v>
      </c>
      <c r="C383" s="349" t="s">
        <v>469</v>
      </c>
      <c r="D383" s="351">
        <v>0.37</v>
      </c>
      <c r="E383" s="352"/>
      <c r="F383" s="353"/>
      <c r="G383" s="352"/>
      <c r="H383" s="353"/>
      <c r="I383" s="354"/>
      <c r="J383" s="355"/>
    </row>
    <row r="384" spans="1:10">
      <c r="A384" s="349" t="s">
        <v>952</v>
      </c>
      <c r="B384" s="350" t="s">
        <v>953</v>
      </c>
      <c r="C384" s="349" t="s">
        <v>247</v>
      </c>
      <c r="D384" s="351">
        <v>0.1</v>
      </c>
      <c r="E384" s="352"/>
      <c r="F384" s="353"/>
      <c r="G384" s="352"/>
      <c r="H384" s="353"/>
      <c r="I384" s="354"/>
      <c r="J384" s="355"/>
    </row>
    <row r="385" spans="1:10">
      <c r="A385" s="349" t="s">
        <v>954</v>
      </c>
      <c r="B385" s="350" t="s">
        <v>955</v>
      </c>
      <c r="C385" s="349" t="s">
        <v>506</v>
      </c>
      <c r="D385" s="351">
        <v>713.84199999999998</v>
      </c>
      <c r="E385" s="352"/>
      <c r="F385" s="353"/>
      <c r="G385" s="352"/>
      <c r="H385" s="353"/>
      <c r="I385" s="354"/>
      <c r="J385" s="355"/>
    </row>
    <row r="386" spans="1:10">
      <c r="A386" s="349" t="s">
        <v>956</v>
      </c>
      <c r="B386" s="350" t="s">
        <v>957</v>
      </c>
      <c r="C386" s="349" t="s">
        <v>250</v>
      </c>
      <c r="D386" s="351">
        <v>0.01</v>
      </c>
      <c r="E386" s="352"/>
      <c r="F386" s="353"/>
      <c r="G386" s="352"/>
      <c r="H386" s="353"/>
      <c r="I386" s="354"/>
      <c r="J386" s="355"/>
    </row>
    <row r="387" spans="1:10">
      <c r="A387" s="349" t="s">
        <v>958</v>
      </c>
      <c r="B387" s="350" t="s">
        <v>959</v>
      </c>
      <c r="C387" s="349" t="s">
        <v>506</v>
      </c>
      <c r="D387" s="351">
        <v>0.76200000000000001</v>
      </c>
      <c r="E387" s="352"/>
      <c r="F387" s="353"/>
      <c r="G387" s="352"/>
      <c r="H387" s="353"/>
      <c r="I387" s="354"/>
      <c r="J387" s="355"/>
    </row>
    <row r="388" spans="1:10">
      <c r="A388" s="349" t="s">
        <v>960</v>
      </c>
      <c r="B388" s="350" t="s">
        <v>961</v>
      </c>
      <c r="C388" s="349" t="s">
        <v>270</v>
      </c>
      <c r="D388" s="351">
        <v>35.682000000000002</v>
      </c>
      <c r="E388" s="352"/>
      <c r="F388" s="353"/>
      <c r="G388" s="352"/>
      <c r="H388" s="353"/>
      <c r="I388" s="354"/>
      <c r="J388" s="355"/>
    </row>
    <row r="389" spans="1:10">
      <c r="A389" s="349" t="s">
        <v>962</v>
      </c>
      <c r="B389" s="350" t="s">
        <v>963</v>
      </c>
      <c r="C389" s="349" t="s">
        <v>270</v>
      </c>
      <c r="D389" s="351">
        <v>0.85699999999999998</v>
      </c>
      <c r="E389" s="352"/>
      <c r="F389" s="353"/>
      <c r="G389" s="352"/>
      <c r="H389" s="353"/>
      <c r="I389" s="354"/>
      <c r="J389" s="355"/>
    </row>
    <row r="390" spans="1:10">
      <c r="A390" s="349" t="s">
        <v>964</v>
      </c>
      <c r="B390" s="350" t="s">
        <v>965</v>
      </c>
      <c r="C390" s="349" t="s">
        <v>966</v>
      </c>
      <c r="D390" s="351">
        <v>2.645</v>
      </c>
      <c r="E390" s="352"/>
      <c r="F390" s="353"/>
      <c r="G390" s="352"/>
      <c r="H390" s="353"/>
      <c r="I390" s="354"/>
      <c r="J390" s="355"/>
    </row>
    <row r="391" spans="1:10">
      <c r="A391" s="349" t="s">
        <v>967</v>
      </c>
      <c r="B391" s="350" t="s">
        <v>968</v>
      </c>
      <c r="C391" s="349" t="s">
        <v>250</v>
      </c>
      <c r="D391" s="351">
        <v>7.3029999999999999</v>
      </c>
      <c r="E391" s="352"/>
      <c r="F391" s="353"/>
      <c r="G391" s="352"/>
      <c r="H391" s="353"/>
      <c r="I391" s="354"/>
      <c r="J391" s="355"/>
    </row>
    <row r="392" spans="1:10">
      <c r="A392" s="349" t="s">
        <v>969</v>
      </c>
      <c r="B392" s="350" t="s">
        <v>970</v>
      </c>
      <c r="C392" s="349" t="s">
        <v>247</v>
      </c>
      <c r="D392" s="351">
        <v>192.80699999999999</v>
      </c>
      <c r="E392" s="352"/>
      <c r="F392" s="353"/>
      <c r="G392" s="352"/>
      <c r="H392" s="353"/>
      <c r="I392" s="354"/>
      <c r="J392" s="355"/>
    </row>
    <row r="393" spans="1:10">
      <c r="A393" s="349" t="s">
        <v>971</v>
      </c>
      <c r="B393" s="350" t="s">
        <v>972</v>
      </c>
      <c r="C393" s="349" t="s">
        <v>415</v>
      </c>
      <c r="D393" s="351">
        <v>8.3710000000000004</v>
      </c>
      <c r="E393" s="352"/>
      <c r="F393" s="353"/>
      <c r="G393" s="352"/>
      <c r="H393" s="353"/>
      <c r="I393" s="354"/>
      <c r="J393" s="355"/>
    </row>
    <row r="394" spans="1:10">
      <c r="A394" s="349" t="s">
        <v>973</v>
      </c>
      <c r="B394" s="350" t="s">
        <v>974</v>
      </c>
      <c r="C394" s="349" t="s">
        <v>975</v>
      </c>
      <c r="D394" s="351">
        <v>9.4290000000000003</v>
      </c>
      <c r="E394" s="352"/>
      <c r="F394" s="353"/>
      <c r="G394" s="352"/>
      <c r="H394" s="353"/>
      <c r="I394" s="354"/>
      <c r="J394" s="355"/>
    </row>
    <row r="395" spans="1:10">
      <c r="A395" s="349" t="s">
        <v>976</v>
      </c>
      <c r="B395" s="350" t="s">
        <v>977</v>
      </c>
      <c r="C395" s="349" t="s">
        <v>217</v>
      </c>
      <c r="D395" s="351">
        <v>12.717000000000001</v>
      </c>
      <c r="E395" s="352"/>
      <c r="F395" s="353"/>
      <c r="G395" s="352"/>
      <c r="H395" s="353"/>
      <c r="I395" s="354"/>
      <c r="J395" s="355"/>
    </row>
    <row r="396" spans="1:10">
      <c r="A396" s="349" t="s">
        <v>978</v>
      </c>
      <c r="B396" s="350" t="s">
        <v>979</v>
      </c>
      <c r="C396" s="349" t="s">
        <v>371</v>
      </c>
      <c r="D396" s="351">
        <v>6.2709999999999999</v>
      </c>
      <c r="E396" s="352"/>
      <c r="F396" s="353"/>
      <c r="G396" s="352"/>
      <c r="H396" s="353"/>
      <c r="I396" s="354"/>
      <c r="J396" s="355"/>
    </row>
    <row r="397" spans="1:10">
      <c r="A397" s="349" t="s">
        <v>980</v>
      </c>
      <c r="B397" s="350" t="s">
        <v>981</v>
      </c>
      <c r="C397" s="349" t="s">
        <v>250</v>
      </c>
      <c r="D397" s="351">
        <v>0.161</v>
      </c>
      <c r="E397" s="352"/>
      <c r="F397" s="353"/>
      <c r="G397" s="352"/>
      <c r="H397" s="353"/>
      <c r="I397" s="354"/>
      <c r="J397" s="355"/>
    </row>
    <row r="398" spans="1:10">
      <c r="A398" s="349" t="s">
        <v>982</v>
      </c>
      <c r="B398" s="350" t="s">
        <v>983</v>
      </c>
      <c r="C398" s="349" t="s">
        <v>362</v>
      </c>
      <c r="D398" s="351">
        <v>0.246</v>
      </c>
      <c r="E398" s="352"/>
      <c r="F398" s="353"/>
      <c r="G398" s="352"/>
      <c r="H398" s="353"/>
      <c r="I398" s="354"/>
      <c r="J398" s="355"/>
    </row>
    <row r="399" spans="1:10">
      <c r="A399" s="349" t="s">
        <v>984</v>
      </c>
      <c r="B399" s="350" t="s">
        <v>985</v>
      </c>
      <c r="C399" s="349" t="s">
        <v>250</v>
      </c>
      <c r="D399" s="351">
        <v>0.05</v>
      </c>
      <c r="E399" s="352"/>
      <c r="F399" s="353"/>
      <c r="G399" s="352"/>
      <c r="H399" s="353"/>
      <c r="I399" s="354"/>
      <c r="J399" s="355"/>
    </row>
    <row r="400" spans="1:10">
      <c r="A400" s="349" t="s">
        <v>986</v>
      </c>
      <c r="B400" s="350" t="s">
        <v>987</v>
      </c>
      <c r="C400" s="349" t="s">
        <v>362</v>
      </c>
      <c r="D400" s="351">
        <v>0.128</v>
      </c>
      <c r="E400" s="352"/>
      <c r="F400" s="353"/>
      <c r="G400" s="352"/>
      <c r="H400" s="353"/>
      <c r="I400" s="354"/>
      <c r="J400" s="355"/>
    </row>
    <row r="401" spans="1:10">
      <c r="A401" s="349" t="s">
        <v>988</v>
      </c>
      <c r="B401" s="350" t="s">
        <v>989</v>
      </c>
      <c r="C401" s="349" t="s">
        <v>990</v>
      </c>
      <c r="D401" s="351">
        <v>0.153</v>
      </c>
      <c r="E401" s="352"/>
      <c r="F401" s="353"/>
      <c r="G401" s="352"/>
      <c r="H401" s="353"/>
      <c r="I401" s="354"/>
      <c r="J401" s="355"/>
    </row>
    <row r="402" spans="1:10">
      <c r="A402" s="349" t="s">
        <v>991</v>
      </c>
      <c r="B402" s="350" t="s">
        <v>992</v>
      </c>
      <c r="C402" s="349" t="s">
        <v>362</v>
      </c>
      <c r="D402" s="351">
        <v>3.0609999999999999</v>
      </c>
      <c r="E402" s="352"/>
      <c r="F402" s="353"/>
      <c r="G402" s="352"/>
      <c r="H402" s="353"/>
      <c r="I402" s="354"/>
      <c r="J402" s="355"/>
    </row>
    <row r="403" spans="1:10">
      <c r="A403" s="349" t="s">
        <v>993</v>
      </c>
      <c r="B403" s="350" t="s">
        <v>994</v>
      </c>
      <c r="C403" s="349" t="s">
        <v>239</v>
      </c>
      <c r="D403" s="351">
        <v>8.5470000000000006</v>
      </c>
      <c r="E403" s="352"/>
      <c r="F403" s="353"/>
      <c r="G403" s="352"/>
      <c r="H403" s="353"/>
      <c r="I403" s="354"/>
      <c r="J403" s="355"/>
    </row>
    <row r="404" spans="1:10">
      <c r="A404" s="349" t="s">
        <v>995</v>
      </c>
      <c r="B404" s="350" t="s">
        <v>996</v>
      </c>
      <c r="C404" s="349" t="s">
        <v>250</v>
      </c>
      <c r="D404" s="351">
        <v>45.463999999999999</v>
      </c>
      <c r="E404" s="352"/>
      <c r="F404" s="353"/>
      <c r="G404" s="352"/>
      <c r="H404" s="353"/>
      <c r="I404" s="354"/>
      <c r="J404" s="355"/>
    </row>
    <row r="405" spans="1:10">
      <c r="A405" s="349" t="s">
        <v>997</v>
      </c>
      <c r="B405" s="350" t="s">
        <v>998</v>
      </c>
      <c r="C405" s="349" t="s">
        <v>250</v>
      </c>
      <c r="D405" s="351">
        <v>0.223</v>
      </c>
      <c r="E405" s="352"/>
      <c r="F405" s="353"/>
      <c r="G405" s="352"/>
      <c r="H405" s="353"/>
      <c r="I405" s="354"/>
      <c r="J405" s="355"/>
    </row>
    <row r="406" spans="1:10">
      <c r="A406" s="349" t="s">
        <v>999</v>
      </c>
      <c r="B406" s="350" t="s">
        <v>1000</v>
      </c>
      <c r="C406" s="349" t="s">
        <v>250</v>
      </c>
      <c r="D406" s="351">
        <v>0.53200000000000003</v>
      </c>
      <c r="E406" s="352"/>
      <c r="F406" s="353"/>
      <c r="G406" s="352"/>
      <c r="H406" s="353"/>
      <c r="I406" s="354"/>
      <c r="J406" s="355"/>
    </row>
    <row r="407" spans="1:10">
      <c r="A407" s="349" t="s">
        <v>1001</v>
      </c>
      <c r="B407" s="350" t="s">
        <v>1002</v>
      </c>
      <c r="C407" s="349" t="s">
        <v>618</v>
      </c>
      <c r="D407" s="351">
        <v>42.308999999999997</v>
      </c>
      <c r="E407" s="352"/>
      <c r="F407" s="353"/>
      <c r="G407" s="352"/>
      <c r="H407" s="353"/>
      <c r="I407" s="354"/>
      <c r="J407" s="355"/>
    </row>
    <row r="408" spans="1:10">
      <c r="A408" s="349" t="s">
        <v>1003</v>
      </c>
      <c r="B408" s="350" t="s">
        <v>1004</v>
      </c>
      <c r="C408" s="349" t="s">
        <v>1005</v>
      </c>
      <c r="D408" s="351">
        <v>557.06100000000004</v>
      </c>
      <c r="E408" s="352"/>
      <c r="F408" s="353"/>
      <c r="G408" s="352"/>
      <c r="H408" s="353"/>
      <c r="I408" s="354"/>
      <c r="J408" s="355"/>
    </row>
    <row r="409" spans="1:10">
      <c r="A409" s="349" t="s">
        <v>1006</v>
      </c>
      <c r="B409" s="350" t="s">
        <v>1007</v>
      </c>
      <c r="C409" s="349" t="s">
        <v>247</v>
      </c>
      <c r="D409" s="351">
        <v>8.0329999999999995</v>
      </c>
      <c r="E409" s="352"/>
      <c r="F409" s="353"/>
      <c r="G409" s="352"/>
      <c r="H409" s="353"/>
      <c r="I409" s="354"/>
      <c r="J409" s="355"/>
    </row>
    <row r="410" spans="1:10">
      <c r="A410" s="349" t="s">
        <v>1008</v>
      </c>
      <c r="B410" s="350" t="s">
        <v>1009</v>
      </c>
      <c r="C410" s="349" t="s">
        <v>623</v>
      </c>
      <c r="D410" s="351">
        <v>24.828592000000004</v>
      </c>
      <c r="E410" s="352"/>
      <c r="F410" s="353"/>
      <c r="G410" s="352"/>
      <c r="H410" s="353"/>
      <c r="I410" s="354"/>
      <c r="J410" s="355"/>
    </row>
    <row r="411" spans="1:10">
      <c r="A411" s="349" t="s">
        <v>1010</v>
      </c>
      <c r="B411" s="350" t="s">
        <v>1011</v>
      </c>
      <c r="C411" s="349" t="s">
        <v>402</v>
      </c>
      <c r="D411" s="351">
        <v>1.8879999999999999</v>
      </c>
      <c r="E411" s="352"/>
      <c r="F411" s="353"/>
      <c r="G411" s="352"/>
      <c r="H411" s="353"/>
      <c r="I411" s="354"/>
      <c r="J411" s="355"/>
    </row>
    <row r="412" spans="1:10">
      <c r="A412" s="349" t="s">
        <v>1012</v>
      </c>
      <c r="B412" s="350" t="s">
        <v>1013</v>
      </c>
      <c r="C412" s="349" t="s">
        <v>261</v>
      </c>
      <c r="D412" s="351">
        <v>5.3559999999999999</v>
      </c>
      <c r="E412" s="352"/>
      <c r="F412" s="353"/>
      <c r="G412" s="352"/>
      <c r="H412" s="353"/>
      <c r="I412" s="354"/>
      <c r="J412" s="355"/>
    </row>
    <row r="413" spans="1:10">
      <c r="A413" s="349" t="s">
        <v>1014</v>
      </c>
      <c r="B413" s="350" t="s">
        <v>1015</v>
      </c>
      <c r="C413" s="349" t="s">
        <v>506</v>
      </c>
      <c r="D413" s="351">
        <v>3.645</v>
      </c>
      <c r="E413" s="352"/>
      <c r="F413" s="353"/>
      <c r="G413" s="352"/>
      <c r="H413" s="353"/>
      <c r="I413" s="354"/>
      <c r="J413" s="355"/>
    </row>
    <row r="414" spans="1:10">
      <c r="A414" s="349" t="s">
        <v>1016</v>
      </c>
      <c r="B414" s="350" t="s">
        <v>1017</v>
      </c>
      <c r="C414" s="349" t="s">
        <v>415</v>
      </c>
      <c r="D414" s="351">
        <v>7.8E-2</v>
      </c>
      <c r="E414" s="352"/>
      <c r="F414" s="353"/>
      <c r="G414" s="352"/>
      <c r="H414" s="353"/>
      <c r="I414" s="354"/>
      <c r="J414" s="355"/>
    </row>
    <row r="415" spans="1:10">
      <c r="A415" s="349" t="s">
        <v>1018</v>
      </c>
      <c r="B415" s="350" t="s">
        <v>1019</v>
      </c>
      <c r="C415" s="349" t="s">
        <v>182</v>
      </c>
      <c r="D415" s="351">
        <v>74.662999999999997</v>
      </c>
      <c r="E415" s="352"/>
      <c r="F415" s="353"/>
      <c r="G415" s="352"/>
      <c r="H415" s="353"/>
      <c r="I415" s="354"/>
      <c r="J415" s="355"/>
    </row>
    <row r="416" spans="1:10">
      <c r="A416" s="349" t="s">
        <v>1020</v>
      </c>
      <c r="B416" s="350" t="s">
        <v>1021</v>
      </c>
      <c r="C416" s="349" t="s">
        <v>623</v>
      </c>
      <c r="D416" s="351">
        <v>11.725</v>
      </c>
      <c r="E416" s="352"/>
      <c r="F416" s="353"/>
      <c r="G416" s="352"/>
      <c r="H416" s="353"/>
      <c r="I416" s="354"/>
      <c r="J416" s="355"/>
    </row>
    <row r="417" spans="1:10">
      <c r="A417" s="349" t="s">
        <v>1022</v>
      </c>
      <c r="B417" s="350" t="s">
        <v>1023</v>
      </c>
      <c r="C417" s="349" t="s">
        <v>1024</v>
      </c>
      <c r="D417" s="351">
        <v>0.38800000000000001</v>
      </c>
      <c r="E417" s="352"/>
      <c r="F417" s="353"/>
      <c r="G417" s="352"/>
      <c r="H417" s="353"/>
      <c r="I417" s="354"/>
      <c r="J417" s="355"/>
    </row>
    <row r="418" spans="1:10">
      <c r="A418" s="358" t="s">
        <v>1025</v>
      </c>
      <c r="B418" s="350" t="s">
        <v>1026</v>
      </c>
      <c r="C418" s="358" t="s">
        <v>362</v>
      </c>
      <c r="D418" s="351">
        <v>366.82299999999998</v>
      </c>
      <c r="E418" s="365"/>
      <c r="F418" s="366"/>
      <c r="G418" s="359"/>
      <c r="H418" s="351"/>
      <c r="I418" s="359"/>
      <c r="J418" s="355"/>
    </row>
    <row r="419" spans="1:10">
      <c r="A419" s="349" t="s">
        <v>1513</v>
      </c>
      <c r="B419" s="350" t="s">
        <v>1519</v>
      </c>
      <c r="C419" s="349" t="s">
        <v>250</v>
      </c>
      <c r="D419" s="351">
        <v>2.2679999999999998</v>
      </c>
      <c r="E419" s="352"/>
      <c r="F419" s="353"/>
      <c r="G419" s="352"/>
      <c r="H419" s="353"/>
      <c r="I419" s="354"/>
      <c r="J419" s="361" t="s">
        <v>1511</v>
      </c>
    </row>
    <row r="420" spans="1:10">
      <c r="A420" s="349" t="s">
        <v>1027</v>
      </c>
      <c r="B420" s="350" t="s">
        <v>1028</v>
      </c>
      <c r="C420" s="349" t="s">
        <v>247</v>
      </c>
      <c r="D420" s="351">
        <v>0.96599999999999997</v>
      </c>
      <c r="E420" s="352"/>
      <c r="F420" s="353"/>
      <c r="G420" s="352"/>
      <c r="H420" s="353"/>
      <c r="I420" s="354"/>
      <c r="J420" s="355"/>
    </row>
    <row r="421" spans="1:10">
      <c r="A421" s="349" t="s">
        <v>1029</v>
      </c>
      <c r="B421" s="350" t="s">
        <v>1030</v>
      </c>
      <c r="C421" s="349" t="s">
        <v>1031</v>
      </c>
      <c r="D421" s="351">
        <v>103.729</v>
      </c>
      <c r="E421" s="352"/>
      <c r="F421" s="353"/>
      <c r="G421" s="352"/>
      <c r="H421" s="353"/>
      <c r="I421" s="354"/>
      <c r="J421" s="355"/>
    </row>
    <row r="422" spans="1:10">
      <c r="A422" s="349" t="s">
        <v>1032</v>
      </c>
      <c r="B422" s="350" t="s">
        <v>1033</v>
      </c>
      <c r="C422" s="349" t="s">
        <v>239</v>
      </c>
      <c r="D422" s="351">
        <v>2.6779999999999999</v>
      </c>
      <c r="E422" s="352"/>
      <c r="F422" s="353"/>
      <c r="G422" s="352"/>
      <c r="H422" s="353"/>
      <c r="I422" s="354"/>
      <c r="J422" s="355"/>
    </row>
    <row r="423" spans="1:10">
      <c r="A423" s="349" t="s">
        <v>1034</v>
      </c>
      <c r="B423" s="350" t="s">
        <v>1035</v>
      </c>
      <c r="C423" s="349" t="s">
        <v>250</v>
      </c>
      <c r="D423" s="351">
        <v>71.814999999999998</v>
      </c>
      <c r="E423" s="352"/>
      <c r="F423" s="353"/>
      <c r="G423" s="352"/>
      <c r="H423" s="353"/>
      <c r="I423" s="354"/>
      <c r="J423" s="355"/>
    </row>
    <row r="424" spans="1:10">
      <c r="A424" s="349" t="s">
        <v>1036</v>
      </c>
      <c r="B424" s="350" t="s">
        <v>1037</v>
      </c>
      <c r="C424" s="349" t="s">
        <v>1038</v>
      </c>
      <c r="D424" s="351">
        <v>409.06099999999998</v>
      </c>
      <c r="E424" s="352"/>
      <c r="F424" s="353"/>
      <c r="G424" s="352"/>
      <c r="H424" s="353"/>
      <c r="I424" s="354"/>
      <c r="J424" s="355"/>
    </row>
    <row r="425" spans="1:10">
      <c r="A425" s="349" t="s">
        <v>1397</v>
      </c>
      <c r="B425" s="350" t="s">
        <v>1398</v>
      </c>
      <c r="C425" s="349" t="s">
        <v>239</v>
      </c>
      <c r="D425" s="351">
        <v>75.971000000000004</v>
      </c>
      <c r="E425" s="352"/>
      <c r="F425" s="353"/>
      <c r="G425" s="352"/>
      <c r="H425" s="353"/>
      <c r="I425" s="354"/>
      <c r="J425" s="355"/>
    </row>
    <row r="426" spans="1:10">
      <c r="A426" s="349" t="s">
        <v>1399</v>
      </c>
      <c r="B426" s="350" t="s">
        <v>1400</v>
      </c>
      <c r="C426" s="349" t="s">
        <v>239</v>
      </c>
      <c r="D426" s="351">
        <v>80.626999999999995</v>
      </c>
      <c r="E426" s="352"/>
      <c r="F426" s="353"/>
      <c r="G426" s="352"/>
      <c r="H426" s="353"/>
      <c r="I426" s="354"/>
      <c r="J426" s="355"/>
    </row>
    <row r="427" spans="1:10">
      <c r="A427" s="349" t="s">
        <v>1039</v>
      </c>
      <c r="B427" s="350" t="s">
        <v>1040</v>
      </c>
      <c r="C427" s="349" t="s">
        <v>250</v>
      </c>
      <c r="D427" s="351">
        <v>1.4390000000000001</v>
      </c>
      <c r="E427" s="352"/>
      <c r="F427" s="353"/>
      <c r="G427" s="352"/>
      <c r="H427" s="353"/>
      <c r="I427" s="354"/>
      <c r="J427" s="355"/>
    </row>
    <row r="428" spans="1:10">
      <c r="A428" s="349" t="s">
        <v>1041</v>
      </c>
      <c r="B428" s="350" t="s">
        <v>1042</v>
      </c>
      <c r="C428" s="349" t="s">
        <v>250</v>
      </c>
      <c r="D428" s="351">
        <v>129.56399999999999</v>
      </c>
      <c r="E428" s="352"/>
      <c r="F428" s="353"/>
      <c r="G428" s="352"/>
      <c r="H428" s="353"/>
      <c r="I428" s="354"/>
      <c r="J428" s="355"/>
    </row>
    <row r="429" spans="1:10">
      <c r="A429" s="349" t="s">
        <v>1043</v>
      </c>
      <c r="B429" s="350" t="s">
        <v>1044</v>
      </c>
      <c r="C429" s="349" t="s">
        <v>1045</v>
      </c>
      <c r="D429" s="351">
        <v>137.666</v>
      </c>
      <c r="E429" s="352"/>
      <c r="F429" s="353"/>
      <c r="G429" s="352"/>
      <c r="H429" s="353"/>
      <c r="I429" s="354"/>
      <c r="J429" s="355"/>
    </row>
    <row r="430" spans="1:10">
      <c r="A430" s="358" t="s">
        <v>1046</v>
      </c>
      <c r="B430" s="350" t="s">
        <v>1047</v>
      </c>
      <c r="C430" s="358" t="s">
        <v>239</v>
      </c>
      <c r="D430" s="351">
        <v>36.270000000000003</v>
      </c>
      <c r="E430" s="365"/>
      <c r="F430" s="366"/>
      <c r="G430" s="359"/>
      <c r="H430" s="351"/>
      <c r="I430" s="359"/>
      <c r="J430" s="355"/>
    </row>
    <row r="431" spans="1:10">
      <c r="A431" s="349" t="s">
        <v>1048</v>
      </c>
      <c r="B431" s="350" t="s">
        <v>1049</v>
      </c>
      <c r="C431" s="349" t="s">
        <v>250</v>
      </c>
      <c r="D431" s="351">
        <v>30.209</v>
      </c>
      <c r="E431" s="352"/>
      <c r="F431" s="353"/>
      <c r="G431" s="352"/>
      <c r="H431" s="353"/>
      <c r="I431" s="354"/>
      <c r="J431" s="355"/>
    </row>
    <row r="432" spans="1:10">
      <c r="A432" s="349" t="s">
        <v>1050</v>
      </c>
      <c r="B432" s="350" t="s">
        <v>1051</v>
      </c>
      <c r="C432" s="372" t="s">
        <v>250</v>
      </c>
      <c r="D432" s="351">
        <v>23.751999999999999</v>
      </c>
      <c r="E432" s="352"/>
      <c r="F432" s="353"/>
      <c r="G432" s="352"/>
      <c r="H432" s="353"/>
      <c r="I432" s="354"/>
      <c r="J432" s="355"/>
    </row>
    <row r="433" spans="1:10">
      <c r="A433" s="349" t="s">
        <v>1052</v>
      </c>
      <c r="B433" s="350" t="s">
        <v>1053</v>
      </c>
      <c r="C433" s="349" t="s">
        <v>239</v>
      </c>
      <c r="D433" s="351">
        <v>77.171000000000006</v>
      </c>
      <c r="E433" s="352"/>
      <c r="F433" s="353"/>
      <c r="G433" s="352"/>
      <c r="H433" s="353"/>
      <c r="I433" s="354"/>
      <c r="J433" s="355"/>
    </row>
    <row r="434" spans="1:10">
      <c r="A434" s="349" t="s">
        <v>1054</v>
      </c>
      <c r="B434" s="350" t="s">
        <v>1055</v>
      </c>
      <c r="C434" s="349" t="s">
        <v>409</v>
      </c>
      <c r="D434" s="351">
        <v>107.468</v>
      </c>
      <c r="E434" s="352"/>
      <c r="F434" s="353"/>
      <c r="G434" s="352"/>
      <c r="H434" s="353"/>
      <c r="I434" s="354"/>
      <c r="J434" s="355"/>
    </row>
    <row r="435" spans="1:10">
      <c r="A435" s="349" t="s">
        <v>1057</v>
      </c>
      <c r="B435" s="350" t="s">
        <v>1058</v>
      </c>
      <c r="C435" s="349" t="s">
        <v>1059</v>
      </c>
      <c r="D435" s="351">
        <v>28.555</v>
      </c>
      <c r="E435" s="352"/>
      <c r="F435" s="353"/>
      <c r="G435" s="352"/>
      <c r="H435" s="353"/>
      <c r="I435" s="354"/>
      <c r="J435" s="355"/>
    </row>
    <row r="436" spans="1:10">
      <c r="A436" s="349" t="s">
        <v>1060</v>
      </c>
      <c r="B436" s="350" t="s">
        <v>1061</v>
      </c>
      <c r="C436" s="349" t="s">
        <v>253</v>
      </c>
      <c r="D436" s="351">
        <v>46.662999999999997</v>
      </c>
      <c r="E436" s="352"/>
      <c r="F436" s="353"/>
      <c r="G436" s="352"/>
      <c r="H436" s="353"/>
      <c r="I436" s="354"/>
      <c r="J436" s="355"/>
    </row>
    <row r="437" spans="1:10">
      <c r="A437" s="349" t="s">
        <v>1062</v>
      </c>
      <c r="B437" s="350" t="s">
        <v>1063</v>
      </c>
      <c r="C437" s="349" t="s">
        <v>250</v>
      </c>
      <c r="D437" s="351">
        <v>144.83699999999999</v>
      </c>
      <c r="E437" s="352"/>
      <c r="F437" s="353"/>
      <c r="G437" s="352"/>
      <c r="H437" s="353"/>
      <c r="I437" s="354"/>
      <c r="J437" s="355"/>
    </row>
    <row r="438" spans="1:10">
      <c r="A438" s="349" t="s">
        <v>1064</v>
      </c>
      <c r="B438" s="350" t="s">
        <v>1065</v>
      </c>
      <c r="C438" s="349" t="s">
        <v>250</v>
      </c>
      <c r="D438" s="351">
        <v>163.85599999999999</v>
      </c>
      <c r="E438" s="352"/>
      <c r="F438" s="353"/>
      <c r="G438" s="352"/>
      <c r="H438" s="353"/>
      <c r="I438" s="354"/>
      <c r="J438" s="355"/>
    </row>
    <row r="439" spans="1:10">
      <c r="A439" s="349" t="s">
        <v>1066</v>
      </c>
      <c r="B439" s="350" t="s">
        <v>1067</v>
      </c>
      <c r="C439" s="349" t="s">
        <v>182</v>
      </c>
      <c r="D439" s="351">
        <v>3.306</v>
      </c>
      <c r="E439" s="352"/>
      <c r="F439" s="353"/>
      <c r="G439" s="352"/>
      <c r="H439" s="353"/>
      <c r="I439" s="354"/>
      <c r="J439" s="355"/>
    </row>
    <row r="440" spans="1:10">
      <c r="A440" s="358" t="s">
        <v>1068</v>
      </c>
      <c r="B440" s="350" t="s">
        <v>1069</v>
      </c>
      <c r="C440" s="358" t="s">
        <v>250</v>
      </c>
      <c r="D440" s="351">
        <v>34.109000000000002</v>
      </c>
      <c r="E440" s="365"/>
      <c r="F440" s="366"/>
      <c r="G440" s="359"/>
      <c r="H440" s="351"/>
      <c r="I440" s="359"/>
      <c r="J440" s="355"/>
    </row>
    <row r="441" spans="1:10">
      <c r="A441" s="349" t="s">
        <v>1070</v>
      </c>
      <c r="B441" s="350" t="s">
        <v>1071</v>
      </c>
      <c r="C441" s="349" t="s">
        <v>244</v>
      </c>
      <c r="D441" s="351">
        <v>3854.5880000000002</v>
      </c>
      <c r="E441" s="352"/>
      <c r="F441" s="353"/>
      <c r="G441" s="352"/>
      <c r="H441" s="353"/>
      <c r="I441" s="354"/>
      <c r="J441" s="355"/>
    </row>
    <row r="442" spans="1:10">
      <c r="A442" s="349" t="s">
        <v>1072</v>
      </c>
      <c r="B442" s="350" t="s">
        <v>1073</v>
      </c>
      <c r="C442" s="349" t="s">
        <v>239</v>
      </c>
      <c r="D442" s="351">
        <v>59.168999999999997</v>
      </c>
      <c r="E442" s="352"/>
      <c r="F442" s="353"/>
      <c r="G442" s="352"/>
      <c r="H442" s="353"/>
      <c r="I442" s="354"/>
      <c r="J442" s="355"/>
    </row>
    <row r="443" spans="1:10">
      <c r="A443" s="349" t="s">
        <v>1074</v>
      </c>
      <c r="B443" s="350" t="s">
        <v>1075</v>
      </c>
      <c r="C443" s="349" t="s">
        <v>239</v>
      </c>
      <c r="D443" s="351">
        <v>1.7310000000000001</v>
      </c>
      <c r="E443" s="352"/>
      <c r="F443" s="353"/>
      <c r="G443" s="352"/>
      <c r="H443" s="353"/>
      <c r="I443" s="354"/>
      <c r="J443" s="355"/>
    </row>
    <row r="444" spans="1:10">
      <c r="A444" s="349" t="s">
        <v>1076</v>
      </c>
      <c r="B444" s="350" t="s">
        <v>1077</v>
      </c>
      <c r="C444" s="349" t="s">
        <v>250</v>
      </c>
      <c r="D444" s="351">
        <v>22.622</v>
      </c>
      <c r="E444" s="352"/>
      <c r="F444" s="353"/>
      <c r="G444" s="352"/>
      <c r="H444" s="353"/>
      <c r="I444" s="354"/>
      <c r="J444" s="355"/>
    </row>
    <row r="445" spans="1:10">
      <c r="A445" s="349" t="s">
        <v>1078</v>
      </c>
      <c r="B445" s="350" t="s">
        <v>1079</v>
      </c>
      <c r="C445" s="349" t="s">
        <v>244</v>
      </c>
      <c r="D445" s="351">
        <v>41.869</v>
      </c>
      <c r="E445" s="352"/>
      <c r="F445" s="353"/>
      <c r="G445" s="352"/>
      <c r="H445" s="353"/>
      <c r="I445" s="354"/>
      <c r="J445" s="355"/>
    </row>
    <row r="446" spans="1:10">
      <c r="A446" s="349" t="s">
        <v>1080</v>
      </c>
      <c r="B446" s="350" t="s">
        <v>1081</v>
      </c>
      <c r="C446" s="349" t="s">
        <v>239</v>
      </c>
      <c r="D446" s="351">
        <v>628.36799999999994</v>
      </c>
      <c r="E446" s="352"/>
      <c r="F446" s="353"/>
      <c r="G446" s="352"/>
      <c r="H446" s="353"/>
      <c r="I446" s="354"/>
      <c r="J446" s="355"/>
    </row>
    <row r="447" spans="1:10">
      <c r="A447" s="349" t="s">
        <v>1082</v>
      </c>
      <c r="B447" s="350" t="s">
        <v>1083</v>
      </c>
      <c r="C447" s="349" t="s">
        <v>244</v>
      </c>
      <c r="D447" s="351">
        <v>0.79100000000000004</v>
      </c>
      <c r="E447" s="352"/>
      <c r="F447" s="353"/>
      <c r="G447" s="352"/>
      <c r="H447" s="353"/>
      <c r="I447" s="354"/>
      <c r="J447" s="355"/>
    </row>
    <row r="448" spans="1:10">
      <c r="A448" s="349" t="s">
        <v>1084</v>
      </c>
      <c r="B448" s="350" t="s">
        <v>1085</v>
      </c>
      <c r="C448" s="349" t="s">
        <v>362</v>
      </c>
      <c r="D448" s="351">
        <v>1580.5730000000001</v>
      </c>
      <c r="E448" s="352"/>
      <c r="F448" s="353"/>
      <c r="G448" s="352"/>
      <c r="H448" s="353"/>
      <c r="I448" s="354"/>
      <c r="J448" s="355"/>
    </row>
    <row r="449" spans="1:10">
      <c r="A449" s="349" t="s">
        <v>1086</v>
      </c>
      <c r="B449" s="350" t="s">
        <v>1087</v>
      </c>
      <c r="C449" s="349" t="s">
        <v>244</v>
      </c>
      <c r="D449" s="351">
        <v>3.976</v>
      </c>
      <c r="E449" s="352"/>
      <c r="F449" s="353"/>
      <c r="G449" s="352"/>
      <c r="H449" s="353"/>
      <c r="I449" s="354"/>
      <c r="J449" s="355"/>
    </row>
    <row r="450" spans="1:10">
      <c r="A450" s="349" t="s">
        <v>1088</v>
      </c>
      <c r="B450" s="350" t="s">
        <v>1089</v>
      </c>
      <c r="C450" s="349" t="s">
        <v>239</v>
      </c>
      <c r="D450" s="351">
        <v>50.393999999999998</v>
      </c>
      <c r="E450" s="352"/>
      <c r="F450" s="353"/>
      <c r="G450" s="352"/>
      <c r="H450" s="353"/>
      <c r="I450" s="354"/>
      <c r="J450" s="355"/>
    </row>
    <row r="451" spans="1:10">
      <c r="A451" s="349" t="s">
        <v>1090</v>
      </c>
      <c r="B451" s="350" t="s">
        <v>1091</v>
      </c>
      <c r="C451" s="349" t="s">
        <v>239</v>
      </c>
      <c r="D451" s="351">
        <v>41.579000000000001</v>
      </c>
      <c r="E451" s="352"/>
      <c r="F451" s="353"/>
      <c r="G451" s="352"/>
      <c r="H451" s="353"/>
      <c r="I451" s="354"/>
      <c r="J451" s="355"/>
    </row>
    <row r="452" spans="1:10">
      <c r="A452" s="367" t="s">
        <v>1092</v>
      </c>
      <c r="B452" s="350" t="s">
        <v>1093</v>
      </c>
      <c r="C452" s="349" t="s">
        <v>250</v>
      </c>
      <c r="D452" s="351">
        <v>3.694</v>
      </c>
      <c r="E452" s="352"/>
      <c r="F452" s="366"/>
      <c r="G452" s="352"/>
      <c r="H452" s="351"/>
      <c r="I452" s="354"/>
      <c r="J452" s="355"/>
    </row>
    <row r="453" spans="1:10">
      <c r="A453" s="349" t="s">
        <v>1094</v>
      </c>
      <c r="B453" s="350" t="s">
        <v>1095</v>
      </c>
      <c r="C453" s="349" t="s">
        <v>250</v>
      </c>
      <c r="D453" s="351">
        <v>1.657</v>
      </c>
      <c r="E453" s="352"/>
      <c r="F453" s="353"/>
      <c r="G453" s="352"/>
      <c r="H453" s="353"/>
      <c r="I453" s="354"/>
      <c r="J453" s="355"/>
    </row>
    <row r="454" spans="1:10">
      <c r="A454" s="349" t="s">
        <v>1096</v>
      </c>
      <c r="B454" s="350" t="s">
        <v>1097</v>
      </c>
      <c r="C454" s="349" t="s">
        <v>250</v>
      </c>
      <c r="D454" s="351">
        <v>6.3470000000000004</v>
      </c>
      <c r="E454" s="352"/>
      <c r="F454" s="353"/>
      <c r="G454" s="352"/>
      <c r="H454" s="353"/>
      <c r="I454" s="354"/>
      <c r="J454" s="355"/>
    </row>
    <row r="455" spans="1:10">
      <c r="A455" s="349" t="s">
        <v>1098</v>
      </c>
      <c r="B455" s="350" t="s">
        <v>1099</v>
      </c>
      <c r="C455" s="349" t="s">
        <v>623</v>
      </c>
      <c r="D455" s="351">
        <v>1.42</v>
      </c>
      <c r="E455" s="352"/>
      <c r="F455" s="353"/>
      <c r="G455" s="352"/>
      <c r="H455" s="353"/>
      <c r="I455" s="354"/>
      <c r="J455" s="355"/>
    </row>
    <row r="456" spans="1:10">
      <c r="A456" s="349" t="s">
        <v>1100</v>
      </c>
      <c r="B456" s="350" t="s">
        <v>1101</v>
      </c>
      <c r="C456" s="349" t="s">
        <v>253</v>
      </c>
      <c r="D456" s="351">
        <v>111.28400000000001</v>
      </c>
      <c r="E456" s="352"/>
      <c r="F456" s="353"/>
      <c r="G456" s="352"/>
      <c r="H456" s="353"/>
      <c r="I456" s="354"/>
      <c r="J456" s="355"/>
    </row>
    <row r="457" spans="1:10">
      <c r="A457" s="349" t="s">
        <v>1102</v>
      </c>
      <c r="B457" s="350" t="s">
        <v>1103</v>
      </c>
      <c r="C457" s="349" t="s">
        <v>239</v>
      </c>
      <c r="D457" s="351">
        <v>0.72499999999999998</v>
      </c>
      <c r="E457" s="352"/>
      <c r="F457" s="353"/>
      <c r="G457" s="352"/>
      <c r="H457" s="353"/>
      <c r="I457" s="354"/>
      <c r="J457" s="355"/>
    </row>
    <row r="458" spans="1:10">
      <c r="A458" s="349" t="s">
        <v>1104</v>
      </c>
      <c r="B458" s="350" t="s">
        <v>1105</v>
      </c>
      <c r="C458" s="349" t="s">
        <v>182</v>
      </c>
      <c r="D458" s="351">
        <v>76.616</v>
      </c>
      <c r="E458" s="352"/>
      <c r="F458" s="353"/>
      <c r="G458" s="352"/>
      <c r="H458" s="353"/>
      <c r="I458" s="354"/>
      <c r="J458" s="355"/>
    </row>
    <row r="459" spans="1:10">
      <c r="A459" s="349" t="s">
        <v>1106</v>
      </c>
      <c r="B459" s="350" t="s">
        <v>1107</v>
      </c>
      <c r="C459" s="349" t="s">
        <v>261</v>
      </c>
      <c r="D459" s="351">
        <v>1.621</v>
      </c>
      <c r="E459" s="352"/>
      <c r="F459" s="353"/>
      <c r="G459" s="352"/>
      <c r="H459" s="353"/>
      <c r="I459" s="354"/>
      <c r="J459" s="355"/>
    </row>
    <row r="460" spans="1:10">
      <c r="A460" s="349" t="s">
        <v>1108</v>
      </c>
      <c r="B460" s="350" t="s">
        <v>1109</v>
      </c>
      <c r="C460" s="349" t="s">
        <v>261</v>
      </c>
      <c r="D460" s="351">
        <v>68.269000000000005</v>
      </c>
      <c r="E460" s="352"/>
      <c r="F460" s="353"/>
      <c r="G460" s="352"/>
      <c r="H460" s="353"/>
      <c r="I460" s="354"/>
      <c r="J460" s="355"/>
    </row>
    <row r="461" spans="1:10">
      <c r="A461" s="349" t="s">
        <v>1110</v>
      </c>
      <c r="B461" s="350" t="s">
        <v>1111</v>
      </c>
      <c r="C461" s="349" t="s">
        <v>399</v>
      </c>
      <c r="D461" s="351">
        <v>5.9050000000000002</v>
      </c>
      <c r="E461" s="352"/>
      <c r="F461" s="353"/>
      <c r="G461" s="352"/>
      <c r="H461" s="353"/>
      <c r="I461" s="354"/>
      <c r="J461" s="355"/>
    </row>
    <row r="462" spans="1:10">
      <c r="A462" s="349" t="s">
        <v>1112</v>
      </c>
      <c r="B462" s="350" t="s">
        <v>1113</v>
      </c>
      <c r="C462" s="349" t="s">
        <v>1114</v>
      </c>
      <c r="D462" s="351">
        <v>397.59</v>
      </c>
      <c r="E462" s="352"/>
      <c r="F462" s="353"/>
      <c r="G462" s="352"/>
      <c r="H462" s="353"/>
      <c r="I462" s="354"/>
      <c r="J462" s="355"/>
    </row>
    <row r="463" spans="1:10">
      <c r="A463" s="349" t="s">
        <v>1401</v>
      </c>
      <c r="B463" s="350" t="s">
        <v>1402</v>
      </c>
      <c r="C463" s="349" t="s">
        <v>253</v>
      </c>
      <c r="D463" s="351">
        <v>193.15555555555557</v>
      </c>
      <c r="E463" s="352"/>
      <c r="F463" s="353"/>
      <c r="G463" s="352"/>
      <c r="H463" s="353"/>
      <c r="I463" s="354"/>
      <c r="J463" s="355"/>
    </row>
    <row r="464" spans="1:10">
      <c r="A464" s="349" t="s">
        <v>1115</v>
      </c>
      <c r="B464" s="350" t="s">
        <v>1116</v>
      </c>
      <c r="C464" s="349" t="s">
        <v>250</v>
      </c>
      <c r="D464" s="351">
        <v>42.594000000000001</v>
      </c>
      <c r="E464" s="352"/>
      <c r="F464" s="353"/>
      <c r="G464" s="352"/>
      <c r="H464" s="353"/>
      <c r="I464" s="354"/>
      <c r="J464" s="355"/>
    </row>
    <row r="465" spans="1:10">
      <c r="A465" s="349" t="s">
        <v>1117</v>
      </c>
      <c r="B465" s="350" t="s">
        <v>1118</v>
      </c>
      <c r="C465" s="349" t="s">
        <v>286</v>
      </c>
      <c r="D465" s="351">
        <v>3.2559999999999998</v>
      </c>
      <c r="E465" s="352"/>
      <c r="F465" s="353"/>
      <c r="G465" s="352"/>
      <c r="H465" s="353"/>
      <c r="I465" s="354"/>
      <c r="J465" s="355"/>
    </row>
    <row r="466" spans="1:10">
      <c r="A466" s="349" t="s">
        <v>1119</v>
      </c>
      <c r="B466" s="350" t="s">
        <v>1120</v>
      </c>
      <c r="C466" s="349" t="s">
        <v>250</v>
      </c>
      <c r="D466" s="351">
        <v>72.111999999999995</v>
      </c>
      <c r="E466" s="352"/>
      <c r="F466" s="353"/>
      <c r="G466" s="352"/>
      <c r="H466" s="353"/>
      <c r="I466" s="354"/>
      <c r="J466" s="355"/>
    </row>
    <row r="467" spans="1:10">
      <c r="A467" s="349" t="s">
        <v>1121</v>
      </c>
      <c r="B467" s="350" t="s">
        <v>1122</v>
      </c>
      <c r="C467" s="349" t="s">
        <v>371</v>
      </c>
      <c r="D467" s="351">
        <v>25.74</v>
      </c>
      <c r="E467" s="352"/>
      <c r="F467" s="353"/>
      <c r="G467" s="352"/>
      <c r="H467" s="353"/>
      <c r="I467" s="354"/>
      <c r="J467" s="355"/>
    </row>
    <row r="468" spans="1:10">
      <c r="A468" s="349" t="s">
        <v>1123</v>
      </c>
      <c r="B468" s="350" t="s">
        <v>1124</v>
      </c>
      <c r="C468" s="349" t="s">
        <v>399</v>
      </c>
      <c r="D468" s="351">
        <v>2.298</v>
      </c>
      <c r="E468" s="352"/>
      <c r="F468" s="353"/>
      <c r="G468" s="352"/>
      <c r="H468" s="353"/>
      <c r="I468" s="354"/>
      <c r="J468" s="355"/>
    </row>
    <row r="469" spans="1:10">
      <c r="A469" s="349" t="s">
        <v>1125</v>
      </c>
      <c r="B469" s="350" t="s">
        <v>1126</v>
      </c>
      <c r="C469" s="349" t="s">
        <v>247</v>
      </c>
      <c r="D469" s="351">
        <v>34.28</v>
      </c>
      <c r="E469" s="352"/>
      <c r="F469" s="353"/>
      <c r="G469" s="352"/>
      <c r="H469" s="353"/>
      <c r="I469" s="354"/>
      <c r="J469" s="355"/>
    </row>
    <row r="470" spans="1:10">
      <c r="A470" s="349" t="s">
        <v>1127</v>
      </c>
      <c r="B470" s="350" t="s">
        <v>1128</v>
      </c>
      <c r="C470" s="349" t="s">
        <v>1129</v>
      </c>
      <c r="D470" s="351">
        <v>31.085999999999999</v>
      </c>
      <c r="E470" s="352"/>
      <c r="F470" s="353"/>
      <c r="G470" s="352"/>
      <c r="H470" s="353"/>
      <c r="I470" s="354"/>
      <c r="J470" s="355"/>
    </row>
    <row r="471" spans="1:10">
      <c r="A471" s="349" t="s">
        <v>1130</v>
      </c>
      <c r="B471" s="350" t="s">
        <v>1131</v>
      </c>
      <c r="C471" s="349" t="s">
        <v>1132</v>
      </c>
      <c r="D471" s="351">
        <v>209.297</v>
      </c>
      <c r="E471" s="352"/>
      <c r="F471" s="353"/>
      <c r="G471" s="352"/>
      <c r="H471" s="353"/>
      <c r="I471" s="354"/>
      <c r="J471" s="355"/>
    </row>
    <row r="472" spans="1:10">
      <c r="A472" s="349" t="s">
        <v>1133</v>
      </c>
      <c r="B472" s="350" t="s">
        <v>1134</v>
      </c>
      <c r="C472" s="349" t="s">
        <v>250</v>
      </c>
      <c r="D472" s="351">
        <v>25.794</v>
      </c>
      <c r="E472" s="352"/>
      <c r="F472" s="353"/>
      <c r="G472" s="352"/>
      <c r="H472" s="353"/>
      <c r="I472" s="354"/>
      <c r="J472" s="355"/>
    </row>
    <row r="473" spans="1:10">
      <c r="A473" s="349" t="s">
        <v>1135</v>
      </c>
      <c r="B473" s="350" t="s">
        <v>1136</v>
      </c>
      <c r="C473" s="349" t="s">
        <v>182</v>
      </c>
      <c r="D473" s="351">
        <v>3465.8449999999998</v>
      </c>
      <c r="E473" s="352"/>
      <c r="F473" s="353"/>
      <c r="G473" s="352"/>
      <c r="H473" s="353"/>
      <c r="I473" s="354"/>
      <c r="J473" s="355"/>
    </row>
    <row r="474" spans="1:10">
      <c r="A474" s="349" t="s">
        <v>1137</v>
      </c>
      <c r="B474" s="350" t="s">
        <v>1138</v>
      </c>
      <c r="C474" s="349" t="s">
        <v>182</v>
      </c>
      <c r="D474" s="351">
        <v>30323.337</v>
      </c>
      <c r="E474" s="352"/>
      <c r="F474" s="353"/>
      <c r="G474" s="352"/>
      <c r="H474" s="353"/>
      <c r="I474" s="354"/>
      <c r="J474" s="355"/>
    </row>
    <row r="475" spans="1:10">
      <c r="A475" s="349" t="s">
        <v>1139</v>
      </c>
      <c r="B475" s="350" t="s">
        <v>1140</v>
      </c>
      <c r="C475" s="349" t="s">
        <v>250</v>
      </c>
      <c r="D475" s="351">
        <v>148.78200000000001</v>
      </c>
      <c r="E475" s="352"/>
      <c r="F475" s="353"/>
      <c r="G475" s="352"/>
      <c r="H475" s="353"/>
      <c r="I475" s="354"/>
      <c r="J475" s="355"/>
    </row>
    <row r="476" spans="1:10">
      <c r="A476" s="349" t="s">
        <v>1141</v>
      </c>
      <c r="B476" s="350" t="s">
        <v>1142</v>
      </c>
      <c r="C476" s="349" t="s">
        <v>239</v>
      </c>
      <c r="D476" s="351">
        <v>292.47800000000001</v>
      </c>
      <c r="E476" s="352"/>
      <c r="F476" s="353"/>
      <c r="G476" s="352"/>
      <c r="H476" s="353"/>
      <c r="I476" s="354"/>
      <c r="J476" s="355"/>
    </row>
    <row r="477" spans="1:10">
      <c r="A477" s="349" t="s">
        <v>1143</v>
      </c>
      <c r="B477" s="350" t="s">
        <v>1144</v>
      </c>
      <c r="C477" s="349" t="s">
        <v>182</v>
      </c>
      <c r="D477" s="351">
        <v>1117.9929999999999</v>
      </c>
      <c r="E477" s="352"/>
      <c r="F477" s="353"/>
      <c r="G477" s="352"/>
      <c r="H477" s="353"/>
      <c r="I477" s="354"/>
      <c r="J477" s="355"/>
    </row>
    <row r="478" spans="1:10">
      <c r="A478" s="349" t="s">
        <v>1145</v>
      </c>
      <c r="B478" s="350" t="s">
        <v>1146</v>
      </c>
      <c r="C478" s="349" t="s">
        <v>247</v>
      </c>
      <c r="D478" s="351">
        <v>0.25700000000000001</v>
      </c>
      <c r="E478" s="352"/>
      <c r="F478" s="353"/>
      <c r="G478" s="352"/>
      <c r="H478" s="353"/>
      <c r="I478" s="354"/>
      <c r="J478" s="355"/>
    </row>
    <row r="479" spans="1:10">
      <c r="A479" s="349" t="s">
        <v>1147</v>
      </c>
      <c r="B479" s="350" t="s">
        <v>1146</v>
      </c>
      <c r="C479" s="349" t="s">
        <v>182</v>
      </c>
      <c r="D479" s="351">
        <v>2.577</v>
      </c>
      <c r="E479" s="352"/>
      <c r="F479" s="353"/>
      <c r="G479" s="352"/>
      <c r="H479" s="353"/>
      <c r="I479" s="354"/>
      <c r="J479" s="355"/>
    </row>
    <row r="480" spans="1:10">
      <c r="A480" s="349" t="s">
        <v>1148</v>
      </c>
      <c r="B480" s="350" t="s">
        <v>1149</v>
      </c>
      <c r="C480" s="349" t="s">
        <v>182</v>
      </c>
      <c r="D480" s="351">
        <v>151.904</v>
      </c>
      <c r="E480" s="352"/>
      <c r="F480" s="353"/>
      <c r="G480" s="352"/>
      <c r="H480" s="353"/>
      <c r="I480" s="354"/>
      <c r="J480" s="355"/>
    </row>
    <row r="481" spans="1:10">
      <c r="A481" s="349" t="s">
        <v>1150</v>
      </c>
      <c r="B481" s="350" t="s">
        <v>1151</v>
      </c>
      <c r="C481" s="349" t="s">
        <v>362</v>
      </c>
      <c r="D481" s="351">
        <v>0.255</v>
      </c>
      <c r="E481" s="352"/>
      <c r="F481" s="353"/>
      <c r="G481" s="352"/>
      <c r="H481" s="353"/>
      <c r="I481" s="354"/>
      <c r="J481" s="355"/>
    </row>
    <row r="482" spans="1:10">
      <c r="A482" s="349" t="s">
        <v>1152</v>
      </c>
      <c r="B482" s="350" t="s">
        <v>1153</v>
      </c>
      <c r="C482" s="349" t="s">
        <v>250</v>
      </c>
      <c r="D482" s="351">
        <v>11.115</v>
      </c>
      <c r="E482" s="352"/>
      <c r="F482" s="353"/>
      <c r="G482" s="352"/>
      <c r="H482" s="353"/>
      <c r="I482" s="354"/>
      <c r="J482" s="355"/>
    </row>
    <row r="483" spans="1:10">
      <c r="A483" s="349" t="s">
        <v>1154</v>
      </c>
      <c r="B483" s="350" t="s">
        <v>1155</v>
      </c>
      <c r="C483" s="349" t="s">
        <v>1045</v>
      </c>
      <c r="D483" s="351">
        <v>14977.047</v>
      </c>
      <c r="E483" s="352"/>
      <c r="F483" s="353"/>
      <c r="G483" s="352"/>
      <c r="H483" s="353"/>
      <c r="I483" s="354"/>
      <c r="J483" s="355"/>
    </row>
    <row r="484" spans="1:10">
      <c r="A484" s="349" t="s">
        <v>1156</v>
      </c>
      <c r="B484" s="350" t="s">
        <v>1157</v>
      </c>
      <c r="C484" s="349" t="s">
        <v>250</v>
      </c>
      <c r="D484" s="351">
        <v>0.108</v>
      </c>
      <c r="E484" s="352"/>
      <c r="F484" s="353"/>
      <c r="G484" s="352"/>
      <c r="H484" s="353"/>
      <c r="I484" s="354"/>
      <c r="J484" s="355"/>
    </row>
    <row r="485" spans="1:10">
      <c r="A485" s="349" t="s">
        <v>1158</v>
      </c>
      <c r="B485" s="350" t="s">
        <v>1159</v>
      </c>
      <c r="C485" s="349" t="s">
        <v>239</v>
      </c>
      <c r="D485" s="351">
        <v>2066.0279999999998</v>
      </c>
      <c r="E485" s="352"/>
      <c r="F485" s="353"/>
      <c r="G485" s="352"/>
      <c r="H485" s="353"/>
      <c r="I485" s="354"/>
      <c r="J485" s="355"/>
    </row>
    <row r="486" spans="1:10">
      <c r="A486" s="358" t="s">
        <v>1160</v>
      </c>
      <c r="B486" s="350" t="s">
        <v>1161</v>
      </c>
      <c r="C486" s="358" t="s">
        <v>250</v>
      </c>
      <c r="D486" s="351">
        <v>48.704999999999998</v>
      </c>
      <c r="E486" s="352"/>
      <c r="F486" s="353"/>
      <c r="G486" s="352"/>
      <c r="H486" s="353"/>
      <c r="I486" s="354"/>
      <c r="J486" s="355"/>
    </row>
    <row r="487" spans="1:10">
      <c r="A487" s="349" t="s">
        <v>1162</v>
      </c>
      <c r="B487" s="350" t="s">
        <v>1163</v>
      </c>
      <c r="C487" s="349" t="s">
        <v>247</v>
      </c>
      <c r="D487" s="351">
        <v>140.08099999999999</v>
      </c>
      <c r="E487" s="352"/>
      <c r="F487" s="353"/>
      <c r="G487" s="352"/>
      <c r="H487" s="353"/>
      <c r="I487" s="354"/>
      <c r="J487" s="355"/>
    </row>
    <row r="488" spans="1:10">
      <c r="A488" s="349" t="s">
        <v>1403</v>
      </c>
      <c r="B488" s="350" t="s">
        <v>1404</v>
      </c>
      <c r="C488" s="349" t="s">
        <v>239</v>
      </c>
      <c r="D488" s="351">
        <v>50.031999999999996</v>
      </c>
      <c r="E488" s="352"/>
      <c r="F488" s="353"/>
      <c r="G488" s="352"/>
      <c r="H488" s="353"/>
      <c r="I488" s="354"/>
      <c r="J488" s="355"/>
    </row>
    <row r="489" spans="1:10">
      <c r="A489" s="349" t="s">
        <v>1164</v>
      </c>
      <c r="B489" s="350" t="s">
        <v>1165</v>
      </c>
      <c r="C489" s="349" t="s">
        <v>247</v>
      </c>
      <c r="D489" s="351">
        <v>32.137</v>
      </c>
      <c r="E489" s="352"/>
      <c r="F489" s="353"/>
      <c r="G489" s="352"/>
      <c r="H489" s="353"/>
      <c r="I489" s="354"/>
      <c r="J489" s="355"/>
    </row>
    <row r="490" spans="1:10">
      <c r="A490" s="349" t="s">
        <v>1166</v>
      </c>
      <c r="B490" s="350" t="s">
        <v>1167</v>
      </c>
      <c r="C490" s="358" t="s">
        <v>250</v>
      </c>
      <c r="D490" s="351">
        <v>5.3630000000000004</v>
      </c>
      <c r="E490" s="352"/>
      <c r="F490" s="353"/>
      <c r="G490" s="352"/>
      <c r="H490" s="353"/>
      <c r="I490" s="354"/>
      <c r="J490" s="355"/>
    </row>
    <row r="491" spans="1:10">
      <c r="A491" s="358" t="s">
        <v>1168</v>
      </c>
      <c r="B491" s="350" t="s">
        <v>1169</v>
      </c>
      <c r="C491" s="358" t="s">
        <v>250</v>
      </c>
      <c r="D491" s="351">
        <v>27.152000000000001</v>
      </c>
      <c r="E491" s="365"/>
      <c r="F491" s="366"/>
      <c r="G491" s="359"/>
      <c r="H491" s="351"/>
      <c r="I491" s="359"/>
      <c r="J491" s="355"/>
    </row>
    <row r="492" spans="1:10">
      <c r="A492" s="349" t="s">
        <v>1170</v>
      </c>
      <c r="B492" s="350" t="s">
        <v>1171</v>
      </c>
      <c r="C492" s="349" t="s">
        <v>239</v>
      </c>
      <c r="D492" s="351">
        <v>60.841000000000001</v>
      </c>
      <c r="E492" s="352"/>
      <c r="F492" s="353"/>
      <c r="G492" s="352"/>
      <c r="H492" s="353"/>
      <c r="I492" s="354"/>
      <c r="J492" s="355"/>
    </row>
    <row r="493" spans="1:10">
      <c r="A493" s="349" t="s">
        <v>1172</v>
      </c>
      <c r="B493" s="350" t="s">
        <v>1173</v>
      </c>
      <c r="C493" s="349" t="s">
        <v>239</v>
      </c>
      <c r="D493" s="351">
        <v>56.588000000000001</v>
      </c>
      <c r="E493" s="352"/>
      <c r="F493" s="353"/>
      <c r="G493" s="352"/>
      <c r="H493" s="353"/>
      <c r="I493" s="354"/>
      <c r="J493" s="355"/>
    </row>
    <row r="494" spans="1:10">
      <c r="A494" s="349" t="s">
        <v>1174</v>
      </c>
      <c r="B494" s="350" t="s">
        <v>1175</v>
      </c>
      <c r="C494" s="349" t="s">
        <v>239</v>
      </c>
      <c r="D494" s="351">
        <v>111.938</v>
      </c>
      <c r="E494" s="352"/>
      <c r="F494" s="353"/>
      <c r="G494" s="352"/>
      <c r="H494" s="353"/>
      <c r="I494" s="354"/>
      <c r="J494" s="355"/>
    </row>
    <row r="495" spans="1:10">
      <c r="A495" s="349" t="s">
        <v>1176</v>
      </c>
      <c r="B495" s="350" t="s">
        <v>1177</v>
      </c>
      <c r="C495" s="349" t="s">
        <v>239</v>
      </c>
      <c r="D495" s="351">
        <v>66.167000000000002</v>
      </c>
      <c r="E495" s="352"/>
      <c r="F495" s="353"/>
      <c r="G495" s="352"/>
      <c r="H495" s="353"/>
      <c r="I495" s="354"/>
      <c r="J495" s="355"/>
    </row>
    <row r="496" spans="1:10">
      <c r="A496" s="358" t="s">
        <v>1178</v>
      </c>
      <c r="B496" s="350" t="s">
        <v>1179</v>
      </c>
      <c r="C496" s="358" t="s">
        <v>250</v>
      </c>
      <c r="D496" s="351">
        <v>11.505000000000001</v>
      </c>
      <c r="E496" s="365"/>
      <c r="F496" s="366"/>
      <c r="G496" s="359"/>
      <c r="H496" s="351"/>
      <c r="I496" s="359"/>
      <c r="J496" s="355"/>
    </row>
    <row r="497" spans="1:10">
      <c r="A497" s="349" t="s">
        <v>1180</v>
      </c>
      <c r="B497" s="350" t="s">
        <v>1181</v>
      </c>
      <c r="C497" s="349" t="s">
        <v>250</v>
      </c>
      <c r="D497" s="351">
        <v>262.32</v>
      </c>
      <c r="E497" s="352"/>
      <c r="F497" s="353"/>
      <c r="G497" s="352"/>
      <c r="H497" s="353"/>
      <c r="I497" s="354"/>
      <c r="J497" s="355"/>
    </row>
    <row r="498" spans="1:10">
      <c r="A498" s="358" t="s">
        <v>1182</v>
      </c>
      <c r="B498" s="350" t="s">
        <v>1183</v>
      </c>
      <c r="C498" s="358" t="s">
        <v>247</v>
      </c>
      <c r="D498" s="351">
        <v>56.927</v>
      </c>
      <c r="E498" s="365"/>
      <c r="F498" s="366"/>
      <c r="G498" s="359"/>
      <c r="H498" s="351"/>
      <c r="I498" s="359"/>
      <c r="J498" s="355"/>
    </row>
    <row r="499" spans="1:10">
      <c r="A499" s="349" t="s">
        <v>18</v>
      </c>
      <c r="B499" s="350" t="s">
        <v>1184</v>
      </c>
      <c r="C499" s="349" t="s">
        <v>244</v>
      </c>
      <c r="D499" s="351">
        <v>883.68299999999999</v>
      </c>
      <c r="E499" s="352"/>
      <c r="F499" s="353"/>
      <c r="G499" s="352"/>
      <c r="H499" s="353"/>
      <c r="I499" s="354"/>
      <c r="J499" s="355"/>
    </row>
    <row r="500" spans="1:10">
      <c r="A500" s="349" t="s">
        <v>1185</v>
      </c>
      <c r="B500" s="350" t="s">
        <v>1186</v>
      </c>
      <c r="C500" s="349" t="s">
        <v>250</v>
      </c>
      <c r="D500" s="351">
        <v>337.02199999999999</v>
      </c>
      <c r="E500" s="352"/>
      <c r="F500" s="353"/>
      <c r="G500" s="352"/>
      <c r="H500" s="353"/>
      <c r="I500" s="354"/>
      <c r="J500" s="355"/>
    </row>
    <row r="501" spans="1:10">
      <c r="A501" s="349" t="s">
        <v>1187</v>
      </c>
      <c r="B501" s="350" t="s">
        <v>1188</v>
      </c>
      <c r="C501" s="349" t="s">
        <v>371</v>
      </c>
      <c r="D501" s="351">
        <v>342.79199999999997</v>
      </c>
      <c r="E501" s="352"/>
      <c r="F501" s="353"/>
      <c r="G501" s="352"/>
      <c r="H501" s="353"/>
      <c r="I501" s="354"/>
      <c r="J501" s="355"/>
    </row>
    <row r="502" spans="1:10">
      <c r="A502" s="349" t="s">
        <v>1189</v>
      </c>
      <c r="B502" s="350" t="s">
        <v>1190</v>
      </c>
      <c r="C502" s="349" t="s">
        <v>1191</v>
      </c>
      <c r="D502" s="351">
        <v>48.597000000000001</v>
      </c>
      <c r="E502" s="352"/>
      <c r="F502" s="353"/>
      <c r="G502" s="352"/>
      <c r="H502" s="353"/>
      <c r="I502" s="354"/>
      <c r="J502" s="355"/>
    </row>
    <row r="503" spans="1:10">
      <c r="A503" s="349" t="s">
        <v>1192</v>
      </c>
      <c r="B503" s="350" t="s">
        <v>1193</v>
      </c>
      <c r="C503" s="349" t="s">
        <v>250</v>
      </c>
      <c r="D503" s="351">
        <v>9.4830000000000005</v>
      </c>
      <c r="E503" s="352"/>
      <c r="F503" s="353"/>
      <c r="G503" s="352"/>
      <c r="H503" s="353"/>
      <c r="I503" s="354"/>
      <c r="J503" s="355"/>
    </row>
    <row r="504" spans="1:10">
      <c r="A504" s="349" t="s">
        <v>1194</v>
      </c>
      <c r="B504" s="350" t="s">
        <v>1195</v>
      </c>
      <c r="C504" s="349" t="s">
        <v>250</v>
      </c>
      <c r="D504" s="351">
        <v>71.688000000000002</v>
      </c>
      <c r="E504" s="352"/>
      <c r="F504" s="353"/>
      <c r="G504" s="352"/>
      <c r="H504" s="353"/>
      <c r="I504" s="354"/>
      <c r="J504" s="355"/>
    </row>
    <row r="505" spans="1:10">
      <c r="A505" s="349" t="s">
        <v>1196</v>
      </c>
      <c r="B505" s="350" t="s">
        <v>1197</v>
      </c>
      <c r="C505" s="349" t="s">
        <v>253</v>
      </c>
      <c r="D505" s="351">
        <v>1.119</v>
      </c>
      <c r="E505" s="352"/>
      <c r="F505" s="353"/>
      <c r="G505" s="352"/>
      <c r="H505" s="353"/>
      <c r="I505" s="354"/>
      <c r="J505" s="355"/>
    </row>
    <row r="506" spans="1:10">
      <c r="A506" s="349" t="s">
        <v>1198</v>
      </c>
      <c r="B506" s="350" t="s">
        <v>1199</v>
      </c>
      <c r="C506" s="349" t="s">
        <v>253</v>
      </c>
      <c r="D506" s="351">
        <v>295.12700000000001</v>
      </c>
      <c r="E506" s="352"/>
      <c r="F506" s="353"/>
      <c r="G506" s="352"/>
      <c r="H506" s="353"/>
      <c r="I506" s="354"/>
      <c r="J506" s="355"/>
    </row>
    <row r="507" spans="1:10">
      <c r="A507" s="358" t="s">
        <v>1200</v>
      </c>
      <c r="B507" s="350" t="s">
        <v>1201</v>
      </c>
      <c r="C507" s="358" t="s">
        <v>250</v>
      </c>
      <c r="D507" s="351">
        <v>30.31</v>
      </c>
      <c r="E507" s="365"/>
      <c r="F507" s="366"/>
      <c r="G507" s="359"/>
      <c r="H507" s="351"/>
      <c r="I507" s="359"/>
      <c r="J507" s="355"/>
    </row>
    <row r="508" spans="1:10">
      <c r="A508" s="349" t="s">
        <v>1202</v>
      </c>
      <c r="B508" s="350" t="s">
        <v>1203</v>
      </c>
      <c r="C508" s="349" t="s">
        <v>239</v>
      </c>
      <c r="D508" s="351">
        <v>101.047</v>
      </c>
      <c r="E508" s="352"/>
      <c r="F508" s="353"/>
      <c r="G508" s="352"/>
      <c r="H508" s="353"/>
      <c r="I508" s="354"/>
      <c r="J508" s="355"/>
    </row>
    <row r="509" spans="1:10">
      <c r="A509" s="349" t="s">
        <v>1204</v>
      </c>
      <c r="B509" s="350" t="s">
        <v>1205</v>
      </c>
      <c r="C509" s="349" t="s">
        <v>399</v>
      </c>
      <c r="D509" s="351">
        <v>1247.1869999999999</v>
      </c>
      <c r="E509" s="352"/>
      <c r="F509" s="353"/>
      <c r="G509" s="352"/>
      <c r="H509" s="353"/>
      <c r="I509" s="354"/>
      <c r="J509" s="355"/>
    </row>
    <row r="510" spans="1:10">
      <c r="A510" s="349" t="s">
        <v>1206</v>
      </c>
      <c r="B510" s="350" t="s">
        <v>1207</v>
      </c>
      <c r="C510" s="349" t="s">
        <v>250</v>
      </c>
      <c r="D510" s="351">
        <v>3.5339999999999998</v>
      </c>
      <c r="E510" s="352"/>
      <c r="F510" s="353"/>
      <c r="G510" s="352"/>
      <c r="H510" s="353"/>
      <c r="I510" s="354"/>
      <c r="J510" s="355"/>
    </row>
    <row r="511" spans="1:10">
      <c r="A511" s="349" t="s">
        <v>1208</v>
      </c>
      <c r="B511" s="350" t="s">
        <v>1209</v>
      </c>
      <c r="C511" s="349" t="s">
        <v>250</v>
      </c>
      <c r="D511" s="351">
        <v>4.68</v>
      </c>
      <c r="E511" s="352"/>
      <c r="F511" s="353"/>
      <c r="G511" s="352"/>
      <c r="H511" s="353"/>
      <c r="I511" s="354"/>
      <c r="J511" s="355"/>
    </row>
    <row r="512" spans="1:10">
      <c r="A512" s="349" t="s">
        <v>1210</v>
      </c>
      <c r="B512" s="350" t="s">
        <v>1211</v>
      </c>
      <c r="C512" s="349" t="s">
        <v>250</v>
      </c>
      <c r="D512" s="351">
        <v>2807.145</v>
      </c>
      <c r="E512" s="352"/>
      <c r="F512" s="353"/>
      <c r="G512" s="352"/>
      <c r="H512" s="353"/>
      <c r="I512" s="354"/>
      <c r="J512" s="355"/>
    </row>
    <row r="513" spans="1:10">
      <c r="A513" s="349" t="s">
        <v>1212</v>
      </c>
      <c r="B513" s="350" t="s">
        <v>1213</v>
      </c>
      <c r="C513" s="349" t="s">
        <v>239</v>
      </c>
      <c r="D513" s="351">
        <v>17.811</v>
      </c>
      <c r="E513" s="352"/>
      <c r="F513" s="353"/>
      <c r="G513" s="352"/>
      <c r="H513" s="353"/>
      <c r="I513" s="354"/>
      <c r="J513" s="355"/>
    </row>
    <row r="514" spans="1:10">
      <c r="A514" s="349" t="s">
        <v>1214</v>
      </c>
      <c r="B514" s="350" t="s">
        <v>1215</v>
      </c>
      <c r="C514" s="349" t="s">
        <v>506</v>
      </c>
      <c r="D514" s="351">
        <v>96.875</v>
      </c>
      <c r="E514" s="352"/>
      <c r="F514" s="353"/>
      <c r="G514" s="352"/>
      <c r="H514" s="353"/>
      <c r="I514" s="354"/>
      <c r="J514" s="355"/>
    </row>
    <row r="515" spans="1:10">
      <c r="A515" s="358" t="s">
        <v>1216</v>
      </c>
      <c r="B515" s="350" t="s">
        <v>1217</v>
      </c>
      <c r="C515" s="358" t="s">
        <v>250</v>
      </c>
      <c r="D515" s="351">
        <v>8.1240000000000006</v>
      </c>
      <c r="E515" s="365"/>
      <c r="F515" s="366"/>
      <c r="G515" s="359"/>
      <c r="H515" s="351"/>
      <c r="I515" s="359"/>
      <c r="J515" s="355"/>
    </row>
    <row r="516" spans="1:10">
      <c r="A516" s="349" t="s">
        <v>1218</v>
      </c>
      <c r="B516" s="350" t="s">
        <v>1219</v>
      </c>
      <c r="C516" s="349" t="s">
        <v>477</v>
      </c>
      <c r="D516" s="351">
        <v>11.798999999999999</v>
      </c>
      <c r="E516" s="352"/>
      <c r="F516" s="366"/>
      <c r="G516" s="352">
        <v>95</v>
      </c>
      <c r="H516" s="351">
        <v>11.798999999999999</v>
      </c>
      <c r="I516" s="354"/>
      <c r="J516" s="355"/>
    </row>
    <row r="517" spans="1:10">
      <c r="A517" s="349" t="s">
        <v>1220</v>
      </c>
      <c r="B517" s="350" t="s">
        <v>1221</v>
      </c>
      <c r="C517" s="349" t="s">
        <v>158</v>
      </c>
      <c r="D517" s="351">
        <v>54.72</v>
      </c>
      <c r="E517" s="352"/>
      <c r="F517" s="366"/>
      <c r="G517" s="352">
        <v>95</v>
      </c>
      <c r="H517" s="351">
        <v>54.72</v>
      </c>
      <c r="I517" s="354"/>
      <c r="J517" s="355"/>
    </row>
    <row r="518" spans="1:10">
      <c r="A518" s="349" t="s">
        <v>1222</v>
      </c>
      <c r="B518" s="350" t="s">
        <v>1223</v>
      </c>
      <c r="C518" s="349" t="s">
        <v>1224</v>
      </c>
      <c r="D518" s="351">
        <v>22.488</v>
      </c>
      <c r="E518" s="352"/>
      <c r="F518" s="366"/>
      <c r="G518" s="352">
        <v>95</v>
      </c>
      <c r="H518" s="351">
        <v>22.488</v>
      </c>
      <c r="I518" s="354"/>
      <c r="J518" s="355"/>
    </row>
    <row r="519" spans="1:10">
      <c r="A519" s="349" t="s">
        <v>1225</v>
      </c>
      <c r="B519" s="350" t="s">
        <v>1226</v>
      </c>
      <c r="C519" s="349" t="s">
        <v>477</v>
      </c>
      <c r="D519" s="351">
        <v>53.438000000000002</v>
      </c>
      <c r="E519" s="352"/>
      <c r="F519" s="366"/>
      <c r="G519" s="352">
        <v>95</v>
      </c>
      <c r="H519" s="351">
        <v>53.438000000000002</v>
      </c>
      <c r="I519" s="354"/>
      <c r="J519" s="355"/>
    </row>
    <row r="520" spans="1:10">
      <c r="A520" s="367" t="s">
        <v>1227</v>
      </c>
      <c r="B520" s="350" t="s">
        <v>1228</v>
      </c>
      <c r="C520" s="349" t="s">
        <v>250</v>
      </c>
      <c r="D520" s="351">
        <v>0.94699999999999995</v>
      </c>
      <c r="E520" s="352"/>
      <c r="F520" s="366"/>
      <c r="G520" s="352"/>
      <c r="H520" s="351"/>
      <c r="I520" s="354"/>
      <c r="J520" s="355"/>
    </row>
    <row r="521" spans="1:10">
      <c r="A521" s="367" t="s">
        <v>1229</v>
      </c>
      <c r="B521" s="350" t="s">
        <v>1230</v>
      </c>
      <c r="C521" s="349" t="s">
        <v>250</v>
      </c>
      <c r="D521" s="351">
        <v>0.94699999999999995</v>
      </c>
      <c r="E521" s="352"/>
      <c r="F521" s="366"/>
      <c r="G521" s="352"/>
      <c r="H521" s="351"/>
      <c r="I521" s="354"/>
      <c r="J521" s="355"/>
    </row>
    <row r="522" spans="1:10">
      <c r="A522" s="349" t="s">
        <v>1231</v>
      </c>
      <c r="B522" s="350" t="s">
        <v>1232</v>
      </c>
      <c r="C522" s="372" t="s">
        <v>250</v>
      </c>
      <c r="D522" s="351">
        <v>5.6000000000000001E-2</v>
      </c>
      <c r="E522" s="352"/>
      <c r="F522" s="353"/>
      <c r="G522" s="352"/>
      <c r="H522" s="353"/>
      <c r="I522" s="354"/>
      <c r="J522" s="355"/>
    </row>
    <row r="523" spans="1:10">
      <c r="A523" s="349" t="s">
        <v>1233</v>
      </c>
      <c r="B523" s="350" t="s">
        <v>1234</v>
      </c>
      <c r="C523" s="349" t="s">
        <v>182</v>
      </c>
      <c r="D523" s="351">
        <v>0.26500000000000001</v>
      </c>
      <c r="E523" s="352"/>
      <c r="F523" s="353"/>
      <c r="G523" s="352"/>
      <c r="H523" s="353"/>
      <c r="I523" s="354"/>
      <c r="J523" s="355"/>
    </row>
    <row r="524" spans="1:10">
      <c r="A524" s="349" t="s">
        <v>1235</v>
      </c>
      <c r="B524" s="350" t="s">
        <v>1236</v>
      </c>
      <c r="C524" s="349" t="s">
        <v>247</v>
      </c>
      <c r="D524" s="351">
        <v>4.1000000000000002E-2</v>
      </c>
      <c r="E524" s="352"/>
      <c r="F524" s="353"/>
      <c r="G524" s="352"/>
      <c r="H524" s="353"/>
      <c r="I524" s="354"/>
      <c r="J524" s="355"/>
    </row>
    <row r="525" spans="1:10">
      <c r="A525" s="349" t="s">
        <v>1237</v>
      </c>
      <c r="B525" s="350" t="s">
        <v>1238</v>
      </c>
      <c r="C525" s="349" t="s">
        <v>250</v>
      </c>
      <c r="D525" s="351">
        <v>1.9430000000000001</v>
      </c>
      <c r="E525" s="352"/>
      <c r="F525" s="353"/>
      <c r="G525" s="352"/>
      <c r="H525" s="353"/>
      <c r="I525" s="354"/>
      <c r="J525" s="355"/>
    </row>
    <row r="526" spans="1:10">
      <c r="A526" s="349" t="s">
        <v>1239</v>
      </c>
      <c r="B526" s="350" t="s">
        <v>1240</v>
      </c>
      <c r="C526" s="349" t="s">
        <v>1024</v>
      </c>
      <c r="D526" s="351">
        <v>4.0439999999999996</v>
      </c>
      <c r="E526" s="352"/>
      <c r="F526" s="353"/>
      <c r="G526" s="352"/>
      <c r="H526" s="353"/>
      <c r="I526" s="354"/>
      <c r="J526" s="355"/>
    </row>
    <row r="527" spans="1:10">
      <c r="A527" s="349" t="s">
        <v>1241</v>
      </c>
      <c r="B527" s="350" t="s">
        <v>1242</v>
      </c>
      <c r="C527" s="349" t="s">
        <v>776</v>
      </c>
      <c r="D527" s="351">
        <v>2.3E-2</v>
      </c>
      <c r="E527" s="352"/>
      <c r="F527" s="353"/>
      <c r="G527" s="352"/>
      <c r="H527" s="353"/>
      <c r="I527" s="354"/>
      <c r="J527" s="355"/>
    </row>
    <row r="528" spans="1:10" ht="38.25">
      <c r="A528" s="349" t="s">
        <v>1243</v>
      </c>
      <c r="B528" s="350" t="s">
        <v>1244</v>
      </c>
      <c r="C528" s="356" t="s">
        <v>190</v>
      </c>
      <c r="D528" s="351">
        <v>17.684999999999999</v>
      </c>
      <c r="E528" s="352">
        <v>95</v>
      </c>
      <c r="F528" s="351">
        <v>17.684999999999999</v>
      </c>
      <c r="G528" s="353"/>
      <c r="H528" s="354"/>
      <c r="I528" s="354">
        <v>2</v>
      </c>
      <c r="J528" s="355" t="s">
        <v>187</v>
      </c>
    </row>
    <row r="529" spans="1:10" ht="38.25">
      <c r="A529" s="349" t="s">
        <v>1245</v>
      </c>
      <c r="B529" s="350" t="s">
        <v>1246</v>
      </c>
      <c r="C529" s="349" t="s">
        <v>193</v>
      </c>
      <c r="D529" s="351">
        <v>17.684999999999999</v>
      </c>
      <c r="E529" s="352">
        <v>95</v>
      </c>
      <c r="F529" s="351">
        <v>17.684999999999999</v>
      </c>
      <c r="G529" s="352"/>
      <c r="H529" s="353"/>
      <c r="I529" s="354">
        <v>2</v>
      </c>
      <c r="J529" s="355" t="s">
        <v>187</v>
      </c>
    </row>
    <row r="530" spans="1:10">
      <c r="A530" s="349" t="s">
        <v>1247</v>
      </c>
      <c r="B530" s="350" t="s">
        <v>1248</v>
      </c>
      <c r="C530" s="349" t="s">
        <v>1249</v>
      </c>
      <c r="D530" s="351">
        <v>41827.196000000004</v>
      </c>
      <c r="E530" s="352"/>
      <c r="F530" s="353"/>
      <c r="G530" s="352"/>
      <c r="H530" s="353"/>
      <c r="I530" s="354"/>
      <c r="J530" s="355"/>
    </row>
    <row r="531" spans="1:10">
      <c r="A531" s="349" t="s">
        <v>1250</v>
      </c>
      <c r="B531" s="350" t="s">
        <v>1251</v>
      </c>
      <c r="C531" s="349" t="s">
        <v>239</v>
      </c>
      <c r="D531" s="351">
        <v>376.16399999999999</v>
      </c>
      <c r="E531" s="352"/>
      <c r="F531" s="353"/>
      <c r="G531" s="352"/>
      <c r="H531" s="353"/>
      <c r="I531" s="354"/>
      <c r="J531" s="355"/>
    </row>
    <row r="532" spans="1:10">
      <c r="A532" s="349" t="s">
        <v>1252</v>
      </c>
      <c r="B532" s="350" t="s">
        <v>1253</v>
      </c>
      <c r="C532" s="349" t="s">
        <v>409</v>
      </c>
      <c r="D532" s="351">
        <v>50.170999999999999</v>
      </c>
      <c r="E532" s="352"/>
      <c r="F532" s="353"/>
      <c r="G532" s="352"/>
      <c r="H532" s="353"/>
      <c r="I532" s="354"/>
      <c r="J532" s="355"/>
    </row>
    <row r="533" spans="1:10">
      <c r="A533" s="349" t="s">
        <v>1254</v>
      </c>
      <c r="B533" s="350" t="s">
        <v>1255</v>
      </c>
      <c r="C533" s="362" t="s">
        <v>1256</v>
      </c>
      <c r="D533" s="351">
        <v>135.03</v>
      </c>
      <c r="E533" s="352"/>
      <c r="F533" s="353"/>
      <c r="G533" s="352"/>
      <c r="H533" s="353"/>
      <c r="I533" s="354"/>
      <c r="J533" s="355"/>
    </row>
    <row r="534" spans="1:10">
      <c r="A534" s="349" t="s">
        <v>1257</v>
      </c>
      <c r="B534" s="350" t="s">
        <v>1258</v>
      </c>
      <c r="C534" s="349" t="s">
        <v>327</v>
      </c>
      <c r="D534" s="351">
        <v>1.3</v>
      </c>
      <c r="E534" s="352"/>
      <c r="F534" s="353"/>
      <c r="G534" s="352"/>
      <c r="H534" s="353"/>
      <c r="I534" s="354">
        <v>4</v>
      </c>
      <c r="J534" s="355"/>
    </row>
    <row r="535" spans="1:10">
      <c r="A535" s="349" t="s">
        <v>1259</v>
      </c>
      <c r="B535" s="350" t="s">
        <v>1260</v>
      </c>
      <c r="C535" s="349" t="s">
        <v>937</v>
      </c>
      <c r="D535" s="351">
        <v>30.895</v>
      </c>
      <c r="E535" s="352"/>
      <c r="F535" s="353"/>
      <c r="G535" s="352"/>
      <c r="H535" s="353"/>
      <c r="I535" s="354"/>
      <c r="J535" s="355"/>
    </row>
    <row r="536" spans="1:10">
      <c r="A536" s="349" t="s">
        <v>1261</v>
      </c>
      <c r="B536" s="350" t="s">
        <v>1262</v>
      </c>
      <c r="C536" s="349" t="s">
        <v>937</v>
      </c>
      <c r="D536" s="351">
        <v>11.02</v>
      </c>
      <c r="E536" s="352"/>
      <c r="F536" s="353"/>
      <c r="G536" s="352"/>
      <c r="H536" s="353"/>
      <c r="I536" s="354"/>
      <c r="J536" s="355"/>
    </row>
    <row r="537" spans="1:10">
      <c r="A537" s="349" t="s">
        <v>1263</v>
      </c>
      <c r="B537" s="350" t="s">
        <v>1264</v>
      </c>
      <c r="C537" s="349" t="s">
        <v>937</v>
      </c>
      <c r="D537" s="351">
        <v>32.735999999999997</v>
      </c>
      <c r="E537" s="352"/>
      <c r="F537" s="353"/>
      <c r="G537" s="352"/>
      <c r="H537" s="353"/>
      <c r="I537" s="354"/>
      <c r="J537" s="355"/>
    </row>
    <row r="538" spans="1:10">
      <c r="A538" s="349" t="s">
        <v>1265</v>
      </c>
      <c r="B538" s="350" t="s">
        <v>1266</v>
      </c>
      <c r="C538" s="349" t="s">
        <v>937</v>
      </c>
      <c r="D538" s="351">
        <v>95.427999999999997</v>
      </c>
      <c r="E538" s="352"/>
      <c r="F538" s="353"/>
      <c r="G538" s="352"/>
      <c r="H538" s="353"/>
      <c r="I538" s="354"/>
      <c r="J538" s="355"/>
    </row>
    <row r="539" spans="1:10">
      <c r="A539" s="349" t="s">
        <v>1267</v>
      </c>
      <c r="B539" s="350" t="s">
        <v>1268</v>
      </c>
      <c r="C539" s="349" t="s">
        <v>937</v>
      </c>
      <c r="D539" s="351">
        <v>7.8319999999999999</v>
      </c>
      <c r="E539" s="352"/>
      <c r="F539" s="353"/>
      <c r="G539" s="352"/>
      <c r="H539" s="353"/>
      <c r="I539" s="354"/>
      <c r="J539" s="355"/>
    </row>
    <row r="540" spans="1:10">
      <c r="A540" s="349" t="s">
        <v>1269</v>
      </c>
      <c r="B540" s="350" t="s">
        <v>1270</v>
      </c>
      <c r="C540" s="349" t="s">
        <v>523</v>
      </c>
      <c r="D540" s="351">
        <v>192.07499999999999</v>
      </c>
      <c r="E540" s="352"/>
      <c r="F540" s="353"/>
      <c r="G540" s="352"/>
      <c r="H540" s="353"/>
      <c r="I540" s="354"/>
      <c r="J540" s="355"/>
    </row>
    <row r="541" spans="1:10">
      <c r="A541" s="349" t="s">
        <v>1271</v>
      </c>
      <c r="B541" s="350" t="s">
        <v>1272</v>
      </c>
      <c r="C541" s="349" t="s">
        <v>523</v>
      </c>
      <c r="D541" s="351">
        <v>192.07499999999999</v>
      </c>
      <c r="E541" s="352"/>
      <c r="F541" s="353"/>
      <c r="G541" s="352"/>
      <c r="H541" s="353"/>
      <c r="I541" s="354"/>
      <c r="J541" s="355"/>
    </row>
    <row r="542" spans="1:10">
      <c r="A542" s="349" t="s">
        <v>1273</v>
      </c>
      <c r="B542" s="350" t="s">
        <v>1274</v>
      </c>
      <c r="C542" s="356" t="s">
        <v>937</v>
      </c>
      <c r="D542" s="351">
        <v>9.4580000000000002</v>
      </c>
      <c r="E542" s="352"/>
      <c r="F542" s="353"/>
      <c r="G542" s="352"/>
      <c r="H542" s="353"/>
      <c r="I542" s="354"/>
      <c r="J542" s="355"/>
    </row>
    <row r="543" spans="1:10">
      <c r="A543" s="349" t="s">
        <v>1275</v>
      </c>
      <c r="B543" s="350" t="s">
        <v>1276</v>
      </c>
      <c r="C543" s="349" t="s">
        <v>937</v>
      </c>
      <c r="D543" s="351">
        <v>31.109000000000002</v>
      </c>
      <c r="E543" s="352"/>
      <c r="F543" s="353"/>
      <c r="G543" s="352"/>
      <c r="H543" s="353"/>
      <c r="I543" s="354"/>
      <c r="J543" s="355"/>
    </row>
    <row r="544" spans="1:10">
      <c r="A544" s="349" t="s">
        <v>1279</v>
      </c>
      <c r="B544" s="350" t="s">
        <v>1274</v>
      </c>
      <c r="C544" s="356" t="s">
        <v>937</v>
      </c>
      <c r="D544" s="351">
        <v>22.202000000000002</v>
      </c>
      <c r="E544" s="352"/>
      <c r="F544" s="353"/>
      <c r="G544" s="352"/>
      <c r="H544" s="353"/>
      <c r="I544" s="354"/>
      <c r="J544" s="355"/>
    </row>
    <row r="545" spans="1:10">
      <c r="A545" s="349" t="s">
        <v>1280</v>
      </c>
      <c r="B545" s="350" t="s">
        <v>1281</v>
      </c>
      <c r="C545" s="356" t="s">
        <v>937</v>
      </c>
      <c r="D545" s="351">
        <v>160.244</v>
      </c>
      <c r="E545" s="352"/>
      <c r="F545" s="353"/>
      <c r="G545" s="352"/>
      <c r="H545" s="353"/>
      <c r="I545" s="354"/>
      <c r="J545" s="355"/>
    </row>
    <row r="546" spans="1:10">
      <c r="A546" s="349" t="s">
        <v>1282</v>
      </c>
      <c r="B546" s="350" t="s">
        <v>1405</v>
      </c>
      <c r="C546" s="356" t="s">
        <v>937</v>
      </c>
      <c r="D546" s="351">
        <v>136.33600000000001</v>
      </c>
      <c r="E546" s="352"/>
      <c r="F546" s="353"/>
      <c r="G546" s="352"/>
      <c r="H546" s="353"/>
      <c r="I546" s="354"/>
      <c r="J546" s="355"/>
    </row>
    <row r="547" spans="1:10">
      <c r="A547" s="349" t="s">
        <v>1284</v>
      </c>
      <c r="B547" s="350" t="s">
        <v>1406</v>
      </c>
      <c r="C547" s="356" t="s">
        <v>937</v>
      </c>
      <c r="D547" s="351">
        <v>133.91200000000001</v>
      </c>
      <c r="E547" s="352"/>
      <c r="F547" s="353"/>
      <c r="G547" s="352"/>
      <c r="H547" s="353"/>
      <c r="I547" s="354"/>
      <c r="J547" s="355"/>
    </row>
    <row r="548" spans="1:10">
      <c r="A548" s="349" t="s">
        <v>1514</v>
      </c>
      <c r="B548" s="350" t="s">
        <v>1520</v>
      </c>
      <c r="C548" s="349" t="s">
        <v>937</v>
      </c>
      <c r="D548" s="351">
        <v>69.733000000000004</v>
      </c>
      <c r="E548" s="352"/>
      <c r="F548" s="353"/>
      <c r="G548" s="352"/>
      <c r="H548" s="353"/>
      <c r="I548" s="354"/>
      <c r="J548" s="361" t="s">
        <v>1511</v>
      </c>
    </row>
    <row r="549" spans="1:10">
      <c r="A549" s="349" t="s">
        <v>1286</v>
      </c>
      <c r="B549" s="350" t="s">
        <v>1287</v>
      </c>
      <c r="C549" s="367" t="s">
        <v>409</v>
      </c>
      <c r="D549" s="351">
        <v>0.68099239455382343</v>
      </c>
      <c r="E549" s="352"/>
      <c r="F549" s="353"/>
      <c r="G549" s="352"/>
      <c r="H549" s="353"/>
      <c r="I549" s="354"/>
      <c r="J549" s="355"/>
    </row>
    <row r="550" spans="1:10">
      <c r="A550" s="349" t="s">
        <v>1515</v>
      </c>
      <c r="B550" s="350" t="s">
        <v>1516</v>
      </c>
      <c r="C550" s="356" t="s">
        <v>239</v>
      </c>
      <c r="D550" s="351">
        <v>69.711985999999996</v>
      </c>
      <c r="E550" s="352"/>
      <c r="F550" s="353"/>
      <c r="G550" s="352"/>
      <c r="H550" s="353"/>
      <c r="I550" s="354"/>
      <c r="J550" s="355"/>
    </row>
    <row r="551" spans="1:10">
      <c r="A551" s="349" t="s">
        <v>1517</v>
      </c>
      <c r="B551" s="350" t="s">
        <v>1518</v>
      </c>
      <c r="C551" s="356" t="s">
        <v>239</v>
      </c>
      <c r="D551" s="351">
        <v>70.378386000000006</v>
      </c>
      <c r="E551" s="352"/>
      <c r="F551" s="353"/>
      <c r="G551" s="352"/>
      <c r="H551" s="353"/>
      <c r="I551" s="354"/>
      <c r="J551" s="355"/>
    </row>
    <row r="552" spans="1:10">
      <c r="A552" s="358" t="s">
        <v>1289</v>
      </c>
      <c r="B552" s="350" t="s">
        <v>1290</v>
      </c>
      <c r="C552" s="358" t="s">
        <v>177</v>
      </c>
      <c r="D552" s="351">
        <v>20.972000000000001</v>
      </c>
      <c r="E552" s="365"/>
      <c r="F552" s="366"/>
      <c r="G552" s="359"/>
      <c r="H552" s="351"/>
      <c r="I552" s="359"/>
      <c r="J552" s="355"/>
    </row>
    <row r="553" spans="1:10">
      <c r="A553" s="349" t="s">
        <v>1291</v>
      </c>
      <c r="B553" s="350" t="s">
        <v>1292</v>
      </c>
      <c r="C553" s="349" t="s">
        <v>177</v>
      </c>
      <c r="D553" s="351">
        <v>33.487000000000002</v>
      </c>
      <c r="E553" s="352"/>
      <c r="F553" s="353"/>
      <c r="G553" s="352"/>
      <c r="H553" s="353"/>
      <c r="I553" s="354"/>
      <c r="J553" s="355"/>
    </row>
    <row r="554" spans="1:10">
      <c r="A554" s="349" t="s">
        <v>1293</v>
      </c>
      <c r="B554" s="350" t="s">
        <v>1294</v>
      </c>
      <c r="C554" s="349" t="s">
        <v>177</v>
      </c>
      <c r="D554" s="351">
        <v>50.23</v>
      </c>
      <c r="E554" s="352"/>
      <c r="F554" s="353"/>
      <c r="G554" s="352"/>
      <c r="H554" s="353"/>
      <c r="I554" s="354"/>
      <c r="J554" s="355"/>
    </row>
    <row r="555" spans="1:10">
      <c r="A555" s="349" t="s">
        <v>1295</v>
      </c>
      <c r="B555" s="350" t="s">
        <v>1296</v>
      </c>
      <c r="C555" s="349" t="s">
        <v>177</v>
      </c>
      <c r="D555" s="351">
        <v>7.9000000000000001E-2</v>
      </c>
      <c r="E555" s="352"/>
      <c r="F555" s="353"/>
      <c r="G555" s="352"/>
      <c r="H555" s="353"/>
      <c r="I555" s="354"/>
      <c r="J555" s="355"/>
    </row>
    <row r="556" spans="1:10">
      <c r="A556" s="349" t="s">
        <v>1297</v>
      </c>
      <c r="B556" s="350" t="s">
        <v>1298</v>
      </c>
      <c r="C556" s="349" t="s">
        <v>177</v>
      </c>
      <c r="D556" s="351">
        <v>0.25700000000000001</v>
      </c>
      <c r="E556" s="352"/>
      <c r="F556" s="353"/>
      <c r="G556" s="352"/>
      <c r="H556" s="353"/>
      <c r="I556" s="354"/>
      <c r="J556" s="355"/>
    </row>
    <row r="557" spans="1:10">
      <c r="A557" s="349" t="s">
        <v>1299</v>
      </c>
      <c r="B557" s="350" t="s">
        <v>1300</v>
      </c>
      <c r="C557" s="349" t="s">
        <v>177</v>
      </c>
      <c r="D557" s="351">
        <v>0.28299999999999997</v>
      </c>
      <c r="E557" s="352"/>
      <c r="F557" s="353"/>
      <c r="G557" s="352"/>
      <c r="H557" s="353"/>
      <c r="I557" s="354"/>
      <c r="J557" s="355"/>
    </row>
    <row r="558" spans="1:10">
      <c r="A558" s="349" t="s">
        <v>1301</v>
      </c>
      <c r="B558" s="350" t="s">
        <v>1302</v>
      </c>
      <c r="C558" s="349" t="s">
        <v>177</v>
      </c>
      <c r="D558" s="351">
        <v>0.20599999999999999</v>
      </c>
      <c r="E558" s="352"/>
      <c r="F558" s="353"/>
      <c r="G558" s="352"/>
      <c r="H558" s="353"/>
      <c r="I558" s="354"/>
      <c r="J558" s="355"/>
    </row>
    <row r="559" spans="1:10">
      <c r="A559" s="349" t="s">
        <v>1303</v>
      </c>
      <c r="B559" s="350" t="s">
        <v>1304</v>
      </c>
      <c r="C559" s="349" t="s">
        <v>177</v>
      </c>
      <c r="D559" s="351">
        <v>0.70858880000000002</v>
      </c>
      <c r="E559" s="352"/>
      <c r="F559" s="353"/>
      <c r="G559" s="352"/>
      <c r="H559" s="353"/>
      <c r="I559" s="354"/>
      <c r="J559" s="355"/>
    </row>
    <row r="560" spans="1:10">
      <c r="A560" s="349" t="s">
        <v>1305</v>
      </c>
      <c r="B560" s="350" t="s">
        <v>1306</v>
      </c>
      <c r="C560" s="349" t="s">
        <v>177</v>
      </c>
      <c r="D560" s="351">
        <v>0.31900000000000001</v>
      </c>
      <c r="E560" s="352"/>
      <c r="F560" s="353"/>
      <c r="G560" s="352"/>
      <c r="H560" s="353"/>
      <c r="I560" s="354"/>
      <c r="J560" s="355"/>
    </row>
    <row r="561" spans="1:10">
      <c r="A561" s="349" t="s">
        <v>1307</v>
      </c>
      <c r="B561" s="350" t="s">
        <v>1308</v>
      </c>
      <c r="C561" s="349" t="s">
        <v>177</v>
      </c>
      <c r="D561" s="351">
        <v>0.11700000000000001</v>
      </c>
      <c r="E561" s="352"/>
      <c r="F561" s="353"/>
      <c r="G561" s="352"/>
      <c r="H561" s="353"/>
      <c r="I561" s="354"/>
      <c r="J561" s="355"/>
    </row>
  </sheetData>
  <mergeCells count="9">
    <mergeCell ref="A7:J7"/>
    <mergeCell ref="A8:J8"/>
    <mergeCell ref="A9:J9"/>
    <mergeCell ref="A1:J1"/>
    <mergeCell ref="A2:J2"/>
    <mergeCell ref="A3:J3"/>
    <mergeCell ref="A4:J4"/>
    <mergeCell ref="A5:J5"/>
    <mergeCell ref="A6:J6"/>
  </mergeCells>
  <printOptions gridLines="1"/>
  <pageMargins left="0.5" right="0.2" top="0.5" bottom="0.5" header="0.2" footer="0.2"/>
  <pageSetup scale="7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
    <tabColor rgb="FFFFFF00"/>
  </sheetPr>
  <dimension ref="A1:P33"/>
  <sheetViews>
    <sheetView topLeftCell="A6" workbookViewId="0">
      <selection activeCell="D27" sqref="D27"/>
    </sheetView>
  </sheetViews>
  <sheetFormatPr defaultRowHeight="15" outlineLevelRow="1" outlineLevelCol="1"/>
  <cols>
    <col min="1" max="1" width="15.28515625" customWidth="1"/>
    <col min="2" max="2" width="20.42578125" customWidth="1"/>
    <col min="3" max="3" width="16.140625" customWidth="1"/>
    <col min="4" max="4" width="14.42578125" customWidth="1"/>
    <col min="5" max="5" width="13.42578125" customWidth="1"/>
    <col min="6" max="6" width="10.28515625" customWidth="1"/>
    <col min="7" max="7" width="11.5703125" customWidth="1"/>
    <col min="8" max="8" width="16" hidden="1" customWidth="1" outlineLevel="1"/>
    <col min="9" max="9" width="11.140625" hidden="1" customWidth="1" outlineLevel="1"/>
    <col min="10" max="10" width="18" hidden="1" customWidth="1" outlineLevel="1"/>
    <col min="11" max="12" width="9.140625" hidden="1" customWidth="1" outlineLevel="1"/>
    <col min="13" max="13" width="11.7109375" hidden="1" customWidth="1" outlineLevel="1"/>
    <col min="14" max="14" width="19" hidden="1" customWidth="1" outlineLevel="1"/>
    <col min="15" max="15" width="11.28515625" hidden="1" customWidth="1" outlineLevel="1"/>
    <col min="16" max="16" width="9.140625" collapsed="1"/>
  </cols>
  <sheetData>
    <row r="1" spans="1:16" ht="57" hidden="1" outlineLevel="1" thickBot="1">
      <c r="A1" s="54" t="s">
        <v>78</v>
      </c>
      <c r="B1" s="54" t="s">
        <v>77</v>
      </c>
      <c r="C1" s="54" t="s">
        <v>76</v>
      </c>
      <c r="D1" s="54" t="s">
        <v>75</v>
      </c>
      <c r="E1" s="54" t="s">
        <v>74</v>
      </c>
      <c r="F1" s="54" t="s">
        <v>73</v>
      </c>
      <c r="G1" s="54" t="s">
        <v>72</v>
      </c>
      <c r="H1" s="6"/>
    </row>
    <row r="2" spans="1:16" ht="135.75" hidden="1" outlineLevel="1" thickBot="1">
      <c r="A2" s="24" t="s">
        <v>71</v>
      </c>
      <c r="B2" s="24"/>
      <c r="C2" s="53">
        <v>41989</v>
      </c>
      <c r="D2" s="24" t="s">
        <v>64</v>
      </c>
      <c r="E2" s="52" t="s">
        <v>70</v>
      </c>
      <c r="F2" s="23" t="s">
        <v>62</v>
      </c>
      <c r="G2" s="24" t="s">
        <v>61</v>
      </c>
      <c r="H2" s="6"/>
    </row>
    <row r="3" spans="1:16" ht="135.75" hidden="1" outlineLevel="1" thickBot="1">
      <c r="A3" s="5" t="s">
        <v>69</v>
      </c>
      <c r="B3" s="5" t="s">
        <v>68</v>
      </c>
      <c r="C3" s="51">
        <v>41989</v>
      </c>
      <c r="D3" s="5" t="s">
        <v>64</v>
      </c>
      <c r="E3" s="50" t="s">
        <v>67</v>
      </c>
      <c r="F3" s="5" t="s">
        <v>62</v>
      </c>
      <c r="G3" s="5" t="s">
        <v>66</v>
      </c>
      <c r="H3" s="6"/>
    </row>
    <row r="4" spans="1:16" ht="120.75" hidden="1" outlineLevel="1" thickBot="1">
      <c r="A4" s="5" t="s">
        <v>65</v>
      </c>
      <c r="B4" s="5"/>
      <c r="C4" s="51">
        <v>41989</v>
      </c>
      <c r="D4" s="5" t="s">
        <v>64</v>
      </c>
      <c r="E4" s="50" t="s">
        <v>63</v>
      </c>
      <c r="F4" s="5" t="s">
        <v>62</v>
      </c>
      <c r="G4" s="5" t="s">
        <v>61</v>
      </c>
      <c r="H4" s="6"/>
    </row>
    <row r="5" spans="1:16" ht="30" hidden="1" customHeight="1" outlineLevel="1" thickBot="1">
      <c r="A5" s="49"/>
      <c r="B5" s="49"/>
      <c r="C5" s="49"/>
      <c r="D5" s="49"/>
      <c r="E5" s="49"/>
      <c r="F5" s="49"/>
      <c r="G5" s="49"/>
      <c r="H5" s="6"/>
    </row>
    <row r="6" spans="1:16" ht="60.75" collapsed="1" thickBot="1">
      <c r="A6" s="29" t="s">
        <v>60</v>
      </c>
      <c r="B6" s="48" t="s">
        <v>48</v>
      </c>
      <c r="C6" s="30" t="s">
        <v>52</v>
      </c>
      <c r="D6" s="30" t="s">
        <v>51</v>
      </c>
      <c r="E6" s="30" t="s">
        <v>50</v>
      </c>
      <c r="F6" s="27" t="s">
        <v>59</v>
      </c>
      <c r="G6" s="27" t="s">
        <v>58</v>
      </c>
      <c r="H6" s="6"/>
      <c r="I6" s="29" t="s">
        <v>60</v>
      </c>
      <c r="J6" s="48" t="s">
        <v>48</v>
      </c>
      <c r="K6" s="27" t="s">
        <v>47</v>
      </c>
      <c r="L6" s="27" t="s">
        <v>46</v>
      </c>
      <c r="M6" s="27" t="s">
        <v>45</v>
      </c>
      <c r="N6" s="27" t="s">
        <v>59</v>
      </c>
      <c r="O6" s="27" t="s">
        <v>58</v>
      </c>
    </row>
    <row r="7" spans="1:16" ht="30">
      <c r="A7" s="45">
        <v>96413</v>
      </c>
      <c r="B7" s="43" t="s">
        <v>57</v>
      </c>
      <c r="C7" s="47">
        <v>132.52000000000001</v>
      </c>
      <c r="D7" s="46">
        <v>171.9</v>
      </c>
      <c r="E7" s="46">
        <v>158.57</v>
      </c>
      <c r="F7" s="21">
        <v>136.59</v>
      </c>
      <c r="G7" s="21">
        <v>110.61</v>
      </c>
      <c r="H7" s="6"/>
      <c r="I7" s="45">
        <v>96413</v>
      </c>
      <c r="J7" s="43" t="s">
        <v>57</v>
      </c>
      <c r="K7" s="23"/>
      <c r="L7" s="23"/>
      <c r="M7" s="23"/>
      <c r="N7" s="21">
        <v>136.59</v>
      </c>
      <c r="O7" s="21">
        <v>110.61</v>
      </c>
    </row>
    <row r="8" spans="1:16" ht="30">
      <c r="A8" s="44">
        <v>96415</v>
      </c>
      <c r="B8" s="43" t="s">
        <v>56</v>
      </c>
      <c r="C8" s="42">
        <v>27.79</v>
      </c>
      <c r="D8" s="41">
        <v>36.04</v>
      </c>
      <c r="E8" s="41">
        <v>33.25</v>
      </c>
      <c r="F8" s="7">
        <v>28.48</v>
      </c>
      <c r="G8" s="7">
        <v>24.26</v>
      </c>
      <c r="H8" s="6"/>
      <c r="I8" s="44">
        <v>96415</v>
      </c>
      <c r="J8" s="43" t="s">
        <v>56</v>
      </c>
      <c r="K8" s="3"/>
      <c r="L8" s="3"/>
      <c r="M8" s="3"/>
      <c r="N8" s="7">
        <v>28.48</v>
      </c>
      <c r="O8" s="7">
        <v>24.26</v>
      </c>
    </row>
    <row r="9" spans="1:16" ht="30">
      <c r="A9" s="44">
        <v>96365</v>
      </c>
      <c r="B9" s="43" t="s">
        <v>57</v>
      </c>
      <c r="C9" s="42">
        <v>68.400000000000006</v>
      </c>
      <c r="D9" s="41">
        <v>88.72</v>
      </c>
      <c r="E9" s="41">
        <v>81.84</v>
      </c>
      <c r="F9" s="7">
        <v>70.44</v>
      </c>
      <c r="G9" s="7">
        <v>57.44</v>
      </c>
      <c r="H9" s="6"/>
      <c r="I9" s="44">
        <v>96365</v>
      </c>
      <c r="J9" s="43" t="s">
        <v>57</v>
      </c>
      <c r="K9" s="3"/>
      <c r="L9" s="3"/>
      <c r="M9" s="3"/>
      <c r="N9" s="7">
        <v>70.44</v>
      </c>
      <c r="O9" s="7">
        <v>57.44</v>
      </c>
    </row>
    <row r="10" spans="1:16" ht="30">
      <c r="A10" s="44">
        <v>96366</v>
      </c>
      <c r="B10" s="43" t="s">
        <v>56</v>
      </c>
      <c r="C10" s="42">
        <v>18.52</v>
      </c>
      <c r="D10" s="41">
        <v>24.03</v>
      </c>
      <c r="E10" s="41">
        <v>22.17</v>
      </c>
      <c r="F10" s="7">
        <v>19.09</v>
      </c>
      <c r="G10" s="7">
        <v>17.84</v>
      </c>
      <c r="H10" s="6"/>
      <c r="I10" s="44">
        <v>96366</v>
      </c>
      <c r="J10" s="43" t="s">
        <v>56</v>
      </c>
      <c r="K10" s="3"/>
      <c r="L10" s="3"/>
      <c r="M10" s="3"/>
      <c r="N10" s="7">
        <v>19.09</v>
      </c>
      <c r="O10" s="7">
        <v>17.84</v>
      </c>
    </row>
    <row r="11" spans="1:16">
      <c r="A11" s="36">
        <v>96372</v>
      </c>
      <c r="B11" s="40" t="s">
        <v>53</v>
      </c>
      <c r="C11" s="42">
        <v>24.94</v>
      </c>
      <c r="D11" s="41">
        <v>32.35</v>
      </c>
      <c r="E11" s="41">
        <v>29.84</v>
      </c>
      <c r="F11" s="7">
        <v>25.58</v>
      </c>
      <c r="G11" s="7">
        <v>19.98</v>
      </c>
      <c r="H11" s="6"/>
      <c r="I11" s="36">
        <v>96372</v>
      </c>
      <c r="J11" s="40" t="s">
        <v>53</v>
      </c>
      <c r="K11" s="3"/>
      <c r="L11" s="3"/>
      <c r="M11" s="3"/>
      <c r="N11" s="7">
        <v>25.58</v>
      </c>
      <c r="O11" s="7">
        <v>19.98</v>
      </c>
    </row>
    <row r="12" spans="1:16">
      <c r="A12" s="37">
        <v>96374</v>
      </c>
      <c r="B12" s="35" t="s">
        <v>55</v>
      </c>
      <c r="C12" s="39">
        <v>55.93</v>
      </c>
      <c r="D12" s="38">
        <v>72.55</v>
      </c>
      <c r="E12" s="38">
        <v>66.930000000000007</v>
      </c>
      <c r="F12" s="7">
        <v>57.53</v>
      </c>
      <c r="G12" s="7">
        <v>44.24</v>
      </c>
      <c r="H12" s="6"/>
      <c r="I12" s="37">
        <v>96374</v>
      </c>
      <c r="J12" s="35" t="s">
        <v>55</v>
      </c>
      <c r="K12" s="3"/>
      <c r="L12" s="3"/>
      <c r="M12" s="3"/>
      <c r="N12" s="7">
        <v>57.53</v>
      </c>
      <c r="O12" s="7">
        <v>44.24</v>
      </c>
    </row>
    <row r="13" spans="1:16" ht="30">
      <c r="A13" s="36">
        <v>96375</v>
      </c>
      <c r="B13" s="35" t="s">
        <v>54</v>
      </c>
      <c r="C13" s="10">
        <v>22.09</v>
      </c>
      <c r="D13" s="8">
        <v>28.65</v>
      </c>
      <c r="E13" s="8">
        <v>26.43</v>
      </c>
      <c r="F13" s="7">
        <v>22.68</v>
      </c>
      <c r="G13" s="7">
        <v>17.48</v>
      </c>
      <c r="H13" s="6"/>
      <c r="I13" s="36">
        <v>96375</v>
      </c>
      <c r="J13" s="35" t="s">
        <v>54</v>
      </c>
      <c r="K13" s="3"/>
      <c r="L13" s="3"/>
      <c r="M13" s="3"/>
      <c r="N13" s="7">
        <v>22.68</v>
      </c>
      <c r="O13" s="7">
        <v>17.48</v>
      </c>
    </row>
    <row r="14" spans="1:16" ht="15.75" thickBot="1">
      <c r="A14" s="32">
        <v>96401</v>
      </c>
      <c r="B14" s="31" t="s">
        <v>53</v>
      </c>
      <c r="C14" s="34">
        <v>73.38</v>
      </c>
      <c r="D14" s="33">
        <v>95.19</v>
      </c>
      <c r="E14" s="33">
        <v>87.81</v>
      </c>
      <c r="F14" s="7">
        <v>75.489999999999995</v>
      </c>
      <c r="G14" s="7">
        <v>59.23</v>
      </c>
      <c r="H14" s="6"/>
      <c r="I14" s="32">
        <v>96401</v>
      </c>
      <c r="J14" s="31" t="s">
        <v>53</v>
      </c>
      <c r="K14" s="3"/>
      <c r="L14" s="3"/>
      <c r="M14" s="3"/>
      <c r="N14" s="7">
        <v>75.489999999999995</v>
      </c>
      <c r="O14" s="7">
        <v>59.23</v>
      </c>
    </row>
    <row r="15" spans="1:16" ht="30" customHeight="1" thickBot="1">
      <c r="A15" s="6"/>
      <c r="B15" s="6"/>
      <c r="C15" s="6"/>
      <c r="D15" s="6"/>
      <c r="E15" s="6"/>
      <c r="F15" s="6"/>
      <c r="G15" s="6"/>
      <c r="H15" s="6"/>
      <c r="I15" s="6"/>
      <c r="J15" s="6"/>
      <c r="K15" s="6"/>
      <c r="L15" s="6"/>
      <c r="M15" s="6"/>
      <c r="N15" s="6"/>
    </row>
    <row r="16" spans="1:16" ht="60.75" thickBot="1">
      <c r="A16" s="29" t="s">
        <v>49</v>
      </c>
      <c r="B16" s="28" t="s">
        <v>48</v>
      </c>
      <c r="C16" s="30" t="s">
        <v>52</v>
      </c>
      <c r="D16" s="30" t="s">
        <v>51</v>
      </c>
      <c r="E16" s="30" t="s">
        <v>50</v>
      </c>
      <c r="F16" s="27" t="s">
        <v>44</v>
      </c>
      <c r="G16" s="27" t="s">
        <v>43</v>
      </c>
      <c r="H16" s="6"/>
      <c r="I16" s="29" t="s">
        <v>49</v>
      </c>
      <c r="J16" s="28" t="s">
        <v>48</v>
      </c>
      <c r="K16" s="27" t="s">
        <v>47</v>
      </c>
      <c r="L16" s="27" t="s">
        <v>46</v>
      </c>
      <c r="M16" s="27" t="s">
        <v>45</v>
      </c>
      <c r="N16" s="27" t="s">
        <v>44</v>
      </c>
      <c r="O16" s="27" t="s">
        <v>43</v>
      </c>
      <c r="P16" s="26" t="s">
        <v>42</v>
      </c>
    </row>
    <row r="17" spans="1:15">
      <c r="A17" s="23" t="s">
        <v>41</v>
      </c>
      <c r="B17" s="24" t="s">
        <v>40</v>
      </c>
      <c r="C17" s="25">
        <v>3.59</v>
      </c>
      <c r="D17" s="25">
        <v>3.59</v>
      </c>
      <c r="E17" s="25">
        <v>3.59</v>
      </c>
      <c r="F17" s="22">
        <v>3.8730000000000002</v>
      </c>
      <c r="G17" s="21">
        <v>3.6</v>
      </c>
      <c r="H17" s="6"/>
      <c r="I17" s="23" t="s">
        <v>41</v>
      </c>
      <c r="J17" s="24" t="s">
        <v>40</v>
      </c>
      <c r="K17" s="23"/>
      <c r="L17" s="23"/>
      <c r="M17" s="23"/>
      <c r="N17" s="22">
        <v>3.8730000000000002</v>
      </c>
      <c r="O17" s="21">
        <v>3.6</v>
      </c>
    </row>
    <row r="18" spans="1:15">
      <c r="A18" s="3" t="s">
        <v>39</v>
      </c>
      <c r="B18" s="5" t="s">
        <v>38</v>
      </c>
      <c r="C18" s="20">
        <v>38.6</v>
      </c>
      <c r="D18" s="20">
        <v>38.6</v>
      </c>
      <c r="E18" s="20">
        <v>38.6</v>
      </c>
      <c r="F18" s="4">
        <v>40.537999999999997</v>
      </c>
      <c r="G18" s="7">
        <v>42.66</v>
      </c>
      <c r="H18" s="6"/>
      <c r="I18" s="3" t="s">
        <v>39</v>
      </c>
      <c r="J18" s="5" t="s">
        <v>38</v>
      </c>
      <c r="K18" s="3"/>
      <c r="L18" s="3"/>
      <c r="M18" s="3"/>
      <c r="N18" s="4">
        <v>40.537999999999997</v>
      </c>
      <c r="O18" s="7">
        <v>42.66</v>
      </c>
    </row>
    <row r="19" spans="1:15">
      <c r="A19" s="3" t="s">
        <v>37</v>
      </c>
      <c r="B19" s="5" t="s">
        <v>36</v>
      </c>
      <c r="C19" s="19">
        <v>7.56</v>
      </c>
      <c r="D19" s="19">
        <v>7.56</v>
      </c>
      <c r="E19" s="19">
        <v>7.56</v>
      </c>
      <c r="F19" s="4">
        <v>5.9880000000000004</v>
      </c>
      <c r="G19" s="7">
        <v>7.56</v>
      </c>
      <c r="H19" s="6"/>
      <c r="I19" s="3" t="s">
        <v>37</v>
      </c>
      <c r="J19" s="5" t="s">
        <v>36</v>
      </c>
      <c r="K19" s="3"/>
      <c r="L19" s="3"/>
      <c r="M19" s="3"/>
      <c r="N19" s="4">
        <v>5.9880000000000004</v>
      </c>
      <c r="O19" s="3" t="s">
        <v>8</v>
      </c>
    </row>
    <row r="20" spans="1:15">
      <c r="A20" s="3" t="s">
        <v>35</v>
      </c>
      <c r="B20" s="5" t="s">
        <v>34</v>
      </c>
      <c r="C20" s="3" t="s">
        <v>8</v>
      </c>
      <c r="D20" s="3" t="s">
        <v>8</v>
      </c>
      <c r="E20" s="3" t="s">
        <v>8</v>
      </c>
      <c r="F20" s="4">
        <v>17.027000000000001</v>
      </c>
      <c r="G20" s="3"/>
      <c r="H20" s="6"/>
      <c r="I20" s="3" t="s">
        <v>35</v>
      </c>
      <c r="J20" s="5" t="s">
        <v>34</v>
      </c>
      <c r="K20" s="3"/>
      <c r="L20" s="3"/>
      <c r="M20" s="3"/>
      <c r="N20" s="4">
        <v>17.027000000000001</v>
      </c>
      <c r="O20" s="3"/>
    </row>
    <row r="21" spans="1:15">
      <c r="A21" s="3" t="s">
        <v>33</v>
      </c>
      <c r="B21" s="5" t="s">
        <v>32</v>
      </c>
      <c r="C21" s="9">
        <v>143.80000000000001</v>
      </c>
      <c r="D21" s="9">
        <v>143.80000000000001</v>
      </c>
      <c r="E21" s="9">
        <v>143.80000000000001</v>
      </c>
      <c r="F21" s="4">
        <v>157.928</v>
      </c>
      <c r="G21" s="7">
        <v>138.32</v>
      </c>
      <c r="H21" s="6"/>
      <c r="I21" s="3" t="s">
        <v>33</v>
      </c>
      <c r="J21" s="5" t="s">
        <v>32</v>
      </c>
      <c r="K21" s="3"/>
      <c r="L21" s="3"/>
      <c r="M21" s="3"/>
      <c r="N21" s="4">
        <v>157.928</v>
      </c>
      <c r="O21" s="7">
        <v>138.32</v>
      </c>
    </row>
    <row r="22" spans="1:15" ht="30">
      <c r="A22" s="3" t="s">
        <v>31</v>
      </c>
      <c r="B22" s="5" t="s">
        <v>30</v>
      </c>
      <c r="C22" s="18">
        <v>40.14</v>
      </c>
      <c r="D22" s="18">
        <v>40.14</v>
      </c>
      <c r="E22" s="18">
        <v>40.14</v>
      </c>
      <c r="F22" s="4">
        <v>34.75</v>
      </c>
      <c r="G22" s="7">
        <v>38.880000000000003</v>
      </c>
      <c r="H22" s="6"/>
      <c r="I22" s="3" t="s">
        <v>31</v>
      </c>
      <c r="J22" s="5" t="s">
        <v>30</v>
      </c>
      <c r="K22" s="3"/>
      <c r="L22" s="3"/>
      <c r="M22" s="3"/>
      <c r="N22" s="4">
        <v>34.75</v>
      </c>
      <c r="O22" s="7">
        <v>38.880000000000003</v>
      </c>
    </row>
    <row r="23" spans="1:15">
      <c r="A23" s="3" t="s">
        <v>29</v>
      </c>
      <c r="B23" s="5" t="s">
        <v>28</v>
      </c>
      <c r="C23" s="3" t="s">
        <v>8</v>
      </c>
      <c r="D23" s="3" t="s">
        <v>8</v>
      </c>
      <c r="E23" s="3" t="s">
        <v>8</v>
      </c>
      <c r="F23" s="4">
        <v>1.07</v>
      </c>
      <c r="G23" s="3" t="s">
        <v>8</v>
      </c>
      <c r="H23" s="6"/>
      <c r="I23" s="3" t="s">
        <v>29</v>
      </c>
      <c r="J23" s="5" t="s">
        <v>28</v>
      </c>
      <c r="K23" s="3"/>
      <c r="L23" s="3"/>
      <c r="M23" s="3"/>
      <c r="N23" s="4">
        <v>1.07</v>
      </c>
      <c r="O23" s="3" t="s">
        <v>8</v>
      </c>
    </row>
    <row r="24" spans="1:15">
      <c r="A24" s="3" t="s">
        <v>27</v>
      </c>
      <c r="B24" s="5" t="s">
        <v>26</v>
      </c>
      <c r="C24" s="7">
        <v>673.75</v>
      </c>
      <c r="D24" s="7">
        <v>673.75</v>
      </c>
      <c r="E24" s="17">
        <v>673.75</v>
      </c>
      <c r="F24" s="16">
        <v>1167.0309999999999</v>
      </c>
      <c r="G24" s="7">
        <v>336.24</v>
      </c>
      <c r="H24" s="6"/>
      <c r="I24" s="3" t="s">
        <v>27</v>
      </c>
      <c r="J24" s="5" t="s">
        <v>26</v>
      </c>
      <c r="K24" s="3"/>
      <c r="L24" s="3"/>
      <c r="M24" s="3"/>
      <c r="N24" s="4">
        <v>1167.0309999999999</v>
      </c>
      <c r="O24" s="7">
        <v>336.24</v>
      </c>
    </row>
    <row r="25" spans="1:15">
      <c r="A25" s="3" t="s">
        <v>25</v>
      </c>
      <c r="B25" s="5" t="s">
        <v>24</v>
      </c>
      <c r="C25" s="15">
        <v>25.75</v>
      </c>
      <c r="D25" s="15">
        <v>25.75</v>
      </c>
      <c r="E25" s="14">
        <v>25.75</v>
      </c>
      <c r="F25" s="4">
        <v>35.814</v>
      </c>
      <c r="G25" s="7">
        <v>24.14</v>
      </c>
      <c r="H25" s="6"/>
      <c r="I25" s="3" t="s">
        <v>25</v>
      </c>
      <c r="J25" s="5" t="s">
        <v>24</v>
      </c>
      <c r="K25" s="3"/>
      <c r="L25" s="3"/>
      <c r="M25" s="3"/>
      <c r="N25" s="4">
        <v>35.814</v>
      </c>
      <c r="O25" s="7">
        <v>24.14</v>
      </c>
    </row>
    <row r="26" spans="1:15">
      <c r="A26" s="3" t="s">
        <v>23</v>
      </c>
      <c r="B26" s="5" t="s">
        <v>22</v>
      </c>
      <c r="C26" s="11">
        <v>4.0999999999999996</v>
      </c>
      <c r="D26" s="11">
        <v>4.0999999999999996</v>
      </c>
      <c r="E26" s="11">
        <v>4.0999999999999996</v>
      </c>
      <c r="F26" s="4">
        <v>4.3810000000000002</v>
      </c>
      <c r="G26" s="7">
        <v>4.38</v>
      </c>
      <c r="H26" s="6"/>
      <c r="I26" s="3" t="s">
        <v>23</v>
      </c>
      <c r="J26" s="5" t="s">
        <v>22</v>
      </c>
      <c r="K26" s="3"/>
      <c r="L26" s="3"/>
      <c r="M26" s="3"/>
      <c r="N26" s="4">
        <v>4.3810000000000002</v>
      </c>
      <c r="O26" s="7">
        <v>4.38</v>
      </c>
    </row>
    <row r="27" spans="1:15">
      <c r="A27" s="3" t="s">
        <v>21</v>
      </c>
      <c r="B27" s="5" t="s">
        <v>20</v>
      </c>
      <c r="C27" s="12">
        <v>13.85</v>
      </c>
      <c r="D27" s="12">
        <v>13.85</v>
      </c>
      <c r="E27" s="12">
        <v>13.85</v>
      </c>
      <c r="F27" s="4">
        <v>15.13</v>
      </c>
      <c r="G27" s="7">
        <v>16.02</v>
      </c>
      <c r="H27" s="6"/>
      <c r="I27" s="3" t="s">
        <v>21</v>
      </c>
      <c r="J27" s="5" t="s">
        <v>20</v>
      </c>
      <c r="K27" s="3"/>
      <c r="L27" s="3"/>
      <c r="M27" s="3"/>
      <c r="N27" s="4">
        <v>15.13</v>
      </c>
      <c r="O27" s="7">
        <v>16.02</v>
      </c>
    </row>
    <row r="28" spans="1:15">
      <c r="A28" s="3" t="s">
        <v>7</v>
      </c>
      <c r="B28" s="5" t="s">
        <v>19</v>
      </c>
      <c r="C28" s="13">
        <v>78.45</v>
      </c>
      <c r="D28" s="13">
        <v>78.45</v>
      </c>
      <c r="E28" s="13">
        <v>78.45</v>
      </c>
      <c r="F28" s="4">
        <v>76.891000000000005</v>
      </c>
      <c r="G28" s="7">
        <v>70.72</v>
      </c>
      <c r="H28" s="6"/>
      <c r="I28" s="3" t="s">
        <v>7</v>
      </c>
      <c r="J28" s="5" t="s">
        <v>19</v>
      </c>
      <c r="K28" s="3"/>
      <c r="L28" s="3"/>
      <c r="M28" s="3"/>
      <c r="N28" s="4">
        <v>76.891000000000005</v>
      </c>
      <c r="O28" s="7">
        <v>70.72</v>
      </c>
    </row>
    <row r="29" spans="1:15" ht="30">
      <c r="A29" s="3" t="s">
        <v>18</v>
      </c>
      <c r="B29" s="5" t="s">
        <v>17</v>
      </c>
      <c r="C29" s="9">
        <v>720.39</v>
      </c>
      <c r="D29" s="9">
        <v>720.39</v>
      </c>
      <c r="E29" s="9">
        <v>720.39</v>
      </c>
      <c r="F29" s="4">
        <v>747.56700000000001</v>
      </c>
      <c r="G29" s="7">
        <v>664.09</v>
      </c>
      <c r="H29" s="6"/>
      <c r="I29" s="3" t="s">
        <v>18</v>
      </c>
      <c r="J29" s="5" t="s">
        <v>17</v>
      </c>
      <c r="K29" s="3"/>
      <c r="L29" s="3"/>
      <c r="M29" s="3"/>
      <c r="N29" s="4">
        <v>747.56700000000001</v>
      </c>
      <c r="O29" s="7">
        <v>664.09</v>
      </c>
    </row>
    <row r="30" spans="1:15" ht="30">
      <c r="A30" s="3" t="s">
        <v>16</v>
      </c>
      <c r="B30" s="5" t="s">
        <v>15</v>
      </c>
      <c r="C30" s="12">
        <v>23</v>
      </c>
      <c r="D30" s="12">
        <v>23</v>
      </c>
      <c r="E30" s="12">
        <v>23</v>
      </c>
      <c r="F30" s="4">
        <v>24.044</v>
      </c>
      <c r="G30" s="7">
        <v>23</v>
      </c>
      <c r="H30" s="6"/>
      <c r="I30" s="3" t="s">
        <v>16</v>
      </c>
      <c r="J30" s="5" t="s">
        <v>15</v>
      </c>
      <c r="K30" s="3"/>
      <c r="L30" s="3"/>
      <c r="M30" s="3"/>
      <c r="N30" s="4">
        <v>24.044</v>
      </c>
      <c r="O30" s="3" t="s">
        <v>8</v>
      </c>
    </row>
    <row r="31" spans="1:15">
      <c r="A31" s="3" t="s">
        <v>14</v>
      </c>
      <c r="B31" s="5" t="s">
        <v>13</v>
      </c>
      <c r="C31" s="11">
        <v>14.71</v>
      </c>
      <c r="D31" s="11">
        <v>14.71</v>
      </c>
      <c r="E31" s="11">
        <v>14.71</v>
      </c>
      <c r="F31" s="4">
        <v>16.402000000000001</v>
      </c>
      <c r="G31" s="7">
        <v>12.41</v>
      </c>
      <c r="H31" s="6"/>
      <c r="I31" s="3" t="s">
        <v>14</v>
      </c>
      <c r="J31" s="5" t="s">
        <v>13</v>
      </c>
      <c r="K31" s="3"/>
      <c r="L31" s="3"/>
      <c r="M31" s="3"/>
      <c r="N31" s="4">
        <v>16.402000000000001</v>
      </c>
      <c r="O31" s="7">
        <v>12.41</v>
      </c>
    </row>
    <row r="32" spans="1:15">
      <c r="A32" s="3" t="s">
        <v>12</v>
      </c>
      <c r="B32" s="5" t="s">
        <v>11</v>
      </c>
      <c r="C32" s="10">
        <v>25.64</v>
      </c>
      <c r="D32" s="10">
        <v>25.64</v>
      </c>
      <c r="E32" s="9">
        <v>25.64</v>
      </c>
      <c r="F32" s="4">
        <v>28.858000000000001</v>
      </c>
      <c r="G32" s="7">
        <v>23.6</v>
      </c>
      <c r="H32" s="6"/>
      <c r="I32" s="3" t="s">
        <v>12</v>
      </c>
      <c r="J32" s="5" t="s">
        <v>11</v>
      </c>
      <c r="K32" s="3"/>
      <c r="L32" s="3"/>
      <c r="M32" s="3"/>
      <c r="N32" s="4">
        <v>28.858000000000001</v>
      </c>
      <c r="O32" s="7">
        <v>23.6</v>
      </c>
    </row>
    <row r="33" spans="1:15" ht="30">
      <c r="A33" s="3" t="s">
        <v>10</v>
      </c>
      <c r="B33" s="5" t="s">
        <v>9</v>
      </c>
      <c r="C33" s="8">
        <v>63</v>
      </c>
      <c r="D33" s="8">
        <v>63</v>
      </c>
      <c r="E33" s="8">
        <v>63</v>
      </c>
      <c r="F33" s="4">
        <v>32.238999999999997</v>
      </c>
      <c r="G33" s="7">
        <v>63</v>
      </c>
      <c r="H33" s="6"/>
      <c r="I33" s="3" t="s">
        <v>10</v>
      </c>
      <c r="J33" s="5" t="s">
        <v>9</v>
      </c>
      <c r="K33" s="3"/>
      <c r="L33" s="3"/>
      <c r="M33" s="3"/>
      <c r="N33" s="4">
        <v>32.238999999999997</v>
      </c>
      <c r="O33" s="3" t="s">
        <v>8</v>
      </c>
    </row>
  </sheetData>
  <hyperlinks>
    <hyperlink ref="E2" r:id="rId1" xr:uid="{00000000-0004-0000-1400-000000000000}"/>
    <hyperlink ref="E3" r:id="rId2" xr:uid="{00000000-0004-0000-1400-000001000000}"/>
    <hyperlink ref="E4" r:id="rId3" xr:uid="{00000000-0004-0000-14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2EFF-F84C-4ECE-B2D5-35E8E88C0189}">
  <sheetPr>
    <tabColor rgb="FF358E5D"/>
  </sheetPr>
  <dimension ref="B1:O3"/>
  <sheetViews>
    <sheetView showGridLines="0" zoomScale="120" zoomScaleNormal="120" workbookViewId="0">
      <selection activeCell="V3" sqref="V3"/>
    </sheetView>
  </sheetViews>
  <sheetFormatPr defaultRowHeight="15"/>
  <cols>
    <col min="1" max="1" width="3.7109375" customWidth="1"/>
    <col min="2" max="2" width="24" customWidth="1"/>
  </cols>
  <sheetData>
    <row r="1" spans="2:15" ht="148.5" customHeight="1">
      <c r="B1" s="808" t="s">
        <v>1704</v>
      </c>
      <c r="C1" s="808"/>
      <c r="D1" s="808"/>
      <c r="E1" s="808"/>
      <c r="F1" s="808"/>
      <c r="G1" s="808"/>
      <c r="H1" s="808"/>
      <c r="I1" s="808"/>
      <c r="J1" s="808"/>
      <c r="K1" s="808"/>
      <c r="L1" s="808"/>
      <c r="M1" s="808"/>
      <c r="N1" s="808"/>
      <c r="O1" s="808"/>
    </row>
    <row r="2" spans="2:15" ht="116.25" customHeight="1" thickBot="1">
      <c r="B2" s="809" t="s">
        <v>1705</v>
      </c>
      <c r="C2" s="809"/>
      <c r="D2" s="809"/>
      <c r="E2" s="809"/>
      <c r="F2" s="809"/>
      <c r="G2" s="809"/>
      <c r="H2" s="809"/>
      <c r="I2" s="809"/>
      <c r="J2" s="809"/>
      <c r="K2" s="809"/>
      <c r="L2" s="809"/>
      <c r="M2" s="809"/>
      <c r="N2" s="809"/>
      <c r="O2" s="809"/>
    </row>
    <row r="3" spans="2:15" ht="107.25">
      <c r="B3" s="810" t="s">
        <v>1706</v>
      </c>
      <c r="C3" s="810"/>
      <c r="D3" s="810"/>
      <c r="E3" s="810"/>
      <c r="F3" s="810"/>
      <c r="G3" s="810"/>
      <c r="H3" s="810"/>
      <c r="I3" s="810"/>
      <c r="J3" s="810"/>
      <c r="K3" s="810"/>
      <c r="L3" s="810"/>
      <c r="M3" s="810"/>
      <c r="N3" s="810"/>
      <c r="O3" s="810"/>
    </row>
  </sheetData>
  <mergeCells count="3">
    <mergeCell ref="B1:O1"/>
    <mergeCell ref="B2:O2"/>
    <mergeCell ref="B3:O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1679-D62F-4D9E-8685-C3DA47B6F59C}">
  <sheetPr>
    <tabColor rgb="FF92D050"/>
  </sheetPr>
  <dimension ref="A2:B18"/>
  <sheetViews>
    <sheetView showGridLines="0" tabSelected="1" zoomScale="70" zoomScaleNormal="70" workbookViewId="0">
      <selection activeCell="B18" sqref="B18"/>
    </sheetView>
  </sheetViews>
  <sheetFormatPr defaultRowHeight="15"/>
  <cols>
    <col min="1" max="1" width="16.5703125" customWidth="1"/>
    <col min="2" max="2" width="107.85546875" bestFit="1" customWidth="1"/>
  </cols>
  <sheetData>
    <row r="2" spans="1:2">
      <c r="B2" s="806"/>
    </row>
    <row r="3" spans="1:2" ht="48.75">
      <c r="A3" s="469" t="s">
        <v>1665</v>
      </c>
      <c r="B3" s="807" t="s">
        <v>1734</v>
      </c>
    </row>
    <row r="4" spans="1:2" ht="48.75">
      <c r="A4" s="469"/>
      <c r="B4" s="615"/>
    </row>
    <row r="5" spans="1:2" ht="48.75">
      <c r="A5" s="469" t="s">
        <v>1669</v>
      </c>
      <c r="B5" s="807" t="s">
        <v>1735</v>
      </c>
    </row>
    <row r="6" spans="1:2" ht="48.75">
      <c r="A6" s="469"/>
      <c r="B6" s="615"/>
    </row>
    <row r="7" spans="1:2" ht="48.75">
      <c r="A7" s="469" t="s">
        <v>1668</v>
      </c>
      <c r="B7" s="807" t="s">
        <v>1736</v>
      </c>
    </row>
    <row r="8" spans="1:2" ht="48.75">
      <c r="A8" s="469"/>
      <c r="B8" s="615"/>
    </row>
    <row r="9" spans="1:2" ht="48.75">
      <c r="A9" s="469" t="s">
        <v>1667</v>
      </c>
      <c r="B9" s="807" t="s">
        <v>1737</v>
      </c>
    </row>
    <row r="10" spans="1:2" ht="48.75">
      <c r="A10" s="469"/>
      <c r="B10" s="615"/>
    </row>
    <row r="11" spans="1:2" ht="48.75">
      <c r="A11" s="469" t="s">
        <v>1666</v>
      </c>
      <c r="B11" s="807" t="s">
        <v>1738</v>
      </c>
    </row>
    <row r="12" spans="1:2" ht="27.75">
      <c r="A12" s="468"/>
      <c r="B12" s="806"/>
    </row>
    <row r="13" spans="1:2">
      <c r="B13" s="806"/>
    </row>
    <row r="14" spans="1:2">
      <c r="B14" s="806"/>
    </row>
    <row r="15" spans="1:2">
      <c r="B15" s="806"/>
    </row>
    <row r="16" spans="1:2">
      <c r="B16" s="806"/>
    </row>
    <row r="17" spans="2:2">
      <c r="B17" s="806"/>
    </row>
    <row r="18" spans="2:2">
      <c r="B18" s="806"/>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79998168889431442"/>
    <pageSetUpPr fitToPage="1"/>
  </sheetPr>
  <dimension ref="B2:L41"/>
  <sheetViews>
    <sheetView showGridLines="0" zoomScaleNormal="100" workbookViewId="0">
      <pane ySplit="4" topLeftCell="A5" activePane="bottomLeft" state="frozen"/>
      <selection pane="bottomLeft" activeCell="C21" sqref="C21"/>
    </sheetView>
  </sheetViews>
  <sheetFormatPr defaultRowHeight="15"/>
  <cols>
    <col min="1" max="1" width="3.85546875" style="1" customWidth="1"/>
    <col min="2" max="2" width="23.28515625" style="1" bestFit="1" customWidth="1"/>
    <col min="3" max="3" width="20.7109375" style="1" customWidth="1"/>
    <col min="4" max="4" width="13.42578125" style="1" bestFit="1" customWidth="1"/>
    <col min="5" max="5" width="1.42578125" style="1" customWidth="1"/>
    <col min="6" max="6" width="43.85546875" style="1" bestFit="1" customWidth="1"/>
    <col min="7" max="7" width="11.28515625" style="1" bestFit="1" customWidth="1"/>
    <col min="8" max="8" width="1.42578125" style="1" customWidth="1"/>
    <col min="9" max="9" width="35.140625" style="1" bestFit="1" customWidth="1"/>
    <col min="10" max="10" width="10.5703125" style="1" bestFit="1" customWidth="1"/>
    <col min="11" max="11" width="4.140625" style="1" bestFit="1" customWidth="1"/>
    <col min="12" max="12" width="20" style="1" customWidth="1"/>
    <col min="13" max="46" width="9.140625" style="1" customWidth="1"/>
    <col min="47" max="16384" width="9.140625" style="1"/>
  </cols>
  <sheetData>
    <row r="2" spans="2:12">
      <c r="D2" s="388"/>
      <c r="E2" s="388"/>
      <c r="F2" s="389" t="s">
        <v>1314</v>
      </c>
      <c r="G2" s="388"/>
      <c r="H2" s="388"/>
      <c r="I2" s="388"/>
      <c r="J2" s="388"/>
      <c r="K2" s="388"/>
      <c r="L2" s="388"/>
    </row>
    <row r="3" spans="2:12" ht="15.75" thickBot="1">
      <c r="B3" s="388"/>
      <c r="C3" s="388"/>
      <c r="D3" s="388"/>
      <c r="E3" s="388"/>
      <c r="F3" s="388"/>
      <c r="G3" s="388"/>
      <c r="H3" s="388"/>
      <c r="I3" s="388"/>
      <c r="J3" s="388"/>
      <c r="K3" s="388"/>
      <c r="L3" s="388"/>
    </row>
    <row r="4" spans="2:12" ht="15.75" thickBot="1">
      <c r="B4" s="390" t="s">
        <v>1581</v>
      </c>
      <c r="C4" s="391"/>
      <c r="D4" s="392"/>
      <c r="E4" s="388"/>
      <c r="F4" s="390" t="s">
        <v>91</v>
      </c>
      <c r="G4" s="392"/>
      <c r="H4" s="388"/>
      <c r="I4" s="390" t="str">
        <f>C8&amp;"Insurance Revenue Calculation"</f>
        <v>Drug #1Insurance Revenue Calculation</v>
      </c>
      <c r="J4" s="391"/>
      <c r="K4" s="391"/>
      <c r="L4" s="392"/>
    </row>
    <row r="5" spans="2:12" ht="15.75" thickBot="1">
      <c r="B5" s="393" t="s">
        <v>1564</v>
      </c>
      <c r="C5" s="410" t="s">
        <v>1569</v>
      </c>
      <c r="D5" s="462"/>
      <c r="E5" s="388"/>
      <c r="F5" s="419"/>
      <c r="G5" s="419"/>
      <c r="H5" s="388"/>
      <c r="I5" s="418"/>
      <c r="J5" s="419"/>
      <c r="K5" s="419"/>
      <c r="L5" s="462"/>
    </row>
    <row r="6" spans="2:12" ht="15.75" thickBot="1">
      <c r="B6" s="393" t="s">
        <v>1558</v>
      </c>
      <c r="C6" s="410" t="s">
        <v>1636</v>
      </c>
      <c r="D6" s="394"/>
      <c r="E6" s="388"/>
      <c r="F6" s="390" t="s">
        <v>1563</v>
      </c>
      <c r="G6" s="399"/>
      <c r="H6" s="388"/>
      <c r="I6" s="395" t="s">
        <v>1566</v>
      </c>
      <c r="J6" s="396"/>
      <c r="K6" s="396"/>
      <c r="L6" s="397"/>
    </row>
    <row r="7" spans="2:12" ht="15.75" thickBot="1">
      <c r="B7" s="398" t="s">
        <v>78</v>
      </c>
      <c r="C7" s="410" t="s">
        <v>1715</v>
      </c>
      <c r="D7" s="394" t="s">
        <v>79</v>
      </c>
      <c r="E7" s="388"/>
      <c r="F7" s="403"/>
      <c r="G7" s="404"/>
      <c r="H7" s="388"/>
      <c r="I7" s="459" t="s">
        <v>4</v>
      </c>
      <c r="J7" s="460"/>
      <c r="K7" s="461"/>
      <c r="L7" s="458">
        <f>G16</f>
        <v>5000</v>
      </c>
    </row>
    <row r="8" spans="2:12" ht="15.75" thickBot="1">
      <c r="B8" s="393" t="s">
        <v>1559</v>
      </c>
      <c r="C8" s="410" t="s">
        <v>1709</v>
      </c>
      <c r="D8" s="394" t="s">
        <v>79</v>
      </c>
      <c r="E8" s="388"/>
      <c r="F8" s="409" t="s">
        <v>1719</v>
      </c>
      <c r="G8" s="790">
        <f>C13*D13</f>
        <v>8000</v>
      </c>
      <c r="H8" s="388"/>
      <c r="I8" s="400"/>
      <c r="J8" s="405"/>
      <c r="K8" s="406"/>
      <c r="L8" s="407"/>
    </row>
    <row r="9" spans="2:12" ht="15.75" thickBot="1">
      <c r="B9" s="393" t="s">
        <v>1560</v>
      </c>
      <c r="C9" s="788">
        <v>1</v>
      </c>
      <c r="D9" s="408"/>
      <c r="E9" s="388"/>
      <c r="F9" s="415"/>
      <c r="G9" s="416"/>
      <c r="H9" s="388"/>
      <c r="I9" s="411"/>
      <c r="J9" s="405"/>
      <c r="K9" s="412"/>
      <c r="L9" s="413"/>
    </row>
    <row r="10" spans="2:12" ht="15" customHeight="1" thickBot="1">
      <c r="B10" s="414" t="s">
        <v>1578</v>
      </c>
      <c r="C10" s="789">
        <v>500</v>
      </c>
      <c r="D10" s="408"/>
      <c r="E10" s="388"/>
      <c r="F10" s="393" t="s">
        <v>1720</v>
      </c>
      <c r="G10" s="804">
        <v>1</v>
      </c>
      <c r="H10" s="388"/>
      <c r="I10" s="400" t="s">
        <v>1576</v>
      </c>
      <c r="J10" s="401"/>
      <c r="K10" s="401"/>
      <c r="L10" s="404">
        <v>1000</v>
      </c>
    </row>
    <row r="11" spans="2:12" ht="15" customHeight="1" thickBot="1">
      <c r="B11" s="393"/>
      <c r="C11" s="412"/>
      <c r="D11" s="417" t="s">
        <v>114</v>
      </c>
      <c r="E11" s="388"/>
      <c r="F11" s="393" t="s">
        <v>1721</v>
      </c>
      <c r="G11" s="791">
        <v>-3000</v>
      </c>
      <c r="H11" s="388">
        <v>30</v>
      </c>
      <c r="I11" s="400" t="s">
        <v>1577</v>
      </c>
      <c r="J11" s="401"/>
      <c r="K11" s="401"/>
      <c r="L11" s="402">
        <v>0</v>
      </c>
    </row>
    <row r="12" spans="2:12" ht="15" customHeight="1" thickBot="1">
      <c r="B12" s="418" t="s">
        <v>1570</v>
      </c>
      <c r="C12" s="419"/>
      <c r="D12" s="417" t="s">
        <v>113</v>
      </c>
      <c r="E12" s="388"/>
      <c r="F12" s="393" t="s">
        <v>1722</v>
      </c>
      <c r="G12" s="424">
        <v>1</v>
      </c>
      <c r="H12" s="388"/>
      <c r="I12" s="420"/>
      <c r="J12" s="421"/>
      <c r="K12" s="421"/>
      <c r="L12" s="422"/>
    </row>
    <row r="13" spans="2:12" ht="15" customHeight="1" thickBot="1">
      <c r="B13" s="393" t="s">
        <v>1565</v>
      </c>
      <c r="C13" s="423">
        <v>15000</v>
      </c>
      <c r="D13" s="805">
        <f>0.53+1/300</f>
        <v>0.53333333333333333</v>
      </c>
      <c r="E13" s="388"/>
      <c r="F13" s="426"/>
      <c r="G13" s="427"/>
      <c r="H13" s="388">
        <v>0</v>
      </c>
      <c r="I13" s="464" t="s">
        <v>4</v>
      </c>
      <c r="J13" s="465"/>
      <c r="K13" s="465"/>
      <c r="L13" s="796">
        <f>SUM(L7:L12)</f>
        <v>6000</v>
      </c>
    </row>
    <row r="14" spans="2:12" ht="15" customHeight="1" thickBot="1">
      <c r="B14" s="393"/>
      <c r="C14" s="425"/>
      <c r="D14" s="397"/>
      <c r="E14" s="388"/>
      <c r="F14" s="393" t="s">
        <v>1723</v>
      </c>
      <c r="G14" s="430"/>
      <c r="H14" s="388"/>
      <c r="I14" s="388"/>
      <c r="J14" s="388"/>
      <c r="K14" s="388"/>
      <c r="L14" s="428"/>
    </row>
    <row r="15" spans="2:12" ht="15.75" thickBot="1">
      <c r="B15" s="418" t="s">
        <v>1557</v>
      </c>
      <c r="C15" s="429"/>
      <c r="D15" s="397"/>
      <c r="E15" s="388"/>
      <c r="F15" s="393" t="s">
        <v>1724</v>
      </c>
      <c r="G15" s="430"/>
      <c r="H15" s="388"/>
      <c r="I15" s="431" t="s">
        <v>1567</v>
      </c>
      <c r="J15" s="432"/>
      <c r="K15" s="432"/>
      <c r="L15" s="433"/>
    </row>
    <row r="16" spans="2:12" ht="15.75" thickBot="1">
      <c r="B16" s="393" t="s">
        <v>1561</v>
      </c>
      <c r="C16" s="410"/>
      <c r="D16" s="434" t="s">
        <v>88</v>
      </c>
      <c r="E16" s="388"/>
      <c r="F16" s="463" t="s">
        <v>4</v>
      </c>
      <c r="G16" s="795">
        <f>G8+(G10*G11*G12)+SUM(G14,G15)</f>
        <v>5000</v>
      </c>
      <c r="H16" s="388"/>
      <c r="I16" s="459" t="s">
        <v>5</v>
      </c>
      <c r="J16" s="401"/>
      <c r="K16" s="401"/>
      <c r="L16" s="803">
        <f>G28</f>
        <v>3000</v>
      </c>
    </row>
    <row r="17" spans="2:12" ht="15.75" thickBot="1">
      <c r="B17" s="398" t="s">
        <v>1562</v>
      </c>
      <c r="C17" s="410"/>
      <c r="D17" s="434" t="s">
        <v>88</v>
      </c>
      <c r="E17" s="388"/>
      <c r="F17" s="388"/>
      <c r="G17" s="388"/>
      <c r="H17" s="388"/>
      <c r="I17" s="420" t="s">
        <v>1576</v>
      </c>
      <c r="J17" s="401"/>
      <c r="K17" s="401"/>
      <c r="L17" s="435">
        <v>0</v>
      </c>
    </row>
    <row r="18" spans="2:12" ht="15.75" thickBot="1">
      <c r="B18" s="393" t="s">
        <v>1571</v>
      </c>
      <c r="C18" s="410"/>
      <c r="D18" s="434" t="s">
        <v>87</v>
      </c>
      <c r="E18" s="388"/>
      <c r="F18" s="390" t="s">
        <v>1574</v>
      </c>
      <c r="G18" s="392"/>
      <c r="H18" s="388"/>
      <c r="I18" s="420" t="s">
        <v>1577</v>
      </c>
      <c r="J18" s="421"/>
      <c r="K18" s="421"/>
      <c r="L18" s="436">
        <v>0</v>
      </c>
    </row>
    <row r="19" spans="2:12" ht="15.75" thickBot="1">
      <c r="B19" s="398" t="s">
        <v>1572</v>
      </c>
      <c r="C19" s="410"/>
      <c r="D19" s="434" t="s">
        <v>87</v>
      </c>
      <c r="E19" s="388"/>
      <c r="F19" s="793"/>
      <c r="G19" s="792"/>
      <c r="H19" s="388"/>
      <c r="I19" s="464" t="s">
        <v>5</v>
      </c>
      <c r="J19" s="465"/>
      <c r="K19" s="465"/>
      <c r="L19" s="796">
        <f>SUM(L16:L18)</f>
        <v>3000</v>
      </c>
    </row>
    <row r="20" spans="2:12" ht="15.75" thickBot="1">
      <c r="B20" s="437" t="s">
        <v>1573</v>
      </c>
      <c r="C20" s="410"/>
      <c r="D20" s="438" t="s">
        <v>89</v>
      </c>
      <c r="E20" s="388"/>
      <c r="F20" s="409" t="s">
        <v>1719</v>
      </c>
      <c r="G20" s="790">
        <v>5000</v>
      </c>
      <c r="H20" s="388"/>
      <c r="I20" s="388"/>
      <c r="J20" s="388"/>
      <c r="K20" s="388"/>
      <c r="L20" s="797"/>
    </row>
    <row r="21" spans="2:12" ht="15.75" thickBot="1">
      <c r="B21" s="388"/>
      <c r="C21" s="388"/>
      <c r="D21" s="388"/>
      <c r="E21" s="388"/>
      <c r="F21" s="415"/>
      <c r="G21" s="441"/>
      <c r="H21" s="388"/>
      <c r="I21" s="442" t="s">
        <v>1568</v>
      </c>
      <c r="J21" s="443"/>
      <c r="K21" s="443"/>
      <c r="L21" s="798">
        <f>L13+L19</f>
        <v>9000</v>
      </c>
    </row>
    <row r="22" spans="2:12" ht="17.25" customHeight="1" thickBot="1">
      <c r="B22" s="439" t="s">
        <v>1583</v>
      </c>
      <c r="C22" s="440"/>
      <c r="D22" s="388"/>
      <c r="E22" s="388"/>
      <c r="F22" s="393" t="s">
        <v>1720</v>
      </c>
      <c r="G22" s="804">
        <v>1</v>
      </c>
      <c r="H22" s="388"/>
      <c r="I22" s="388"/>
      <c r="J22" s="388"/>
      <c r="K22" s="388"/>
      <c r="L22" s="797"/>
    </row>
    <row r="23" spans="2:12" ht="15.75" thickBot="1">
      <c r="B23" s="444"/>
      <c r="C23" s="445"/>
      <c r="D23" s="388"/>
      <c r="E23" s="388"/>
      <c r="F23" s="393" t="s">
        <v>1721</v>
      </c>
      <c r="G23" s="791">
        <v>-2000</v>
      </c>
      <c r="H23" s="393"/>
      <c r="I23" s="446" t="s">
        <v>1575</v>
      </c>
      <c r="J23" s="447"/>
      <c r="K23" s="387" t="s">
        <v>1498</v>
      </c>
      <c r="L23" s="799"/>
    </row>
    <row r="24" spans="2:12" ht="15.75" thickBot="1">
      <c r="B24" s="470" t="s">
        <v>1739</v>
      </c>
      <c r="C24" s="471"/>
      <c r="D24" s="388"/>
      <c r="E24" s="388"/>
      <c r="F24" s="393" t="s">
        <v>1722</v>
      </c>
      <c r="G24" s="424">
        <v>1</v>
      </c>
      <c r="H24" s="388"/>
      <c r="I24" s="400"/>
      <c r="J24" s="448"/>
      <c r="K24" s="406"/>
      <c r="L24" s="800"/>
    </row>
    <row r="25" spans="2:12" ht="15.75" thickBot="1">
      <c r="B25" s="444"/>
      <c r="C25" s="445"/>
      <c r="D25" s="388"/>
      <c r="E25" s="388"/>
      <c r="F25" s="449"/>
      <c r="G25" s="427"/>
      <c r="H25" s="388"/>
      <c r="I25" s="400"/>
      <c r="J25" s="450"/>
      <c r="K25" s="451"/>
      <c r="L25" s="800"/>
    </row>
    <row r="26" spans="2:12" ht="15.75" thickBot="1">
      <c r="B26" s="472" t="s">
        <v>1740</v>
      </c>
      <c r="C26" s="386" t="s">
        <v>1741</v>
      </c>
      <c r="D26" s="388"/>
      <c r="E26" s="388"/>
      <c r="F26" s="393" t="s">
        <v>1723</v>
      </c>
      <c r="G26" s="430">
        <v>0</v>
      </c>
      <c r="H26" s="388"/>
      <c r="I26" s="452" t="s">
        <v>1580</v>
      </c>
      <c r="J26" s="453"/>
      <c r="K26" s="454"/>
      <c r="L26" s="801">
        <v>-3000</v>
      </c>
    </row>
    <row r="27" spans="2:12" ht="15.75" thickBot="1">
      <c r="B27" s="393"/>
      <c r="C27" s="397"/>
      <c r="D27" s="388"/>
      <c r="E27" s="388"/>
      <c r="F27" s="393" t="s">
        <v>1724</v>
      </c>
      <c r="G27" s="430">
        <v>0</v>
      </c>
      <c r="H27" s="388"/>
      <c r="I27" s="388"/>
      <c r="J27" s="388"/>
      <c r="K27" s="388"/>
      <c r="L27" s="797"/>
    </row>
    <row r="28" spans="2:12" ht="15.75" thickBot="1">
      <c r="B28" s="455"/>
      <c r="C28" s="413"/>
      <c r="D28" s="388"/>
      <c r="E28" s="388"/>
      <c r="F28" s="463" t="s">
        <v>5</v>
      </c>
      <c r="G28" s="794">
        <f>G20+(G22*G23*G24)+SUM(G26,G27)</f>
        <v>3000</v>
      </c>
      <c r="H28" s="412"/>
      <c r="I28" s="466" t="s">
        <v>1579</v>
      </c>
      <c r="J28" s="467"/>
      <c r="K28" s="467"/>
      <c r="L28" s="802">
        <f>L21+L26</f>
        <v>6000</v>
      </c>
    </row>
    <row r="29" spans="2:12">
      <c r="B29" s="456"/>
      <c r="C29" s="457"/>
      <c r="D29" s="388"/>
      <c r="E29" s="388"/>
      <c r="H29" s="388"/>
    </row>
    <row r="30" spans="2:12">
      <c r="B30" s="113"/>
      <c r="C30" s="113"/>
    </row>
    <row r="36" spans="2:6">
      <c r="B36" s="736" t="s">
        <v>1707</v>
      </c>
      <c r="C36" s="736" t="s">
        <v>1708</v>
      </c>
    </row>
    <row r="37" spans="2:6">
      <c r="B37" s="1" t="s">
        <v>1709</v>
      </c>
      <c r="C37" s="1" t="s">
        <v>1714</v>
      </c>
    </row>
    <row r="38" spans="2:6">
      <c r="B38" s="1" t="s">
        <v>1710</v>
      </c>
      <c r="C38" s="1" t="s">
        <v>1715</v>
      </c>
      <c r="F38" s="2"/>
    </row>
    <row r="39" spans="2:6">
      <c r="B39" s="1" t="s">
        <v>1711</v>
      </c>
      <c r="C39" s="1" t="s">
        <v>1716</v>
      </c>
    </row>
    <row r="40" spans="2:6">
      <c r="B40" s="1" t="s">
        <v>1712</v>
      </c>
      <c r="C40" s="1" t="s">
        <v>1717</v>
      </c>
    </row>
    <row r="41" spans="2:6">
      <c r="B41" s="1" t="s">
        <v>1713</v>
      </c>
      <c r="C41" s="1" t="s">
        <v>1718</v>
      </c>
    </row>
  </sheetData>
  <dataConsolidate/>
  <phoneticPr fontId="35" type="noConversion"/>
  <conditionalFormatting sqref="D11:D12">
    <cfRule type="expression" dxfId="7" priority="20">
      <formula>$C$7="Commercial"</formula>
    </cfRule>
  </conditionalFormatting>
  <conditionalFormatting sqref="D13">
    <cfRule type="expression" dxfId="6" priority="17">
      <formula>$C$7="Commercial"</formula>
    </cfRule>
    <cfRule type="expression" dxfId="5" priority="18">
      <formula>Payer&lt;&gt;"Commercial"</formula>
    </cfRule>
  </conditionalFormatting>
  <conditionalFormatting sqref="F4:G17">
    <cfRule type="expression" dxfId="4" priority="3">
      <formula>Payer="Asserta Health"</formula>
    </cfRule>
    <cfRule type="expression" dxfId="3" priority="4">
      <formula>Payer="Asserta Health"</formula>
    </cfRule>
  </conditionalFormatting>
  <conditionalFormatting sqref="F28">
    <cfRule type="expression" dxfId="2" priority="1">
      <formula>Payer="Asserta Health"</formula>
    </cfRule>
    <cfRule type="expression" dxfId="1" priority="2">
      <formula>Payer="Asserta Health"</formula>
    </cfRule>
  </conditionalFormatting>
  <conditionalFormatting sqref="F2:G2">
    <cfRule type="expression" dxfId="0" priority="23">
      <formula>#REF!&lt;&gt;TRUE</formula>
    </cfRule>
  </conditionalFormatting>
  <dataValidations count="2">
    <dataValidation type="list" allowBlank="1" showInputMessage="1" showErrorMessage="1" sqref="C8" xr:uid="{9477BF6D-EC88-434A-B551-9693CDFB4070}">
      <formula1>$B$37:$B$41</formula1>
    </dataValidation>
    <dataValidation type="list" allowBlank="1" showInputMessage="1" showErrorMessage="1" sqref="C7" xr:uid="{134C334A-D4B2-463A-B51B-0C04FD98F509}">
      <formula1>$C$37:$C$41</formula1>
    </dataValidation>
  </dataValidations>
  <printOptions horizontalCentered="1"/>
  <pageMargins left="0.7" right="0.7" top="0.75" bottom="0.75" header="0.3" footer="0.3"/>
  <pageSetup scale="65" orientation="landscape" r:id="rId1"/>
  <headerFooter>
    <oddFooter>&amp;C&amp;D    &amp;T</oddFooter>
  </headerFooter>
  <ignoredErrors>
    <ignoredError sqref="I4 G8 D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82" r:id="rId4" name="Button 10">
              <controlPr defaultSize="0" print="0" autoFill="0" autoPict="0" macro="[0]!SaveIntakeModel2019">
                <anchor>
                  <from>
                    <xdr:col>2</xdr:col>
                    <xdr:colOff>542925</xdr:colOff>
                    <xdr:row>0</xdr:row>
                    <xdr:rowOff>28575</xdr:rowOff>
                  </from>
                  <to>
                    <xdr:col>5</xdr:col>
                    <xdr:colOff>457200</xdr:colOff>
                    <xdr:row>2</xdr:row>
                    <xdr:rowOff>85725</xdr:rowOff>
                  </to>
                </anchor>
              </controlPr>
            </control>
          </mc:Choice>
        </mc:AlternateContent>
        <mc:AlternateContent xmlns:mc="http://schemas.openxmlformats.org/markup-compatibility/2006">
          <mc:Choice Requires="x14">
            <control shapeId="3084" r:id="rId5" name="Button 12">
              <controlPr defaultSize="0" print="0" autoFill="0" autoPict="0" macro="[0]!ClearData">
                <anchor moveWithCells="1">
                  <from>
                    <xdr:col>5</xdr:col>
                    <xdr:colOff>504825</xdr:colOff>
                    <xdr:row>0</xdr:row>
                    <xdr:rowOff>28575</xdr:rowOff>
                  </from>
                  <to>
                    <xdr:col>5</xdr:col>
                    <xdr:colOff>1485900</xdr:colOff>
                    <xdr:row>2</xdr:row>
                    <xdr:rowOff>76200</xdr:rowOff>
                  </to>
                </anchor>
              </controlPr>
            </control>
          </mc:Choice>
        </mc:AlternateContent>
        <mc:AlternateContent xmlns:mc="http://schemas.openxmlformats.org/markup-compatibility/2006">
          <mc:Choice Requires="x14">
            <control shapeId="3086" r:id="rId6" name="Button 14">
              <controlPr defaultSize="0" print="0" autoFill="0" autoPict="0" macro="[0]!SaveIntakeModel2018">
                <anchor moveWithCells="1" sizeWithCells="1">
                  <from>
                    <xdr:col>1</xdr:col>
                    <xdr:colOff>9525</xdr:colOff>
                    <xdr:row>0</xdr:row>
                    <xdr:rowOff>47625</xdr:rowOff>
                  </from>
                  <to>
                    <xdr:col>2</xdr:col>
                    <xdr:colOff>485775</xdr:colOff>
                    <xdr:row>2</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3AEC3-083D-4B12-A5B3-2284A5CA6C51}">
  <sheetPr>
    <tabColor theme="9" tint="0.59999389629810485"/>
  </sheetPr>
  <dimension ref="A1:H76"/>
  <sheetViews>
    <sheetView workbookViewId="0">
      <pane ySplit="1" topLeftCell="A2" activePane="bottomLeft" state="frozen"/>
      <selection pane="bottomLeft" activeCell="H6" sqref="H6"/>
    </sheetView>
  </sheetViews>
  <sheetFormatPr defaultRowHeight="15"/>
  <cols>
    <col min="1" max="1" width="13.7109375" style="237" bestFit="1" customWidth="1"/>
    <col min="2" max="2" width="12.28515625" style="237" bestFit="1" customWidth="1"/>
    <col min="3" max="3" width="10.7109375" bestFit="1" customWidth="1"/>
    <col min="4" max="4" width="14.85546875" bestFit="1" customWidth="1"/>
    <col min="5" max="5" width="10" bestFit="1" customWidth="1"/>
    <col min="6" max="6" width="12.85546875" bestFit="1" customWidth="1"/>
    <col min="7" max="7" width="15.42578125" bestFit="1" customWidth="1"/>
    <col min="8" max="8" width="12.140625" bestFit="1" customWidth="1"/>
  </cols>
  <sheetData>
    <row r="1" spans="1:8">
      <c r="A1" s="237" t="s">
        <v>1635</v>
      </c>
      <c r="B1" s="237" t="s">
        <v>1634</v>
      </c>
      <c r="C1" t="s">
        <v>1633</v>
      </c>
      <c r="D1" t="s">
        <v>1632</v>
      </c>
      <c r="E1" t="s">
        <v>1631</v>
      </c>
      <c r="F1" t="s">
        <v>1629</v>
      </c>
      <c r="G1" t="s">
        <v>1630</v>
      </c>
      <c r="H1" t="s">
        <v>1628</v>
      </c>
    </row>
    <row r="2" spans="1:8">
      <c r="A2" s="237">
        <v>5531</v>
      </c>
      <c r="B2" s="237">
        <v>100</v>
      </c>
      <c r="C2" s="614">
        <v>43709</v>
      </c>
      <c r="D2" t="s">
        <v>1620</v>
      </c>
      <c r="E2">
        <v>100</v>
      </c>
      <c r="F2">
        <v>530</v>
      </c>
      <c r="G2">
        <v>-53</v>
      </c>
      <c r="H2">
        <v>477</v>
      </c>
    </row>
    <row r="3" spans="1:8">
      <c r="A3" s="237">
        <v>3214</v>
      </c>
      <c r="B3" s="237">
        <f>B2+1</f>
        <v>101</v>
      </c>
      <c r="C3" s="614">
        <v>43711</v>
      </c>
      <c r="D3" t="s">
        <v>1621</v>
      </c>
      <c r="E3">
        <v>2</v>
      </c>
      <c r="F3">
        <v>970</v>
      </c>
      <c r="G3">
        <v>-97</v>
      </c>
      <c r="H3">
        <v>873</v>
      </c>
    </row>
    <row r="4" spans="1:8">
      <c r="A4" s="237">
        <v>1201</v>
      </c>
      <c r="B4" s="237">
        <f t="shared" ref="B4:B67" si="0">B3+1</f>
        <v>102</v>
      </c>
      <c r="C4" s="614">
        <v>43714</v>
      </c>
      <c r="D4" t="s">
        <v>1622</v>
      </c>
      <c r="E4">
        <v>33</v>
      </c>
      <c r="F4">
        <v>470</v>
      </c>
      <c r="G4">
        <v>-47</v>
      </c>
      <c r="H4">
        <v>423</v>
      </c>
    </row>
    <row r="5" spans="1:8">
      <c r="A5" s="237">
        <v>2410</v>
      </c>
      <c r="B5" s="237">
        <f t="shared" si="0"/>
        <v>103</v>
      </c>
      <c r="C5" s="614">
        <f>C2+7</f>
        <v>43716</v>
      </c>
      <c r="D5" t="s">
        <v>1623</v>
      </c>
      <c r="E5">
        <v>32</v>
      </c>
      <c r="F5">
        <v>410</v>
      </c>
      <c r="G5">
        <v>-41</v>
      </c>
      <c r="H5">
        <v>369</v>
      </c>
    </row>
    <row r="6" spans="1:8">
      <c r="A6" s="237">
        <v>1753</v>
      </c>
      <c r="B6" s="237">
        <f t="shared" si="0"/>
        <v>104</v>
      </c>
      <c r="C6" s="614">
        <f>C3+7</f>
        <v>43718</v>
      </c>
      <c r="D6" t="s">
        <v>1624</v>
      </c>
      <c r="E6">
        <v>25</v>
      </c>
      <c r="F6">
        <v>540</v>
      </c>
      <c r="G6">
        <v>-54</v>
      </c>
      <c r="H6">
        <v>486</v>
      </c>
    </row>
    <row r="7" spans="1:8">
      <c r="A7" s="237">
        <v>2457</v>
      </c>
      <c r="B7" s="237">
        <f t="shared" si="0"/>
        <v>105</v>
      </c>
      <c r="C7" s="614">
        <f>C4+7</f>
        <v>43721</v>
      </c>
      <c r="D7" t="s">
        <v>1625</v>
      </c>
      <c r="E7">
        <v>24</v>
      </c>
      <c r="F7">
        <v>960</v>
      </c>
      <c r="G7">
        <v>-96</v>
      </c>
      <c r="H7">
        <v>864</v>
      </c>
    </row>
    <row r="8" spans="1:8">
      <c r="A8" s="237">
        <v>4948</v>
      </c>
      <c r="B8" s="237">
        <f t="shared" si="0"/>
        <v>106</v>
      </c>
      <c r="C8" s="614">
        <f t="shared" ref="C8:C71" si="1">C5+7</f>
        <v>43723</v>
      </c>
      <c r="D8" t="s">
        <v>1626</v>
      </c>
      <c r="E8">
        <v>81</v>
      </c>
      <c r="F8">
        <v>970</v>
      </c>
      <c r="G8">
        <v>-97</v>
      </c>
      <c r="H8">
        <v>873</v>
      </c>
    </row>
    <row r="9" spans="1:8">
      <c r="A9" s="237">
        <v>9308</v>
      </c>
      <c r="B9" s="237">
        <f t="shared" si="0"/>
        <v>107</v>
      </c>
      <c r="C9" s="614">
        <f t="shared" si="1"/>
        <v>43725</v>
      </c>
      <c r="D9" t="s">
        <v>1627</v>
      </c>
      <c r="E9">
        <v>98</v>
      </c>
      <c r="F9">
        <v>680</v>
      </c>
      <c r="G9">
        <v>-68</v>
      </c>
      <c r="H9">
        <v>612</v>
      </c>
    </row>
    <row r="10" spans="1:8">
      <c r="A10" s="237">
        <v>2860</v>
      </c>
      <c r="B10" s="237">
        <f t="shared" si="0"/>
        <v>108</v>
      </c>
      <c r="C10" s="614">
        <f t="shared" si="1"/>
        <v>43728</v>
      </c>
      <c r="D10" t="s">
        <v>1627</v>
      </c>
      <c r="E10">
        <v>71</v>
      </c>
      <c r="F10">
        <v>320</v>
      </c>
      <c r="G10">
        <v>-32</v>
      </c>
      <c r="H10">
        <v>288</v>
      </c>
    </row>
    <row r="11" spans="1:8">
      <c r="A11" s="237">
        <v>1744</v>
      </c>
      <c r="B11" s="237">
        <f t="shared" si="0"/>
        <v>109</v>
      </c>
      <c r="C11" s="614">
        <f t="shared" si="1"/>
        <v>43730</v>
      </c>
      <c r="D11" t="s">
        <v>1621</v>
      </c>
      <c r="E11">
        <v>53</v>
      </c>
      <c r="F11">
        <v>50</v>
      </c>
      <c r="G11">
        <v>-5</v>
      </c>
      <c r="H11">
        <v>45</v>
      </c>
    </row>
    <row r="12" spans="1:8">
      <c r="A12" s="237">
        <v>5485</v>
      </c>
      <c r="B12" s="237">
        <f t="shared" si="0"/>
        <v>110</v>
      </c>
      <c r="C12" s="614">
        <f t="shared" si="1"/>
        <v>43732</v>
      </c>
      <c r="D12" t="s">
        <v>1626</v>
      </c>
      <c r="E12">
        <v>14</v>
      </c>
      <c r="F12">
        <v>980</v>
      </c>
      <c r="G12">
        <v>-98</v>
      </c>
      <c r="H12">
        <v>882</v>
      </c>
    </row>
    <row r="13" spans="1:8">
      <c r="A13" s="237">
        <v>4953</v>
      </c>
      <c r="B13" s="237">
        <f t="shared" si="0"/>
        <v>111</v>
      </c>
      <c r="C13" s="614">
        <f t="shared" si="1"/>
        <v>43735</v>
      </c>
      <c r="D13" t="s">
        <v>1625</v>
      </c>
      <c r="E13">
        <v>58</v>
      </c>
      <c r="F13">
        <v>100</v>
      </c>
      <c r="G13">
        <v>-10</v>
      </c>
      <c r="H13">
        <v>90</v>
      </c>
    </row>
    <row r="14" spans="1:8">
      <c r="A14" s="237">
        <v>8690</v>
      </c>
      <c r="B14" s="237">
        <f t="shared" si="0"/>
        <v>112</v>
      </c>
      <c r="C14" s="614">
        <f t="shared" si="1"/>
        <v>43737</v>
      </c>
      <c r="D14" t="s">
        <v>1624</v>
      </c>
      <c r="E14">
        <v>26</v>
      </c>
      <c r="F14">
        <v>470</v>
      </c>
      <c r="G14">
        <v>-47</v>
      </c>
      <c r="H14">
        <v>423</v>
      </c>
    </row>
    <row r="15" spans="1:8">
      <c r="A15" s="237">
        <v>2630</v>
      </c>
      <c r="B15" s="237">
        <f t="shared" si="0"/>
        <v>113</v>
      </c>
      <c r="C15" s="614">
        <f t="shared" si="1"/>
        <v>43739</v>
      </c>
      <c r="D15" t="s">
        <v>1623</v>
      </c>
      <c r="E15">
        <v>42</v>
      </c>
      <c r="F15">
        <v>590</v>
      </c>
      <c r="G15">
        <v>-59</v>
      </c>
      <c r="H15">
        <v>531</v>
      </c>
    </row>
    <row r="16" spans="1:8">
      <c r="A16" s="237">
        <v>8184</v>
      </c>
      <c r="B16" s="237">
        <f t="shared" si="0"/>
        <v>114</v>
      </c>
      <c r="C16" s="614">
        <f t="shared" si="1"/>
        <v>43742</v>
      </c>
      <c r="D16" t="s">
        <v>1620</v>
      </c>
      <c r="E16">
        <v>74</v>
      </c>
      <c r="F16">
        <v>510</v>
      </c>
      <c r="G16">
        <v>-51</v>
      </c>
      <c r="H16">
        <v>459</v>
      </c>
    </row>
    <row r="17" spans="1:8">
      <c r="A17" s="237">
        <v>5217</v>
      </c>
      <c r="B17" s="237">
        <f t="shared" si="0"/>
        <v>115</v>
      </c>
      <c r="C17" s="614">
        <f t="shared" si="1"/>
        <v>43744</v>
      </c>
      <c r="D17" t="s">
        <v>1622</v>
      </c>
      <c r="E17">
        <v>75</v>
      </c>
      <c r="F17">
        <v>930</v>
      </c>
      <c r="G17">
        <v>-93</v>
      </c>
      <c r="H17">
        <v>837</v>
      </c>
    </row>
    <row r="18" spans="1:8">
      <c r="A18" s="237">
        <v>9846</v>
      </c>
      <c r="B18" s="237">
        <f t="shared" si="0"/>
        <v>116</v>
      </c>
      <c r="C18" s="614">
        <f t="shared" si="1"/>
        <v>43746</v>
      </c>
      <c r="D18" t="s">
        <v>1626</v>
      </c>
      <c r="E18">
        <v>4</v>
      </c>
      <c r="F18">
        <v>550</v>
      </c>
      <c r="G18">
        <v>-55</v>
      </c>
      <c r="H18">
        <v>495</v>
      </c>
    </row>
    <row r="19" spans="1:8">
      <c r="A19" s="237">
        <v>6255</v>
      </c>
      <c r="B19" s="237">
        <f t="shared" si="0"/>
        <v>117</v>
      </c>
      <c r="C19" s="614">
        <f t="shared" si="1"/>
        <v>43749</v>
      </c>
      <c r="D19" t="s">
        <v>1623</v>
      </c>
      <c r="E19">
        <v>5</v>
      </c>
      <c r="F19">
        <v>590</v>
      </c>
      <c r="G19">
        <v>-59</v>
      </c>
      <c r="H19">
        <v>531</v>
      </c>
    </row>
    <row r="20" spans="1:8">
      <c r="A20" s="237">
        <v>2386</v>
      </c>
      <c r="B20" s="237">
        <f t="shared" si="0"/>
        <v>118</v>
      </c>
      <c r="C20" s="614">
        <f t="shared" si="1"/>
        <v>43751</v>
      </c>
      <c r="D20" t="s">
        <v>1627</v>
      </c>
      <c r="E20">
        <v>18</v>
      </c>
      <c r="F20">
        <v>660</v>
      </c>
      <c r="G20">
        <v>-66</v>
      </c>
      <c r="H20">
        <v>594</v>
      </c>
    </row>
    <row r="21" spans="1:8">
      <c r="A21" s="237">
        <v>4950</v>
      </c>
      <c r="B21" s="237">
        <f t="shared" si="0"/>
        <v>119</v>
      </c>
      <c r="C21" s="614">
        <f t="shared" si="1"/>
        <v>43753</v>
      </c>
      <c r="D21" t="s">
        <v>1626</v>
      </c>
      <c r="E21">
        <v>22</v>
      </c>
      <c r="F21">
        <v>660</v>
      </c>
      <c r="G21">
        <v>-66</v>
      </c>
      <c r="H21">
        <v>594</v>
      </c>
    </row>
    <row r="22" spans="1:8">
      <c r="A22" s="237">
        <v>2475</v>
      </c>
      <c r="B22" s="237">
        <f t="shared" si="0"/>
        <v>120</v>
      </c>
      <c r="C22" s="614">
        <f t="shared" si="1"/>
        <v>43756</v>
      </c>
      <c r="D22" t="s">
        <v>1621</v>
      </c>
      <c r="E22">
        <v>25</v>
      </c>
      <c r="F22">
        <v>650</v>
      </c>
      <c r="G22">
        <v>-65</v>
      </c>
      <c r="H22">
        <v>585</v>
      </c>
    </row>
    <row r="23" spans="1:8">
      <c r="A23" s="237">
        <v>6739</v>
      </c>
      <c r="B23" s="237">
        <f t="shared" si="0"/>
        <v>121</v>
      </c>
      <c r="C23" s="614">
        <f t="shared" si="1"/>
        <v>43758</v>
      </c>
      <c r="D23" t="s">
        <v>1622</v>
      </c>
      <c r="E23">
        <v>25</v>
      </c>
      <c r="F23">
        <v>850</v>
      </c>
      <c r="G23">
        <v>-85</v>
      </c>
      <c r="H23">
        <v>765</v>
      </c>
    </row>
    <row r="24" spans="1:8">
      <c r="A24" s="237">
        <v>5871</v>
      </c>
      <c r="B24" s="237">
        <f t="shared" si="0"/>
        <v>122</v>
      </c>
      <c r="C24" s="614">
        <f t="shared" si="1"/>
        <v>43760</v>
      </c>
      <c r="D24" t="s">
        <v>1624</v>
      </c>
      <c r="E24">
        <v>29</v>
      </c>
      <c r="F24">
        <v>90</v>
      </c>
      <c r="G24">
        <v>-9</v>
      </c>
      <c r="H24">
        <v>81</v>
      </c>
    </row>
    <row r="25" spans="1:8">
      <c r="A25" s="237">
        <v>8928</v>
      </c>
      <c r="B25" s="237">
        <f t="shared" si="0"/>
        <v>123</v>
      </c>
      <c r="C25" s="614">
        <f t="shared" si="1"/>
        <v>43763</v>
      </c>
      <c r="D25" t="s">
        <v>1622</v>
      </c>
      <c r="E25">
        <v>42</v>
      </c>
      <c r="F25">
        <v>150</v>
      </c>
      <c r="G25">
        <v>-15</v>
      </c>
      <c r="H25">
        <v>135</v>
      </c>
    </row>
    <row r="26" spans="1:8">
      <c r="A26" s="237">
        <v>4310</v>
      </c>
      <c r="B26" s="237">
        <f t="shared" si="0"/>
        <v>124</v>
      </c>
      <c r="C26" s="614">
        <f t="shared" si="1"/>
        <v>43765</v>
      </c>
      <c r="D26" t="s">
        <v>1621</v>
      </c>
      <c r="E26">
        <v>56</v>
      </c>
      <c r="F26">
        <v>530</v>
      </c>
      <c r="G26">
        <v>-53</v>
      </c>
      <c r="H26">
        <v>477</v>
      </c>
    </row>
    <row r="27" spans="1:8">
      <c r="A27" s="237">
        <v>6828</v>
      </c>
      <c r="B27" s="237">
        <f t="shared" si="0"/>
        <v>125</v>
      </c>
      <c r="C27" s="614">
        <f t="shared" si="1"/>
        <v>43767</v>
      </c>
      <c r="D27" t="s">
        <v>1627</v>
      </c>
      <c r="E27">
        <v>65</v>
      </c>
      <c r="F27">
        <v>360</v>
      </c>
      <c r="G27">
        <v>-36</v>
      </c>
      <c r="H27">
        <v>324</v>
      </c>
    </row>
    <row r="28" spans="1:8">
      <c r="A28" s="237">
        <v>3747</v>
      </c>
      <c r="B28" s="237">
        <f t="shared" si="0"/>
        <v>126</v>
      </c>
      <c r="C28" s="614">
        <f t="shared" si="1"/>
        <v>43770</v>
      </c>
      <c r="D28" t="s">
        <v>1625</v>
      </c>
      <c r="E28">
        <v>67</v>
      </c>
      <c r="F28">
        <v>410</v>
      </c>
      <c r="G28">
        <v>-41</v>
      </c>
      <c r="H28">
        <v>369</v>
      </c>
    </row>
    <row r="29" spans="1:8">
      <c r="A29" s="237">
        <v>7349</v>
      </c>
      <c r="B29" s="237">
        <f t="shared" si="0"/>
        <v>127</v>
      </c>
      <c r="C29" s="614">
        <f t="shared" si="1"/>
        <v>43772</v>
      </c>
      <c r="D29" t="s">
        <v>1623</v>
      </c>
      <c r="E29">
        <v>71</v>
      </c>
      <c r="F29">
        <v>710</v>
      </c>
      <c r="G29">
        <v>-71</v>
      </c>
      <c r="H29">
        <v>639</v>
      </c>
    </row>
    <row r="30" spans="1:8">
      <c r="A30" s="237">
        <v>5275</v>
      </c>
      <c r="B30" s="237">
        <f t="shared" si="0"/>
        <v>128</v>
      </c>
      <c r="C30" s="614">
        <f t="shared" si="1"/>
        <v>43774</v>
      </c>
      <c r="D30" t="s">
        <v>1620</v>
      </c>
      <c r="E30">
        <v>81</v>
      </c>
      <c r="F30">
        <v>1000</v>
      </c>
      <c r="G30">
        <v>-100</v>
      </c>
      <c r="H30">
        <v>900</v>
      </c>
    </row>
    <row r="31" spans="1:8">
      <c r="A31" s="237">
        <v>4664</v>
      </c>
      <c r="B31" s="237">
        <f t="shared" si="0"/>
        <v>129</v>
      </c>
      <c r="C31" s="614">
        <f t="shared" si="1"/>
        <v>43777</v>
      </c>
      <c r="D31" t="s">
        <v>1625</v>
      </c>
      <c r="E31">
        <v>84</v>
      </c>
      <c r="F31">
        <v>430</v>
      </c>
      <c r="G31">
        <v>-43</v>
      </c>
      <c r="H31">
        <v>387</v>
      </c>
    </row>
    <row r="32" spans="1:8">
      <c r="A32" s="237">
        <v>8372</v>
      </c>
      <c r="B32" s="237">
        <f t="shared" si="0"/>
        <v>130</v>
      </c>
      <c r="C32" s="614">
        <f t="shared" si="1"/>
        <v>43779</v>
      </c>
      <c r="D32" t="s">
        <v>1620</v>
      </c>
      <c r="E32">
        <v>100</v>
      </c>
      <c r="F32">
        <v>430</v>
      </c>
      <c r="G32">
        <v>-43</v>
      </c>
      <c r="H32">
        <v>387</v>
      </c>
    </row>
    <row r="33" spans="1:8">
      <c r="A33" s="237">
        <v>9301</v>
      </c>
      <c r="B33" s="237">
        <f t="shared" si="0"/>
        <v>131</v>
      </c>
      <c r="C33" s="614">
        <f t="shared" si="1"/>
        <v>43781</v>
      </c>
      <c r="D33" t="s">
        <v>1624</v>
      </c>
      <c r="E33">
        <v>100</v>
      </c>
      <c r="F33">
        <v>180</v>
      </c>
      <c r="G33">
        <v>-18</v>
      </c>
      <c r="H33">
        <v>162</v>
      </c>
    </row>
    <row r="34" spans="1:8">
      <c r="A34" s="237">
        <v>9001</v>
      </c>
      <c r="B34" s="237">
        <f t="shared" si="0"/>
        <v>132</v>
      </c>
      <c r="C34" s="614">
        <f t="shared" si="1"/>
        <v>43784</v>
      </c>
      <c r="D34" t="s">
        <v>1620</v>
      </c>
      <c r="E34">
        <v>9</v>
      </c>
      <c r="F34">
        <v>780</v>
      </c>
      <c r="G34">
        <v>-78</v>
      </c>
      <c r="H34">
        <v>702</v>
      </c>
    </row>
    <row r="35" spans="1:8">
      <c r="A35" s="237">
        <v>9564</v>
      </c>
      <c r="B35" s="237">
        <f t="shared" si="0"/>
        <v>133</v>
      </c>
      <c r="C35" s="614">
        <f t="shared" si="1"/>
        <v>43786</v>
      </c>
      <c r="D35" t="s">
        <v>1621</v>
      </c>
      <c r="E35">
        <v>68</v>
      </c>
      <c r="F35">
        <v>300</v>
      </c>
      <c r="G35">
        <v>-30</v>
      </c>
      <c r="H35">
        <v>270</v>
      </c>
    </row>
    <row r="36" spans="1:8">
      <c r="A36" s="237">
        <v>3754</v>
      </c>
      <c r="B36" s="237">
        <f t="shared" si="0"/>
        <v>134</v>
      </c>
      <c r="C36" s="614">
        <f t="shared" si="1"/>
        <v>43788</v>
      </c>
      <c r="D36" t="s">
        <v>1622</v>
      </c>
      <c r="E36">
        <v>83</v>
      </c>
      <c r="F36">
        <v>230</v>
      </c>
      <c r="G36">
        <v>-23</v>
      </c>
      <c r="H36">
        <v>207</v>
      </c>
    </row>
    <row r="37" spans="1:8">
      <c r="A37" s="237">
        <v>5648</v>
      </c>
      <c r="B37" s="237">
        <f t="shared" si="0"/>
        <v>135</v>
      </c>
      <c r="C37" s="614">
        <f t="shared" si="1"/>
        <v>43791</v>
      </c>
      <c r="D37" t="s">
        <v>1623</v>
      </c>
      <c r="E37">
        <v>23</v>
      </c>
      <c r="F37">
        <v>810</v>
      </c>
      <c r="G37">
        <v>-81</v>
      </c>
      <c r="H37">
        <v>729</v>
      </c>
    </row>
    <row r="38" spans="1:8">
      <c r="A38" s="237">
        <v>6182</v>
      </c>
      <c r="B38" s="237">
        <f t="shared" si="0"/>
        <v>136</v>
      </c>
      <c r="C38" s="614">
        <f t="shared" si="1"/>
        <v>43793</v>
      </c>
      <c r="D38" t="s">
        <v>1624</v>
      </c>
      <c r="E38">
        <v>30</v>
      </c>
      <c r="F38">
        <v>840</v>
      </c>
      <c r="G38">
        <v>-84</v>
      </c>
      <c r="H38">
        <v>756</v>
      </c>
    </row>
    <row r="39" spans="1:8">
      <c r="A39" s="237">
        <v>5807</v>
      </c>
      <c r="B39" s="237">
        <f t="shared" si="0"/>
        <v>137</v>
      </c>
      <c r="C39" s="614">
        <f t="shared" si="1"/>
        <v>43795</v>
      </c>
      <c r="D39" t="s">
        <v>1625</v>
      </c>
      <c r="E39">
        <v>16</v>
      </c>
      <c r="F39">
        <v>410</v>
      </c>
      <c r="G39">
        <v>-41</v>
      </c>
      <c r="H39">
        <v>369</v>
      </c>
    </row>
    <row r="40" spans="1:8">
      <c r="A40" s="237">
        <v>4086</v>
      </c>
      <c r="B40" s="237">
        <f t="shared" si="0"/>
        <v>138</v>
      </c>
      <c r="C40" s="614">
        <f t="shared" si="1"/>
        <v>43798</v>
      </c>
      <c r="D40" t="s">
        <v>1626</v>
      </c>
      <c r="E40">
        <v>77</v>
      </c>
      <c r="F40">
        <v>190</v>
      </c>
      <c r="G40">
        <v>-19</v>
      </c>
      <c r="H40">
        <v>171</v>
      </c>
    </row>
    <row r="41" spans="1:8">
      <c r="A41" s="237">
        <v>9868</v>
      </c>
      <c r="B41" s="237">
        <f t="shared" si="0"/>
        <v>139</v>
      </c>
      <c r="C41" s="614">
        <f t="shared" si="1"/>
        <v>43800</v>
      </c>
      <c r="D41" t="s">
        <v>1627</v>
      </c>
      <c r="E41">
        <v>94</v>
      </c>
      <c r="F41">
        <v>30</v>
      </c>
      <c r="G41">
        <v>-3</v>
      </c>
      <c r="H41">
        <v>27</v>
      </c>
    </row>
    <row r="42" spans="1:8">
      <c r="A42" s="237">
        <v>6677</v>
      </c>
      <c r="B42" s="237">
        <f t="shared" si="0"/>
        <v>140</v>
      </c>
      <c r="C42" s="614">
        <f t="shared" si="1"/>
        <v>43802</v>
      </c>
      <c r="D42" t="s">
        <v>1627</v>
      </c>
      <c r="E42">
        <v>75</v>
      </c>
      <c r="F42">
        <v>970</v>
      </c>
      <c r="G42">
        <v>-97</v>
      </c>
      <c r="H42">
        <v>873</v>
      </c>
    </row>
    <row r="43" spans="1:8">
      <c r="A43" s="237">
        <v>9749</v>
      </c>
      <c r="B43" s="237">
        <f t="shared" si="0"/>
        <v>141</v>
      </c>
      <c r="C43" s="614">
        <f t="shared" si="1"/>
        <v>43805</v>
      </c>
      <c r="D43" t="s">
        <v>1621</v>
      </c>
      <c r="E43">
        <v>40</v>
      </c>
      <c r="F43">
        <v>310</v>
      </c>
      <c r="G43">
        <v>-31</v>
      </c>
      <c r="H43">
        <v>279</v>
      </c>
    </row>
    <row r="44" spans="1:8">
      <c r="A44" s="237">
        <v>5743</v>
      </c>
      <c r="B44" s="237">
        <f t="shared" si="0"/>
        <v>142</v>
      </c>
      <c r="C44" s="614">
        <f t="shared" si="1"/>
        <v>43807</v>
      </c>
      <c r="D44" t="s">
        <v>1626</v>
      </c>
      <c r="E44">
        <v>10</v>
      </c>
      <c r="F44">
        <v>430</v>
      </c>
      <c r="G44">
        <v>-43</v>
      </c>
      <c r="H44">
        <v>387</v>
      </c>
    </row>
    <row r="45" spans="1:8">
      <c r="A45" s="237">
        <v>7644</v>
      </c>
      <c r="B45" s="237">
        <f t="shared" si="0"/>
        <v>143</v>
      </c>
      <c r="C45" s="614">
        <f t="shared" si="1"/>
        <v>43809</v>
      </c>
      <c r="D45" t="s">
        <v>1625</v>
      </c>
      <c r="E45">
        <v>88</v>
      </c>
      <c r="F45">
        <v>750</v>
      </c>
      <c r="G45">
        <v>-75</v>
      </c>
      <c r="H45">
        <v>675</v>
      </c>
    </row>
    <row r="46" spans="1:8">
      <c r="A46" s="237">
        <v>1649</v>
      </c>
      <c r="B46" s="237">
        <f t="shared" si="0"/>
        <v>144</v>
      </c>
      <c r="C46" s="614">
        <f t="shared" si="1"/>
        <v>43812</v>
      </c>
      <c r="D46" t="s">
        <v>1624</v>
      </c>
      <c r="E46">
        <v>80</v>
      </c>
      <c r="F46">
        <v>730</v>
      </c>
      <c r="G46">
        <v>-73</v>
      </c>
      <c r="H46">
        <v>657</v>
      </c>
    </row>
    <row r="47" spans="1:8">
      <c r="A47" s="237">
        <v>1211</v>
      </c>
      <c r="B47" s="237">
        <f t="shared" si="0"/>
        <v>145</v>
      </c>
      <c r="C47" s="614">
        <f t="shared" si="1"/>
        <v>43814</v>
      </c>
      <c r="D47" t="s">
        <v>1623</v>
      </c>
      <c r="E47">
        <v>58</v>
      </c>
      <c r="F47">
        <v>190</v>
      </c>
      <c r="G47">
        <v>-19</v>
      </c>
      <c r="H47">
        <v>171</v>
      </c>
    </row>
    <row r="48" spans="1:8">
      <c r="A48" s="237">
        <v>4832</v>
      </c>
      <c r="B48" s="237">
        <f t="shared" si="0"/>
        <v>146</v>
      </c>
      <c r="C48" s="614">
        <f t="shared" si="1"/>
        <v>43816</v>
      </c>
      <c r="D48" t="s">
        <v>1620</v>
      </c>
      <c r="E48">
        <v>20</v>
      </c>
      <c r="F48">
        <v>740</v>
      </c>
      <c r="G48">
        <v>-74</v>
      </c>
      <c r="H48">
        <v>666</v>
      </c>
    </row>
    <row r="49" spans="1:8">
      <c r="A49" s="237">
        <v>2149</v>
      </c>
      <c r="B49" s="237">
        <f t="shared" si="0"/>
        <v>147</v>
      </c>
      <c r="C49" s="614">
        <f t="shared" si="1"/>
        <v>43819</v>
      </c>
      <c r="D49" t="s">
        <v>1622</v>
      </c>
      <c r="E49">
        <v>35</v>
      </c>
      <c r="F49">
        <v>820</v>
      </c>
      <c r="G49">
        <v>-82</v>
      </c>
      <c r="H49">
        <v>738</v>
      </c>
    </row>
    <row r="50" spans="1:8">
      <c r="A50" s="237">
        <v>1371</v>
      </c>
      <c r="B50" s="237">
        <f t="shared" si="0"/>
        <v>148</v>
      </c>
      <c r="C50" s="614">
        <f t="shared" si="1"/>
        <v>43821</v>
      </c>
      <c r="D50" t="s">
        <v>1626</v>
      </c>
      <c r="E50">
        <v>30</v>
      </c>
      <c r="F50">
        <v>410</v>
      </c>
      <c r="G50">
        <v>-41</v>
      </c>
      <c r="H50">
        <v>369</v>
      </c>
    </row>
    <row r="51" spans="1:8">
      <c r="A51" s="237">
        <v>2910</v>
      </c>
      <c r="B51" s="237">
        <f t="shared" si="0"/>
        <v>149</v>
      </c>
      <c r="C51" s="614">
        <f t="shared" si="1"/>
        <v>43823</v>
      </c>
      <c r="D51" t="s">
        <v>1623</v>
      </c>
      <c r="E51">
        <v>51</v>
      </c>
      <c r="F51">
        <v>900</v>
      </c>
      <c r="G51">
        <v>-90</v>
      </c>
      <c r="H51">
        <v>810</v>
      </c>
    </row>
    <row r="52" spans="1:8">
      <c r="A52" s="237">
        <v>3419</v>
      </c>
      <c r="B52" s="237">
        <f t="shared" si="0"/>
        <v>150</v>
      </c>
      <c r="C52" s="614">
        <f t="shared" si="1"/>
        <v>43826</v>
      </c>
      <c r="D52" t="s">
        <v>1627</v>
      </c>
      <c r="E52">
        <v>25</v>
      </c>
      <c r="F52">
        <v>30</v>
      </c>
      <c r="G52">
        <v>-3</v>
      </c>
      <c r="H52">
        <v>27</v>
      </c>
    </row>
    <row r="53" spans="1:8">
      <c r="A53" s="237">
        <v>3208</v>
      </c>
      <c r="B53" s="237">
        <f t="shared" si="0"/>
        <v>151</v>
      </c>
      <c r="C53" s="614">
        <f t="shared" si="1"/>
        <v>43828</v>
      </c>
      <c r="D53" t="s">
        <v>1626</v>
      </c>
      <c r="E53">
        <v>78</v>
      </c>
      <c r="F53">
        <v>940</v>
      </c>
      <c r="G53">
        <v>-94</v>
      </c>
      <c r="H53">
        <v>846</v>
      </c>
    </row>
    <row r="54" spans="1:8">
      <c r="A54" s="237">
        <v>1621</v>
      </c>
      <c r="B54" s="237">
        <f t="shared" si="0"/>
        <v>152</v>
      </c>
      <c r="C54" s="614">
        <f t="shared" si="1"/>
        <v>43830</v>
      </c>
      <c r="D54" t="s">
        <v>1621</v>
      </c>
      <c r="E54">
        <v>39</v>
      </c>
      <c r="F54">
        <v>520</v>
      </c>
      <c r="G54">
        <v>-52</v>
      </c>
      <c r="H54">
        <v>468</v>
      </c>
    </row>
    <row r="55" spans="1:8">
      <c r="A55" s="237">
        <v>7331</v>
      </c>
      <c r="B55" s="237">
        <f t="shared" si="0"/>
        <v>153</v>
      </c>
      <c r="C55" s="614">
        <f t="shared" si="1"/>
        <v>43833</v>
      </c>
      <c r="D55" t="s">
        <v>1622</v>
      </c>
      <c r="E55">
        <v>64</v>
      </c>
      <c r="F55">
        <v>760</v>
      </c>
      <c r="G55">
        <v>-76</v>
      </c>
      <c r="H55">
        <v>684</v>
      </c>
    </row>
    <row r="56" spans="1:8">
      <c r="A56" s="237">
        <v>1388</v>
      </c>
      <c r="B56" s="237">
        <f t="shared" si="0"/>
        <v>154</v>
      </c>
      <c r="C56" s="614">
        <f t="shared" si="1"/>
        <v>43835</v>
      </c>
      <c r="D56" t="s">
        <v>1624</v>
      </c>
      <c r="E56">
        <v>25</v>
      </c>
      <c r="F56">
        <v>180</v>
      </c>
      <c r="G56">
        <v>-18</v>
      </c>
      <c r="H56">
        <v>162</v>
      </c>
    </row>
    <row r="57" spans="1:8">
      <c r="A57" s="237">
        <v>1755</v>
      </c>
      <c r="B57" s="237">
        <f t="shared" si="0"/>
        <v>155</v>
      </c>
      <c r="C57" s="614">
        <f t="shared" si="1"/>
        <v>43837</v>
      </c>
      <c r="D57" t="s">
        <v>1622</v>
      </c>
      <c r="E57">
        <v>43</v>
      </c>
      <c r="F57">
        <v>910</v>
      </c>
      <c r="G57">
        <v>-91</v>
      </c>
      <c r="H57">
        <v>819</v>
      </c>
    </row>
    <row r="58" spans="1:8">
      <c r="A58" s="237">
        <v>5669</v>
      </c>
      <c r="B58" s="237">
        <f t="shared" si="0"/>
        <v>156</v>
      </c>
      <c r="C58" s="614">
        <f t="shared" si="1"/>
        <v>43840</v>
      </c>
      <c r="D58" t="s">
        <v>1621</v>
      </c>
      <c r="E58">
        <v>95</v>
      </c>
      <c r="F58">
        <v>940</v>
      </c>
      <c r="G58">
        <v>-94</v>
      </c>
      <c r="H58">
        <v>846</v>
      </c>
    </row>
    <row r="59" spans="1:8">
      <c r="A59" s="237">
        <v>5893</v>
      </c>
      <c r="B59" s="237">
        <f t="shared" si="0"/>
        <v>157</v>
      </c>
      <c r="C59" s="614">
        <f t="shared" si="1"/>
        <v>43842</v>
      </c>
      <c r="D59" t="s">
        <v>1627</v>
      </c>
      <c r="E59">
        <v>9</v>
      </c>
      <c r="F59">
        <v>170</v>
      </c>
      <c r="G59">
        <v>-17</v>
      </c>
      <c r="H59">
        <v>153</v>
      </c>
    </row>
    <row r="60" spans="1:8">
      <c r="A60" s="237">
        <v>1610</v>
      </c>
      <c r="B60" s="237">
        <f t="shared" si="0"/>
        <v>158</v>
      </c>
      <c r="C60" s="614">
        <f t="shared" si="1"/>
        <v>43844</v>
      </c>
      <c r="D60" t="s">
        <v>1625</v>
      </c>
      <c r="E60">
        <v>48</v>
      </c>
      <c r="F60">
        <v>920</v>
      </c>
      <c r="G60">
        <v>-92</v>
      </c>
      <c r="H60">
        <v>828</v>
      </c>
    </row>
    <row r="61" spans="1:8">
      <c r="A61" s="237">
        <v>1227</v>
      </c>
      <c r="B61" s="237">
        <f t="shared" si="0"/>
        <v>159</v>
      </c>
      <c r="C61" s="614">
        <f t="shared" si="1"/>
        <v>43847</v>
      </c>
      <c r="D61" t="s">
        <v>1623</v>
      </c>
      <c r="E61">
        <v>85</v>
      </c>
      <c r="F61">
        <v>990</v>
      </c>
      <c r="G61">
        <v>-99</v>
      </c>
      <c r="H61">
        <v>891</v>
      </c>
    </row>
    <row r="62" spans="1:8">
      <c r="A62" s="237">
        <v>5863</v>
      </c>
      <c r="B62" s="237">
        <f t="shared" si="0"/>
        <v>160</v>
      </c>
      <c r="C62" s="614">
        <f t="shared" si="1"/>
        <v>43849</v>
      </c>
      <c r="D62" t="s">
        <v>1620</v>
      </c>
      <c r="E62">
        <v>31</v>
      </c>
      <c r="F62">
        <v>710</v>
      </c>
      <c r="G62">
        <v>-71</v>
      </c>
      <c r="H62">
        <v>639</v>
      </c>
    </row>
    <row r="63" spans="1:8">
      <c r="A63" s="237">
        <v>7130</v>
      </c>
      <c r="B63" s="237">
        <f t="shared" si="0"/>
        <v>161</v>
      </c>
      <c r="C63" s="614">
        <f t="shared" si="1"/>
        <v>43851</v>
      </c>
      <c r="D63" t="s">
        <v>1627</v>
      </c>
      <c r="E63">
        <v>24</v>
      </c>
      <c r="F63">
        <v>140</v>
      </c>
      <c r="G63">
        <v>-14</v>
      </c>
      <c r="H63">
        <v>126</v>
      </c>
    </row>
    <row r="64" spans="1:8">
      <c r="A64" s="237">
        <v>4713</v>
      </c>
      <c r="B64" s="237">
        <f t="shared" si="0"/>
        <v>162</v>
      </c>
      <c r="C64" s="614">
        <f t="shared" si="1"/>
        <v>43854</v>
      </c>
      <c r="D64" t="s">
        <v>1621</v>
      </c>
      <c r="E64">
        <v>100</v>
      </c>
      <c r="F64">
        <v>980</v>
      </c>
      <c r="G64">
        <v>-98</v>
      </c>
      <c r="H64">
        <v>882</v>
      </c>
    </row>
    <row r="65" spans="1:8">
      <c r="A65" s="237">
        <v>6388</v>
      </c>
      <c r="B65" s="237">
        <f t="shared" si="0"/>
        <v>163</v>
      </c>
      <c r="C65" s="614">
        <f t="shared" si="1"/>
        <v>43856</v>
      </c>
      <c r="D65" t="s">
        <v>1626</v>
      </c>
      <c r="E65">
        <v>45</v>
      </c>
      <c r="F65">
        <v>190</v>
      </c>
      <c r="G65">
        <v>-19</v>
      </c>
      <c r="H65">
        <v>171</v>
      </c>
    </row>
    <row r="66" spans="1:8">
      <c r="A66" s="237">
        <v>2658</v>
      </c>
      <c r="B66" s="237">
        <f t="shared" si="0"/>
        <v>164</v>
      </c>
      <c r="C66" s="614">
        <f t="shared" si="1"/>
        <v>43858</v>
      </c>
      <c r="D66" t="s">
        <v>1625</v>
      </c>
      <c r="E66">
        <v>58</v>
      </c>
      <c r="F66">
        <v>420</v>
      </c>
      <c r="G66">
        <v>-42</v>
      </c>
      <c r="H66">
        <v>378</v>
      </c>
    </row>
    <row r="67" spans="1:8">
      <c r="A67" s="237">
        <v>1508</v>
      </c>
      <c r="B67" s="237">
        <f t="shared" si="0"/>
        <v>165</v>
      </c>
      <c r="C67" s="614">
        <f t="shared" si="1"/>
        <v>43861</v>
      </c>
      <c r="D67" t="s">
        <v>1624</v>
      </c>
      <c r="E67">
        <v>66</v>
      </c>
      <c r="F67">
        <v>960</v>
      </c>
      <c r="G67">
        <v>-96</v>
      </c>
      <c r="H67">
        <v>864</v>
      </c>
    </row>
    <row r="68" spans="1:8">
      <c r="A68" s="237">
        <v>7870</v>
      </c>
      <c r="B68" s="237">
        <f t="shared" ref="B68:B76" si="2">B67+1</f>
        <v>166</v>
      </c>
      <c r="C68" s="614">
        <f t="shared" si="1"/>
        <v>43863</v>
      </c>
      <c r="D68" t="s">
        <v>1623</v>
      </c>
      <c r="E68">
        <v>3</v>
      </c>
      <c r="F68">
        <v>590</v>
      </c>
      <c r="G68">
        <v>-59</v>
      </c>
      <c r="H68">
        <v>531</v>
      </c>
    </row>
    <row r="69" spans="1:8">
      <c r="A69" s="237">
        <v>6354</v>
      </c>
      <c r="B69" s="237">
        <f t="shared" si="2"/>
        <v>167</v>
      </c>
      <c r="C69" s="614">
        <f t="shared" si="1"/>
        <v>43865</v>
      </c>
      <c r="D69" t="s">
        <v>1620</v>
      </c>
      <c r="E69">
        <v>67</v>
      </c>
      <c r="F69">
        <v>90</v>
      </c>
      <c r="G69">
        <v>-9</v>
      </c>
      <c r="H69">
        <v>81</v>
      </c>
    </row>
    <row r="70" spans="1:8">
      <c r="A70" s="237">
        <v>7953</v>
      </c>
      <c r="B70" s="237">
        <f t="shared" si="2"/>
        <v>168</v>
      </c>
      <c r="C70" s="614">
        <f t="shared" si="1"/>
        <v>43868</v>
      </c>
      <c r="D70" t="s">
        <v>1622</v>
      </c>
      <c r="E70">
        <v>20</v>
      </c>
      <c r="F70">
        <v>940</v>
      </c>
      <c r="G70">
        <v>-94</v>
      </c>
      <c r="H70">
        <v>846</v>
      </c>
    </row>
    <row r="71" spans="1:8">
      <c r="A71" s="237">
        <v>2789</v>
      </c>
      <c r="B71" s="237">
        <f t="shared" si="2"/>
        <v>169</v>
      </c>
      <c r="C71" s="614">
        <f t="shared" si="1"/>
        <v>43870</v>
      </c>
      <c r="D71" t="s">
        <v>1626</v>
      </c>
      <c r="E71">
        <v>54</v>
      </c>
      <c r="F71">
        <v>680</v>
      </c>
      <c r="G71">
        <v>-68</v>
      </c>
      <c r="H71">
        <v>612</v>
      </c>
    </row>
    <row r="72" spans="1:8">
      <c r="A72" s="237">
        <v>5539</v>
      </c>
      <c r="B72" s="237">
        <f t="shared" si="2"/>
        <v>170</v>
      </c>
      <c r="C72" s="614">
        <f t="shared" ref="C72:C76" si="3">C69+7</f>
        <v>43872</v>
      </c>
      <c r="D72" t="s">
        <v>1623</v>
      </c>
      <c r="E72">
        <v>59</v>
      </c>
      <c r="F72">
        <v>90</v>
      </c>
      <c r="G72">
        <v>-9</v>
      </c>
      <c r="H72">
        <v>81</v>
      </c>
    </row>
    <row r="73" spans="1:8">
      <c r="A73" s="237">
        <v>1604</v>
      </c>
      <c r="B73" s="237">
        <f t="shared" si="2"/>
        <v>171</v>
      </c>
      <c r="C73" s="614">
        <f t="shared" si="3"/>
        <v>43875</v>
      </c>
      <c r="D73" t="s">
        <v>1627</v>
      </c>
      <c r="E73">
        <v>42</v>
      </c>
      <c r="F73">
        <v>720</v>
      </c>
      <c r="G73">
        <v>-72</v>
      </c>
      <c r="H73">
        <v>648</v>
      </c>
    </row>
    <row r="74" spans="1:8">
      <c r="A74" s="237">
        <v>1414</v>
      </c>
      <c r="B74" s="237">
        <f t="shared" si="2"/>
        <v>172</v>
      </c>
      <c r="C74" s="614">
        <f t="shared" si="3"/>
        <v>43877</v>
      </c>
      <c r="D74" t="s">
        <v>1626</v>
      </c>
      <c r="E74">
        <v>42</v>
      </c>
      <c r="F74">
        <v>380</v>
      </c>
      <c r="G74">
        <v>-38</v>
      </c>
      <c r="H74">
        <v>342</v>
      </c>
    </row>
    <row r="75" spans="1:8">
      <c r="A75" s="237">
        <v>2136</v>
      </c>
      <c r="B75" s="237">
        <f t="shared" si="2"/>
        <v>173</v>
      </c>
      <c r="C75" s="614">
        <f t="shared" si="3"/>
        <v>43879</v>
      </c>
      <c r="D75" t="s">
        <v>1621</v>
      </c>
      <c r="E75">
        <v>9</v>
      </c>
      <c r="F75">
        <v>420</v>
      </c>
      <c r="G75">
        <v>-42</v>
      </c>
      <c r="H75">
        <v>378</v>
      </c>
    </row>
    <row r="76" spans="1:8">
      <c r="A76" s="237">
        <v>1218</v>
      </c>
      <c r="B76" s="237">
        <f t="shared" si="2"/>
        <v>174</v>
      </c>
      <c r="C76" s="614">
        <f t="shared" si="3"/>
        <v>43882</v>
      </c>
      <c r="D76" t="s">
        <v>1622</v>
      </c>
      <c r="E76">
        <v>92</v>
      </c>
      <c r="F76">
        <v>160</v>
      </c>
      <c r="G76">
        <v>-16</v>
      </c>
      <c r="H76">
        <v>144</v>
      </c>
    </row>
  </sheetData>
  <sortState xmlns:xlrd2="http://schemas.microsoft.com/office/spreadsheetml/2017/richdata2" ref="D18:E33">
    <sortCondition ref="E18:E33"/>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AC3C-15CF-4AF4-B86C-3A18F1E68679}">
  <sheetPr>
    <tabColor theme="9" tint="0.39997558519241921"/>
  </sheetPr>
  <dimension ref="A1:BE32"/>
  <sheetViews>
    <sheetView showGridLines="0" zoomScale="130" zoomScaleNormal="130" workbookViewId="0">
      <pane xSplit="2" ySplit="3" topLeftCell="C4" activePane="bottomRight" state="frozen"/>
      <selection pane="topRight" activeCell="E1" sqref="E1"/>
      <selection pane="bottomLeft" activeCell="A7" sqref="A7"/>
      <selection pane="bottomRight" activeCell="B30" sqref="B30"/>
    </sheetView>
  </sheetViews>
  <sheetFormatPr defaultColWidth="10.7109375" defaultRowHeight="12.75" outlineLevelRow="1"/>
  <cols>
    <col min="1" max="1" width="5.28515625" style="473" customWidth="1" collapsed="1"/>
    <col min="2" max="2" width="31" style="473" bestFit="1" customWidth="1"/>
    <col min="3" max="38" width="9.7109375" style="473" customWidth="1"/>
    <col min="39" max="39" width="5.42578125" style="473" customWidth="1"/>
    <col min="40" max="51" width="9.7109375" style="473" customWidth="1"/>
    <col min="52" max="52" width="5.5703125" style="473" customWidth="1"/>
    <col min="53" max="53" width="9.7109375" style="473" customWidth="1" collapsed="1"/>
    <col min="54" max="56" width="9.7109375" style="473" customWidth="1"/>
    <col min="57" max="57" width="14" style="473" bestFit="1" customWidth="1"/>
    <col min="58" max="16384" width="10.7109375" style="473"/>
  </cols>
  <sheetData>
    <row r="1" spans="1:57" ht="13.5" thickBot="1">
      <c r="B1" s="474"/>
      <c r="C1" s="587"/>
    </row>
    <row r="2" spans="1:57" ht="13.5" thickBot="1">
      <c r="B2" s="486" t="s">
        <v>1733</v>
      </c>
      <c r="C2" s="740" t="s">
        <v>1726</v>
      </c>
      <c r="D2" s="741"/>
      <c r="E2" s="741"/>
      <c r="F2" s="741"/>
      <c r="G2" s="741"/>
      <c r="H2" s="741"/>
      <c r="I2" s="741"/>
      <c r="J2" s="741"/>
      <c r="K2" s="741"/>
      <c r="L2" s="741"/>
      <c r="M2" s="741"/>
      <c r="N2" s="742"/>
      <c r="O2" s="743" t="s">
        <v>1727</v>
      </c>
      <c r="P2" s="744"/>
      <c r="Q2" s="744"/>
      <c r="R2" s="744"/>
      <c r="S2" s="744"/>
      <c r="T2" s="744"/>
      <c r="U2" s="744"/>
      <c r="V2" s="744"/>
      <c r="W2" s="744"/>
      <c r="X2" s="744"/>
      <c r="Y2" s="744"/>
      <c r="Z2" s="745"/>
      <c r="AA2" s="746" t="s">
        <v>1728</v>
      </c>
      <c r="AB2" s="747"/>
      <c r="AC2" s="747"/>
      <c r="AD2" s="747"/>
      <c r="AE2" s="747"/>
      <c r="AF2" s="747"/>
      <c r="AG2" s="747"/>
      <c r="AH2" s="747"/>
      <c r="AI2" s="747"/>
      <c r="AJ2" s="747"/>
      <c r="AK2" s="747"/>
      <c r="AL2" s="748"/>
      <c r="AN2" s="759" t="s">
        <v>1729</v>
      </c>
      <c r="AO2" s="760"/>
      <c r="AP2" s="760"/>
      <c r="AQ2" s="761"/>
      <c r="AR2" s="762" t="s">
        <v>1730</v>
      </c>
      <c r="AS2" s="763"/>
      <c r="AT2" s="763"/>
      <c r="AU2" s="764"/>
      <c r="AV2" s="765" t="s">
        <v>1731</v>
      </c>
      <c r="AW2" s="766"/>
      <c r="AX2" s="766"/>
      <c r="AY2" s="767"/>
      <c r="BA2" s="768" t="s">
        <v>1732</v>
      </c>
      <c r="BB2" s="769"/>
      <c r="BC2" s="770"/>
      <c r="BD2" s="771" t="s">
        <v>1615</v>
      </c>
    </row>
    <row r="3" spans="1:57" ht="13.5" thickBot="1">
      <c r="B3" s="487" t="s">
        <v>1584</v>
      </c>
      <c r="C3" s="590">
        <v>43466</v>
      </c>
      <c r="D3" s="597">
        <f>EOMONTH(C3,0)+1</f>
        <v>43497</v>
      </c>
      <c r="E3" s="598">
        <f t="shared" ref="E3:AL3" si="0">EOMONTH(D3,0)+1</f>
        <v>43525</v>
      </c>
      <c r="F3" s="597">
        <f t="shared" si="0"/>
        <v>43556</v>
      </c>
      <c r="G3" s="597">
        <f t="shared" si="0"/>
        <v>43586</v>
      </c>
      <c r="H3" s="598">
        <f t="shared" si="0"/>
        <v>43617</v>
      </c>
      <c r="I3" s="597">
        <f t="shared" si="0"/>
        <v>43647</v>
      </c>
      <c r="J3" s="597">
        <f t="shared" si="0"/>
        <v>43678</v>
      </c>
      <c r="K3" s="598">
        <f t="shared" si="0"/>
        <v>43709</v>
      </c>
      <c r="L3" s="599">
        <f t="shared" si="0"/>
        <v>43739</v>
      </c>
      <c r="M3" s="599">
        <f t="shared" si="0"/>
        <v>43770</v>
      </c>
      <c r="N3" s="600">
        <f t="shared" si="0"/>
        <v>43800</v>
      </c>
      <c r="O3" s="601">
        <f t="shared" si="0"/>
        <v>43831</v>
      </c>
      <c r="P3" s="601">
        <f t="shared" si="0"/>
        <v>43862</v>
      </c>
      <c r="Q3" s="602">
        <f t="shared" si="0"/>
        <v>43891</v>
      </c>
      <c r="R3" s="601">
        <f t="shared" si="0"/>
        <v>43922</v>
      </c>
      <c r="S3" s="601">
        <f t="shared" si="0"/>
        <v>43952</v>
      </c>
      <c r="T3" s="602">
        <f t="shared" si="0"/>
        <v>43983</v>
      </c>
      <c r="U3" s="601">
        <f t="shared" si="0"/>
        <v>44013</v>
      </c>
      <c r="V3" s="601">
        <f t="shared" si="0"/>
        <v>44044</v>
      </c>
      <c r="W3" s="602">
        <f t="shared" si="0"/>
        <v>44075</v>
      </c>
      <c r="X3" s="601">
        <f t="shared" si="0"/>
        <v>44105</v>
      </c>
      <c r="Y3" s="601">
        <f t="shared" si="0"/>
        <v>44136</v>
      </c>
      <c r="Z3" s="603">
        <f t="shared" si="0"/>
        <v>44166</v>
      </c>
      <c r="AA3" s="604">
        <f t="shared" si="0"/>
        <v>44197</v>
      </c>
      <c r="AB3" s="605">
        <f t="shared" si="0"/>
        <v>44228</v>
      </c>
      <c r="AC3" s="606">
        <f t="shared" si="0"/>
        <v>44256</v>
      </c>
      <c r="AD3" s="605">
        <f t="shared" si="0"/>
        <v>44287</v>
      </c>
      <c r="AE3" s="605">
        <f t="shared" si="0"/>
        <v>44317</v>
      </c>
      <c r="AF3" s="606">
        <f t="shared" si="0"/>
        <v>44348</v>
      </c>
      <c r="AG3" s="605">
        <f t="shared" si="0"/>
        <v>44378</v>
      </c>
      <c r="AH3" s="605">
        <f t="shared" si="0"/>
        <v>44409</v>
      </c>
      <c r="AI3" s="606">
        <f t="shared" si="0"/>
        <v>44440</v>
      </c>
      <c r="AJ3" s="605">
        <f t="shared" si="0"/>
        <v>44470</v>
      </c>
      <c r="AK3" s="605">
        <f t="shared" si="0"/>
        <v>44501</v>
      </c>
      <c r="AL3" s="607">
        <f t="shared" si="0"/>
        <v>44531</v>
      </c>
      <c r="AM3" s="475"/>
      <c r="AN3" s="590" t="s">
        <v>1600</v>
      </c>
      <c r="AO3" s="591" t="s">
        <v>1601</v>
      </c>
      <c r="AP3" s="591" t="s">
        <v>1602</v>
      </c>
      <c r="AQ3" s="591" t="s">
        <v>1603</v>
      </c>
      <c r="AR3" s="592" t="s">
        <v>1604</v>
      </c>
      <c r="AS3" s="593" t="s">
        <v>1605</v>
      </c>
      <c r="AT3" s="593" t="s">
        <v>1606</v>
      </c>
      <c r="AU3" s="593" t="s">
        <v>1607</v>
      </c>
      <c r="AV3" s="594" t="s">
        <v>1608</v>
      </c>
      <c r="AW3" s="595" t="s">
        <v>1609</v>
      </c>
      <c r="AX3" s="595" t="s">
        <v>1610</v>
      </c>
      <c r="AY3" s="596" t="s">
        <v>1611</v>
      </c>
      <c r="BA3" s="588" t="s">
        <v>1612</v>
      </c>
      <c r="BB3" s="589" t="s">
        <v>1613</v>
      </c>
      <c r="BC3" s="758" t="s">
        <v>1614</v>
      </c>
      <c r="BD3" s="772" t="s">
        <v>1312</v>
      </c>
    </row>
    <row r="4" spans="1:57" ht="9" customHeight="1">
      <c r="C4" s="488"/>
      <c r="D4" s="608"/>
      <c r="E4" s="491"/>
      <c r="F4" s="608"/>
      <c r="G4" s="608"/>
      <c r="H4" s="491"/>
      <c r="I4" s="608"/>
      <c r="J4" s="608"/>
      <c r="K4" s="491"/>
      <c r="L4" s="608"/>
      <c r="M4" s="608"/>
      <c r="N4" s="490"/>
      <c r="O4" s="608"/>
      <c r="P4" s="608"/>
      <c r="Q4" s="491"/>
      <c r="R4" s="608"/>
      <c r="S4" s="608"/>
      <c r="T4" s="491"/>
      <c r="U4" s="608"/>
      <c r="V4" s="608"/>
      <c r="W4" s="491"/>
      <c r="X4" s="608"/>
      <c r="Y4" s="608"/>
      <c r="Z4" s="490"/>
      <c r="AA4" s="488"/>
      <c r="AB4" s="608"/>
      <c r="AC4" s="491"/>
      <c r="AD4" s="608"/>
      <c r="AE4" s="608"/>
      <c r="AF4" s="491"/>
      <c r="AG4" s="608"/>
      <c r="AH4" s="608"/>
      <c r="AI4" s="491"/>
      <c r="AJ4" s="608"/>
      <c r="AK4" s="608"/>
      <c r="AL4" s="490"/>
      <c r="AM4" s="489"/>
      <c r="AN4" s="492"/>
      <c r="AO4" s="493"/>
      <c r="AP4" s="493"/>
      <c r="AQ4" s="494"/>
      <c r="AR4" s="492"/>
      <c r="AS4" s="493"/>
      <c r="AT4" s="493"/>
      <c r="AU4" s="494"/>
      <c r="AV4" s="492"/>
      <c r="AW4" s="493"/>
      <c r="AX4" s="493"/>
      <c r="AY4" s="494"/>
      <c r="BA4" s="495"/>
      <c r="BB4" s="495"/>
      <c r="BC4" s="495"/>
      <c r="BD4" s="773"/>
    </row>
    <row r="5" spans="1:57" ht="12" hidden="1" customHeight="1">
      <c r="B5" s="496"/>
      <c r="C5" s="498"/>
      <c r="D5" s="609"/>
      <c r="E5" s="500"/>
      <c r="F5" s="609"/>
      <c r="G5" s="609"/>
      <c r="H5" s="500"/>
      <c r="I5" s="609"/>
      <c r="J5" s="609"/>
      <c r="K5" s="500"/>
      <c r="L5" s="609"/>
      <c r="M5" s="609"/>
      <c r="N5" s="499"/>
      <c r="O5" s="609"/>
      <c r="P5" s="609"/>
      <c r="Q5" s="500"/>
      <c r="R5" s="609"/>
      <c r="S5" s="609"/>
      <c r="T5" s="500"/>
      <c r="U5" s="609"/>
      <c r="V5" s="609"/>
      <c r="W5" s="500"/>
      <c r="X5" s="609"/>
      <c r="Y5" s="609"/>
      <c r="Z5" s="499"/>
      <c r="AA5" s="498"/>
      <c r="AB5" s="609"/>
      <c r="AC5" s="500"/>
      <c r="AD5" s="609"/>
      <c r="AE5" s="609"/>
      <c r="AF5" s="500"/>
      <c r="AG5" s="609"/>
      <c r="AH5" s="609"/>
      <c r="AI5" s="500"/>
      <c r="AJ5" s="609"/>
      <c r="AK5" s="609"/>
      <c r="AL5" s="499"/>
      <c r="AM5" s="501"/>
      <c r="AN5" s="502"/>
      <c r="AO5" s="503"/>
      <c r="AP5" s="503"/>
      <c r="AQ5" s="504"/>
      <c r="AR5" s="505"/>
      <c r="AS5" s="506"/>
      <c r="AT5" s="506"/>
      <c r="AU5" s="504"/>
      <c r="AV5" s="502"/>
      <c r="AW5" s="503"/>
      <c r="AX5" s="503"/>
      <c r="AY5" s="507"/>
      <c r="AZ5" s="508"/>
      <c r="BA5" s="497"/>
      <c r="BB5" s="497"/>
      <c r="BC5" s="497"/>
      <c r="BD5" s="774"/>
    </row>
    <row r="6" spans="1:57" ht="9.75" hidden="1" customHeight="1">
      <c r="B6" s="509"/>
      <c r="C6" s="511"/>
      <c r="D6" s="610"/>
      <c r="E6" s="513"/>
      <c r="F6" s="610"/>
      <c r="G6" s="610"/>
      <c r="H6" s="513"/>
      <c r="I6" s="610"/>
      <c r="J6" s="610"/>
      <c r="K6" s="513"/>
      <c r="L6" s="610"/>
      <c r="M6" s="610"/>
      <c r="N6" s="512"/>
      <c r="O6" s="610"/>
      <c r="P6" s="610"/>
      <c r="Q6" s="513"/>
      <c r="R6" s="610"/>
      <c r="S6" s="610"/>
      <c r="T6" s="513"/>
      <c r="U6" s="610"/>
      <c r="V6" s="610"/>
      <c r="W6" s="513"/>
      <c r="X6" s="610"/>
      <c r="Y6" s="610"/>
      <c r="Z6" s="512"/>
      <c r="AA6" s="511"/>
      <c r="AB6" s="610"/>
      <c r="AC6" s="513"/>
      <c r="AD6" s="610"/>
      <c r="AE6" s="610"/>
      <c r="AF6" s="513"/>
      <c r="AG6" s="610"/>
      <c r="AH6" s="610"/>
      <c r="AI6" s="513"/>
      <c r="AJ6" s="610"/>
      <c r="AK6" s="610"/>
      <c r="AL6" s="512"/>
      <c r="AM6" s="501"/>
      <c r="AN6" s="514"/>
      <c r="AO6" s="515"/>
      <c r="AP6" s="515"/>
      <c r="AQ6" s="516"/>
      <c r="AR6" s="517"/>
      <c r="AS6" s="518"/>
      <c r="AT6" s="518"/>
      <c r="AU6" s="516"/>
      <c r="AV6" s="517"/>
      <c r="AW6" s="518"/>
      <c r="AX6" s="518"/>
      <c r="AY6" s="519"/>
      <c r="AZ6" s="520"/>
      <c r="BA6" s="510"/>
      <c r="BB6" s="510"/>
      <c r="BC6" s="510"/>
      <c r="BD6" s="775"/>
    </row>
    <row r="7" spans="1:57" ht="12" hidden="1" customHeight="1">
      <c r="B7" s="521"/>
      <c r="C7" s="523"/>
      <c r="D7" s="611"/>
      <c r="E7" s="526"/>
      <c r="F7" s="611"/>
      <c r="G7" s="611"/>
      <c r="H7" s="526"/>
      <c r="I7" s="611"/>
      <c r="J7" s="611"/>
      <c r="K7" s="526"/>
      <c r="L7" s="611"/>
      <c r="M7" s="611"/>
      <c r="N7" s="525"/>
      <c r="O7" s="611"/>
      <c r="P7" s="611"/>
      <c r="Q7" s="526"/>
      <c r="R7" s="611"/>
      <c r="S7" s="611"/>
      <c r="T7" s="526"/>
      <c r="U7" s="611"/>
      <c r="V7" s="611"/>
      <c r="W7" s="526"/>
      <c r="X7" s="611"/>
      <c r="Y7" s="611"/>
      <c r="Z7" s="525"/>
      <c r="AA7" s="523"/>
      <c r="AB7" s="611"/>
      <c r="AC7" s="526"/>
      <c r="AD7" s="611"/>
      <c r="AE7" s="611"/>
      <c r="AF7" s="526"/>
      <c r="AG7" s="611"/>
      <c r="AH7" s="611"/>
      <c r="AI7" s="526"/>
      <c r="AJ7" s="611"/>
      <c r="AK7" s="611"/>
      <c r="AL7" s="525"/>
      <c r="AM7" s="524"/>
      <c r="AN7" s="527"/>
      <c r="AO7" s="528"/>
      <c r="AP7" s="528"/>
      <c r="AQ7" s="529"/>
      <c r="AR7" s="527"/>
      <c r="AS7" s="528"/>
      <c r="AT7" s="528"/>
      <c r="AU7" s="529"/>
      <c r="AV7" s="527"/>
      <c r="AW7" s="528"/>
      <c r="AX7" s="528"/>
      <c r="AY7" s="529"/>
      <c r="AZ7" s="530"/>
      <c r="BA7" s="522"/>
      <c r="BB7" s="522"/>
      <c r="BC7" s="522"/>
      <c r="BD7" s="776"/>
    </row>
    <row r="8" spans="1:57" ht="9" customHeight="1">
      <c r="B8" s="509"/>
      <c r="C8" s="531"/>
      <c r="D8" s="612"/>
      <c r="E8" s="534"/>
      <c r="F8" s="612"/>
      <c r="G8" s="612"/>
      <c r="H8" s="534"/>
      <c r="I8" s="612"/>
      <c r="J8" s="612"/>
      <c r="K8" s="534"/>
      <c r="L8" s="612"/>
      <c r="M8" s="612"/>
      <c r="N8" s="533"/>
      <c r="O8" s="612"/>
      <c r="P8" s="612"/>
      <c r="Q8" s="534"/>
      <c r="R8" s="612"/>
      <c r="S8" s="612"/>
      <c r="T8" s="534"/>
      <c r="U8" s="612"/>
      <c r="V8" s="612"/>
      <c r="W8" s="534"/>
      <c r="X8" s="612"/>
      <c r="Y8" s="612"/>
      <c r="Z8" s="533"/>
      <c r="AA8" s="531"/>
      <c r="AB8" s="612"/>
      <c r="AC8" s="534"/>
      <c r="AD8" s="612"/>
      <c r="AE8" s="612"/>
      <c r="AF8" s="534"/>
      <c r="AG8" s="612"/>
      <c r="AH8" s="612"/>
      <c r="AI8" s="534"/>
      <c r="AJ8" s="612"/>
      <c r="AK8" s="612"/>
      <c r="AL8" s="533"/>
      <c r="AM8" s="532"/>
      <c r="AN8" s="535"/>
      <c r="AO8" s="536"/>
      <c r="AP8" s="536"/>
      <c r="AQ8" s="516"/>
      <c r="AR8" s="537"/>
      <c r="AS8" s="538"/>
      <c r="AT8" s="538"/>
      <c r="AU8" s="539"/>
      <c r="AV8" s="537"/>
      <c r="AW8" s="538"/>
      <c r="AX8" s="538"/>
      <c r="AY8" s="539"/>
      <c r="AZ8" s="540"/>
      <c r="BA8" s="541"/>
      <c r="BB8" s="541"/>
      <c r="BC8" s="541"/>
      <c r="BD8" s="777"/>
    </row>
    <row r="9" spans="1:57" ht="12" customHeight="1">
      <c r="B9" s="542" t="s">
        <v>1585</v>
      </c>
      <c r="C9" s="543">
        <v>1000000</v>
      </c>
      <c r="D9" s="613">
        <v>1000000</v>
      </c>
      <c r="E9" s="546">
        <v>1000000</v>
      </c>
      <c r="F9" s="613">
        <v>1000000</v>
      </c>
      <c r="G9" s="613">
        <v>1000000</v>
      </c>
      <c r="H9" s="546">
        <v>1000000</v>
      </c>
      <c r="I9" s="613">
        <v>1000000</v>
      </c>
      <c r="J9" s="613">
        <v>1000000</v>
      </c>
      <c r="K9" s="546">
        <v>1000000</v>
      </c>
      <c r="L9" s="613">
        <v>1000000</v>
      </c>
      <c r="M9" s="613">
        <v>1000000</v>
      </c>
      <c r="N9" s="545">
        <v>1000000</v>
      </c>
      <c r="O9" s="613">
        <f>C9*2</f>
        <v>2000000</v>
      </c>
      <c r="P9" s="613">
        <f t="shared" ref="P9:AL9" si="1">D9*2</f>
        <v>2000000</v>
      </c>
      <c r="Q9" s="546">
        <f t="shared" si="1"/>
        <v>2000000</v>
      </c>
      <c r="R9" s="613">
        <f t="shared" si="1"/>
        <v>2000000</v>
      </c>
      <c r="S9" s="613">
        <f t="shared" si="1"/>
        <v>2000000</v>
      </c>
      <c r="T9" s="546">
        <f t="shared" si="1"/>
        <v>2000000</v>
      </c>
      <c r="U9" s="613">
        <f t="shared" si="1"/>
        <v>2000000</v>
      </c>
      <c r="V9" s="613">
        <f t="shared" si="1"/>
        <v>2000000</v>
      </c>
      <c r="W9" s="546">
        <f t="shared" si="1"/>
        <v>2000000</v>
      </c>
      <c r="X9" s="613">
        <f t="shared" si="1"/>
        <v>2000000</v>
      </c>
      <c r="Y9" s="613">
        <f t="shared" si="1"/>
        <v>2000000</v>
      </c>
      <c r="Z9" s="545">
        <f t="shared" si="1"/>
        <v>2000000</v>
      </c>
      <c r="AA9" s="543">
        <f t="shared" si="1"/>
        <v>4000000</v>
      </c>
      <c r="AB9" s="613">
        <f t="shared" si="1"/>
        <v>4000000</v>
      </c>
      <c r="AC9" s="546">
        <f t="shared" si="1"/>
        <v>4000000</v>
      </c>
      <c r="AD9" s="613">
        <f t="shared" si="1"/>
        <v>4000000</v>
      </c>
      <c r="AE9" s="613">
        <f t="shared" si="1"/>
        <v>4000000</v>
      </c>
      <c r="AF9" s="546">
        <f t="shared" si="1"/>
        <v>4000000</v>
      </c>
      <c r="AG9" s="613">
        <f t="shared" si="1"/>
        <v>4000000</v>
      </c>
      <c r="AH9" s="613">
        <f t="shared" si="1"/>
        <v>4000000</v>
      </c>
      <c r="AI9" s="546">
        <f t="shared" si="1"/>
        <v>4000000</v>
      </c>
      <c r="AJ9" s="613">
        <f t="shared" si="1"/>
        <v>4000000</v>
      </c>
      <c r="AK9" s="613">
        <f t="shared" si="1"/>
        <v>4000000</v>
      </c>
      <c r="AL9" s="545">
        <f t="shared" si="1"/>
        <v>4000000</v>
      </c>
      <c r="AM9" s="544"/>
      <c r="AN9" s="547">
        <f>SUM(C9:E9)</f>
        <v>3000000</v>
      </c>
      <c r="AO9" s="548">
        <f>AN9</f>
        <v>3000000</v>
      </c>
      <c r="AP9" s="548">
        <f>AO9</f>
        <v>3000000</v>
      </c>
      <c r="AQ9" s="549">
        <f>AP9</f>
        <v>3000000</v>
      </c>
      <c r="AR9" s="547">
        <f>SUM(O9:Q9)</f>
        <v>6000000</v>
      </c>
      <c r="AS9" s="548">
        <f>SUM(R9:T9)</f>
        <v>6000000</v>
      </c>
      <c r="AT9" s="548">
        <f>SUM(U9:W9)</f>
        <v>6000000</v>
      </c>
      <c r="AU9" s="549">
        <f>SUM(X9:Z9)</f>
        <v>6000000</v>
      </c>
      <c r="AV9" s="547">
        <f>SUM(AA9:AC9)</f>
        <v>12000000</v>
      </c>
      <c r="AW9" s="548">
        <f>SUM(AD9:AF9)</f>
        <v>12000000</v>
      </c>
      <c r="AX9" s="548">
        <f>SUM(AG9:AI9)</f>
        <v>12000000</v>
      </c>
      <c r="AY9" s="549">
        <f>SUM(AJ9:AL9)</f>
        <v>12000000</v>
      </c>
      <c r="AZ9" s="550"/>
      <c r="BA9" s="481">
        <f>SUM(AN9,AO9,AP9,AQ9)</f>
        <v>12000000</v>
      </c>
      <c r="BB9" s="481">
        <f>SUM(AR9,AS9,AT9,AU9)</f>
        <v>24000000</v>
      </c>
      <c r="BC9" s="481">
        <f>SUM(AV9,AW9,AX9,AY9)</f>
        <v>48000000</v>
      </c>
      <c r="BD9" s="778">
        <f>SUM(BA9:BC9)</f>
        <v>84000000</v>
      </c>
    </row>
    <row r="10" spans="1:57" ht="12" customHeight="1">
      <c r="C10" s="552"/>
      <c r="D10" s="586"/>
      <c r="E10" s="555"/>
      <c r="F10" s="586"/>
      <c r="G10" s="586"/>
      <c r="H10" s="555"/>
      <c r="I10" s="586"/>
      <c r="J10" s="586"/>
      <c r="K10" s="555"/>
      <c r="L10" s="586"/>
      <c r="M10" s="586"/>
      <c r="N10" s="554"/>
      <c r="O10" s="586"/>
      <c r="P10" s="586"/>
      <c r="Q10" s="555"/>
      <c r="R10" s="586"/>
      <c r="S10" s="586"/>
      <c r="T10" s="555"/>
      <c r="U10" s="586"/>
      <c r="V10" s="586"/>
      <c r="W10" s="555"/>
      <c r="X10" s="586"/>
      <c r="Y10" s="586"/>
      <c r="Z10" s="554"/>
      <c r="AA10" s="552"/>
      <c r="AB10" s="586"/>
      <c r="AC10" s="555"/>
      <c r="AD10" s="586"/>
      <c r="AE10" s="586"/>
      <c r="AF10" s="555"/>
      <c r="AG10" s="586"/>
      <c r="AH10" s="586"/>
      <c r="AI10" s="555"/>
      <c r="AJ10" s="586"/>
      <c r="AK10" s="586"/>
      <c r="AL10" s="554"/>
      <c r="AM10" s="553"/>
      <c r="AN10" s="556"/>
      <c r="AO10" s="557"/>
      <c r="AP10" s="557"/>
      <c r="AQ10" s="558"/>
      <c r="AR10" s="556"/>
      <c r="AS10" s="557"/>
      <c r="AT10" s="557"/>
      <c r="AU10" s="558"/>
      <c r="AV10" s="556"/>
      <c r="AW10" s="557"/>
      <c r="AX10" s="557"/>
      <c r="AY10" s="558"/>
      <c r="AZ10" s="478"/>
      <c r="BA10" s="551"/>
      <c r="BB10" s="551"/>
      <c r="BC10" s="551"/>
      <c r="BD10" s="779"/>
    </row>
    <row r="11" spans="1:57" ht="12" customHeight="1" outlineLevel="1">
      <c r="A11" s="476"/>
      <c r="B11" s="509" t="s">
        <v>1586</v>
      </c>
      <c r="C11" s="552">
        <v>0</v>
      </c>
      <c r="D11" s="586">
        <v>0</v>
      </c>
      <c r="E11" s="555">
        <v>0</v>
      </c>
      <c r="F11" s="586">
        <v>0</v>
      </c>
      <c r="G11" s="586">
        <v>0</v>
      </c>
      <c r="H11" s="555">
        <v>0</v>
      </c>
      <c r="I11" s="586">
        <v>0</v>
      </c>
      <c r="J11" s="586">
        <v>0</v>
      </c>
      <c r="K11" s="555">
        <v>0</v>
      </c>
      <c r="L11" s="586">
        <v>0</v>
      </c>
      <c r="M11" s="586">
        <v>0</v>
      </c>
      <c r="N11" s="554">
        <v>0</v>
      </c>
      <c r="O11" s="586">
        <v>0</v>
      </c>
      <c r="P11" s="586">
        <v>0</v>
      </c>
      <c r="Q11" s="555">
        <v>0</v>
      </c>
      <c r="R11" s="586">
        <v>0</v>
      </c>
      <c r="S11" s="586">
        <v>0</v>
      </c>
      <c r="T11" s="555">
        <v>0</v>
      </c>
      <c r="U11" s="586">
        <v>0</v>
      </c>
      <c r="V11" s="586">
        <v>0</v>
      </c>
      <c r="W11" s="555">
        <v>0</v>
      </c>
      <c r="X11" s="586">
        <v>0</v>
      </c>
      <c r="Y11" s="586">
        <v>0</v>
      </c>
      <c r="Z11" s="554">
        <v>0</v>
      </c>
      <c r="AA11" s="552">
        <v>0</v>
      </c>
      <c r="AB11" s="586">
        <v>0</v>
      </c>
      <c r="AC11" s="555">
        <v>0</v>
      </c>
      <c r="AD11" s="586">
        <v>0</v>
      </c>
      <c r="AE11" s="586">
        <v>0</v>
      </c>
      <c r="AF11" s="555">
        <v>0</v>
      </c>
      <c r="AG11" s="586">
        <v>0</v>
      </c>
      <c r="AH11" s="586">
        <v>0</v>
      </c>
      <c r="AI11" s="555">
        <v>0</v>
      </c>
      <c r="AJ11" s="586">
        <v>0</v>
      </c>
      <c r="AK11" s="586">
        <v>0</v>
      </c>
      <c r="AL11" s="554">
        <v>0</v>
      </c>
      <c r="AM11" s="553"/>
      <c r="AN11" s="556">
        <f>SUM(C11:E11)</f>
        <v>0</v>
      </c>
      <c r="AO11" s="557">
        <f>SUM(F11:H11)</f>
        <v>0</v>
      </c>
      <c r="AP11" s="557">
        <f>SUM(I11:K11)</f>
        <v>0</v>
      </c>
      <c r="AQ11" s="558">
        <f>SUM(L11:N11)</f>
        <v>0</v>
      </c>
      <c r="AR11" s="556">
        <f>SUM(O11:Q11)</f>
        <v>0</v>
      </c>
      <c r="AS11" s="557">
        <f>SUM(R11:T11)</f>
        <v>0</v>
      </c>
      <c r="AT11" s="557">
        <f>SUM(U11:W11)</f>
        <v>0</v>
      </c>
      <c r="AU11" s="558">
        <f>SUM(X11:Z11)</f>
        <v>0</v>
      </c>
      <c r="AV11" s="556">
        <f>SUM(AA11:AC11)</f>
        <v>0</v>
      </c>
      <c r="AW11" s="557">
        <f>SUM(AD11:AF11)</f>
        <v>0</v>
      </c>
      <c r="AX11" s="557">
        <f>SUM(AG11:AI11)</f>
        <v>0</v>
      </c>
      <c r="AY11" s="558">
        <f>SUM(AJ11:AL11)</f>
        <v>0</v>
      </c>
      <c r="AZ11" s="478"/>
      <c r="BA11" s="551">
        <f>SUM(AN11,AO11,AP11,AQ11)</f>
        <v>0</v>
      </c>
      <c r="BB11" s="551">
        <f>SUM(AR11,AS11,AT11,AU11)</f>
        <v>0</v>
      </c>
      <c r="BC11" s="551">
        <f>SUM(AV11,AW11,AX11,AY11)</f>
        <v>0</v>
      </c>
      <c r="BD11" s="780">
        <f>SUM(BA11:BC11)</f>
        <v>0</v>
      </c>
    </row>
    <row r="12" spans="1:57" ht="12" customHeight="1" outlineLevel="1">
      <c r="B12" s="509" t="s">
        <v>1587</v>
      </c>
      <c r="C12" s="552">
        <v>0</v>
      </c>
      <c r="D12" s="586">
        <v>0</v>
      </c>
      <c r="E12" s="555">
        <v>0</v>
      </c>
      <c r="F12" s="586">
        <v>0</v>
      </c>
      <c r="G12" s="586">
        <v>0</v>
      </c>
      <c r="H12" s="555">
        <v>0</v>
      </c>
      <c r="I12" s="586">
        <v>0</v>
      </c>
      <c r="J12" s="586">
        <v>0</v>
      </c>
      <c r="K12" s="555">
        <v>0</v>
      </c>
      <c r="L12" s="586">
        <v>0</v>
      </c>
      <c r="M12" s="586">
        <v>0</v>
      </c>
      <c r="N12" s="554">
        <v>0</v>
      </c>
      <c r="O12" s="586">
        <v>0</v>
      </c>
      <c r="P12" s="586">
        <v>0</v>
      </c>
      <c r="Q12" s="555">
        <v>0</v>
      </c>
      <c r="R12" s="586">
        <v>0</v>
      </c>
      <c r="S12" s="586">
        <v>0</v>
      </c>
      <c r="T12" s="555">
        <v>0</v>
      </c>
      <c r="U12" s="586">
        <v>0</v>
      </c>
      <c r="V12" s="586">
        <v>0</v>
      </c>
      <c r="W12" s="555">
        <v>0</v>
      </c>
      <c r="X12" s="586">
        <v>0</v>
      </c>
      <c r="Y12" s="586">
        <v>0</v>
      </c>
      <c r="Z12" s="554">
        <v>0</v>
      </c>
      <c r="AA12" s="552">
        <v>0</v>
      </c>
      <c r="AB12" s="586">
        <v>0</v>
      </c>
      <c r="AC12" s="555">
        <v>0</v>
      </c>
      <c r="AD12" s="586">
        <v>0</v>
      </c>
      <c r="AE12" s="586">
        <v>0</v>
      </c>
      <c r="AF12" s="555">
        <v>0</v>
      </c>
      <c r="AG12" s="586">
        <v>0</v>
      </c>
      <c r="AH12" s="586">
        <v>0</v>
      </c>
      <c r="AI12" s="555">
        <v>0</v>
      </c>
      <c r="AJ12" s="586">
        <v>0</v>
      </c>
      <c r="AK12" s="586">
        <v>0</v>
      </c>
      <c r="AL12" s="554">
        <v>0</v>
      </c>
      <c r="AM12" s="553"/>
      <c r="AN12" s="556">
        <f>SUM(C12:E12)</f>
        <v>0</v>
      </c>
      <c r="AO12" s="557">
        <f>SUM(F12:H12)</f>
        <v>0</v>
      </c>
      <c r="AP12" s="557">
        <f>SUM(I12:K12)</f>
        <v>0</v>
      </c>
      <c r="AQ12" s="558">
        <f>SUM(L12:N12)</f>
        <v>0</v>
      </c>
      <c r="AR12" s="556">
        <f>SUM(O12:Q12)</f>
        <v>0</v>
      </c>
      <c r="AS12" s="557">
        <f>SUM(R12:T12)</f>
        <v>0</v>
      </c>
      <c r="AT12" s="557">
        <f>SUM(U12:W12)</f>
        <v>0</v>
      </c>
      <c r="AU12" s="558">
        <f>SUM(X12:Z12)</f>
        <v>0</v>
      </c>
      <c r="AV12" s="556">
        <f>SUM(AA12:AC12)</f>
        <v>0</v>
      </c>
      <c r="AW12" s="557">
        <f>SUM(AD12:AF12)</f>
        <v>0</v>
      </c>
      <c r="AX12" s="557">
        <f>SUM(AG12:AI12)</f>
        <v>0</v>
      </c>
      <c r="AY12" s="558">
        <f>SUM(AJ12:AL12)</f>
        <v>0</v>
      </c>
      <c r="AZ12" s="478"/>
      <c r="BA12" s="551">
        <f>SUM(AN12,AO12,AP12,AQ12)</f>
        <v>0</v>
      </c>
      <c r="BB12" s="551">
        <f>SUM(AR12,AS12,AT12,AU12)</f>
        <v>0</v>
      </c>
      <c r="BC12" s="551">
        <f>SUM(AV12,AW12,AX12,AY12)</f>
        <v>0</v>
      </c>
      <c r="BD12" s="780">
        <f>SUM(BA12:BC12)</f>
        <v>0</v>
      </c>
    </row>
    <row r="13" spans="1:57" outlineLevel="1">
      <c r="B13" s="484" t="s">
        <v>1588</v>
      </c>
      <c r="C13" s="560">
        <f t="shared" ref="C13:AL13" si="2">C9-SUM(C10:C12)</f>
        <v>1000000</v>
      </c>
      <c r="D13" s="561">
        <f t="shared" si="2"/>
        <v>1000000</v>
      </c>
      <c r="E13" s="563">
        <f t="shared" si="2"/>
        <v>1000000</v>
      </c>
      <c r="F13" s="561">
        <f t="shared" si="2"/>
        <v>1000000</v>
      </c>
      <c r="G13" s="561">
        <f t="shared" si="2"/>
        <v>1000000</v>
      </c>
      <c r="H13" s="563">
        <f t="shared" si="2"/>
        <v>1000000</v>
      </c>
      <c r="I13" s="561">
        <f t="shared" si="2"/>
        <v>1000000</v>
      </c>
      <c r="J13" s="561">
        <f t="shared" si="2"/>
        <v>1000000</v>
      </c>
      <c r="K13" s="563">
        <f t="shared" si="2"/>
        <v>1000000</v>
      </c>
      <c r="L13" s="561">
        <f t="shared" si="2"/>
        <v>1000000</v>
      </c>
      <c r="M13" s="561">
        <f t="shared" si="2"/>
        <v>1000000</v>
      </c>
      <c r="N13" s="562">
        <f t="shared" si="2"/>
        <v>1000000</v>
      </c>
      <c r="O13" s="561">
        <f t="shared" si="2"/>
        <v>2000000</v>
      </c>
      <c r="P13" s="561">
        <f t="shared" si="2"/>
        <v>2000000</v>
      </c>
      <c r="Q13" s="563">
        <f t="shared" si="2"/>
        <v>2000000</v>
      </c>
      <c r="R13" s="561">
        <f t="shared" si="2"/>
        <v>2000000</v>
      </c>
      <c r="S13" s="561">
        <f t="shared" si="2"/>
        <v>2000000</v>
      </c>
      <c r="T13" s="563">
        <f t="shared" si="2"/>
        <v>2000000</v>
      </c>
      <c r="U13" s="561">
        <f t="shared" si="2"/>
        <v>2000000</v>
      </c>
      <c r="V13" s="561">
        <f t="shared" si="2"/>
        <v>2000000</v>
      </c>
      <c r="W13" s="563">
        <f t="shared" si="2"/>
        <v>2000000</v>
      </c>
      <c r="X13" s="561">
        <f t="shared" si="2"/>
        <v>2000000</v>
      </c>
      <c r="Y13" s="561">
        <f t="shared" si="2"/>
        <v>2000000</v>
      </c>
      <c r="Z13" s="562">
        <f t="shared" si="2"/>
        <v>2000000</v>
      </c>
      <c r="AA13" s="560">
        <f t="shared" si="2"/>
        <v>4000000</v>
      </c>
      <c r="AB13" s="561">
        <f t="shared" si="2"/>
        <v>4000000</v>
      </c>
      <c r="AC13" s="563">
        <f t="shared" si="2"/>
        <v>4000000</v>
      </c>
      <c r="AD13" s="561">
        <f t="shared" si="2"/>
        <v>4000000</v>
      </c>
      <c r="AE13" s="561">
        <f t="shared" si="2"/>
        <v>4000000</v>
      </c>
      <c r="AF13" s="563">
        <f t="shared" si="2"/>
        <v>4000000</v>
      </c>
      <c r="AG13" s="561">
        <f t="shared" si="2"/>
        <v>4000000</v>
      </c>
      <c r="AH13" s="561">
        <f t="shared" si="2"/>
        <v>4000000</v>
      </c>
      <c r="AI13" s="563">
        <f t="shared" si="2"/>
        <v>4000000</v>
      </c>
      <c r="AJ13" s="561">
        <f t="shared" si="2"/>
        <v>4000000</v>
      </c>
      <c r="AK13" s="561">
        <f t="shared" si="2"/>
        <v>4000000</v>
      </c>
      <c r="AL13" s="562">
        <f t="shared" si="2"/>
        <v>4000000</v>
      </c>
      <c r="AM13" s="544"/>
      <c r="AN13" s="564">
        <f>SUM(C13:E13)</f>
        <v>3000000</v>
      </c>
      <c r="AO13" s="565">
        <f>SUM(F13:H13)</f>
        <v>3000000</v>
      </c>
      <c r="AP13" s="565">
        <f>SUM(I13:K13)</f>
        <v>3000000</v>
      </c>
      <c r="AQ13" s="566">
        <f>SUM(L13:N13)</f>
        <v>3000000</v>
      </c>
      <c r="AR13" s="564">
        <f>SUM(O13:Q13)</f>
        <v>6000000</v>
      </c>
      <c r="AS13" s="565">
        <f>SUM(R13:T13)</f>
        <v>6000000</v>
      </c>
      <c r="AT13" s="565">
        <f>SUM(U13:W13)</f>
        <v>6000000</v>
      </c>
      <c r="AU13" s="566">
        <f>SUM(X13:Z13)</f>
        <v>6000000</v>
      </c>
      <c r="AV13" s="564">
        <f>SUM(AA13:AC13)</f>
        <v>12000000</v>
      </c>
      <c r="AW13" s="565">
        <f>SUM(AD13:AF13)</f>
        <v>12000000</v>
      </c>
      <c r="AX13" s="565">
        <f>SUM(AG13:AI13)</f>
        <v>12000000</v>
      </c>
      <c r="AY13" s="566">
        <f>SUM(AJ13:AL13)</f>
        <v>12000000</v>
      </c>
      <c r="AZ13" s="478"/>
      <c r="BA13" s="559">
        <f>SUM(AN13,AO13,AP13,AQ13)</f>
        <v>12000000</v>
      </c>
      <c r="BB13" s="559">
        <f>SUM(AR13,AS13,AT13,AU13)</f>
        <v>24000000</v>
      </c>
      <c r="BC13" s="559">
        <f>SUM(AV13,AW13,AX13,AY13)</f>
        <v>48000000</v>
      </c>
      <c r="BD13" s="781">
        <f>SUM(BA13:BC13)</f>
        <v>84000000</v>
      </c>
    </row>
    <row r="14" spans="1:57" outlineLevel="1">
      <c r="B14" s="483" t="s">
        <v>1589</v>
      </c>
      <c r="C14" s="552"/>
      <c r="D14" s="586"/>
      <c r="E14" s="555"/>
      <c r="F14" s="586"/>
      <c r="G14" s="586"/>
      <c r="H14" s="555"/>
      <c r="I14" s="586"/>
      <c r="J14" s="586"/>
      <c r="K14" s="555"/>
      <c r="L14" s="586"/>
      <c r="M14" s="586"/>
      <c r="N14" s="554"/>
      <c r="O14" s="586"/>
      <c r="P14" s="586"/>
      <c r="Q14" s="555"/>
      <c r="R14" s="586"/>
      <c r="S14" s="586"/>
      <c r="T14" s="555"/>
      <c r="U14" s="586"/>
      <c r="V14" s="586"/>
      <c r="W14" s="555"/>
      <c r="X14" s="586"/>
      <c r="Y14" s="586"/>
      <c r="Z14" s="554"/>
      <c r="AA14" s="552"/>
      <c r="AB14" s="586"/>
      <c r="AC14" s="555"/>
      <c r="AD14" s="586"/>
      <c r="AE14" s="586"/>
      <c r="AF14" s="555"/>
      <c r="AG14" s="586"/>
      <c r="AH14" s="586"/>
      <c r="AI14" s="555"/>
      <c r="AJ14" s="586"/>
      <c r="AK14" s="586"/>
      <c r="AL14" s="554"/>
      <c r="AM14" s="553"/>
      <c r="AN14" s="556"/>
      <c r="AO14" s="557"/>
      <c r="AP14" s="557"/>
      <c r="AQ14" s="558"/>
      <c r="AR14" s="556"/>
      <c r="AS14" s="557"/>
      <c r="AT14" s="557"/>
      <c r="AU14" s="558"/>
      <c r="AV14" s="556"/>
      <c r="AW14" s="557"/>
      <c r="AX14" s="557"/>
      <c r="AY14" s="558"/>
      <c r="AZ14" s="478"/>
      <c r="BA14" s="481"/>
      <c r="BB14" s="481"/>
      <c r="BC14" s="481"/>
      <c r="BD14" s="782"/>
    </row>
    <row r="15" spans="1:57">
      <c r="A15" s="477">
        <v>0.1</v>
      </c>
      <c r="B15" s="509" t="s">
        <v>1591</v>
      </c>
      <c r="C15" s="552">
        <f>-C13*$A15</f>
        <v>-100000</v>
      </c>
      <c r="D15" s="586">
        <f t="shared" ref="D15:AL15" si="3">-D13*$A15</f>
        <v>-100000</v>
      </c>
      <c r="E15" s="555">
        <f t="shared" si="3"/>
        <v>-100000</v>
      </c>
      <c r="F15" s="586">
        <f t="shared" si="3"/>
        <v>-100000</v>
      </c>
      <c r="G15" s="586">
        <f t="shared" si="3"/>
        <v>-100000</v>
      </c>
      <c r="H15" s="555">
        <f t="shared" si="3"/>
        <v>-100000</v>
      </c>
      <c r="I15" s="586">
        <f t="shared" si="3"/>
        <v>-100000</v>
      </c>
      <c r="J15" s="586">
        <f t="shared" si="3"/>
        <v>-100000</v>
      </c>
      <c r="K15" s="555">
        <f t="shared" si="3"/>
        <v>-100000</v>
      </c>
      <c r="L15" s="586">
        <f t="shared" si="3"/>
        <v>-100000</v>
      </c>
      <c r="M15" s="586">
        <f t="shared" si="3"/>
        <v>-100000</v>
      </c>
      <c r="N15" s="554">
        <f t="shared" si="3"/>
        <v>-100000</v>
      </c>
      <c r="O15" s="586">
        <f t="shared" si="3"/>
        <v>-200000</v>
      </c>
      <c r="P15" s="586">
        <f t="shared" si="3"/>
        <v>-200000</v>
      </c>
      <c r="Q15" s="555">
        <f t="shared" si="3"/>
        <v>-200000</v>
      </c>
      <c r="R15" s="586">
        <f t="shared" si="3"/>
        <v>-200000</v>
      </c>
      <c r="S15" s="586">
        <f t="shared" si="3"/>
        <v>-200000</v>
      </c>
      <c r="T15" s="555">
        <f t="shared" si="3"/>
        <v>-200000</v>
      </c>
      <c r="U15" s="586">
        <f t="shared" si="3"/>
        <v>-200000</v>
      </c>
      <c r="V15" s="586">
        <f t="shared" si="3"/>
        <v>-200000</v>
      </c>
      <c r="W15" s="555">
        <f t="shared" si="3"/>
        <v>-200000</v>
      </c>
      <c r="X15" s="586">
        <f t="shared" si="3"/>
        <v>-200000</v>
      </c>
      <c r="Y15" s="586">
        <f t="shared" si="3"/>
        <v>-200000</v>
      </c>
      <c r="Z15" s="554">
        <f t="shared" si="3"/>
        <v>-200000</v>
      </c>
      <c r="AA15" s="552">
        <f t="shared" si="3"/>
        <v>-400000</v>
      </c>
      <c r="AB15" s="586">
        <f t="shared" si="3"/>
        <v>-400000</v>
      </c>
      <c r="AC15" s="555">
        <f t="shared" si="3"/>
        <v>-400000</v>
      </c>
      <c r="AD15" s="586">
        <f t="shared" si="3"/>
        <v>-400000</v>
      </c>
      <c r="AE15" s="586">
        <f t="shared" si="3"/>
        <v>-400000</v>
      </c>
      <c r="AF15" s="555">
        <f t="shared" si="3"/>
        <v>-400000</v>
      </c>
      <c r="AG15" s="586">
        <f t="shared" si="3"/>
        <v>-400000</v>
      </c>
      <c r="AH15" s="586">
        <f t="shared" si="3"/>
        <v>-400000</v>
      </c>
      <c r="AI15" s="555">
        <f t="shared" si="3"/>
        <v>-400000</v>
      </c>
      <c r="AJ15" s="586">
        <f t="shared" si="3"/>
        <v>-400000</v>
      </c>
      <c r="AK15" s="586">
        <f t="shared" si="3"/>
        <v>-400000</v>
      </c>
      <c r="AL15" s="554">
        <f t="shared" si="3"/>
        <v>-400000</v>
      </c>
      <c r="AM15" s="785"/>
      <c r="AN15" s="556">
        <f>SUM(C15:E15)</f>
        <v>-300000</v>
      </c>
      <c r="AO15" s="557">
        <f>SUM(F15:H15)</f>
        <v>-300000</v>
      </c>
      <c r="AP15" s="557">
        <f>SUM(I15:K15)</f>
        <v>-300000</v>
      </c>
      <c r="AQ15" s="558">
        <f>SUM(L15:N15)</f>
        <v>-300000</v>
      </c>
      <c r="AR15" s="556">
        <f>SUM(O15:Q15)</f>
        <v>-600000</v>
      </c>
      <c r="AS15" s="557">
        <f>SUM(R15:T15)</f>
        <v>-600000</v>
      </c>
      <c r="AT15" s="557">
        <f>SUM(U15:W15)</f>
        <v>-600000</v>
      </c>
      <c r="AU15" s="558">
        <f>SUM(X15:Z15)</f>
        <v>-600000</v>
      </c>
      <c r="AV15" s="556">
        <f>SUM(AA15:AC15)</f>
        <v>-1200000</v>
      </c>
      <c r="AW15" s="557">
        <f>SUM(AD15:AF15)</f>
        <v>-1200000</v>
      </c>
      <c r="AX15" s="557">
        <f>SUM(AG15:AI15)</f>
        <v>-1200000</v>
      </c>
      <c r="AY15" s="558">
        <f>SUM(AJ15:AL15)</f>
        <v>-1200000</v>
      </c>
      <c r="AZ15" s="551"/>
      <c r="BA15" s="551">
        <f>SUM(AN15,AO15,AP15,AQ15)</f>
        <v>-1200000</v>
      </c>
      <c r="BB15" s="551">
        <f>SUM(AR15,AS15,AT15,AU15)</f>
        <v>-2400000</v>
      </c>
      <c r="BC15" s="551">
        <f>SUM(AV15,AW15,AX15,AY15)</f>
        <v>-4800000</v>
      </c>
      <c r="BD15" s="780">
        <f>SUM(BA15:BC15)</f>
        <v>-8400000</v>
      </c>
    </row>
    <row r="16" spans="1:57" ht="13.5" outlineLevel="1" thickBot="1">
      <c r="A16" s="477"/>
      <c r="B16" s="578" t="s">
        <v>1619</v>
      </c>
      <c r="C16" s="579">
        <f>C13+C15</f>
        <v>900000</v>
      </c>
      <c r="D16" s="580">
        <f t="shared" ref="D16:AL16" si="4">D13+D15</f>
        <v>900000</v>
      </c>
      <c r="E16" s="582">
        <f t="shared" si="4"/>
        <v>900000</v>
      </c>
      <c r="F16" s="580">
        <f t="shared" si="4"/>
        <v>900000</v>
      </c>
      <c r="G16" s="580">
        <f t="shared" si="4"/>
        <v>900000</v>
      </c>
      <c r="H16" s="582">
        <f t="shared" si="4"/>
        <v>900000</v>
      </c>
      <c r="I16" s="580">
        <f t="shared" si="4"/>
        <v>900000</v>
      </c>
      <c r="J16" s="580">
        <f t="shared" si="4"/>
        <v>900000</v>
      </c>
      <c r="K16" s="582">
        <f t="shared" si="4"/>
        <v>900000</v>
      </c>
      <c r="L16" s="580">
        <f t="shared" si="4"/>
        <v>900000</v>
      </c>
      <c r="M16" s="580">
        <f t="shared" si="4"/>
        <v>900000</v>
      </c>
      <c r="N16" s="581">
        <f t="shared" si="4"/>
        <v>900000</v>
      </c>
      <c r="O16" s="580">
        <f t="shared" si="4"/>
        <v>1800000</v>
      </c>
      <c r="P16" s="580">
        <f t="shared" si="4"/>
        <v>1800000</v>
      </c>
      <c r="Q16" s="582">
        <f t="shared" si="4"/>
        <v>1800000</v>
      </c>
      <c r="R16" s="580">
        <f t="shared" si="4"/>
        <v>1800000</v>
      </c>
      <c r="S16" s="580">
        <f t="shared" si="4"/>
        <v>1800000</v>
      </c>
      <c r="T16" s="582">
        <f t="shared" si="4"/>
        <v>1800000</v>
      </c>
      <c r="U16" s="580">
        <f t="shared" si="4"/>
        <v>1800000</v>
      </c>
      <c r="V16" s="580">
        <f t="shared" si="4"/>
        <v>1800000</v>
      </c>
      <c r="W16" s="582">
        <f t="shared" si="4"/>
        <v>1800000</v>
      </c>
      <c r="X16" s="580">
        <f t="shared" si="4"/>
        <v>1800000</v>
      </c>
      <c r="Y16" s="580">
        <f t="shared" si="4"/>
        <v>1800000</v>
      </c>
      <c r="Z16" s="581">
        <f t="shared" si="4"/>
        <v>1800000</v>
      </c>
      <c r="AA16" s="579">
        <f t="shared" si="4"/>
        <v>3600000</v>
      </c>
      <c r="AB16" s="580">
        <f t="shared" si="4"/>
        <v>3600000</v>
      </c>
      <c r="AC16" s="582">
        <f t="shared" si="4"/>
        <v>3600000</v>
      </c>
      <c r="AD16" s="580">
        <f t="shared" si="4"/>
        <v>3600000</v>
      </c>
      <c r="AE16" s="580">
        <f t="shared" si="4"/>
        <v>3600000</v>
      </c>
      <c r="AF16" s="582">
        <f t="shared" si="4"/>
        <v>3600000</v>
      </c>
      <c r="AG16" s="580">
        <f t="shared" si="4"/>
        <v>3600000</v>
      </c>
      <c r="AH16" s="580">
        <f t="shared" si="4"/>
        <v>3600000</v>
      </c>
      <c r="AI16" s="582">
        <f t="shared" si="4"/>
        <v>3600000</v>
      </c>
      <c r="AJ16" s="580">
        <f t="shared" si="4"/>
        <v>3600000</v>
      </c>
      <c r="AK16" s="580">
        <f t="shared" si="4"/>
        <v>3600000</v>
      </c>
      <c r="AL16" s="581">
        <f t="shared" si="4"/>
        <v>3600000</v>
      </c>
      <c r="AM16" s="786"/>
      <c r="AN16" s="583">
        <f>SUM(C16:E16)</f>
        <v>2700000</v>
      </c>
      <c r="AO16" s="584">
        <f>SUM(F16:H16)</f>
        <v>2700000</v>
      </c>
      <c r="AP16" s="584">
        <f>SUM(I16:K16)</f>
        <v>2700000</v>
      </c>
      <c r="AQ16" s="585">
        <f>SUM(L16:N16)</f>
        <v>2700000</v>
      </c>
      <c r="AR16" s="583">
        <f>SUM(O16:Q16)</f>
        <v>5400000</v>
      </c>
      <c r="AS16" s="584">
        <f>SUM(R16:T16)</f>
        <v>5400000</v>
      </c>
      <c r="AT16" s="584">
        <f>SUM(U16:W16)</f>
        <v>5400000</v>
      </c>
      <c r="AU16" s="585">
        <f>SUM(X16:Z16)</f>
        <v>5400000</v>
      </c>
      <c r="AV16" s="583">
        <f>SUM(AA16:AC16)</f>
        <v>10800000</v>
      </c>
      <c r="AW16" s="584">
        <f>SUM(AD16:AF16)</f>
        <v>10800000</v>
      </c>
      <c r="AX16" s="584">
        <f>SUM(AG16:AI16)</f>
        <v>10800000</v>
      </c>
      <c r="AY16" s="585">
        <f>SUM(AJ16:AL16)</f>
        <v>10800000</v>
      </c>
      <c r="AZ16" s="551"/>
      <c r="BA16" s="482">
        <f>SUM(AN16,AO16,AP16,AQ16)</f>
        <v>10800000</v>
      </c>
      <c r="BB16" s="482">
        <f>SUM(AR16,AS16,AT16,AU16)</f>
        <v>21600000</v>
      </c>
      <c r="BC16" s="482">
        <f>SUM(AV16,AW16,AX16,AY16)</f>
        <v>43200000</v>
      </c>
      <c r="BD16" s="783">
        <f>SUM(BA16:BC16)</f>
        <v>75600000</v>
      </c>
      <c r="BE16" s="476"/>
    </row>
    <row r="17" spans="1:56" ht="13.5" outlineLevel="1" thickTop="1">
      <c r="C17" s="552"/>
      <c r="D17" s="586"/>
      <c r="E17" s="555"/>
      <c r="F17" s="586"/>
      <c r="G17" s="586"/>
      <c r="H17" s="555"/>
      <c r="I17" s="586"/>
      <c r="J17" s="586"/>
      <c r="K17" s="555"/>
      <c r="L17" s="586"/>
      <c r="M17" s="586"/>
      <c r="N17" s="554"/>
      <c r="O17" s="586"/>
      <c r="P17" s="586"/>
      <c r="Q17" s="555"/>
      <c r="R17" s="586"/>
      <c r="S17" s="586"/>
      <c r="T17" s="555"/>
      <c r="U17" s="586"/>
      <c r="V17" s="586"/>
      <c r="W17" s="555"/>
      <c r="X17" s="586"/>
      <c r="Y17" s="586"/>
      <c r="Z17" s="554"/>
      <c r="AA17" s="552"/>
      <c r="AB17" s="586"/>
      <c r="AC17" s="555"/>
      <c r="AD17" s="586"/>
      <c r="AE17" s="586"/>
      <c r="AF17" s="555"/>
      <c r="AG17" s="586"/>
      <c r="AH17" s="586"/>
      <c r="AI17" s="555"/>
      <c r="AJ17" s="586"/>
      <c r="AK17" s="586"/>
      <c r="AL17" s="554"/>
      <c r="AM17" s="553"/>
      <c r="AN17" s="556"/>
      <c r="AO17" s="557"/>
      <c r="AP17" s="557"/>
      <c r="AQ17" s="558"/>
      <c r="AR17" s="556"/>
      <c r="AS17" s="557"/>
      <c r="AT17" s="557"/>
      <c r="AU17" s="558"/>
      <c r="AV17" s="556"/>
      <c r="AW17" s="557"/>
      <c r="AX17" s="557"/>
      <c r="AY17" s="558"/>
      <c r="AZ17" s="478"/>
      <c r="BA17" s="481"/>
      <c r="BB17" s="481"/>
      <c r="BC17" s="481"/>
      <c r="BD17" s="782"/>
    </row>
    <row r="18" spans="1:56" outlineLevel="1">
      <c r="B18" s="509" t="s">
        <v>1592</v>
      </c>
      <c r="C18" s="552">
        <v>80000</v>
      </c>
      <c r="D18" s="586">
        <v>80000</v>
      </c>
      <c r="E18" s="555">
        <v>80000</v>
      </c>
      <c r="F18" s="586">
        <v>80000</v>
      </c>
      <c r="G18" s="586">
        <v>80000</v>
      </c>
      <c r="H18" s="555">
        <v>80000</v>
      </c>
      <c r="I18" s="586">
        <v>80000</v>
      </c>
      <c r="J18" s="586">
        <v>80000</v>
      </c>
      <c r="K18" s="555">
        <v>80000</v>
      </c>
      <c r="L18" s="586">
        <v>80000</v>
      </c>
      <c r="M18" s="586">
        <v>80000</v>
      </c>
      <c r="N18" s="554">
        <v>80000</v>
      </c>
      <c r="O18" s="586">
        <f>C18*2</f>
        <v>160000</v>
      </c>
      <c r="P18" s="586">
        <f t="shared" ref="P18:AL18" si="5">D18*2</f>
        <v>160000</v>
      </c>
      <c r="Q18" s="555">
        <f t="shared" si="5"/>
        <v>160000</v>
      </c>
      <c r="R18" s="586">
        <f t="shared" si="5"/>
        <v>160000</v>
      </c>
      <c r="S18" s="586">
        <f t="shared" si="5"/>
        <v>160000</v>
      </c>
      <c r="T18" s="555">
        <f t="shared" si="5"/>
        <v>160000</v>
      </c>
      <c r="U18" s="586">
        <f t="shared" si="5"/>
        <v>160000</v>
      </c>
      <c r="V18" s="586">
        <f t="shared" si="5"/>
        <v>160000</v>
      </c>
      <c r="W18" s="555">
        <f t="shared" si="5"/>
        <v>160000</v>
      </c>
      <c r="X18" s="586">
        <f t="shared" si="5"/>
        <v>160000</v>
      </c>
      <c r="Y18" s="586">
        <f t="shared" si="5"/>
        <v>160000</v>
      </c>
      <c r="Z18" s="554">
        <f t="shared" si="5"/>
        <v>160000</v>
      </c>
      <c r="AA18" s="552">
        <f t="shared" si="5"/>
        <v>320000</v>
      </c>
      <c r="AB18" s="586">
        <f t="shared" si="5"/>
        <v>320000</v>
      </c>
      <c r="AC18" s="555">
        <f t="shared" si="5"/>
        <v>320000</v>
      </c>
      <c r="AD18" s="586">
        <f t="shared" si="5"/>
        <v>320000</v>
      </c>
      <c r="AE18" s="586">
        <f t="shared" si="5"/>
        <v>320000</v>
      </c>
      <c r="AF18" s="555">
        <f t="shared" si="5"/>
        <v>320000</v>
      </c>
      <c r="AG18" s="586">
        <f t="shared" si="5"/>
        <v>320000</v>
      </c>
      <c r="AH18" s="586">
        <f t="shared" si="5"/>
        <v>320000</v>
      </c>
      <c r="AI18" s="555">
        <f t="shared" si="5"/>
        <v>320000</v>
      </c>
      <c r="AJ18" s="586">
        <f t="shared" si="5"/>
        <v>320000</v>
      </c>
      <c r="AK18" s="586">
        <f t="shared" si="5"/>
        <v>320000</v>
      </c>
      <c r="AL18" s="554">
        <f t="shared" si="5"/>
        <v>320000</v>
      </c>
      <c r="AM18" s="553"/>
      <c r="AN18" s="556">
        <f>SUM(C18:E18)</f>
        <v>240000</v>
      </c>
      <c r="AO18" s="557">
        <f>SUM(F18:H18)</f>
        <v>240000</v>
      </c>
      <c r="AP18" s="557">
        <f>SUM(I18:K18)</f>
        <v>240000</v>
      </c>
      <c r="AQ18" s="558">
        <f>SUM(L18:N18)</f>
        <v>240000</v>
      </c>
      <c r="AR18" s="556">
        <f>SUM(O18:Q18)</f>
        <v>480000</v>
      </c>
      <c r="AS18" s="557">
        <f>SUM(R18:T18)</f>
        <v>480000</v>
      </c>
      <c r="AT18" s="557">
        <f>SUM(U18:W18)</f>
        <v>480000</v>
      </c>
      <c r="AU18" s="558">
        <f>SUM(X18:Z18)</f>
        <v>480000</v>
      </c>
      <c r="AV18" s="556">
        <f>SUM(AA18:AC18)</f>
        <v>960000</v>
      </c>
      <c r="AW18" s="557">
        <f>SUM(AD18:AF18)</f>
        <v>960000</v>
      </c>
      <c r="AX18" s="557">
        <f>SUM(AG18:AI18)</f>
        <v>960000</v>
      </c>
      <c r="AY18" s="558">
        <f>SUM(AJ18:AL18)</f>
        <v>960000</v>
      </c>
      <c r="AZ18" s="478"/>
      <c r="BA18" s="551">
        <f>SUM(AN18,AO18,AP18,AQ18)</f>
        <v>960000</v>
      </c>
      <c r="BB18" s="551">
        <f>SUM(AR18,AS18,AT18,AU18)</f>
        <v>1920000</v>
      </c>
      <c r="BC18" s="551">
        <f>SUM(AV18,AW18,AX18,AY18)</f>
        <v>3840000</v>
      </c>
      <c r="BD18" s="780">
        <f>SUM(BA18:BC18)</f>
        <v>6720000</v>
      </c>
    </row>
    <row r="19" spans="1:56" outlineLevel="1">
      <c r="B19" s="509" t="s">
        <v>1593</v>
      </c>
      <c r="C19" s="552">
        <v>20000</v>
      </c>
      <c r="D19" s="586">
        <v>20000</v>
      </c>
      <c r="E19" s="555">
        <v>20000</v>
      </c>
      <c r="F19" s="586">
        <v>20000</v>
      </c>
      <c r="G19" s="586">
        <v>20000</v>
      </c>
      <c r="H19" s="555">
        <v>20000</v>
      </c>
      <c r="I19" s="586">
        <v>20000</v>
      </c>
      <c r="J19" s="586">
        <v>20000</v>
      </c>
      <c r="K19" s="555">
        <v>20000</v>
      </c>
      <c r="L19" s="586">
        <v>20000</v>
      </c>
      <c r="M19" s="586">
        <v>20000</v>
      </c>
      <c r="N19" s="554">
        <v>20000</v>
      </c>
      <c r="O19" s="586">
        <f>C19*2</f>
        <v>40000</v>
      </c>
      <c r="P19" s="586">
        <f t="shared" ref="P19:P21" si="6">D19*2</f>
        <v>40000</v>
      </c>
      <c r="Q19" s="555">
        <f t="shared" ref="Q19:Q21" si="7">E19*2</f>
        <v>40000</v>
      </c>
      <c r="R19" s="586">
        <f t="shared" ref="R19:R21" si="8">F19*2</f>
        <v>40000</v>
      </c>
      <c r="S19" s="586">
        <f t="shared" ref="S19:S21" si="9">G19*2</f>
        <v>40000</v>
      </c>
      <c r="T19" s="555">
        <f t="shared" ref="T19:T21" si="10">H19*2</f>
        <v>40000</v>
      </c>
      <c r="U19" s="586">
        <f t="shared" ref="U19:U21" si="11">I19*2</f>
        <v>40000</v>
      </c>
      <c r="V19" s="586">
        <f t="shared" ref="V19:V21" si="12">J19*2</f>
        <v>40000</v>
      </c>
      <c r="W19" s="555">
        <f t="shared" ref="W19:W21" si="13">K19*2</f>
        <v>40000</v>
      </c>
      <c r="X19" s="586">
        <f t="shared" ref="X19:X21" si="14">L19*2</f>
        <v>40000</v>
      </c>
      <c r="Y19" s="586">
        <f t="shared" ref="Y19:Y21" si="15">M19*2</f>
        <v>40000</v>
      </c>
      <c r="Z19" s="554">
        <f t="shared" ref="Z19:Z21" si="16">N19*2</f>
        <v>40000</v>
      </c>
      <c r="AA19" s="552">
        <f t="shared" ref="AA19:AA21" si="17">O19*2</f>
        <v>80000</v>
      </c>
      <c r="AB19" s="586">
        <f t="shared" ref="AB19:AB21" si="18">P19*2</f>
        <v>80000</v>
      </c>
      <c r="AC19" s="555">
        <f t="shared" ref="AC19:AC21" si="19">Q19*2</f>
        <v>80000</v>
      </c>
      <c r="AD19" s="586">
        <f t="shared" ref="AD19:AD21" si="20">R19*2</f>
        <v>80000</v>
      </c>
      <c r="AE19" s="586">
        <f t="shared" ref="AE19:AE21" si="21">S19*2</f>
        <v>80000</v>
      </c>
      <c r="AF19" s="555">
        <f t="shared" ref="AF19:AF21" si="22">T19*2</f>
        <v>80000</v>
      </c>
      <c r="AG19" s="586">
        <f t="shared" ref="AG19:AG21" si="23">U19*2</f>
        <v>80000</v>
      </c>
      <c r="AH19" s="586">
        <f t="shared" ref="AH19:AH21" si="24">V19*2</f>
        <v>80000</v>
      </c>
      <c r="AI19" s="555">
        <f t="shared" ref="AI19:AI21" si="25">W19*2</f>
        <v>80000</v>
      </c>
      <c r="AJ19" s="586">
        <f t="shared" ref="AJ19:AJ21" si="26">X19*2</f>
        <v>80000</v>
      </c>
      <c r="AK19" s="586">
        <f t="shared" ref="AK19:AK21" si="27">Y19*2</f>
        <v>80000</v>
      </c>
      <c r="AL19" s="554">
        <f t="shared" ref="AL19:AL21" si="28">Z19*2</f>
        <v>80000</v>
      </c>
      <c r="AM19" s="553"/>
      <c r="AN19" s="556">
        <f>SUM(C19:E19)</f>
        <v>60000</v>
      </c>
      <c r="AO19" s="557">
        <f>SUM(F19:H19)</f>
        <v>60000</v>
      </c>
      <c r="AP19" s="557">
        <f>SUM(I19:K19)</f>
        <v>60000</v>
      </c>
      <c r="AQ19" s="558">
        <f>SUM(L19:N19)</f>
        <v>60000</v>
      </c>
      <c r="AR19" s="556">
        <f>SUM(O19:Q19)</f>
        <v>120000</v>
      </c>
      <c r="AS19" s="557">
        <f>SUM(R19:T19)</f>
        <v>120000</v>
      </c>
      <c r="AT19" s="557">
        <f>SUM(U19:W19)</f>
        <v>120000</v>
      </c>
      <c r="AU19" s="558">
        <f>SUM(X19:Z19)</f>
        <v>120000</v>
      </c>
      <c r="AV19" s="556">
        <f>SUM(AA19:AC19)</f>
        <v>240000</v>
      </c>
      <c r="AW19" s="557">
        <f>SUM(AD19:AF19)</f>
        <v>240000</v>
      </c>
      <c r="AX19" s="557">
        <f>SUM(AG19:AI19)</f>
        <v>240000</v>
      </c>
      <c r="AY19" s="558">
        <f>SUM(AJ19:AL19)</f>
        <v>240000</v>
      </c>
      <c r="AZ19" s="478"/>
      <c r="BA19" s="551">
        <f>SUM(AN19,AO19,AP19,AQ19)</f>
        <v>240000</v>
      </c>
      <c r="BB19" s="551">
        <f>SUM(AR19,AS19,AT19,AU19)</f>
        <v>480000</v>
      </c>
      <c r="BC19" s="551">
        <f>SUM(AV19,AW19,AX19,AY19)</f>
        <v>960000</v>
      </c>
      <c r="BD19" s="780">
        <f>SUM(BA19:BC19)</f>
        <v>1680000</v>
      </c>
    </row>
    <row r="20" spans="1:56" outlineLevel="1">
      <c r="B20" s="509" t="s">
        <v>1594</v>
      </c>
      <c r="C20" s="552">
        <v>100000</v>
      </c>
      <c r="D20" s="586">
        <v>100000</v>
      </c>
      <c r="E20" s="555">
        <v>100000</v>
      </c>
      <c r="F20" s="586">
        <v>100000</v>
      </c>
      <c r="G20" s="586">
        <v>100000</v>
      </c>
      <c r="H20" s="555">
        <v>100000</v>
      </c>
      <c r="I20" s="586">
        <v>100000</v>
      </c>
      <c r="J20" s="586">
        <v>100000</v>
      </c>
      <c r="K20" s="555">
        <v>100000</v>
      </c>
      <c r="L20" s="586">
        <v>100000</v>
      </c>
      <c r="M20" s="586">
        <v>100000</v>
      </c>
      <c r="N20" s="554">
        <v>100000</v>
      </c>
      <c r="O20" s="586">
        <f>C20*2</f>
        <v>200000</v>
      </c>
      <c r="P20" s="586">
        <f t="shared" si="6"/>
        <v>200000</v>
      </c>
      <c r="Q20" s="555">
        <f t="shared" si="7"/>
        <v>200000</v>
      </c>
      <c r="R20" s="586">
        <f t="shared" si="8"/>
        <v>200000</v>
      </c>
      <c r="S20" s="586">
        <f t="shared" si="9"/>
        <v>200000</v>
      </c>
      <c r="T20" s="555">
        <f t="shared" si="10"/>
        <v>200000</v>
      </c>
      <c r="U20" s="586">
        <f t="shared" si="11"/>
        <v>200000</v>
      </c>
      <c r="V20" s="586">
        <f t="shared" si="12"/>
        <v>200000</v>
      </c>
      <c r="W20" s="555">
        <f t="shared" si="13"/>
        <v>200000</v>
      </c>
      <c r="X20" s="586">
        <f t="shared" si="14"/>
        <v>200000</v>
      </c>
      <c r="Y20" s="586">
        <f t="shared" si="15"/>
        <v>200000</v>
      </c>
      <c r="Z20" s="554">
        <f t="shared" si="16"/>
        <v>200000</v>
      </c>
      <c r="AA20" s="552">
        <f t="shared" si="17"/>
        <v>400000</v>
      </c>
      <c r="AB20" s="586">
        <f t="shared" si="18"/>
        <v>400000</v>
      </c>
      <c r="AC20" s="555">
        <f t="shared" si="19"/>
        <v>400000</v>
      </c>
      <c r="AD20" s="586">
        <f t="shared" si="20"/>
        <v>400000</v>
      </c>
      <c r="AE20" s="586">
        <f t="shared" si="21"/>
        <v>400000</v>
      </c>
      <c r="AF20" s="555">
        <f t="shared" si="22"/>
        <v>400000</v>
      </c>
      <c r="AG20" s="586">
        <f t="shared" si="23"/>
        <v>400000</v>
      </c>
      <c r="AH20" s="586">
        <f t="shared" si="24"/>
        <v>400000</v>
      </c>
      <c r="AI20" s="555">
        <f t="shared" si="25"/>
        <v>400000</v>
      </c>
      <c r="AJ20" s="586">
        <f t="shared" si="26"/>
        <v>400000</v>
      </c>
      <c r="AK20" s="586">
        <f t="shared" si="27"/>
        <v>400000</v>
      </c>
      <c r="AL20" s="554">
        <f t="shared" si="28"/>
        <v>400000</v>
      </c>
      <c r="AM20" s="553"/>
      <c r="AN20" s="556">
        <f>SUM(C20:E20)</f>
        <v>300000</v>
      </c>
      <c r="AO20" s="557">
        <f>SUM(F20:H20)</f>
        <v>300000</v>
      </c>
      <c r="AP20" s="557">
        <f>SUM(I20:K20)</f>
        <v>300000</v>
      </c>
      <c r="AQ20" s="558">
        <f>SUM(L20:N20)</f>
        <v>300000</v>
      </c>
      <c r="AR20" s="556">
        <f>SUM(O20:Q20)</f>
        <v>600000</v>
      </c>
      <c r="AS20" s="557">
        <f>SUM(R20:T20)</f>
        <v>600000</v>
      </c>
      <c r="AT20" s="557">
        <f>SUM(U20:W20)</f>
        <v>600000</v>
      </c>
      <c r="AU20" s="558">
        <f>SUM(X20:Z20)</f>
        <v>600000</v>
      </c>
      <c r="AV20" s="556">
        <f>SUM(AA20:AC20)</f>
        <v>1200000</v>
      </c>
      <c r="AW20" s="557">
        <f>SUM(AD20:AF20)</f>
        <v>1200000</v>
      </c>
      <c r="AX20" s="557">
        <f>SUM(AG20:AI20)</f>
        <v>1200000</v>
      </c>
      <c r="AY20" s="558">
        <f>SUM(AJ20:AL20)</f>
        <v>1200000</v>
      </c>
      <c r="AZ20" s="478"/>
      <c r="BA20" s="551">
        <f>SUM(AN20,AO20,AP20,AQ20)</f>
        <v>1200000</v>
      </c>
      <c r="BB20" s="551">
        <f>SUM(AR20,AS20,AT20,AU20)</f>
        <v>2400000</v>
      </c>
      <c r="BC20" s="551">
        <f>SUM(AV20,AW20,AX20,AY20)</f>
        <v>4800000</v>
      </c>
      <c r="BD20" s="780">
        <f>SUM(BA20:BC20)</f>
        <v>8400000</v>
      </c>
    </row>
    <row r="21" spans="1:56" outlineLevel="1">
      <c r="B21" s="509" t="s">
        <v>1595</v>
      </c>
      <c r="C21" s="552">
        <v>300000</v>
      </c>
      <c r="D21" s="586">
        <v>300000</v>
      </c>
      <c r="E21" s="555">
        <v>300000</v>
      </c>
      <c r="F21" s="586">
        <v>300000</v>
      </c>
      <c r="G21" s="586">
        <v>300000</v>
      </c>
      <c r="H21" s="555">
        <v>300000</v>
      </c>
      <c r="I21" s="586">
        <v>300000</v>
      </c>
      <c r="J21" s="586">
        <v>300000</v>
      </c>
      <c r="K21" s="555">
        <v>300000</v>
      </c>
      <c r="L21" s="586">
        <v>300000</v>
      </c>
      <c r="M21" s="586">
        <v>300000</v>
      </c>
      <c r="N21" s="554">
        <v>300000</v>
      </c>
      <c r="O21" s="586">
        <f>C21*2</f>
        <v>600000</v>
      </c>
      <c r="P21" s="586">
        <f t="shared" si="6"/>
        <v>600000</v>
      </c>
      <c r="Q21" s="555">
        <f t="shared" si="7"/>
        <v>600000</v>
      </c>
      <c r="R21" s="586">
        <f t="shared" si="8"/>
        <v>600000</v>
      </c>
      <c r="S21" s="586">
        <f t="shared" si="9"/>
        <v>600000</v>
      </c>
      <c r="T21" s="555">
        <f t="shared" si="10"/>
        <v>600000</v>
      </c>
      <c r="U21" s="586">
        <f t="shared" si="11"/>
        <v>600000</v>
      </c>
      <c r="V21" s="586">
        <f t="shared" si="12"/>
        <v>600000</v>
      </c>
      <c r="W21" s="555">
        <f t="shared" si="13"/>
        <v>600000</v>
      </c>
      <c r="X21" s="586">
        <f t="shared" si="14"/>
        <v>600000</v>
      </c>
      <c r="Y21" s="586">
        <f t="shared" si="15"/>
        <v>600000</v>
      </c>
      <c r="Z21" s="554">
        <f t="shared" si="16"/>
        <v>600000</v>
      </c>
      <c r="AA21" s="552">
        <f t="shared" si="17"/>
        <v>1200000</v>
      </c>
      <c r="AB21" s="586">
        <f t="shared" si="18"/>
        <v>1200000</v>
      </c>
      <c r="AC21" s="555">
        <f t="shared" si="19"/>
        <v>1200000</v>
      </c>
      <c r="AD21" s="586">
        <f t="shared" si="20"/>
        <v>1200000</v>
      </c>
      <c r="AE21" s="586">
        <f t="shared" si="21"/>
        <v>1200000</v>
      </c>
      <c r="AF21" s="555">
        <f t="shared" si="22"/>
        <v>1200000</v>
      </c>
      <c r="AG21" s="586">
        <f t="shared" si="23"/>
        <v>1200000</v>
      </c>
      <c r="AH21" s="586">
        <f t="shared" si="24"/>
        <v>1200000</v>
      </c>
      <c r="AI21" s="555">
        <f t="shared" si="25"/>
        <v>1200000</v>
      </c>
      <c r="AJ21" s="586">
        <f t="shared" si="26"/>
        <v>1200000</v>
      </c>
      <c r="AK21" s="586">
        <f t="shared" si="27"/>
        <v>1200000</v>
      </c>
      <c r="AL21" s="554">
        <f t="shared" si="28"/>
        <v>1200000</v>
      </c>
      <c r="AM21" s="553"/>
      <c r="AN21" s="556">
        <f>SUM(C21:E21)</f>
        <v>900000</v>
      </c>
      <c r="AO21" s="557">
        <f>SUM(F21:H21)</f>
        <v>900000</v>
      </c>
      <c r="AP21" s="557">
        <f>SUM(I21:K21)</f>
        <v>900000</v>
      </c>
      <c r="AQ21" s="558">
        <f>SUM(L21:N21)</f>
        <v>900000</v>
      </c>
      <c r="AR21" s="556">
        <f>SUM(O21:Q21)</f>
        <v>1800000</v>
      </c>
      <c r="AS21" s="557">
        <f>SUM(R21:T21)</f>
        <v>1800000</v>
      </c>
      <c r="AT21" s="557">
        <f>SUM(U21:W21)</f>
        <v>1800000</v>
      </c>
      <c r="AU21" s="558">
        <f>SUM(X21:Z21)</f>
        <v>1800000</v>
      </c>
      <c r="AV21" s="556">
        <f>SUM(AA21:AC21)</f>
        <v>3600000</v>
      </c>
      <c r="AW21" s="557">
        <f>SUM(AD21:AF21)</f>
        <v>3600000</v>
      </c>
      <c r="AX21" s="557">
        <f>SUM(AG21:AI21)</f>
        <v>3600000</v>
      </c>
      <c r="AY21" s="558">
        <f>SUM(AJ21:AL21)</f>
        <v>3600000</v>
      </c>
      <c r="AZ21" s="478"/>
      <c r="BA21" s="551">
        <f>SUM(AN21,AO21,AP21,AQ21)</f>
        <v>3600000</v>
      </c>
      <c r="BB21" s="551">
        <f>SUM(AR21,AS21,AT21,AU21)</f>
        <v>7200000</v>
      </c>
      <c r="BC21" s="551">
        <f>SUM(AV21,AW21,AX21,AY21)</f>
        <v>14400000</v>
      </c>
      <c r="BD21" s="780">
        <f>SUM(BA21:BC21)</f>
        <v>25200000</v>
      </c>
    </row>
    <row r="22" spans="1:56" outlineLevel="1">
      <c r="B22" s="571" t="s">
        <v>1616</v>
      </c>
      <c r="C22" s="560">
        <f t="shared" ref="C22:AL22" si="29">SUM(C18:C21)</f>
        <v>500000</v>
      </c>
      <c r="D22" s="561">
        <f t="shared" si="29"/>
        <v>500000</v>
      </c>
      <c r="E22" s="563">
        <f t="shared" si="29"/>
        <v>500000</v>
      </c>
      <c r="F22" s="561">
        <f t="shared" si="29"/>
        <v>500000</v>
      </c>
      <c r="G22" s="561">
        <f t="shared" si="29"/>
        <v>500000</v>
      </c>
      <c r="H22" s="563">
        <f t="shared" si="29"/>
        <v>500000</v>
      </c>
      <c r="I22" s="561">
        <f t="shared" si="29"/>
        <v>500000</v>
      </c>
      <c r="J22" s="561">
        <f t="shared" si="29"/>
        <v>500000</v>
      </c>
      <c r="K22" s="563">
        <f t="shared" si="29"/>
        <v>500000</v>
      </c>
      <c r="L22" s="561">
        <f t="shared" si="29"/>
        <v>500000</v>
      </c>
      <c r="M22" s="561">
        <f t="shared" si="29"/>
        <v>500000</v>
      </c>
      <c r="N22" s="562">
        <f t="shared" si="29"/>
        <v>500000</v>
      </c>
      <c r="O22" s="561">
        <f t="shared" si="29"/>
        <v>1000000</v>
      </c>
      <c r="P22" s="561">
        <f t="shared" si="29"/>
        <v>1000000</v>
      </c>
      <c r="Q22" s="563">
        <f t="shared" si="29"/>
        <v>1000000</v>
      </c>
      <c r="R22" s="561">
        <f t="shared" si="29"/>
        <v>1000000</v>
      </c>
      <c r="S22" s="561">
        <f t="shared" si="29"/>
        <v>1000000</v>
      </c>
      <c r="T22" s="563">
        <f t="shared" si="29"/>
        <v>1000000</v>
      </c>
      <c r="U22" s="561">
        <f t="shared" si="29"/>
        <v>1000000</v>
      </c>
      <c r="V22" s="561">
        <f t="shared" si="29"/>
        <v>1000000</v>
      </c>
      <c r="W22" s="563">
        <f t="shared" si="29"/>
        <v>1000000</v>
      </c>
      <c r="X22" s="561">
        <f t="shared" si="29"/>
        <v>1000000</v>
      </c>
      <c r="Y22" s="561">
        <f t="shared" si="29"/>
        <v>1000000</v>
      </c>
      <c r="Z22" s="562">
        <f t="shared" si="29"/>
        <v>1000000</v>
      </c>
      <c r="AA22" s="560">
        <f t="shared" si="29"/>
        <v>2000000</v>
      </c>
      <c r="AB22" s="561">
        <f t="shared" si="29"/>
        <v>2000000</v>
      </c>
      <c r="AC22" s="563">
        <f t="shared" si="29"/>
        <v>2000000</v>
      </c>
      <c r="AD22" s="561">
        <f t="shared" si="29"/>
        <v>2000000</v>
      </c>
      <c r="AE22" s="561">
        <f t="shared" si="29"/>
        <v>2000000</v>
      </c>
      <c r="AF22" s="563">
        <f t="shared" si="29"/>
        <v>2000000</v>
      </c>
      <c r="AG22" s="561">
        <f t="shared" si="29"/>
        <v>2000000</v>
      </c>
      <c r="AH22" s="561">
        <f t="shared" si="29"/>
        <v>2000000</v>
      </c>
      <c r="AI22" s="563">
        <f t="shared" si="29"/>
        <v>2000000</v>
      </c>
      <c r="AJ22" s="561">
        <f t="shared" si="29"/>
        <v>2000000</v>
      </c>
      <c r="AK22" s="561">
        <f t="shared" si="29"/>
        <v>2000000</v>
      </c>
      <c r="AL22" s="562">
        <f t="shared" si="29"/>
        <v>2000000</v>
      </c>
      <c r="AM22" s="544"/>
      <c r="AN22" s="564">
        <f>SUM(C22:E22)</f>
        <v>1500000</v>
      </c>
      <c r="AO22" s="565">
        <f>SUM(F22:H22)</f>
        <v>1500000</v>
      </c>
      <c r="AP22" s="565">
        <f>SUM(I22:K22)</f>
        <v>1500000</v>
      </c>
      <c r="AQ22" s="566">
        <f>SUM(L22:N22)</f>
        <v>1500000</v>
      </c>
      <c r="AR22" s="564">
        <f>SUM(O22:Q22)</f>
        <v>3000000</v>
      </c>
      <c r="AS22" s="565">
        <f>SUM(R22:T22)</f>
        <v>3000000</v>
      </c>
      <c r="AT22" s="565">
        <f>SUM(U22:W22)</f>
        <v>3000000</v>
      </c>
      <c r="AU22" s="566">
        <f>SUM(X22:Z22)</f>
        <v>3000000</v>
      </c>
      <c r="AV22" s="564">
        <f>SUM(AA22:AC22)</f>
        <v>6000000</v>
      </c>
      <c r="AW22" s="565">
        <f>SUM(AD22:AF22)</f>
        <v>6000000</v>
      </c>
      <c r="AX22" s="565">
        <f>SUM(AG22:AI22)</f>
        <v>6000000</v>
      </c>
      <c r="AY22" s="566">
        <f>SUM(AJ22:AL22)</f>
        <v>6000000</v>
      </c>
      <c r="AZ22" s="478"/>
      <c r="BA22" s="559">
        <f>SUM(AN22,AO22,AP22,AQ22)</f>
        <v>6000000</v>
      </c>
      <c r="BB22" s="559">
        <f>SUM(AR22,AS22,AT22,AU22)</f>
        <v>12000000</v>
      </c>
      <c r="BC22" s="559">
        <f>SUM(AV22,AW22,AX22,AY22)</f>
        <v>24000000</v>
      </c>
      <c r="BD22" s="781">
        <f>SUM(BA22:BC22)</f>
        <v>42000000</v>
      </c>
    </row>
    <row r="23" spans="1:56" outlineLevel="1">
      <c r="B23" s="483"/>
      <c r="C23" s="552"/>
      <c r="D23" s="586"/>
      <c r="E23" s="555"/>
      <c r="F23" s="586"/>
      <c r="G23" s="586"/>
      <c r="H23" s="555"/>
      <c r="I23" s="586"/>
      <c r="J23" s="586"/>
      <c r="K23" s="555"/>
      <c r="L23" s="586"/>
      <c r="M23" s="586"/>
      <c r="N23" s="554"/>
      <c r="O23" s="586"/>
      <c r="P23" s="586"/>
      <c r="Q23" s="555"/>
      <c r="R23" s="586"/>
      <c r="S23" s="586"/>
      <c r="T23" s="555"/>
      <c r="U23" s="586"/>
      <c r="V23" s="586"/>
      <c r="W23" s="555"/>
      <c r="X23" s="586"/>
      <c r="Y23" s="586"/>
      <c r="Z23" s="554"/>
      <c r="AA23" s="552"/>
      <c r="AB23" s="586"/>
      <c r="AC23" s="555"/>
      <c r="AD23" s="586"/>
      <c r="AE23" s="586"/>
      <c r="AF23" s="555"/>
      <c r="AG23" s="586"/>
      <c r="AH23" s="586"/>
      <c r="AI23" s="555"/>
      <c r="AJ23" s="586"/>
      <c r="AK23" s="586"/>
      <c r="AL23" s="554"/>
      <c r="AM23" s="553"/>
      <c r="AN23" s="556"/>
      <c r="AO23" s="557"/>
      <c r="AP23" s="557"/>
      <c r="AQ23" s="558" t="s">
        <v>1590</v>
      </c>
      <c r="AR23" s="556"/>
      <c r="AS23" s="557"/>
      <c r="AT23" s="557"/>
      <c r="AU23" s="558"/>
      <c r="AV23" s="556"/>
      <c r="AW23" s="557"/>
      <c r="AX23" s="557"/>
      <c r="AY23" s="558"/>
      <c r="AZ23" s="478"/>
      <c r="BA23" s="481"/>
      <c r="BB23" s="481"/>
      <c r="BC23" s="481"/>
      <c r="BD23" s="782"/>
    </row>
    <row r="24" spans="1:56" outlineLevel="1">
      <c r="A24" s="478"/>
      <c r="B24" s="509" t="s">
        <v>1596</v>
      </c>
      <c r="C24" s="552">
        <v>-30000</v>
      </c>
      <c r="D24" s="586">
        <v>-30000</v>
      </c>
      <c r="E24" s="555">
        <v>-30000</v>
      </c>
      <c r="F24" s="586">
        <v>-30000</v>
      </c>
      <c r="G24" s="586">
        <v>-30000</v>
      </c>
      <c r="H24" s="555">
        <v>-30000</v>
      </c>
      <c r="I24" s="586">
        <v>-30000</v>
      </c>
      <c r="J24" s="586">
        <v>-30000</v>
      </c>
      <c r="K24" s="555">
        <v>-30000</v>
      </c>
      <c r="L24" s="586">
        <v>-30000</v>
      </c>
      <c r="M24" s="586">
        <v>-30000</v>
      </c>
      <c r="N24" s="554">
        <v>-30000</v>
      </c>
      <c r="O24" s="586">
        <f>C24*2</f>
        <v>-60000</v>
      </c>
      <c r="P24" s="586">
        <f t="shared" ref="P24:P27" si="30">D24*2</f>
        <v>-60000</v>
      </c>
      <c r="Q24" s="555">
        <f t="shared" ref="Q24:Q27" si="31">E24*2</f>
        <v>-60000</v>
      </c>
      <c r="R24" s="586">
        <f t="shared" ref="R24:R27" si="32">F24*2</f>
        <v>-60000</v>
      </c>
      <c r="S24" s="586">
        <f t="shared" ref="S24:S27" si="33">G24*2</f>
        <v>-60000</v>
      </c>
      <c r="T24" s="555">
        <f t="shared" ref="T24:T27" si="34">H24*2</f>
        <v>-60000</v>
      </c>
      <c r="U24" s="586">
        <f t="shared" ref="U24:U27" si="35">I24*2</f>
        <v>-60000</v>
      </c>
      <c r="V24" s="586">
        <f t="shared" ref="V24:V27" si="36">J24*2</f>
        <v>-60000</v>
      </c>
      <c r="W24" s="555">
        <f t="shared" ref="W24:W27" si="37">K24*2</f>
        <v>-60000</v>
      </c>
      <c r="X24" s="586">
        <f t="shared" ref="X24:X27" si="38">L24*2</f>
        <v>-60000</v>
      </c>
      <c r="Y24" s="586">
        <f t="shared" ref="Y24:Y27" si="39">M24*2</f>
        <v>-60000</v>
      </c>
      <c r="Z24" s="554">
        <f t="shared" ref="Z24:Z27" si="40">N24*2</f>
        <v>-60000</v>
      </c>
      <c r="AA24" s="552">
        <f t="shared" ref="AA24:AA27" si="41">O24*2</f>
        <v>-120000</v>
      </c>
      <c r="AB24" s="586">
        <f t="shared" ref="AB24:AB27" si="42">P24*2</f>
        <v>-120000</v>
      </c>
      <c r="AC24" s="555">
        <f t="shared" ref="AC24:AC27" si="43">Q24*2</f>
        <v>-120000</v>
      </c>
      <c r="AD24" s="586">
        <f t="shared" ref="AD24:AD27" si="44">R24*2</f>
        <v>-120000</v>
      </c>
      <c r="AE24" s="586">
        <f t="shared" ref="AE24:AE27" si="45">S24*2</f>
        <v>-120000</v>
      </c>
      <c r="AF24" s="555">
        <f t="shared" ref="AF24:AF27" si="46">T24*2</f>
        <v>-120000</v>
      </c>
      <c r="AG24" s="586">
        <f t="shared" ref="AG24:AG27" si="47">U24*2</f>
        <v>-120000</v>
      </c>
      <c r="AH24" s="586">
        <f t="shared" ref="AH24:AH27" si="48">V24*2</f>
        <v>-120000</v>
      </c>
      <c r="AI24" s="555">
        <f t="shared" ref="AI24:AI27" si="49">W24*2</f>
        <v>-120000</v>
      </c>
      <c r="AJ24" s="586">
        <f t="shared" ref="AJ24:AJ27" si="50">X24*2</f>
        <v>-120000</v>
      </c>
      <c r="AK24" s="586">
        <f t="shared" ref="AK24:AK27" si="51">Y24*2</f>
        <v>-120000</v>
      </c>
      <c r="AL24" s="554">
        <f t="shared" ref="AL24:AL27" si="52">Z24*2</f>
        <v>-120000</v>
      </c>
      <c r="AM24" s="553"/>
      <c r="AN24" s="556">
        <f>SUM(C24:E24)</f>
        <v>-90000</v>
      </c>
      <c r="AO24" s="557">
        <f>SUM(F24:H24)</f>
        <v>-90000</v>
      </c>
      <c r="AP24" s="557">
        <f>SUM(I24:K24)</f>
        <v>-90000</v>
      </c>
      <c r="AQ24" s="558">
        <f>SUM(L24:N24)</f>
        <v>-90000</v>
      </c>
      <c r="AR24" s="556">
        <f>SUM(O24:Q24)</f>
        <v>-180000</v>
      </c>
      <c r="AS24" s="557">
        <f>SUM(R24:T24)</f>
        <v>-180000</v>
      </c>
      <c r="AT24" s="557">
        <f>SUM(U24:W24)</f>
        <v>-180000</v>
      </c>
      <c r="AU24" s="558">
        <f>SUM(X24:Z24)</f>
        <v>-180000</v>
      </c>
      <c r="AV24" s="556">
        <f>SUM(AA24:AC24)</f>
        <v>-360000</v>
      </c>
      <c r="AW24" s="557">
        <f>SUM(AD24:AF24)</f>
        <v>-360000</v>
      </c>
      <c r="AX24" s="557">
        <f>SUM(AG24:AI24)</f>
        <v>-360000</v>
      </c>
      <c r="AY24" s="558">
        <f>SUM(AJ24:AL24)</f>
        <v>-360000</v>
      </c>
      <c r="AZ24" s="478"/>
      <c r="BA24" s="551">
        <f>SUM(AN24,AO24,AP24,AQ24)</f>
        <v>-360000</v>
      </c>
      <c r="BB24" s="551">
        <f>SUM(AR24,AS24,AT24,AU24)</f>
        <v>-720000</v>
      </c>
      <c r="BC24" s="551">
        <f>SUM(AV24,AW24,AX24,AY24)</f>
        <v>-1440000</v>
      </c>
      <c r="BD24" s="780">
        <f>SUM(BA24:BC24)</f>
        <v>-2520000</v>
      </c>
    </row>
    <row r="25" spans="1:56" outlineLevel="1">
      <c r="A25" s="479"/>
      <c r="B25" s="509" t="s">
        <v>1597</v>
      </c>
      <c r="C25" s="552">
        <v>-10000</v>
      </c>
      <c r="D25" s="586">
        <v>-10000</v>
      </c>
      <c r="E25" s="555">
        <v>-10000</v>
      </c>
      <c r="F25" s="586">
        <v>-10000</v>
      </c>
      <c r="G25" s="586">
        <v>-10000</v>
      </c>
      <c r="H25" s="555">
        <v>-10000</v>
      </c>
      <c r="I25" s="586">
        <v>-10000</v>
      </c>
      <c r="J25" s="586">
        <v>-10000</v>
      </c>
      <c r="K25" s="555">
        <v>-10000</v>
      </c>
      <c r="L25" s="586">
        <v>-10000</v>
      </c>
      <c r="M25" s="586">
        <v>-10000</v>
      </c>
      <c r="N25" s="554">
        <v>-10000</v>
      </c>
      <c r="O25" s="586">
        <f>C25*2</f>
        <v>-20000</v>
      </c>
      <c r="P25" s="586">
        <f t="shared" si="30"/>
        <v>-20000</v>
      </c>
      <c r="Q25" s="555">
        <f t="shared" si="31"/>
        <v>-20000</v>
      </c>
      <c r="R25" s="586">
        <f t="shared" si="32"/>
        <v>-20000</v>
      </c>
      <c r="S25" s="586">
        <f t="shared" si="33"/>
        <v>-20000</v>
      </c>
      <c r="T25" s="555">
        <f t="shared" si="34"/>
        <v>-20000</v>
      </c>
      <c r="U25" s="586">
        <f t="shared" si="35"/>
        <v>-20000</v>
      </c>
      <c r="V25" s="586">
        <f t="shared" si="36"/>
        <v>-20000</v>
      </c>
      <c r="W25" s="555">
        <f t="shared" si="37"/>
        <v>-20000</v>
      </c>
      <c r="X25" s="586">
        <f t="shared" si="38"/>
        <v>-20000</v>
      </c>
      <c r="Y25" s="586">
        <f t="shared" si="39"/>
        <v>-20000</v>
      </c>
      <c r="Z25" s="554">
        <f t="shared" si="40"/>
        <v>-20000</v>
      </c>
      <c r="AA25" s="552">
        <f t="shared" si="41"/>
        <v>-40000</v>
      </c>
      <c r="AB25" s="586">
        <f t="shared" si="42"/>
        <v>-40000</v>
      </c>
      <c r="AC25" s="555">
        <f t="shared" si="43"/>
        <v>-40000</v>
      </c>
      <c r="AD25" s="586">
        <f t="shared" si="44"/>
        <v>-40000</v>
      </c>
      <c r="AE25" s="586">
        <f t="shared" si="45"/>
        <v>-40000</v>
      </c>
      <c r="AF25" s="555">
        <f t="shared" si="46"/>
        <v>-40000</v>
      </c>
      <c r="AG25" s="586">
        <f t="shared" si="47"/>
        <v>-40000</v>
      </c>
      <c r="AH25" s="586">
        <f t="shared" si="48"/>
        <v>-40000</v>
      </c>
      <c r="AI25" s="555">
        <f t="shared" si="49"/>
        <v>-40000</v>
      </c>
      <c r="AJ25" s="586">
        <f t="shared" si="50"/>
        <v>-40000</v>
      </c>
      <c r="AK25" s="586">
        <f t="shared" si="51"/>
        <v>-40000</v>
      </c>
      <c r="AL25" s="554">
        <f t="shared" si="52"/>
        <v>-40000</v>
      </c>
      <c r="AM25" s="553"/>
      <c r="AN25" s="556">
        <f>SUM(C25:E25)</f>
        <v>-30000</v>
      </c>
      <c r="AO25" s="557">
        <f>SUM(F25:H25)</f>
        <v>-30000</v>
      </c>
      <c r="AP25" s="557">
        <f>SUM(I25:K25)</f>
        <v>-30000</v>
      </c>
      <c r="AQ25" s="558">
        <f>SUM(L25:N25)</f>
        <v>-30000</v>
      </c>
      <c r="AR25" s="556">
        <f>SUM(O25:Q25)</f>
        <v>-60000</v>
      </c>
      <c r="AS25" s="557">
        <f>SUM(R25:T25)</f>
        <v>-60000</v>
      </c>
      <c r="AT25" s="557">
        <f>SUM(U25:W25)</f>
        <v>-60000</v>
      </c>
      <c r="AU25" s="558">
        <f>SUM(X25:Z25)</f>
        <v>-60000</v>
      </c>
      <c r="AV25" s="556">
        <f>SUM(AA25:AC25)</f>
        <v>-120000</v>
      </c>
      <c r="AW25" s="557">
        <f>SUM(AD25:AF25)</f>
        <v>-120000</v>
      </c>
      <c r="AX25" s="557">
        <f>SUM(AG25:AI25)</f>
        <v>-120000</v>
      </c>
      <c r="AY25" s="558">
        <f>SUM(AJ25:AL25)</f>
        <v>-120000</v>
      </c>
      <c r="AZ25" s="478"/>
      <c r="BA25" s="551">
        <f>SUM(AN25,AO25,AP25,AQ25)</f>
        <v>-120000</v>
      </c>
      <c r="BB25" s="551">
        <f>SUM(AR25,AS25,AT25,AU25)</f>
        <v>-240000</v>
      </c>
      <c r="BC25" s="551">
        <f>SUM(AV25,AW25,AX25,AY25)</f>
        <v>-480000</v>
      </c>
      <c r="BD25" s="780">
        <f>SUM(BA25:BC25)</f>
        <v>-840000</v>
      </c>
    </row>
    <row r="26" spans="1:56" outlineLevel="1">
      <c r="B26" s="572" t="s">
        <v>1598</v>
      </c>
      <c r="C26" s="552">
        <v>-100000</v>
      </c>
      <c r="D26" s="586">
        <v>-100000</v>
      </c>
      <c r="E26" s="555">
        <v>-100000</v>
      </c>
      <c r="F26" s="586">
        <v>-100000</v>
      </c>
      <c r="G26" s="586">
        <v>-100000</v>
      </c>
      <c r="H26" s="555">
        <v>-100000</v>
      </c>
      <c r="I26" s="586">
        <v>-100000</v>
      </c>
      <c r="J26" s="586">
        <v>-100000</v>
      </c>
      <c r="K26" s="555">
        <v>-100000</v>
      </c>
      <c r="L26" s="586">
        <v>-100000</v>
      </c>
      <c r="M26" s="586">
        <v>-100000</v>
      </c>
      <c r="N26" s="554">
        <v>-100000</v>
      </c>
      <c r="O26" s="586">
        <f>C26*2</f>
        <v>-200000</v>
      </c>
      <c r="P26" s="586">
        <f t="shared" si="30"/>
        <v>-200000</v>
      </c>
      <c r="Q26" s="555">
        <f t="shared" si="31"/>
        <v>-200000</v>
      </c>
      <c r="R26" s="586">
        <f t="shared" si="32"/>
        <v>-200000</v>
      </c>
      <c r="S26" s="586">
        <f t="shared" si="33"/>
        <v>-200000</v>
      </c>
      <c r="T26" s="555">
        <f t="shared" si="34"/>
        <v>-200000</v>
      </c>
      <c r="U26" s="586">
        <f t="shared" si="35"/>
        <v>-200000</v>
      </c>
      <c r="V26" s="586">
        <f t="shared" si="36"/>
        <v>-200000</v>
      </c>
      <c r="W26" s="555">
        <f t="shared" si="37"/>
        <v>-200000</v>
      </c>
      <c r="X26" s="586">
        <f t="shared" si="38"/>
        <v>-200000</v>
      </c>
      <c r="Y26" s="586">
        <f t="shared" si="39"/>
        <v>-200000</v>
      </c>
      <c r="Z26" s="554">
        <f t="shared" si="40"/>
        <v>-200000</v>
      </c>
      <c r="AA26" s="552">
        <f t="shared" si="41"/>
        <v>-400000</v>
      </c>
      <c r="AB26" s="586">
        <f t="shared" si="42"/>
        <v>-400000</v>
      </c>
      <c r="AC26" s="555">
        <f t="shared" si="43"/>
        <v>-400000</v>
      </c>
      <c r="AD26" s="586">
        <f t="shared" si="44"/>
        <v>-400000</v>
      </c>
      <c r="AE26" s="586">
        <f t="shared" si="45"/>
        <v>-400000</v>
      </c>
      <c r="AF26" s="555">
        <f t="shared" si="46"/>
        <v>-400000</v>
      </c>
      <c r="AG26" s="586">
        <f t="shared" si="47"/>
        <v>-400000</v>
      </c>
      <c r="AH26" s="586">
        <f t="shared" si="48"/>
        <v>-400000</v>
      </c>
      <c r="AI26" s="555">
        <f t="shared" si="49"/>
        <v>-400000</v>
      </c>
      <c r="AJ26" s="586">
        <f t="shared" si="50"/>
        <v>-400000</v>
      </c>
      <c r="AK26" s="586">
        <f t="shared" si="51"/>
        <v>-400000</v>
      </c>
      <c r="AL26" s="554">
        <f t="shared" si="52"/>
        <v>-400000</v>
      </c>
      <c r="AM26" s="553"/>
      <c r="AN26" s="556">
        <f>SUM(C26:E26)</f>
        <v>-300000</v>
      </c>
      <c r="AO26" s="557">
        <f>SUM(F26:H26)</f>
        <v>-300000</v>
      </c>
      <c r="AP26" s="557">
        <f>SUM(I26:K26)</f>
        <v>-300000</v>
      </c>
      <c r="AQ26" s="558">
        <f>SUM(L26:N26)</f>
        <v>-300000</v>
      </c>
      <c r="AR26" s="556">
        <f>SUM(O26:Q26)</f>
        <v>-600000</v>
      </c>
      <c r="AS26" s="557">
        <f>SUM(R26:T26)</f>
        <v>-600000</v>
      </c>
      <c r="AT26" s="557">
        <f>SUM(U26:W26)</f>
        <v>-600000</v>
      </c>
      <c r="AU26" s="558">
        <f>SUM(X26:Z26)</f>
        <v>-600000</v>
      </c>
      <c r="AV26" s="556">
        <f>SUM(AA26:AC26)</f>
        <v>-1200000</v>
      </c>
      <c r="AW26" s="557">
        <f>SUM(AD26:AF26)</f>
        <v>-1200000</v>
      </c>
      <c r="AX26" s="557">
        <f>SUM(AG26:AI26)</f>
        <v>-1200000</v>
      </c>
      <c r="AY26" s="558">
        <f>SUM(AJ26:AL26)</f>
        <v>-1200000</v>
      </c>
      <c r="AZ26" s="478"/>
      <c r="BA26" s="551">
        <f>SUM(AN26,AO26,AP26,AQ26)</f>
        <v>-1200000</v>
      </c>
      <c r="BB26" s="551">
        <f>SUM(AR26,AS26,AT26,AU26)</f>
        <v>-2400000</v>
      </c>
      <c r="BC26" s="551">
        <f>SUM(AV26,AW26,AX26,AY26)</f>
        <v>-4800000</v>
      </c>
      <c r="BD26" s="780">
        <f>SUM(BA26:BC26)</f>
        <v>-8400000</v>
      </c>
    </row>
    <row r="27" spans="1:56" outlineLevel="1">
      <c r="B27" s="572" t="s">
        <v>1599</v>
      </c>
      <c r="C27" s="567">
        <v>-60000</v>
      </c>
      <c r="D27" s="568">
        <v>-60000</v>
      </c>
      <c r="E27" s="570">
        <v>-60000</v>
      </c>
      <c r="F27" s="568">
        <v>-60000</v>
      </c>
      <c r="G27" s="568">
        <v>-60000</v>
      </c>
      <c r="H27" s="570">
        <v>-60000</v>
      </c>
      <c r="I27" s="568">
        <v>-60000</v>
      </c>
      <c r="J27" s="568">
        <v>-60000</v>
      </c>
      <c r="K27" s="570">
        <v>-60000</v>
      </c>
      <c r="L27" s="568">
        <v>-60000</v>
      </c>
      <c r="M27" s="568">
        <v>-60000</v>
      </c>
      <c r="N27" s="569">
        <v>-60000</v>
      </c>
      <c r="O27" s="568">
        <f>C27*2</f>
        <v>-120000</v>
      </c>
      <c r="P27" s="568">
        <f t="shared" si="30"/>
        <v>-120000</v>
      </c>
      <c r="Q27" s="570">
        <f t="shared" si="31"/>
        <v>-120000</v>
      </c>
      <c r="R27" s="568">
        <f t="shared" si="32"/>
        <v>-120000</v>
      </c>
      <c r="S27" s="568">
        <f t="shared" si="33"/>
        <v>-120000</v>
      </c>
      <c r="T27" s="570">
        <f t="shared" si="34"/>
        <v>-120000</v>
      </c>
      <c r="U27" s="568">
        <f t="shared" si="35"/>
        <v>-120000</v>
      </c>
      <c r="V27" s="568">
        <f t="shared" si="36"/>
        <v>-120000</v>
      </c>
      <c r="W27" s="570">
        <f t="shared" si="37"/>
        <v>-120000</v>
      </c>
      <c r="X27" s="568">
        <f t="shared" si="38"/>
        <v>-120000</v>
      </c>
      <c r="Y27" s="568">
        <f t="shared" si="39"/>
        <v>-120000</v>
      </c>
      <c r="Z27" s="569">
        <f t="shared" si="40"/>
        <v>-120000</v>
      </c>
      <c r="AA27" s="567">
        <f t="shared" si="41"/>
        <v>-240000</v>
      </c>
      <c r="AB27" s="568">
        <f t="shared" si="42"/>
        <v>-240000</v>
      </c>
      <c r="AC27" s="570">
        <f t="shared" si="43"/>
        <v>-240000</v>
      </c>
      <c r="AD27" s="568">
        <f t="shared" si="44"/>
        <v>-240000</v>
      </c>
      <c r="AE27" s="568">
        <f t="shared" si="45"/>
        <v>-240000</v>
      </c>
      <c r="AF27" s="570">
        <f t="shared" si="46"/>
        <v>-240000</v>
      </c>
      <c r="AG27" s="568">
        <f t="shared" si="47"/>
        <v>-240000</v>
      </c>
      <c r="AH27" s="568">
        <f t="shared" si="48"/>
        <v>-240000</v>
      </c>
      <c r="AI27" s="570">
        <f t="shared" si="49"/>
        <v>-240000</v>
      </c>
      <c r="AJ27" s="568">
        <f t="shared" si="50"/>
        <v>-240000</v>
      </c>
      <c r="AK27" s="568">
        <f t="shared" si="51"/>
        <v>-240000</v>
      </c>
      <c r="AL27" s="569">
        <f t="shared" si="52"/>
        <v>-240000</v>
      </c>
      <c r="AM27" s="553"/>
      <c r="AN27" s="573">
        <f>SUM(C27:E27)</f>
        <v>-180000</v>
      </c>
      <c r="AO27" s="574">
        <f>SUM(F27:H27)</f>
        <v>-180000</v>
      </c>
      <c r="AP27" s="574">
        <f>SUM(I27:K27)</f>
        <v>-180000</v>
      </c>
      <c r="AQ27" s="575">
        <f>SUM(L27:N27)</f>
        <v>-180000</v>
      </c>
      <c r="AR27" s="573">
        <f>SUM(O27:Q27)</f>
        <v>-360000</v>
      </c>
      <c r="AS27" s="574">
        <f>SUM(R27:T27)</f>
        <v>-360000</v>
      </c>
      <c r="AT27" s="574">
        <f>SUM(U27:W27)</f>
        <v>-360000</v>
      </c>
      <c r="AU27" s="575">
        <f>SUM(X27:Z27)</f>
        <v>-360000</v>
      </c>
      <c r="AV27" s="573">
        <f>SUM(AA27:AC27)</f>
        <v>-720000</v>
      </c>
      <c r="AW27" s="574">
        <f>SUM(AD27:AF27)</f>
        <v>-720000</v>
      </c>
      <c r="AX27" s="574">
        <f>SUM(AG27:AI27)</f>
        <v>-720000</v>
      </c>
      <c r="AY27" s="575">
        <f>SUM(AJ27:AL27)</f>
        <v>-720000</v>
      </c>
      <c r="AZ27" s="576"/>
      <c r="BA27" s="577">
        <f>SUM(AN27,AO27,AP27,AQ27)</f>
        <v>-720000</v>
      </c>
      <c r="BB27" s="577">
        <f>SUM(AR27,AS27,AT27,AU27)</f>
        <v>-1440000</v>
      </c>
      <c r="BC27" s="577">
        <f>SUM(AV27,AW27,AX27,AY27)</f>
        <v>-2880000</v>
      </c>
      <c r="BD27" s="784">
        <f>SUM(BA27:BC27)</f>
        <v>-5040000</v>
      </c>
    </row>
    <row r="28" spans="1:56" outlineLevel="1">
      <c r="A28" s="478"/>
      <c r="B28" s="484" t="s">
        <v>1617</v>
      </c>
      <c r="C28" s="560">
        <f t="shared" ref="C28:AL28" si="53">SUM(C24:C27)</f>
        <v>-200000</v>
      </c>
      <c r="D28" s="561">
        <f t="shared" si="53"/>
        <v>-200000</v>
      </c>
      <c r="E28" s="563">
        <f t="shared" si="53"/>
        <v>-200000</v>
      </c>
      <c r="F28" s="561">
        <f t="shared" si="53"/>
        <v>-200000</v>
      </c>
      <c r="G28" s="561">
        <f t="shared" si="53"/>
        <v>-200000</v>
      </c>
      <c r="H28" s="563">
        <f t="shared" si="53"/>
        <v>-200000</v>
      </c>
      <c r="I28" s="561">
        <f t="shared" si="53"/>
        <v>-200000</v>
      </c>
      <c r="J28" s="561">
        <f t="shared" si="53"/>
        <v>-200000</v>
      </c>
      <c r="K28" s="563">
        <f t="shared" si="53"/>
        <v>-200000</v>
      </c>
      <c r="L28" s="561">
        <f t="shared" si="53"/>
        <v>-200000</v>
      </c>
      <c r="M28" s="561">
        <f t="shared" si="53"/>
        <v>-200000</v>
      </c>
      <c r="N28" s="562">
        <f t="shared" si="53"/>
        <v>-200000</v>
      </c>
      <c r="O28" s="561">
        <f t="shared" si="53"/>
        <v>-400000</v>
      </c>
      <c r="P28" s="561">
        <f t="shared" si="53"/>
        <v>-400000</v>
      </c>
      <c r="Q28" s="563">
        <f t="shared" si="53"/>
        <v>-400000</v>
      </c>
      <c r="R28" s="561">
        <f t="shared" si="53"/>
        <v>-400000</v>
      </c>
      <c r="S28" s="561">
        <f t="shared" si="53"/>
        <v>-400000</v>
      </c>
      <c r="T28" s="563">
        <f t="shared" si="53"/>
        <v>-400000</v>
      </c>
      <c r="U28" s="561">
        <f t="shared" si="53"/>
        <v>-400000</v>
      </c>
      <c r="V28" s="561">
        <f t="shared" si="53"/>
        <v>-400000</v>
      </c>
      <c r="W28" s="563">
        <f t="shared" si="53"/>
        <v>-400000</v>
      </c>
      <c r="X28" s="561">
        <f t="shared" si="53"/>
        <v>-400000</v>
      </c>
      <c r="Y28" s="561">
        <f t="shared" si="53"/>
        <v>-400000</v>
      </c>
      <c r="Z28" s="562">
        <f t="shared" si="53"/>
        <v>-400000</v>
      </c>
      <c r="AA28" s="560">
        <f t="shared" si="53"/>
        <v>-800000</v>
      </c>
      <c r="AB28" s="561">
        <f t="shared" si="53"/>
        <v>-800000</v>
      </c>
      <c r="AC28" s="563">
        <f t="shared" si="53"/>
        <v>-800000</v>
      </c>
      <c r="AD28" s="561">
        <f t="shared" si="53"/>
        <v>-800000</v>
      </c>
      <c r="AE28" s="561">
        <f t="shared" si="53"/>
        <v>-800000</v>
      </c>
      <c r="AF28" s="563">
        <f t="shared" si="53"/>
        <v>-800000</v>
      </c>
      <c r="AG28" s="561">
        <f t="shared" si="53"/>
        <v>-800000</v>
      </c>
      <c r="AH28" s="561">
        <f t="shared" si="53"/>
        <v>-800000</v>
      </c>
      <c r="AI28" s="563">
        <f t="shared" si="53"/>
        <v>-800000</v>
      </c>
      <c r="AJ28" s="561">
        <f t="shared" si="53"/>
        <v>-800000</v>
      </c>
      <c r="AK28" s="561">
        <f t="shared" si="53"/>
        <v>-800000</v>
      </c>
      <c r="AL28" s="562">
        <f t="shared" si="53"/>
        <v>-800000</v>
      </c>
      <c r="AM28" s="544"/>
      <c r="AN28" s="564">
        <f>SUM(C28:E28)</f>
        <v>-600000</v>
      </c>
      <c r="AO28" s="565">
        <f>SUM(F28:H28)</f>
        <v>-600000</v>
      </c>
      <c r="AP28" s="565">
        <f>SUM(I28:K28)</f>
        <v>-600000</v>
      </c>
      <c r="AQ28" s="566">
        <f>SUM(L28:N28)</f>
        <v>-600000</v>
      </c>
      <c r="AR28" s="564">
        <f>SUM(O28:Q28)</f>
        <v>-1200000</v>
      </c>
      <c r="AS28" s="565">
        <f>SUM(R28:T28)</f>
        <v>-1200000</v>
      </c>
      <c r="AT28" s="565">
        <f>SUM(U28:W28)</f>
        <v>-1200000</v>
      </c>
      <c r="AU28" s="566">
        <f>SUM(X28:Z28)</f>
        <v>-1200000</v>
      </c>
      <c r="AV28" s="564">
        <f>SUM(AA28:AC28)</f>
        <v>-2400000</v>
      </c>
      <c r="AW28" s="565">
        <f>SUM(AD28:AF28)</f>
        <v>-2400000</v>
      </c>
      <c r="AX28" s="565">
        <f>SUM(AG28:AI28)</f>
        <v>-2400000</v>
      </c>
      <c r="AY28" s="566">
        <f>SUM(AJ28:AL28)</f>
        <v>-2400000</v>
      </c>
      <c r="AZ28" s="478"/>
      <c r="BA28" s="559">
        <f>SUM(AN28,AO28,AP28,AQ28)</f>
        <v>-2400000</v>
      </c>
      <c r="BB28" s="559">
        <f>SUM(AR28,AS28,AT28,AU28)</f>
        <v>-4800000</v>
      </c>
      <c r="BC28" s="559">
        <f>SUM(AV28,AW28,AX28,AY28)</f>
        <v>-9600000</v>
      </c>
      <c r="BD28" s="781">
        <f>SUM(BA28:BC28)</f>
        <v>-16800000</v>
      </c>
    </row>
    <row r="29" spans="1:56" outlineLevel="1">
      <c r="A29" s="480"/>
      <c r="C29" s="552"/>
      <c r="D29" s="586"/>
      <c r="E29" s="555"/>
      <c r="F29" s="586"/>
      <c r="G29" s="586"/>
      <c r="H29" s="555"/>
      <c r="I29" s="586"/>
      <c r="J29" s="586"/>
      <c r="K29" s="555"/>
      <c r="L29" s="586"/>
      <c r="M29" s="586"/>
      <c r="N29" s="554"/>
      <c r="O29" s="586"/>
      <c r="P29" s="586"/>
      <c r="Q29" s="555"/>
      <c r="R29" s="586"/>
      <c r="S29" s="586"/>
      <c r="T29" s="555"/>
      <c r="U29" s="586"/>
      <c r="V29" s="586"/>
      <c r="W29" s="555"/>
      <c r="X29" s="586"/>
      <c r="Y29" s="586"/>
      <c r="Z29" s="554"/>
      <c r="AA29" s="552"/>
      <c r="AB29" s="586"/>
      <c r="AC29" s="555"/>
      <c r="AD29" s="586"/>
      <c r="AE29" s="586"/>
      <c r="AF29" s="555"/>
      <c r="AG29" s="586"/>
      <c r="AH29" s="586"/>
      <c r="AI29" s="555"/>
      <c r="AJ29" s="586"/>
      <c r="AK29" s="586"/>
      <c r="AL29" s="554"/>
      <c r="AM29" s="785"/>
      <c r="AN29" s="556"/>
      <c r="AO29" s="557"/>
      <c r="AP29" s="557"/>
      <c r="AQ29" s="558"/>
      <c r="AR29" s="556"/>
      <c r="AS29" s="557"/>
      <c r="AT29" s="557"/>
      <c r="AU29" s="558"/>
      <c r="AV29" s="556"/>
      <c r="AW29" s="557"/>
      <c r="AX29" s="557"/>
      <c r="AY29" s="558"/>
      <c r="AZ29" s="551"/>
      <c r="BA29" s="481"/>
      <c r="BB29" s="481"/>
      <c r="BC29" s="481"/>
      <c r="BD29" s="782"/>
    </row>
    <row r="30" spans="1:56" ht="13.5" thickBot="1">
      <c r="A30" s="480"/>
      <c r="B30" s="749" t="s">
        <v>1618</v>
      </c>
      <c r="C30" s="750">
        <f>C16+C22+C28</f>
        <v>1200000</v>
      </c>
      <c r="D30" s="751">
        <f t="shared" ref="D30:AL30" si="54">D16+D22+D28</f>
        <v>1200000</v>
      </c>
      <c r="E30" s="752">
        <f t="shared" si="54"/>
        <v>1200000</v>
      </c>
      <c r="F30" s="751">
        <f t="shared" si="54"/>
        <v>1200000</v>
      </c>
      <c r="G30" s="751">
        <f t="shared" si="54"/>
        <v>1200000</v>
      </c>
      <c r="H30" s="752">
        <f t="shared" si="54"/>
        <v>1200000</v>
      </c>
      <c r="I30" s="751">
        <f t="shared" si="54"/>
        <v>1200000</v>
      </c>
      <c r="J30" s="751">
        <f t="shared" si="54"/>
        <v>1200000</v>
      </c>
      <c r="K30" s="752">
        <f t="shared" si="54"/>
        <v>1200000</v>
      </c>
      <c r="L30" s="751">
        <f t="shared" si="54"/>
        <v>1200000</v>
      </c>
      <c r="M30" s="751">
        <f t="shared" si="54"/>
        <v>1200000</v>
      </c>
      <c r="N30" s="753">
        <f t="shared" si="54"/>
        <v>1200000</v>
      </c>
      <c r="O30" s="751">
        <f t="shared" si="54"/>
        <v>2400000</v>
      </c>
      <c r="P30" s="751">
        <f t="shared" si="54"/>
        <v>2400000</v>
      </c>
      <c r="Q30" s="752">
        <f t="shared" si="54"/>
        <v>2400000</v>
      </c>
      <c r="R30" s="751">
        <f t="shared" si="54"/>
        <v>2400000</v>
      </c>
      <c r="S30" s="751">
        <f t="shared" si="54"/>
        <v>2400000</v>
      </c>
      <c r="T30" s="752">
        <f t="shared" si="54"/>
        <v>2400000</v>
      </c>
      <c r="U30" s="751">
        <f t="shared" si="54"/>
        <v>2400000</v>
      </c>
      <c r="V30" s="751">
        <f t="shared" si="54"/>
        <v>2400000</v>
      </c>
      <c r="W30" s="752">
        <f t="shared" si="54"/>
        <v>2400000</v>
      </c>
      <c r="X30" s="751">
        <f t="shared" si="54"/>
        <v>2400000</v>
      </c>
      <c r="Y30" s="751">
        <f t="shared" si="54"/>
        <v>2400000</v>
      </c>
      <c r="Z30" s="753">
        <f t="shared" si="54"/>
        <v>2400000</v>
      </c>
      <c r="AA30" s="750">
        <f t="shared" si="54"/>
        <v>4800000</v>
      </c>
      <c r="AB30" s="751">
        <f t="shared" si="54"/>
        <v>4800000</v>
      </c>
      <c r="AC30" s="752">
        <f t="shared" si="54"/>
        <v>4800000</v>
      </c>
      <c r="AD30" s="751">
        <f t="shared" si="54"/>
        <v>4800000</v>
      </c>
      <c r="AE30" s="751">
        <f t="shared" si="54"/>
        <v>4800000</v>
      </c>
      <c r="AF30" s="752">
        <f t="shared" si="54"/>
        <v>4800000</v>
      </c>
      <c r="AG30" s="751">
        <f t="shared" si="54"/>
        <v>4800000</v>
      </c>
      <c r="AH30" s="751">
        <f t="shared" si="54"/>
        <v>4800000</v>
      </c>
      <c r="AI30" s="752">
        <f t="shared" si="54"/>
        <v>4800000</v>
      </c>
      <c r="AJ30" s="751">
        <f t="shared" si="54"/>
        <v>4800000</v>
      </c>
      <c r="AK30" s="751">
        <f t="shared" si="54"/>
        <v>4800000</v>
      </c>
      <c r="AL30" s="753">
        <f t="shared" si="54"/>
        <v>4800000</v>
      </c>
      <c r="AM30" s="787"/>
      <c r="AN30" s="754">
        <f>SUM(C30:E30)</f>
        <v>3600000</v>
      </c>
      <c r="AO30" s="755">
        <f>SUM(F30:H30)</f>
        <v>3600000</v>
      </c>
      <c r="AP30" s="755">
        <f>SUM(I30:K30)</f>
        <v>3600000</v>
      </c>
      <c r="AQ30" s="756">
        <f>SUM(L30:N30)</f>
        <v>3600000</v>
      </c>
      <c r="AR30" s="754">
        <f>SUM(O30:Q30)</f>
        <v>7200000</v>
      </c>
      <c r="AS30" s="755">
        <f>SUM(R30:T30)</f>
        <v>7200000</v>
      </c>
      <c r="AT30" s="755">
        <f>SUM(U30:W30)</f>
        <v>7200000</v>
      </c>
      <c r="AU30" s="756">
        <f>SUM(X30:Z30)</f>
        <v>7200000</v>
      </c>
      <c r="AV30" s="754">
        <f>SUM(AA30:AC30)</f>
        <v>14400000</v>
      </c>
      <c r="AW30" s="755">
        <f>SUM(AD30:AF30)</f>
        <v>14400000</v>
      </c>
      <c r="AX30" s="755">
        <f>SUM(AG30:AI30)</f>
        <v>14400000</v>
      </c>
      <c r="AY30" s="756">
        <f>SUM(AJ30:AL30)</f>
        <v>14400000</v>
      </c>
      <c r="AZ30" s="739"/>
      <c r="BA30" s="757">
        <f>SUM(AN30,AO30,AP30,AQ30)</f>
        <v>14400000</v>
      </c>
      <c r="BB30" s="757">
        <f>SUM(AR30,AS30,AT30,AU30)</f>
        <v>28800000</v>
      </c>
      <c r="BC30" s="757">
        <f>SUM(AV30,AW30,AX30,AY30)</f>
        <v>57600000</v>
      </c>
      <c r="BD30" s="783">
        <f>SUM(BA30:BC30)</f>
        <v>100800000</v>
      </c>
    </row>
    <row r="31" spans="1:56" ht="13.5" thickTop="1"/>
    <row r="32" spans="1:56">
      <c r="B32" s="485"/>
    </row>
  </sheetData>
  <phoneticPr fontId="35" type="noConversion"/>
  <hyperlinks>
    <hyperlink ref="B2" location="'DLC Inputs'!B1" display="'DLC Inputs'!B1" xr:uid="{5905B50F-6B4F-4196-A08C-CBFC02A18FF1}"/>
  </hyperlinks>
  <pageMargins left="0.7" right="0.7" top="0.75" bottom="0.75" header="0.3" footer="0.3"/>
  <ignoredErrors>
    <ignoredError sqref="AN9 AN18:BD30 AN31:BD40 AN11:AY15" formulaRange="1"/>
    <ignoredError sqref="BA4:BD13 BA3:BC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96A3-7F9C-4A81-8201-F0BB61377885}">
  <sheetPr>
    <tabColor theme="9" tint="-0.249977111117893"/>
  </sheetPr>
  <dimension ref="B1:Z70"/>
  <sheetViews>
    <sheetView showGridLines="0" zoomScaleNormal="100" workbookViewId="0">
      <selection activeCell="AB14" sqref="AB14"/>
    </sheetView>
  </sheetViews>
  <sheetFormatPr defaultRowHeight="15"/>
  <cols>
    <col min="1" max="1" width="1.28515625" style="618" customWidth="1"/>
    <col min="2" max="4" width="9.140625" style="618"/>
    <col min="5" max="6" width="17.42578125" style="618" customWidth="1"/>
    <col min="7" max="7" width="5.140625" style="618" customWidth="1"/>
    <col min="8" max="8" width="9.140625" style="618" customWidth="1"/>
    <col min="9" max="9" width="3.140625" style="618" customWidth="1"/>
    <col min="10" max="16" width="9.140625" style="618"/>
    <col min="17" max="17" width="6" style="618" customWidth="1"/>
    <col min="18" max="19" width="9.140625" style="618"/>
    <col min="20" max="23" width="9.140625" style="618" hidden="1" customWidth="1"/>
    <col min="24" max="24" width="11.5703125" style="618" hidden="1" customWidth="1"/>
    <col min="25" max="25" width="12.140625" style="618" hidden="1" customWidth="1"/>
    <col min="26" max="26" width="9.140625" style="618" collapsed="1"/>
    <col min="27" max="16384" width="9.140625" style="618"/>
  </cols>
  <sheetData>
    <row r="1" spans="2:25" ht="12" customHeight="1">
      <c r="B1" s="811" t="s">
        <v>1641</v>
      </c>
      <c r="C1" s="811"/>
      <c r="D1" s="811"/>
      <c r="E1" s="811"/>
      <c r="F1" s="811"/>
      <c r="G1" s="811"/>
      <c r="H1" s="811"/>
      <c r="I1" s="811"/>
      <c r="J1" s="811"/>
      <c r="K1" s="811"/>
      <c r="L1" s="811"/>
      <c r="M1" s="811"/>
      <c r="N1" s="811"/>
      <c r="O1" s="811"/>
      <c r="P1" s="617"/>
      <c r="Q1" s="617"/>
      <c r="R1" s="617"/>
      <c r="S1" s="617"/>
    </row>
    <row r="2" spans="2:25" ht="35.25">
      <c r="B2" s="812"/>
      <c r="C2" s="812"/>
      <c r="D2" s="812"/>
      <c r="E2" s="812"/>
      <c r="F2" s="812"/>
      <c r="G2" s="812"/>
      <c r="H2" s="812"/>
      <c r="I2" s="812"/>
      <c r="J2" s="812"/>
      <c r="K2" s="812"/>
      <c r="L2" s="812"/>
      <c r="M2" s="812"/>
      <c r="N2" s="812"/>
      <c r="O2" s="812"/>
      <c r="P2" s="630"/>
      <c r="Q2" s="631"/>
      <c r="R2" s="813"/>
      <c r="S2" s="814"/>
    </row>
    <row r="3" spans="2:25" ht="19.5">
      <c r="B3" s="619" t="s">
        <v>1639</v>
      </c>
      <c r="C3" s="620"/>
      <c r="D3" s="620"/>
      <c r="E3" s="620"/>
      <c r="F3" s="620"/>
      <c r="G3" s="620"/>
      <c r="I3" s="620"/>
      <c r="J3" s="620"/>
      <c r="K3" s="620"/>
      <c r="L3" s="621"/>
      <c r="M3" s="621"/>
      <c r="N3" s="627"/>
      <c r="O3" s="627"/>
      <c r="P3" s="627"/>
      <c r="Q3" s="627"/>
      <c r="R3" s="627"/>
      <c r="S3" s="627"/>
    </row>
    <row r="4" spans="2:25">
      <c r="B4" s="622"/>
      <c r="C4" s="622"/>
      <c r="D4" s="622"/>
      <c r="E4" s="622"/>
      <c r="F4" s="622"/>
      <c r="G4" s="622"/>
      <c r="H4" s="622"/>
      <c r="I4" s="622"/>
      <c r="J4" s="622"/>
      <c r="P4" s="622"/>
      <c r="X4" s="623">
        <v>43952</v>
      </c>
      <c r="Y4" s="623">
        <v>43466</v>
      </c>
    </row>
    <row r="5" spans="2:25" ht="19.5">
      <c r="B5" s="627" t="s">
        <v>1637</v>
      </c>
      <c r="C5" s="627"/>
      <c r="D5" s="627"/>
      <c r="E5" s="628"/>
      <c r="F5" s="628"/>
      <c r="G5" s="628"/>
      <c r="H5" s="632"/>
      <c r="I5" s="629"/>
      <c r="J5" s="627" t="s">
        <v>1638</v>
      </c>
      <c r="K5" s="627"/>
      <c r="L5" s="627"/>
      <c r="M5" s="628"/>
      <c r="N5" s="628"/>
      <c r="O5" s="628"/>
      <c r="P5" s="629"/>
      <c r="Q5" s="629"/>
      <c r="R5" s="629"/>
      <c r="S5" s="632"/>
      <c r="X5" s="623">
        <v>43862</v>
      </c>
      <c r="Y5" s="623" t="e">
        <f>EOMONTH(#REF!,0)+1</f>
        <v>#REF!</v>
      </c>
    </row>
    <row r="6" spans="2:25" ht="19.5">
      <c r="B6" s="627"/>
      <c r="C6" s="628"/>
      <c r="D6" s="628"/>
      <c r="E6" s="628"/>
      <c r="F6" s="628"/>
      <c r="G6" s="628"/>
      <c r="H6" s="628"/>
      <c r="I6" s="629"/>
      <c r="J6" s="627"/>
      <c r="K6" s="628"/>
      <c r="L6" s="628"/>
      <c r="M6" s="628"/>
      <c r="N6" s="628"/>
      <c r="O6" s="628"/>
      <c r="P6" s="628"/>
      <c r="Q6" s="629"/>
      <c r="R6" s="629"/>
      <c r="S6" s="629"/>
      <c r="X6" s="623">
        <v>43831</v>
      </c>
      <c r="Y6" s="623" t="e">
        <f t="shared" ref="Y6:Y18" si="0">EOMONTH(Y5,0)+1</f>
        <v>#REF!</v>
      </c>
    </row>
    <row r="7" spans="2:25" ht="19.5">
      <c r="B7" s="627"/>
      <c r="C7" s="628"/>
      <c r="D7" s="628"/>
      <c r="E7" s="628"/>
      <c r="F7" s="628"/>
      <c r="G7" s="628"/>
      <c r="H7" s="628"/>
      <c r="I7" s="629"/>
      <c r="J7" s="627"/>
      <c r="K7" s="628"/>
      <c r="L7" s="628"/>
      <c r="M7" s="628"/>
      <c r="N7" s="628"/>
      <c r="O7" s="628"/>
      <c r="P7" s="628"/>
      <c r="Q7" s="629"/>
      <c r="R7" s="629"/>
      <c r="S7" s="629"/>
      <c r="X7" s="623">
        <v>43800</v>
      </c>
      <c r="Y7" s="623" t="e">
        <f t="shared" si="0"/>
        <v>#REF!</v>
      </c>
    </row>
    <row r="8" spans="2:25" ht="19.5">
      <c r="B8" s="627"/>
      <c r="C8" s="628"/>
      <c r="D8" s="628"/>
      <c r="E8" s="628"/>
      <c r="F8" s="628"/>
      <c r="G8" s="628"/>
      <c r="H8" s="628"/>
      <c r="I8" s="629"/>
      <c r="J8" s="627"/>
      <c r="K8" s="628"/>
      <c r="L8" s="628"/>
      <c r="M8" s="628"/>
      <c r="N8" s="628"/>
      <c r="O8" s="628"/>
      <c r="P8" s="628"/>
      <c r="Q8" s="629"/>
      <c r="R8" s="629"/>
      <c r="S8" s="629"/>
      <c r="X8" s="623">
        <v>43770</v>
      </c>
      <c r="Y8" s="623" t="e">
        <f t="shared" si="0"/>
        <v>#REF!</v>
      </c>
    </row>
    <row r="9" spans="2:25" ht="19.5">
      <c r="B9" s="627"/>
      <c r="C9" s="628"/>
      <c r="D9" s="628"/>
      <c r="E9" s="628"/>
      <c r="F9" s="628"/>
      <c r="G9" s="628"/>
      <c r="H9" s="628"/>
      <c r="I9" s="629"/>
      <c r="J9" s="627"/>
      <c r="K9" s="628"/>
      <c r="L9" s="628"/>
      <c r="M9" s="628"/>
      <c r="N9" s="628"/>
      <c r="O9" s="628"/>
      <c r="P9" s="628"/>
      <c r="Q9" s="629"/>
      <c r="R9" s="629"/>
      <c r="S9" s="629"/>
      <c r="X9" s="623">
        <v>43739</v>
      </c>
      <c r="Y9" s="623" t="e">
        <f t="shared" si="0"/>
        <v>#REF!</v>
      </c>
    </row>
    <row r="10" spans="2:25" ht="19.5">
      <c r="B10" s="627"/>
      <c r="C10" s="628"/>
      <c r="D10" s="628"/>
      <c r="E10" s="628"/>
      <c r="F10" s="628"/>
      <c r="G10" s="628"/>
      <c r="H10" s="628"/>
      <c r="I10" s="629"/>
      <c r="J10" s="627"/>
      <c r="K10" s="628"/>
      <c r="L10" s="628"/>
      <c r="M10" s="628"/>
      <c r="N10" s="628"/>
      <c r="O10" s="628"/>
      <c r="P10" s="628"/>
      <c r="Q10" s="629"/>
      <c r="R10" s="629"/>
      <c r="S10" s="629"/>
      <c r="X10" s="623">
        <v>43709</v>
      </c>
      <c r="Y10" s="623" t="e">
        <f t="shared" si="0"/>
        <v>#REF!</v>
      </c>
    </row>
    <row r="11" spans="2:25" ht="19.5">
      <c r="B11" s="627"/>
      <c r="C11" s="628"/>
      <c r="D11" s="628"/>
      <c r="E11" s="628"/>
      <c r="F11" s="628"/>
      <c r="G11" s="628"/>
      <c r="H11" s="628"/>
      <c r="I11" s="629"/>
      <c r="J11" s="627"/>
      <c r="K11" s="628"/>
      <c r="L11" s="628"/>
      <c r="M11" s="628"/>
      <c r="N11" s="628"/>
      <c r="O11" s="628"/>
      <c r="P11" s="628"/>
      <c r="Q11" s="629"/>
      <c r="R11" s="629"/>
      <c r="S11" s="629"/>
      <c r="X11" s="623">
        <v>43678</v>
      </c>
      <c r="Y11" s="623" t="e">
        <f t="shared" si="0"/>
        <v>#REF!</v>
      </c>
    </row>
    <row r="12" spans="2:25" ht="19.5">
      <c r="B12" s="627"/>
      <c r="C12" s="628"/>
      <c r="D12" s="628"/>
      <c r="E12" s="628"/>
      <c r="F12" s="628"/>
      <c r="G12" s="628"/>
      <c r="H12" s="628"/>
      <c r="I12" s="629"/>
      <c r="J12" s="627"/>
      <c r="K12" s="628"/>
      <c r="L12" s="628"/>
      <c r="M12" s="628"/>
      <c r="N12" s="628"/>
      <c r="O12" s="628"/>
      <c r="P12" s="628"/>
      <c r="Q12" s="629"/>
      <c r="R12" s="629"/>
      <c r="S12" s="629"/>
      <c r="X12" s="623">
        <v>43647</v>
      </c>
      <c r="Y12" s="623" t="e">
        <f t="shared" si="0"/>
        <v>#REF!</v>
      </c>
    </row>
    <row r="13" spans="2:25" ht="19.5">
      <c r="B13" s="627"/>
      <c r="C13" s="628"/>
      <c r="D13" s="628"/>
      <c r="E13" s="628"/>
      <c r="F13" s="628"/>
      <c r="G13" s="628"/>
      <c r="H13" s="628"/>
      <c r="I13" s="629"/>
      <c r="J13" s="627"/>
      <c r="K13" s="628"/>
      <c r="L13" s="628"/>
      <c r="M13" s="628"/>
      <c r="N13" s="628"/>
      <c r="O13" s="628"/>
      <c r="P13" s="628"/>
      <c r="Q13" s="629"/>
      <c r="R13" s="629"/>
      <c r="S13" s="629"/>
      <c r="X13" s="623">
        <v>43617</v>
      </c>
      <c r="Y13" s="623" t="e">
        <f t="shared" si="0"/>
        <v>#REF!</v>
      </c>
    </row>
    <row r="14" spans="2:25" ht="19.5">
      <c r="B14" s="627"/>
      <c r="C14" s="628"/>
      <c r="D14" s="628"/>
      <c r="E14" s="628"/>
      <c r="F14" s="628"/>
      <c r="G14" s="628"/>
      <c r="H14" s="628"/>
      <c r="I14" s="629"/>
      <c r="J14" s="627"/>
      <c r="K14" s="628"/>
      <c r="L14" s="628"/>
      <c r="M14" s="628"/>
      <c r="N14" s="628"/>
      <c r="O14" s="628"/>
      <c r="P14" s="628"/>
      <c r="Q14" s="629"/>
      <c r="R14" s="629"/>
      <c r="S14" s="629"/>
      <c r="X14" s="623">
        <v>43586</v>
      </c>
      <c r="Y14" s="623" t="e">
        <f t="shared" si="0"/>
        <v>#REF!</v>
      </c>
    </row>
    <row r="15" spans="2:25" ht="19.5">
      <c r="B15" s="627"/>
      <c r="C15" s="628"/>
      <c r="D15" s="628"/>
      <c r="E15" s="628"/>
      <c r="F15" s="628"/>
      <c r="G15" s="628"/>
      <c r="H15" s="628"/>
      <c r="I15" s="629"/>
      <c r="J15" s="627"/>
      <c r="K15" s="628"/>
      <c r="L15" s="628"/>
      <c r="M15" s="628"/>
      <c r="N15" s="628"/>
      <c r="O15" s="628"/>
      <c r="P15" s="628"/>
      <c r="Q15" s="629"/>
      <c r="R15" s="629"/>
      <c r="S15" s="629"/>
      <c r="X15" s="623">
        <v>43556</v>
      </c>
      <c r="Y15" s="623" t="e">
        <f t="shared" si="0"/>
        <v>#REF!</v>
      </c>
    </row>
    <row r="16" spans="2:25" ht="19.5">
      <c r="B16" s="627"/>
      <c r="C16" s="628"/>
      <c r="D16" s="628"/>
      <c r="E16" s="628"/>
      <c r="F16" s="628"/>
      <c r="G16" s="628"/>
      <c r="H16" s="628"/>
      <c r="I16" s="629"/>
      <c r="J16" s="627"/>
      <c r="K16" s="628"/>
      <c r="L16" s="628"/>
      <c r="M16" s="628"/>
      <c r="N16" s="628"/>
      <c r="O16" s="628"/>
      <c r="P16" s="628"/>
      <c r="Q16" s="629"/>
      <c r="R16" s="629"/>
      <c r="S16" s="629"/>
      <c r="X16" s="623">
        <v>43525</v>
      </c>
      <c r="Y16" s="623" t="e">
        <f t="shared" si="0"/>
        <v>#REF!</v>
      </c>
    </row>
    <row r="17" spans="2:25" ht="19.5">
      <c r="B17" s="627"/>
      <c r="C17" s="628"/>
      <c r="D17" s="628"/>
      <c r="E17" s="628"/>
      <c r="F17" s="628"/>
      <c r="G17" s="628"/>
      <c r="H17" s="628"/>
      <c r="I17" s="629"/>
      <c r="J17" s="627"/>
      <c r="K17" s="628"/>
      <c r="L17" s="628"/>
      <c r="M17" s="628"/>
      <c r="N17" s="628"/>
      <c r="O17" s="628"/>
      <c r="P17" s="628"/>
      <c r="Q17" s="629"/>
      <c r="R17" s="629"/>
      <c r="S17" s="629"/>
      <c r="X17" s="623">
        <v>43497</v>
      </c>
      <c r="Y17" s="623" t="e">
        <f t="shared" si="0"/>
        <v>#REF!</v>
      </c>
    </row>
    <row r="18" spans="2:25" ht="19.5">
      <c r="B18" s="627"/>
      <c r="C18" s="628"/>
      <c r="D18" s="628"/>
      <c r="E18" s="628"/>
      <c r="F18" s="628"/>
      <c r="G18" s="628"/>
      <c r="H18" s="628"/>
      <c r="I18" s="629"/>
      <c r="J18" s="629"/>
      <c r="K18" s="629"/>
      <c r="L18" s="633"/>
      <c r="M18" s="629"/>
      <c r="N18" s="629"/>
      <c r="O18" s="629"/>
      <c r="P18" s="629"/>
      <c r="Q18" s="629"/>
      <c r="R18" s="629"/>
      <c r="S18" s="629"/>
      <c r="X18" s="623">
        <v>43466</v>
      </c>
      <c r="Y18" s="623" t="e">
        <f t="shared" si="0"/>
        <v>#REF!</v>
      </c>
    </row>
    <row r="19" spans="2:25" ht="19.5">
      <c r="B19" s="627" t="s">
        <v>1640</v>
      </c>
      <c r="C19" s="627"/>
      <c r="D19" s="627"/>
      <c r="E19" s="628"/>
      <c r="F19" s="628"/>
      <c r="G19" s="628"/>
      <c r="H19" s="632"/>
      <c r="I19" s="629"/>
      <c r="J19" s="627" t="s">
        <v>1725</v>
      </c>
      <c r="K19" s="627"/>
      <c r="L19" s="627"/>
      <c r="M19" s="628"/>
      <c r="N19" s="628"/>
      <c r="O19" s="628"/>
      <c r="P19" s="629"/>
      <c r="Q19" s="629"/>
      <c r="R19" s="629"/>
      <c r="S19" s="632"/>
      <c r="Y19" s="623"/>
    </row>
    <row r="20" spans="2:25">
      <c r="B20" s="628"/>
      <c r="C20" s="628"/>
      <c r="D20" s="628"/>
      <c r="E20" s="628"/>
      <c r="F20" s="628"/>
      <c r="G20" s="628"/>
      <c r="H20" s="628"/>
      <c r="I20" s="629"/>
      <c r="J20" s="628"/>
      <c r="K20" s="628"/>
      <c r="L20" s="628"/>
      <c r="M20" s="628"/>
      <c r="N20" s="628"/>
      <c r="O20" s="628"/>
      <c r="P20" s="628"/>
      <c r="Q20" s="629"/>
      <c r="R20" s="629"/>
      <c r="S20" s="629"/>
      <c r="Y20" s="623"/>
    </row>
    <row r="21" spans="2:25">
      <c r="B21" s="628"/>
      <c r="C21" s="628"/>
      <c r="D21" s="628"/>
      <c r="E21" s="628"/>
      <c r="F21" s="628"/>
      <c r="G21" s="628"/>
      <c r="H21" s="628"/>
      <c r="I21" s="629"/>
      <c r="J21" s="628"/>
      <c r="K21" s="628"/>
      <c r="L21" s="628"/>
      <c r="M21" s="628"/>
      <c r="N21" s="628"/>
      <c r="O21" s="628"/>
      <c r="P21" s="628"/>
      <c r="Q21" s="629"/>
      <c r="R21" s="629"/>
      <c r="S21" s="629"/>
      <c r="Y21" s="623"/>
    </row>
    <row r="22" spans="2:25">
      <c r="B22" s="628"/>
      <c r="C22" s="628"/>
      <c r="D22" s="628"/>
      <c r="E22" s="628"/>
      <c r="F22" s="628"/>
      <c r="G22" s="628"/>
      <c r="H22" s="628"/>
      <c r="I22" s="629"/>
      <c r="J22" s="628"/>
      <c r="K22" s="628"/>
      <c r="L22" s="628"/>
      <c r="M22" s="628"/>
      <c r="N22" s="628"/>
      <c r="O22" s="628"/>
      <c r="P22" s="628"/>
      <c r="Q22" s="629"/>
      <c r="R22" s="629"/>
      <c r="S22" s="629"/>
      <c r="Y22" s="623"/>
    </row>
    <row r="23" spans="2:25">
      <c r="B23" s="628"/>
      <c r="C23" s="628"/>
      <c r="D23" s="628"/>
      <c r="E23" s="628"/>
      <c r="F23" s="628"/>
      <c r="G23" s="628"/>
      <c r="H23" s="628"/>
      <c r="I23" s="629"/>
      <c r="J23" s="628"/>
      <c r="K23" s="628"/>
      <c r="L23" s="628"/>
      <c r="M23" s="628"/>
      <c r="N23" s="628"/>
      <c r="O23" s="628"/>
      <c r="P23" s="628"/>
      <c r="Q23" s="629"/>
      <c r="R23" s="629"/>
      <c r="S23" s="629"/>
      <c r="Y23" s="623"/>
    </row>
    <row r="24" spans="2:25">
      <c r="B24" s="628"/>
      <c r="C24" s="628"/>
      <c r="D24" s="628"/>
      <c r="E24" s="628"/>
      <c r="F24" s="628"/>
      <c r="G24" s="628"/>
      <c r="H24" s="628"/>
      <c r="I24" s="629"/>
      <c r="J24" s="628"/>
      <c r="K24" s="628"/>
      <c r="L24" s="628"/>
      <c r="M24" s="628"/>
      <c r="N24" s="628"/>
      <c r="O24" s="628"/>
      <c r="P24" s="628"/>
      <c r="Q24" s="629"/>
      <c r="R24" s="629"/>
      <c r="S24" s="629"/>
      <c r="Y24" s="623"/>
    </row>
    <row r="25" spans="2:25">
      <c r="B25" s="628"/>
      <c r="C25" s="628"/>
      <c r="D25" s="628"/>
      <c r="E25" s="628"/>
      <c r="F25" s="628"/>
      <c r="G25" s="628"/>
      <c r="H25" s="628"/>
      <c r="I25" s="629"/>
      <c r="J25" s="628"/>
      <c r="K25" s="628"/>
      <c r="L25" s="628"/>
      <c r="M25" s="628"/>
      <c r="N25" s="628"/>
      <c r="O25" s="628"/>
      <c r="P25" s="628"/>
      <c r="Q25" s="629"/>
      <c r="R25" s="629"/>
      <c r="S25" s="629"/>
      <c r="Y25" s="623"/>
    </row>
    <row r="26" spans="2:25">
      <c r="B26" s="628"/>
      <c r="C26" s="628"/>
      <c r="D26" s="628"/>
      <c r="E26" s="628"/>
      <c r="F26" s="628"/>
      <c r="G26" s="628"/>
      <c r="H26" s="628"/>
      <c r="I26" s="629"/>
      <c r="J26" s="628"/>
      <c r="K26" s="628"/>
      <c r="L26" s="628"/>
      <c r="M26" s="628"/>
      <c r="N26" s="628"/>
      <c r="O26" s="628"/>
      <c r="P26" s="628"/>
      <c r="Q26" s="629"/>
      <c r="R26" s="629"/>
      <c r="S26" s="629"/>
      <c r="Y26" s="623"/>
    </row>
    <row r="27" spans="2:25">
      <c r="B27" s="622"/>
      <c r="C27" s="622"/>
      <c r="D27" s="622"/>
      <c r="E27" s="622"/>
      <c r="F27" s="622"/>
      <c r="G27" s="622"/>
      <c r="H27" s="622"/>
      <c r="J27" s="622"/>
      <c r="K27" s="622"/>
      <c r="L27" s="622"/>
      <c r="M27" s="622"/>
      <c r="N27" s="622"/>
      <c r="O27" s="622"/>
      <c r="P27" s="622"/>
      <c r="Y27" s="623"/>
    </row>
    <row r="28" spans="2:25">
      <c r="B28" s="622"/>
      <c r="C28" s="622"/>
      <c r="D28" s="622"/>
      <c r="E28" s="622"/>
      <c r="F28" s="622"/>
      <c r="G28" s="622"/>
      <c r="H28" s="622"/>
      <c r="J28" s="622"/>
      <c r="K28" s="622"/>
      <c r="L28" s="622"/>
      <c r="M28" s="622"/>
      <c r="N28" s="622"/>
      <c r="O28" s="622"/>
      <c r="P28" s="622"/>
      <c r="Y28" s="623"/>
    </row>
    <row r="29" spans="2:25">
      <c r="B29" s="622"/>
      <c r="C29" s="622"/>
      <c r="D29" s="622"/>
      <c r="E29" s="622"/>
      <c r="F29" s="622"/>
      <c r="G29" s="622"/>
      <c r="H29" s="622"/>
      <c r="J29" s="622"/>
      <c r="K29" s="622"/>
      <c r="L29" s="622"/>
      <c r="M29" s="622"/>
      <c r="N29" s="622"/>
      <c r="O29" s="622"/>
      <c r="P29" s="622"/>
    </row>
    <row r="30" spans="2:25">
      <c r="B30" s="622"/>
      <c r="C30" s="622"/>
      <c r="D30" s="622"/>
      <c r="E30" s="622"/>
      <c r="F30" s="622"/>
      <c r="G30" s="622"/>
      <c r="H30" s="622"/>
      <c r="J30" s="622"/>
      <c r="K30" s="622"/>
      <c r="L30" s="622"/>
      <c r="M30" s="622"/>
      <c r="N30" s="622"/>
      <c r="O30" s="622"/>
      <c r="P30" s="622"/>
    </row>
    <row r="31" spans="2:25">
      <c r="B31" s="622"/>
      <c r="C31" s="622"/>
      <c r="D31" s="622"/>
      <c r="E31" s="622"/>
      <c r="F31" s="622"/>
      <c r="G31" s="622"/>
      <c r="H31" s="622"/>
      <c r="J31" s="622"/>
      <c r="K31" s="622"/>
      <c r="L31" s="622"/>
      <c r="M31" s="622"/>
      <c r="N31" s="622"/>
      <c r="O31" s="622"/>
      <c r="P31" s="622"/>
    </row>
    <row r="32" spans="2:25">
      <c r="B32" s="622"/>
      <c r="C32" s="622"/>
      <c r="D32" s="622"/>
      <c r="E32" s="622"/>
      <c r="F32" s="622"/>
      <c r="G32" s="622"/>
      <c r="H32" s="622"/>
      <c r="J32" s="622"/>
      <c r="K32" s="622"/>
      <c r="L32" s="622"/>
      <c r="M32" s="622"/>
      <c r="N32" s="622"/>
      <c r="O32" s="622"/>
      <c r="P32" s="622"/>
    </row>
    <row r="33" spans="2:19">
      <c r="B33" s="622"/>
      <c r="C33" s="622"/>
      <c r="D33" s="622"/>
      <c r="E33" s="622"/>
      <c r="F33" s="622"/>
      <c r="G33" s="622"/>
      <c r="H33" s="622"/>
      <c r="J33" s="622"/>
      <c r="K33" s="622"/>
      <c r="L33" s="622"/>
      <c r="M33" s="622"/>
      <c r="N33" s="622"/>
      <c r="O33" s="622"/>
      <c r="P33" s="622"/>
    </row>
    <row r="34" spans="2:19">
      <c r="B34" s="622"/>
      <c r="C34" s="622"/>
      <c r="D34" s="622"/>
      <c r="E34" s="622"/>
      <c r="F34" s="622"/>
      <c r="G34" s="622"/>
      <c r="H34" s="622"/>
      <c r="J34" s="622"/>
      <c r="K34" s="622"/>
      <c r="L34" s="622"/>
      <c r="M34" s="622"/>
      <c r="N34" s="622"/>
      <c r="O34" s="622"/>
      <c r="P34" s="622"/>
    </row>
    <row r="35" spans="2:19" ht="20.25" thickBot="1">
      <c r="B35" s="627"/>
      <c r="C35" s="624"/>
      <c r="D35" s="624"/>
      <c r="E35" s="622"/>
      <c r="F35" s="622"/>
      <c r="G35" s="622"/>
      <c r="H35" s="625"/>
      <c r="J35" s="627"/>
      <c r="K35" s="627"/>
      <c r="L35" s="627"/>
      <c r="M35" s="628"/>
      <c r="N35" s="628"/>
      <c r="O35" s="628"/>
      <c r="P35" s="622"/>
      <c r="S35" s="625"/>
    </row>
    <row r="36" spans="2:19">
      <c r="B36" s="622"/>
      <c r="C36" s="622"/>
      <c r="D36" s="622"/>
      <c r="E36" s="622"/>
      <c r="F36" s="622"/>
      <c r="G36" s="622"/>
      <c r="H36" s="622"/>
      <c r="J36" s="628"/>
      <c r="K36" s="628"/>
      <c r="L36" s="628"/>
      <c r="M36" s="628"/>
      <c r="N36" s="628"/>
      <c r="O36" s="628"/>
      <c r="P36" s="622"/>
    </row>
    <row r="37" spans="2:19">
      <c r="B37" s="622"/>
      <c r="C37" s="622"/>
      <c r="D37" s="622"/>
      <c r="E37" s="622"/>
      <c r="F37" s="622"/>
      <c r="G37" s="622"/>
      <c r="H37" s="622"/>
      <c r="J37" s="628"/>
      <c r="K37" s="628"/>
      <c r="L37" s="628"/>
      <c r="M37" s="628"/>
      <c r="N37" s="628"/>
      <c r="O37" s="628"/>
      <c r="P37" s="622"/>
    </row>
    <row r="38" spans="2:19">
      <c r="B38" s="622"/>
      <c r="C38" s="622"/>
      <c r="D38" s="622"/>
      <c r="E38" s="622"/>
      <c r="F38" s="622"/>
      <c r="G38" s="622"/>
      <c r="H38" s="622"/>
      <c r="J38" s="628"/>
      <c r="K38" s="628"/>
      <c r="L38" s="628"/>
      <c r="M38" s="628"/>
      <c r="N38" s="628"/>
      <c r="O38" s="628"/>
      <c r="P38" s="622"/>
    </row>
    <row r="39" spans="2:19">
      <c r="B39" s="622"/>
      <c r="C39" s="622"/>
      <c r="D39" s="622"/>
      <c r="E39" s="622"/>
      <c r="F39" s="622"/>
      <c r="G39" s="622"/>
      <c r="H39" s="622"/>
      <c r="J39" s="628"/>
      <c r="K39" s="628"/>
      <c r="L39" s="628"/>
      <c r="M39" s="628"/>
      <c r="N39" s="628"/>
      <c r="O39" s="628"/>
      <c r="P39" s="622"/>
    </row>
    <row r="40" spans="2:19">
      <c r="B40" s="622"/>
      <c r="C40" s="622"/>
      <c r="D40" s="622"/>
      <c r="E40" s="622"/>
      <c r="F40" s="622"/>
      <c r="G40" s="622"/>
      <c r="H40" s="622"/>
      <c r="J40" s="628"/>
      <c r="K40" s="628"/>
      <c r="L40" s="628"/>
      <c r="M40" s="628"/>
      <c r="N40" s="628"/>
      <c r="O40" s="628"/>
      <c r="P40" s="622"/>
    </row>
    <row r="41" spans="2:19">
      <c r="B41" s="622"/>
      <c r="C41" s="622"/>
      <c r="D41" s="622"/>
      <c r="E41" s="622"/>
      <c r="F41" s="622"/>
      <c r="G41" s="622"/>
      <c r="H41" s="622"/>
      <c r="J41" s="628"/>
      <c r="K41" s="628"/>
      <c r="L41" s="628"/>
      <c r="M41" s="628"/>
      <c r="N41" s="628"/>
      <c r="O41" s="628"/>
      <c r="P41" s="622"/>
    </row>
    <row r="42" spans="2:19">
      <c r="B42" s="622"/>
      <c r="C42" s="622"/>
      <c r="D42" s="622"/>
      <c r="E42" s="622"/>
      <c r="F42" s="622"/>
      <c r="G42" s="622"/>
      <c r="H42" s="622"/>
      <c r="J42" s="628"/>
      <c r="K42" s="628"/>
      <c r="L42" s="628"/>
      <c r="M42" s="628"/>
      <c r="N42" s="628"/>
      <c r="O42" s="628"/>
      <c r="P42" s="622"/>
    </row>
    <row r="43" spans="2:19">
      <c r="B43" s="622"/>
      <c r="C43" s="622"/>
      <c r="D43" s="622"/>
      <c r="E43" s="622"/>
      <c r="F43" s="622"/>
      <c r="G43" s="622"/>
      <c r="H43" s="622"/>
      <c r="J43" s="628"/>
      <c r="K43" s="628"/>
      <c r="L43" s="628"/>
      <c r="M43" s="628"/>
      <c r="N43" s="628"/>
      <c r="O43" s="628"/>
      <c r="P43" s="622"/>
    </row>
    <row r="44" spans="2:19">
      <c r="B44" s="622"/>
      <c r="C44" s="622"/>
      <c r="D44" s="622"/>
      <c r="E44" s="622"/>
      <c r="F44" s="622"/>
      <c r="G44" s="622"/>
      <c r="H44" s="622"/>
      <c r="J44" s="628"/>
      <c r="K44" s="628"/>
      <c r="L44" s="628"/>
      <c r="M44" s="628"/>
      <c r="N44" s="628"/>
      <c r="O44" s="628"/>
      <c r="P44" s="622"/>
    </row>
    <row r="45" spans="2:19">
      <c r="B45" s="622"/>
      <c r="C45" s="622"/>
      <c r="D45" s="622"/>
      <c r="E45" s="622"/>
      <c r="F45" s="622"/>
      <c r="G45" s="622"/>
      <c r="H45" s="622"/>
      <c r="J45" s="628"/>
      <c r="K45" s="628"/>
      <c r="L45" s="628"/>
      <c r="M45" s="628"/>
      <c r="N45" s="628"/>
      <c r="O45" s="628"/>
      <c r="P45" s="622"/>
    </row>
    <row r="46" spans="2:19">
      <c r="B46" s="622"/>
      <c r="C46" s="622"/>
      <c r="D46" s="622"/>
      <c r="E46" s="622"/>
      <c r="F46" s="622"/>
      <c r="G46" s="622"/>
      <c r="H46" s="622"/>
      <c r="J46" s="628"/>
      <c r="K46" s="628"/>
      <c r="L46" s="628"/>
      <c r="M46" s="628"/>
      <c r="N46" s="628"/>
      <c r="O46" s="628"/>
      <c r="P46" s="622"/>
    </row>
    <row r="47" spans="2:19">
      <c r="B47" s="622"/>
      <c r="C47" s="622"/>
      <c r="D47" s="622"/>
      <c r="E47" s="622"/>
      <c r="F47" s="622"/>
      <c r="G47" s="622"/>
      <c r="H47" s="622"/>
      <c r="J47" s="628"/>
      <c r="K47" s="628"/>
      <c r="L47" s="628"/>
      <c r="M47" s="628"/>
      <c r="N47" s="628"/>
      <c r="O47" s="628"/>
      <c r="P47" s="622"/>
    </row>
    <row r="48" spans="2:19">
      <c r="B48" s="622"/>
      <c r="C48" s="622"/>
      <c r="D48" s="622"/>
      <c r="E48" s="622"/>
      <c r="F48" s="622"/>
      <c r="G48" s="622"/>
      <c r="H48" s="622"/>
      <c r="J48" s="628"/>
      <c r="K48" s="628"/>
      <c r="L48" s="628"/>
      <c r="M48" s="628"/>
      <c r="N48" s="628"/>
      <c r="O48" s="628"/>
      <c r="P48" s="622"/>
    </row>
    <row r="49" spans="2:16">
      <c r="B49" s="622"/>
      <c r="C49" s="622"/>
      <c r="D49" s="622"/>
      <c r="E49" s="622"/>
      <c r="F49" s="622"/>
      <c r="G49" s="622"/>
      <c r="H49" s="622"/>
      <c r="J49" s="628"/>
      <c r="K49" s="628"/>
      <c r="L49" s="628"/>
      <c r="M49" s="628"/>
      <c r="N49" s="628"/>
      <c r="O49" s="628"/>
      <c r="P49" s="622"/>
    </row>
    <row r="50" spans="2:16">
      <c r="B50" s="622"/>
      <c r="C50" s="622"/>
      <c r="D50" s="622"/>
      <c r="E50" s="622"/>
      <c r="F50" s="622"/>
      <c r="G50" s="622"/>
      <c r="H50" s="622"/>
      <c r="J50" s="628"/>
      <c r="K50" s="628"/>
      <c r="L50" s="628"/>
      <c r="M50" s="628"/>
      <c r="N50" s="628"/>
      <c r="O50" s="628"/>
      <c r="P50" s="622"/>
    </row>
    <row r="51" spans="2:16" ht="19.5">
      <c r="B51" s="626"/>
      <c r="C51" s="622"/>
      <c r="D51" s="622"/>
      <c r="E51" s="622"/>
      <c r="F51" s="622"/>
      <c r="G51" s="622"/>
      <c r="H51" s="622"/>
      <c r="I51" s="622"/>
      <c r="J51" s="628"/>
      <c r="K51" s="629"/>
      <c r="L51" s="629"/>
      <c r="M51" s="629"/>
      <c r="N51" s="629"/>
      <c r="O51" s="629"/>
      <c r="P51" s="622"/>
    </row>
    <row r="52" spans="2:16">
      <c r="B52" s="622"/>
      <c r="C52" s="622"/>
      <c r="D52" s="622"/>
      <c r="E52" s="622"/>
      <c r="F52" s="622"/>
      <c r="G52" s="622"/>
      <c r="H52" s="622"/>
      <c r="I52" s="622"/>
      <c r="J52" s="628"/>
      <c r="K52" s="628"/>
      <c r="L52" s="628"/>
      <c r="M52" s="629"/>
      <c r="N52" s="629"/>
      <c r="O52" s="629"/>
    </row>
    <row r="53" spans="2:16" ht="19.5">
      <c r="B53" s="622"/>
      <c r="C53" s="622"/>
      <c r="D53" s="622"/>
      <c r="E53" s="622"/>
      <c r="F53" s="622"/>
      <c r="G53" s="622"/>
      <c r="H53" s="622"/>
      <c r="I53" s="622"/>
      <c r="J53" s="627"/>
      <c r="K53" s="627"/>
      <c r="L53" s="627"/>
      <c r="M53" s="628"/>
      <c r="N53" s="628"/>
      <c r="O53" s="628"/>
      <c r="P53" s="622"/>
    </row>
    <row r="54" spans="2:16">
      <c r="B54" s="622"/>
      <c r="C54" s="622"/>
      <c r="D54" s="622"/>
      <c r="E54" s="622"/>
      <c r="F54" s="622"/>
      <c r="G54" s="622"/>
      <c r="H54" s="622"/>
      <c r="I54" s="622"/>
      <c r="J54" s="628"/>
      <c r="K54" s="628"/>
      <c r="L54" s="628"/>
      <c r="M54" s="629"/>
      <c r="N54" s="629"/>
      <c r="O54" s="629"/>
    </row>
    <row r="55" spans="2:16">
      <c r="B55" s="622"/>
      <c r="C55" s="622"/>
      <c r="D55" s="622"/>
      <c r="E55" s="622"/>
      <c r="F55" s="622"/>
      <c r="G55" s="622"/>
      <c r="H55" s="622"/>
      <c r="I55" s="622"/>
      <c r="J55" s="628"/>
      <c r="K55" s="628"/>
      <c r="L55" s="628"/>
      <c r="M55" s="629"/>
      <c r="N55" s="629"/>
      <c r="O55" s="629"/>
    </row>
    <row r="56" spans="2:16">
      <c r="B56" s="622"/>
      <c r="C56" s="622"/>
      <c r="D56" s="622"/>
      <c r="E56" s="622"/>
      <c r="F56" s="622"/>
      <c r="G56" s="622"/>
      <c r="H56" s="622"/>
      <c r="I56" s="622"/>
      <c r="J56" s="628"/>
      <c r="K56" s="628"/>
      <c r="L56" s="628"/>
      <c r="M56" s="629"/>
      <c r="N56" s="629"/>
      <c r="O56" s="629"/>
    </row>
    <row r="57" spans="2:16">
      <c r="B57" s="622"/>
      <c r="C57" s="622"/>
      <c r="D57" s="622"/>
      <c r="E57" s="622"/>
      <c r="F57" s="622"/>
      <c r="G57" s="622"/>
      <c r="H57" s="622"/>
      <c r="I57" s="622"/>
      <c r="J57" s="622"/>
      <c r="K57" s="622"/>
      <c r="L57" s="622"/>
    </row>
    <row r="58" spans="2:16">
      <c r="B58" s="622"/>
      <c r="C58" s="622"/>
      <c r="D58" s="622"/>
      <c r="E58" s="622"/>
      <c r="F58" s="622"/>
      <c r="G58" s="622"/>
      <c r="H58" s="622"/>
      <c r="I58" s="622"/>
      <c r="J58" s="622"/>
      <c r="K58" s="622"/>
      <c r="L58" s="622"/>
    </row>
    <row r="59" spans="2:16">
      <c r="B59" s="622"/>
      <c r="C59" s="622"/>
      <c r="D59" s="622"/>
      <c r="E59" s="622"/>
      <c r="F59" s="622"/>
      <c r="G59" s="622"/>
      <c r="H59" s="622"/>
      <c r="I59" s="622"/>
      <c r="J59" s="622"/>
      <c r="K59" s="622"/>
      <c r="L59" s="622"/>
    </row>
    <row r="60" spans="2:16">
      <c r="B60" s="622"/>
      <c r="C60" s="622"/>
      <c r="D60" s="622"/>
      <c r="E60" s="622"/>
      <c r="F60" s="622"/>
      <c r="G60" s="622"/>
      <c r="H60" s="622"/>
      <c r="I60" s="622"/>
      <c r="J60" s="622"/>
      <c r="K60" s="622"/>
      <c r="L60" s="622"/>
    </row>
    <row r="61" spans="2:16">
      <c r="B61" s="622"/>
      <c r="C61" s="622"/>
      <c r="D61" s="622"/>
      <c r="E61" s="622"/>
      <c r="F61" s="622"/>
      <c r="G61" s="622"/>
      <c r="H61" s="622"/>
      <c r="I61" s="622"/>
      <c r="J61" s="622"/>
      <c r="K61" s="622"/>
      <c r="L61" s="622"/>
    </row>
    <row r="62" spans="2:16">
      <c r="B62" s="622"/>
      <c r="C62" s="622"/>
      <c r="D62" s="622"/>
      <c r="E62" s="622"/>
      <c r="F62" s="622"/>
      <c r="G62" s="622"/>
      <c r="H62" s="622"/>
      <c r="I62" s="622"/>
      <c r="J62" s="622"/>
      <c r="K62" s="622"/>
      <c r="L62" s="622"/>
    </row>
    <row r="63" spans="2:16">
      <c r="B63" s="622"/>
      <c r="C63" s="622"/>
      <c r="D63" s="622"/>
      <c r="E63" s="622"/>
      <c r="F63" s="622"/>
      <c r="G63" s="622"/>
      <c r="H63" s="622"/>
      <c r="I63" s="622"/>
      <c r="J63" s="622"/>
      <c r="K63" s="622"/>
      <c r="L63" s="622"/>
    </row>
    <row r="64" spans="2:16">
      <c r="B64" s="622"/>
      <c r="C64" s="622"/>
      <c r="D64" s="622"/>
      <c r="E64" s="622"/>
      <c r="F64" s="622"/>
      <c r="G64" s="622"/>
      <c r="H64" s="622"/>
      <c r="I64" s="622"/>
      <c r="J64" s="622"/>
      <c r="K64" s="622"/>
      <c r="L64" s="622"/>
    </row>
    <row r="65" spans="2:12">
      <c r="B65" s="622"/>
      <c r="C65" s="622"/>
      <c r="D65" s="622"/>
      <c r="E65" s="622"/>
      <c r="F65" s="622"/>
      <c r="G65" s="622"/>
      <c r="H65" s="622"/>
      <c r="I65" s="622"/>
      <c r="J65" s="622"/>
      <c r="K65" s="622"/>
      <c r="L65" s="622"/>
    </row>
    <row r="66" spans="2:12">
      <c r="B66" s="622"/>
      <c r="C66" s="622"/>
      <c r="D66" s="622"/>
      <c r="E66" s="622"/>
      <c r="F66" s="622"/>
      <c r="G66" s="622"/>
      <c r="H66" s="622"/>
      <c r="I66" s="622"/>
      <c r="J66" s="622"/>
      <c r="K66" s="622"/>
      <c r="L66" s="622"/>
    </row>
    <row r="67" spans="2:12">
      <c r="B67" s="622"/>
      <c r="C67" s="622"/>
      <c r="D67" s="622"/>
      <c r="E67" s="622"/>
      <c r="F67" s="622"/>
      <c r="G67" s="622"/>
      <c r="H67" s="622"/>
      <c r="I67" s="622"/>
      <c r="J67" s="622"/>
      <c r="K67" s="622"/>
      <c r="L67" s="622"/>
    </row>
    <row r="68" spans="2:12">
      <c r="B68" s="622"/>
      <c r="C68" s="622"/>
      <c r="D68" s="622"/>
      <c r="E68" s="622"/>
      <c r="F68" s="622"/>
      <c r="G68" s="622"/>
      <c r="H68" s="622"/>
      <c r="I68" s="622"/>
      <c r="J68" s="622"/>
      <c r="K68" s="622"/>
      <c r="L68" s="622"/>
    </row>
    <row r="69" spans="2:12">
      <c r="B69" s="622"/>
      <c r="C69" s="622"/>
      <c r="D69" s="622"/>
      <c r="E69" s="622"/>
      <c r="F69" s="622"/>
      <c r="G69" s="622"/>
      <c r="H69" s="622"/>
      <c r="I69" s="622"/>
      <c r="J69" s="622"/>
      <c r="K69" s="622"/>
      <c r="L69" s="622"/>
    </row>
    <row r="70" spans="2:12">
      <c r="B70" s="622"/>
      <c r="C70" s="622"/>
      <c r="D70" s="622"/>
      <c r="E70" s="622"/>
      <c r="F70" s="622"/>
      <c r="G70" s="622"/>
      <c r="H70" s="622"/>
      <c r="I70" s="622"/>
      <c r="J70" s="622"/>
      <c r="K70" s="622"/>
      <c r="L70" s="622"/>
    </row>
  </sheetData>
  <sortState xmlns:xlrd2="http://schemas.microsoft.com/office/spreadsheetml/2017/richdata2" ref="X4:X18">
    <sortCondition descending="1" ref="X4"/>
  </sortState>
  <mergeCells count="2">
    <mergeCell ref="B1:O2"/>
    <mergeCell ref="R2:S2"/>
  </mergeCells>
  <pageMargins left="0.7" right="0.7" top="0.75" bottom="0.75" header="0.3" footer="0.3"/>
  <pageSetup scale="47" orientation="portrait" horizontalDpi="1200" verticalDpi="1200" r:id="rId1"/>
  <colBreaks count="1" manualBreakCount="1">
    <brk id="19"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7769-D23F-4E2C-89BC-20E26A31D873}">
  <sheetPr codeName="Sheet2">
    <tabColor theme="9" tint="-0.499984740745262"/>
  </sheetPr>
  <dimension ref="A1:T105"/>
  <sheetViews>
    <sheetView showGridLines="0" zoomScaleNormal="100" workbookViewId="0">
      <selection activeCell="S20" sqref="S20"/>
    </sheetView>
  </sheetViews>
  <sheetFormatPr defaultRowHeight="15"/>
  <cols>
    <col min="1" max="1" width="3.42578125" style="636" customWidth="1"/>
    <col min="2" max="2" width="8.85546875" style="635" customWidth="1"/>
    <col min="3" max="3" width="7.7109375" style="635" customWidth="1"/>
    <col min="4" max="4" width="10.28515625" style="635" customWidth="1"/>
    <col min="5" max="5" width="3.7109375" style="635" customWidth="1"/>
    <col min="6" max="6" width="7.28515625" style="635" customWidth="1"/>
    <col min="7" max="7" width="2.42578125" style="635" customWidth="1"/>
    <col min="8" max="8" width="1.85546875" style="635" customWidth="1"/>
    <col min="9" max="9" width="2.5703125" style="635" customWidth="1"/>
    <col min="10" max="10" width="9.28515625" style="635" customWidth="1"/>
    <col min="11" max="11" width="2.85546875" style="635" customWidth="1"/>
    <col min="12" max="12" width="8.7109375" style="635" customWidth="1"/>
    <col min="13" max="13" width="12.5703125" style="635" customWidth="1"/>
    <col min="14" max="14" width="16.42578125" style="635" customWidth="1"/>
    <col min="15" max="17" width="9.140625" style="636"/>
    <col min="18" max="18" width="10" style="636" bestFit="1" customWidth="1"/>
    <col min="19" max="16384" width="9.140625" style="636"/>
  </cols>
  <sheetData>
    <row r="1" spans="1:20" ht="22.5" customHeight="1">
      <c r="A1" s="634">
        <f>COUNTA(C11:C15)+1</f>
        <v>1</v>
      </c>
    </row>
    <row r="2" spans="1:20" ht="30" customHeight="1">
      <c r="B2" s="697" t="s">
        <v>1642</v>
      </c>
      <c r="C2" s="698"/>
      <c r="D2" s="698"/>
      <c r="E2" s="698"/>
      <c r="F2" s="698"/>
      <c r="G2" s="698"/>
      <c r="H2" s="698"/>
      <c r="I2" s="698"/>
      <c r="J2" s="698"/>
      <c r="K2" s="698"/>
      <c r="L2" s="699"/>
      <c r="M2" s="699"/>
      <c r="N2" s="700" t="s">
        <v>1643</v>
      </c>
    </row>
    <row r="3" spans="1:20" ht="18">
      <c r="B3" s="637"/>
      <c r="N3" s="638"/>
    </row>
    <row r="4" spans="1:20" ht="30">
      <c r="B4" s="639" t="s">
        <v>1644</v>
      </c>
      <c r="C4" s="640" t="s">
        <v>1645</v>
      </c>
      <c r="D4" s="640"/>
      <c r="E4" s="641"/>
      <c r="G4" s="641"/>
      <c r="M4" s="642" t="s">
        <v>1646</v>
      </c>
      <c r="N4" s="643"/>
    </row>
    <row r="5" spans="1:20" ht="15" customHeight="1">
      <c r="B5" s="644"/>
      <c r="C5" s="645"/>
      <c r="D5" s="645"/>
      <c r="E5" s="645"/>
      <c r="F5" s="645"/>
      <c r="M5" s="642" t="s">
        <v>1647</v>
      </c>
      <c r="N5" s="646"/>
    </row>
    <row r="6" spans="1:20" ht="10.5" customHeight="1">
      <c r="B6" s="647"/>
      <c r="C6" s="648"/>
      <c r="D6" s="648"/>
      <c r="E6" s="648"/>
      <c r="F6" s="648"/>
      <c r="G6" s="648"/>
      <c r="H6" s="648"/>
      <c r="I6" s="648"/>
      <c r="J6" s="649"/>
      <c r="K6" s="648"/>
      <c r="L6" s="648"/>
      <c r="M6" s="648"/>
      <c r="N6" s="650"/>
      <c r="T6" s="651"/>
    </row>
    <row r="7" spans="1:20" ht="20.25" customHeight="1">
      <c r="B7" s="701" t="s">
        <v>1648</v>
      </c>
      <c r="C7" s="702"/>
      <c r="D7" s="702"/>
      <c r="E7" s="703"/>
      <c r="F7" s="701" t="s">
        <v>1649</v>
      </c>
      <c r="G7" s="702"/>
      <c r="H7" s="702"/>
      <c r="I7" s="702"/>
      <c r="J7" s="702"/>
      <c r="K7" s="703"/>
      <c r="L7" s="701" t="s">
        <v>1650</v>
      </c>
      <c r="M7" s="702"/>
      <c r="N7" s="704"/>
    </row>
    <row r="8" spans="1:20" ht="14.25" customHeight="1">
      <c r="B8" s="652" t="s">
        <v>1651</v>
      </c>
      <c r="C8" s="653"/>
      <c r="D8" s="653"/>
      <c r="E8" s="654"/>
      <c r="F8" s="652" t="s">
        <v>1652</v>
      </c>
      <c r="G8" s="653"/>
      <c r="H8" s="653"/>
      <c r="I8" s="653"/>
      <c r="J8" s="653"/>
      <c r="K8" s="654"/>
      <c r="L8" s="652" t="s">
        <v>1653</v>
      </c>
      <c r="M8" s="653"/>
      <c r="N8" s="655"/>
    </row>
    <row r="9" spans="1:20">
      <c r="B9" s="656"/>
      <c r="C9" s="657"/>
      <c r="D9" s="657"/>
      <c r="E9" s="657"/>
      <c r="F9" s="657"/>
      <c r="G9" s="657"/>
      <c r="H9" s="657"/>
      <c r="I9" s="657"/>
      <c r="N9" s="638"/>
    </row>
    <row r="10" spans="1:20" ht="24.75" customHeight="1">
      <c r="B10" s="705" t="s">
        <v>1654</v>
      </c>
      <c r="C10" s="706" t="s">
        <v>1655</v>
      </c>
      <c r="D10" s="707" t="s">
        <v>1656</v>
      </c>
      <c r="E10" s="708"/>
      <c r="F10" s="708"/>
      <c r="G10" s="708"/>
      <c r="H10" s="708"/>
      <c r="I10" s="708"/>
      <c r="J10" s="708"/>
      <c r="K10" s="708"/>
      <c r="L10" s="709"/>
      <c r="M10" s="710" t="s">
        <v>1657</v>
      </c>
      <c r="N10" s="711" t="s">
        <v>1658</v>
      </c>
    </row>
    <row r="11" spans="1:20" ht="15" customHeight="1">
      <c r="A11" s="658"/>
      <c r="B11" s="659"/>
      <c r="C11" s="660"/>
      <c r="D11" s="661"/>
      <c r="E11" s="662"/>
      <c r="F11" s="662"/>
      <c r="G11" s="662"/>
      <c r="H11" s="662"/>
      <c r="I11" s="662"/>
      <c r="J11" s="662"/>
      <c r="K11" s="662"/>
      <c r="L11" s="663"/>
      <c r="M11" s="664"/>
      <c r="N11" s="665">
        <f>IFERROR(B11*M11,0)</f>
        <v>0</v>
      </c>
    </row>
    <row r="12" spans="1:20" ht="15" customHeight="1">
      <c r="A12" s="658"/>
      <c r="B12" s="659"/>
      <c r="C12" s="660"/>
      <c r="D12" s="661"/>
      <c r="E12" s="662"/>
      <c r="F12" s="662"/>
      <c r="G12" s="662"/>
      <c r="H12" s="662"/>
      <c r="I12" s="662"/>
      <c r="J12" s="662"/>
      <c r="K12" s="662"/>
      <c r="L12" s="663"/>
      <c r="M12" s="664"/>
      <c r="N12" s="665">
        <f>IFERROR(B12*M12,0)</f>
        <v>0</v>
      </c>
    </row>
    <row r="13" spans="1:20" ht="15" customHeight="1">
      <c r="A13" s="658"/>
      <c r="B13" s="659"/>
      <c r="C13" s="660"/>
      <c r="D13" s="661"/>
      <c r="E13" s="662"/>
      <c r="F13" s="662"/>
      <c r="G13" s="662"/>
      <c r="H13" s="662"/>
      <c r="I13" s="662"/>
      <c r="J13" s="662"/>
      <c r="K13" s="662"/>
      <c r="L13" s="663"/>
      <c r="M13" s="664"/>
      <c r="N13" s="665">
        <f>IFERROR(B13*M13,0)</f>
        <v>0</v>
      </c>
    </row>
    <row r="14" spans="1:20" ht="15" customHeight="1">
      <c r="A14" s="658"/>
      <c r="B14" s="659"/>
      <c r="C14" s="660"/>
      <c r="D14" s="661"/>
      <c r="E14" s="662"/>
      <c r="F14" s="662"/>
      <c r="G14" s="662"/>
      <c r="H14" s="662"/>
      <c r="I14" s="662"/>
      <c r="J14" s="662"/>
      <c r="K14" s="662"/>
      <c r="L14" s="663"/>
      <c r="M14" s="664"/>
      <c r="N14" s="665">
        <f>IFERROR(B14*M14,0)</f>
        <v>0</v>
      </c>
    </row>
    <row r="15" spans="1:20" ht="15" customHeight="1">
      <c r="A15" s="658"/>
      <c r="B15" s="659"/>
      <c r="C15" s="660"/>
      <c r="D15" s="661"/>
      <c r="E15" s="662"/>
      <c r="F15" s="662"/>
      <c r="G15" s="662"/>
      <c r="H15" s="662"/>
      <c r="I15" s="662"/>
      <c r="J15" s="662"/>
      <c r="K15" s="662"/>
      <c r="L15" s="663"/>
      <c r="M15" s="664"/>
      <c r="N15" s="665">
        <f>IFERROR(B15*M15,0)</f>
        <v>0</v>
      </c>
    </row>
    <row r="16" spans="1:20" ht="15" customHeight="1">
      <c r="A16" s="666"/>
      <c r="B16" s="667" t="s">
        <v>1659</v>
      </c>
      <c r="C16" s="668"/>
      <c r="D16" s="668"/>
      <c r="E16" s="668"/>
      <c r="F16" s="668"/>
      <c r="G16" s="668"/>
      <c r="H16" s="668"/>
      <c r="I16" s="668"/>
      <c r="J16" s="668"/>
      <c r="K16" s="668"/>
      <c r="L16" s="669"/>
      <c r="M16" s="670" t="s">
        <v>1660</v>
      </c>
      <c r="N16" s="665">
        <f>SUM(N11:N15)</f>
        <v>0</v>
      </c>
    </row>
    <row r="17" spans="2:14" ht="15" customHeight="1">
      <c r="B17" s="671"/>
      <c r="C17" s="672"/>
      <c r="D17" s="672"/>
      <c r="E17" s="672"/>
      <c r="F17" s="672"/>
      <c r="G17" s="672"/>
      <c r="H17" s="672"/>
      <c r="I17" s="672"/>
      <c r="J17" s="672"/>
      <c r="K17" s="672"/>
      <c r="L17" s="673"/>
      <c r="M17" s="670" t="s">
        <v>1661</v>
      </c>
      <c r="N17" s="665">
        <f>N16*0.0625</f>
        <v>0</v>
      </c>
    </row>
    <row r="18" spans="2:14" ht="29.25" customHeight="1">
      <c r="B18" s="674"/>
      <c r="C18" s="675"/>
      <c r="D18" s="675"/>
      <c r="E18" s="675"/>
      <c r="F18" s="675"/>
      <c r="G18" s="675"/>
      <c r="H18" s="675"/>
      <c r="I18" s="675"/>
      <c r="J18" s="675"/>
      <c r="K18" s="675"/>
      <c r="L18" s="676"/>
      <c r="M18" s="677" t="s">
        <v>1662</v>
      </c>
      <c r="N18" s="678">
        <f>N16+N17</f>
        <v>0</v>
      </c>
    </row>
    <row r="19" spans="2:14" ht="6" customHeight="1">
      <c r="B19" s="656"/>
      <c r="N19" s="638"/>
    </row>
    <row r="20" spans="2:14" ht="9.75" customHeight="1">
      <c r="B20" s="679"/>
      <c r="C20" s="680"/>
      <c r="D20" s="680"/>
      <c r="E20" s="680"/>
      <c r="F20" s="680"/>
      <c r="G20" s="680"/>
      <c r="H20" s="680"/>
      <c r="I20" s="680"/>
      <c r="J20" s="681"/>
      <c r="K20" s="682"/>
      <c r="N20" s="638"/>
    </row>
    <row r="21" spans="2:14" s="687" customFormat="1" ht="30" customHeight="1">
      <c r="B21" s="683"/>
      <c r="C21" s="684"/>
      <c r="D21" s="684"/>
      <c r="E21" s="684"/>
      <c r="F21" s="684"/>
      <c r="G21" s="685"/>
      <c r="H21" s="685"/>
      <c r="I21" s="685"/>
      <c r="J21" s="681"/>
      <c r="K21" s="682"/>
      <c r="L21" s="684"/>
      <c r="M21" s="684"/>
      <c r="N21" s="686"/>
    </row>
    <row r="22" spans="2:14" ht="21" customHeight="1">
      <c r="B22" s="688" t="s">
        <v>1663</v>
      </c>
      <c r="C22" s="689"/>
      <c r="D22" s="689"/>
      <c r="E22" s="689"/>
      <c r="F22" s="690" t="s">
        <v>1459</v>
      </c>
      <c r="G22" s="685"/>
      <c r="H22" s="685"/>
      <c r="I22" s="685"/>
      <c r="J22" s="681"/>
      <c r="K22" s="682"/>
      <c r="L22" s="689" t="s">
        <v>1664</v>
      </c>
      <c r="M22" s="689"/>
      <c r="N22" s="691" t="s">
        <v>1459</v>
      </c>
    </row>
    <row r="23" spans="2:14" ht="23.25" customHeight="1">
      <c r="B23" s="692"/>
      <c r="C23" s="693"/>
      <c r="D23" s="693"/>
      <c r="E23" s="693"/>
      <c r="F23" s="693"/>
      <c r="G23" s="693"/>
      <c r="H23" s="693"/>
      <c r="I23" s="693"/>
      <c r="J23" s="694"/>
      <c r="K23" s="695"/>
      <c r="L23" s="693"/>
      <c r="M23" s="693"/>
      <c r="N23" s="696"/>
    </row>
    <row r="24" spans="2:14" ht="4.5" customHeight="1">
      <c r="B24" s="685"/>
      <c r="C24" s="685"/>
      <c r="D24" s="685"/>
      <c r="E24" s="685"/>
      <c r="F24" s="685"/>
      <c r="G24" s="685"/>
      <c r="H24" s="685"/>
      <c r="I24" s="685"/>
      <c r="J24" s="681"/>
      <c r="K24" s="682"/>
      <c r="L24" s="685"/>
      <c r="M24" s="685"/>
      <c r="N24" s="685"/>
    </row>
    <row r="25" spans="2:14" ht="13.5" customHeight="1">
      <c r="B25" s="685"/>
      <c r="C25" s="685"/>
      <c r="D25" s="685"/>
      <c r="E25" s="685"/>
      <c r="F25" s="685"/>
      <c r="G25" s="685"/>
      <c r="H25" s="685"/>
      <c r="I25" s="685"/>
      <c r="J25" s="681"/>
      <c r="K25" s="682"/>
      <c r="L25" s="685"/>
      <c r="M25" s="685"/>
      <c r="N25" s="685"/>
    </row>
    <row r="26" spans="2:14" ht="13.5" customHeight="1">
      <c r="B26" s="685"/>
      <c r="C26" s="685"/>
      <c r="D26" s="685"/>
      <c r="E26" s="685"/>
      <c r="F26" s="685"/>
      <c r="G26" s="685"/>
      <c r="H26" s="685"/>
      <c r="I26" s="685"/>
      <c r="J26" s="681"/>
      <c r="K26" s="682"/>
      <c r="L26" s="685"/>
      <c r="M26" s="685"/>
      <c r="N26" s="685"/>
    </row>
    <row r="27" spans="2:14" ht="12" customHeight="1">
      <c r="B27" s="685"/>
      <c r="C27" s="685"/>
      <c r="D27" s="685"/>
      <c r="E27" s="685"/>
      <c r="F27" s="685"/>
      <c r="G27" s="685"/>
      <c r="H27" s="685"/>
      <c r="I27" s="685"/>
      <c r="J27" s="685"/>
      <c r="K27" s="685"/>
      <c r="L27" s="685"/>
      <c r="M27" s="685"/>
      <c r="N27" s="685"/>
    </row>
    <row r="28" spans="2:14" ht="31.5" customHeight="1">
      <c r="B28" s="685"/>
      <c r="C28" s="685"/>
      <c r="D28" s="685"/>
      <c r="E28" s="685"/>
      <c r="F28" s="685"/>
      <c r="G28" s="685"/>
      <c r="H28" s="685"/>
      <c r="I28" s="685"/>
      <c r="J28" s="685"/>
      <c r="K28" s="685"/>
      <c r="L28" s="685"/>
      <c r="M28" s="685"/>
      <c r="N28" s="685"/>
    </row>
    <row r="29" spans="2:14" ht="9" customHeight="1">
      <c r="B29" s="685"/>
      <c r="C29" s="685"/>
      <c r="D29" s="685"/>
      <c r="E29" s="685"/>
      <c r="F29" s="685"/>
      <c r="G29" s="685"/>
      <c r="H29" s="685"/>
      <c r="I29" s="685"/>
      <c r="J29" s="685"/>
      <c r="K29" s="685"/>
      <c r="L29" s="685"/>
      <c r="M29" s="685"/>
      <c r="N29" s="685"/>
    </row>
    <row r="30" spans="2:14" ht="32.25" customHeight="1">
      <c r="B30" s="685"/>
      <c r="C30" s="685"/>
      <c r="D30" s="685"/>
      <c r="E30" s="685"/>
      <c r="F30" s="685"/>
      <c r="G30" s="685"/>
      <c r="H30" s="685"/>
      <c r="I30" s="685"/>
      <c r="J30" s="685"/>
      <c r="K30" s="685"/>
      <c r="L30" s="685"/>
      <c r="M30" s="685"/>
      <c r="N30" s="685"/>
    </row>
    <row r="31" spans="2:14" ht="33" customHeight="1">
      <c r="B31" s="685"/>
      <c r="C31" s="685"/>
      <c r="D31" s="685"/>
      <c r="E31" s="685"/>
      <c r="F31" s="685"/>
      <c r="G31" s="685"/>
      <c r="H31" s="685"/>
      <c r="I31" s="685"/>
      <c r="J31" s="685"/>
      <c r="K31" s="685"/>
      <c r="L31" s="685"/>
      <c r="M31" s="685"/>
      <c r="N31" s="685"/>
    </row>
    <row r="32" spans="2:14" ht="15" customHeight="1">
      <c r="B32" s="685"/>
      <c r="C32" s="685"/>
      <c r="D32" s="685"/>
      <c r="E32" s="685"/>
      <c r="F32" s="685"/>
      <c r="G32" s="685"/>
      <c r="H32" s="685"/>
      <c r="I32" s="685"/>
      <c r="J32" s="685"/>
      <c r="K32" s="685"/>
      <c r="L32" s="685"/>
      <c r="M32" s="685"/>
      <c r="N32" s="685"/>
    </row>
    <row r="33" spans="2:14" ht="15" customHeight="1">
      <c r="B33" s="685"/>
      <c r="C33" s="685"/>
      <c r="D33" s="685"/>
      <c r="E33" s="685"/>
      <c r="F33" s="685"/>
      <c r="G33" s="685"/>
      <c r="H33" s="685"/>
      <c r="I33" s="685"/>
      <c r="J33" s="685"/>
      <c r="K33" s="685"/>
      <c r="L33" s="685"/>
      <c r="M33" s="685"/>
      <c r="N33" s="685"/>
    </row>
    <row r="34" spans="2:14" ht="15" customHeight="1">
      <c r="B34" s="685"/>
      <c r="C34" s="685"/>
      <c r="D34" s="685"/>
      <c r="E34" s="685"/>
      <c r="F34" s="685"/>
      <c r="G34" s="685"/>
      <c r="H34" s="685"/>
      <c r="I34" s="685"/>
      <c r="J34" s="685"/>
      <c r="K34" s="685"/>
      <c r="L34" s="685"/>
      <c r="M34" s="685"/>
      <c r="N34" s="685"/>
    </row>
    <row r="35" spans="2:14" ht="15" customHeight="1">
      <c r="B35" s="685"/>
      <c r="C35" s="685"/>
      <c r="D35" s="685"/>
      <c r="E35" s="685"/>
      <c r="F35" s="685"/>
      <c r="G35" s="685"/>
      <c r="H35" s="685"/>
      <c r="I35" s="685"/>
      <c r="J35" s="685"/>
      <c r="K35" s="685"/>
      <c r="L35" s="685"/>
      <c r="M35" s="685"/>
      <c r="N35" s="685"/>
    </row>
    <row r="36" spans="2:14" ht="15" customHeight="1">
      <c r="B36" s="685"/>
      <c r="C36" s="685"/>
      <c r="D36" s="685"/>
      <c r="E36" s="685"/>
      <c r="F36" s="685"/>
      <c r="G36" s="685"/>
      <c r="H36" s="685"/>
      <c r="I36" s="685"/>
      <c r="J36" s="685"/>
      <c r="K36" s="685"/>
      <c r="L36" s="685"/>
      <c r="M36" s="685"/>
      <c r="N36" s="685"/>
    </row>
    <row r="37" spans="2:14" ht="15" customHeight="1">
      <c r="B37" s="685"/>
      <c r="C37" s="685"/>
      <c r="D37" s="685"/>
      <c r="E37" s="685"/>
      <c r="F37" s="685"/>
      <c r="G37" s="685"/>
      <c r="H37" s="685"/>
      <c r="I37" s="685"/>
      <c r="J37" s="685"/>
      <c r="K37" s="685"/>
      <c r="L37" s="685"/>
      <c r="M37" s="685"/>
      <c r="N37" s="685"/>
    </row>
    <row r="38" spans="2:14" ht="15" customHeight="1">
      <c r="B38" s="685"/>
      <c r="C38" s="685"/>
      <c r="D38" s="685"/>
      <c r="E38" s="685"/>
      <c r="F38" s="685"/>
      <c r="G38" s="685"/>
      <c r="H38" s="685"/>
      <c r="I38" s="685"/>
      <c r="J38" s="685"/>
      <c r="K38" s="685"/>
      <c r="L38" s="685"/>
      <c r="M38" s="685"/>
      <c r="N38" s="685"/>
    </row>
    <row r="39" spans="2:14" ht="15" customHeight="1">
      <c r="B39" s="685"/>
      <c r="C39" s="685"/>
      <c r="D39" s="685"/>
      <c r="E39" s="685"/>
      <c r="F39" s="685"/>
      <c r="G39" s="685"/>
      <c r="H39" s="685"/>
      <c r="I39" s="685"/>
      <c r="J39" s="685"/>
      <c r="K39" s="685"/>
      <c r="L39" s="685"/>
      <c r="M39" s="685"/>
      <c r="N39" s="685"/>
    </row>
    <row r="40" spans="2:14" ht="15" customHeight="1">
      <c r="B40" s="685"/>
      <c r="C40" s="685"/>
      <c r="D40" s="685"/>
      <c r="E40" s="685"/>
      <c r="F40" s="685"/>
      <c r="G40" s="685"/>
      <c r="H40" s="685"/>
      <c r="I40" s="685"/>
      <c r="J40" s="685"/>
      <c r="K40" s="685"/>
      <c r="L40" s="685"/>
      <c r="M40" s="685"/>
      <c r="N40" s="685"/>
    </row>
    <row r="41" spans="2:14" ht="15" customHeight="1">
      <c r="B41" s="685"/>
      <c r="C41" s="685"/>
      <c r="D41" s="685"/>
      <c r="E41" s="685"/>
      <c r="F41" s="685"/>
      <c r="G41" s="685"/>
      <c r="H41" s="685"/>
      <c r="I41" s="685"/>
      <c r="J41" s="685"/>
      <c r="K41" s="685"/>
      <c r="L41" s="685"/>
      <c r="M41" s="685"/>
      <c r="N41" s="685"/>
    </row>
    <row r="42" spans="2:14" ht="15" customHeight="1">
      <c r="B42" s="685"/>
      <c r="C42" s="685"/>
      <c r="D42" s="685"/>
      <c r="E42" s="685"/>
      <c r="F42" s="685"/>
      <c r="G42" s="685"/>
      <c r="H42" s="685"/>
      <c r="I42" s="685"/>
      <c r="J42" s="685"/>
      <c r="K42" s="685"/>
      <c r="L42" s="685"/>
      <c r="M42" s="685"/>
      <c r="N42" s="685"/>
    </row>
    <row r="43" spans="2:14" ht="15" customHeight="1">
      <c r="B43" s="685"/>
      <c r="C43" s="685"/>
      <c r="D43" s="685"/>
      <c r="E43" s="685"/>
      <c r="F43" s="685"/>
      <c r="G43" s="685"/>
      <c r="H43" s="685"/>
      <c r="I43" s="685"/>
      <c r="J43" s="685"/>
      <c r="K43" s="685"/>
      <c r="L43" s="685"/>
      <c r="M43" s="685"/>
      <c r="N43" s="685"/>
    </row>
    <row r="44" spans="2:14" ht="15" customHeight="1">
      <c r="B44" s="685"/>
      <c r="C44" s="685"/>
      <c r="D44" s="685"/>
      <c r="E44" s="685"/>
      <c r="F44" s="685"/>
      <c r="G44" s="685"/>
      <c r="H44" s="685"/>
      <c r="I44" s="685"/>
      <c r="J44" s="685"/>
      <c r="K44" s="685"/>
      <c r="L44" s="685"/>
      <c r="M44" s="685"/>
      <c r="N44" s="685"/>
    </row>
    <row r="45" spans="2:14" ht="15" customHeight="1">
      <c r="B45" s="685"/>
      <c r="C45" s="685"/>
      <c r="D45" s="685"/>
      <c r="E45" s="685"/>
      <c r="F45" s="685"/>
      <c r="G45" s="685"/>
      <c r="H45" s="685"/>
      <c r="I45" s="685"/>
      <c r="J45" s="685"/>
      <c r="K45" s="685"/>
      <c r="L45" s="685"/>
      <c r="M45" s="685"/>
      <c r="N45" s="685"/>
    </row>
    <row r="46" spans="2:14" ht="15" customHeight="1">
      <c r="B46" s="685"/>
      <c r="C46" s="685"/>
      <c r="D46" s="685"/>
      <c r="E46" s="685"/>
      <c r="F46" s="685"/>
      <c r="G46" s="685"/>
      <c r="H46" s="685"/>
      <c r="I46" s="685"/>
      <c r="J46" s="685"/>
      <c r="K46" s="685"/>
      <c r="L46" s="685"/>
      <c r="M46" s="685"/>
      <c r="N46" s="685"/>
    </row>
    <row r="47" spans="2:14" ht="15" customHeight="1">
      <c r="B47" s="685"/>
      <c r="C47" s="685"/>
      <c r="D47" s="685"/>
      <c r="E47" s="685"/>
      <c r="F47" s="685"/>
      <c r="G47" s="685"/>
      <c r="H47" s="685"/>
      <c r="I47" s="685"/>
      <c r="J47" s="685"/>
      <c r="K47" s="685"/>
      <c r="L47" s="685"/>
      <c r="M47" s="685"/>
      <c r="N47" s="685"/>
    </row>
    <row r="48" spans="2:14" ht="15" customHeight="1">
      <c r="B48" s="685"/>
      <c r="C48" s="685"/>
      <c r="D48" s="685"/>
      <c r="E48" s="685"/>
      <c r="F48" s="685"/>
      <c r="G48" s="685"/>
      <c r="H48" s="685"/>
      <c r="I48" s="685"/>
      <c r="J48" s="685"/>
      <c r="K48" s="685"/>
      <c r="L48" s="685"/>
      <c r="M48" s="685"/>
      <c r="N48" s="685"/>
    </row>
    <row r="49" spans="2:14" ht="15" customHeight="1">
      <c r="B49" s="685"/>
      <c r="C49" s="685"/>
      <c r="D49" s="685"/>
      <c r="E49" s="685"/>
      <c r="F49" s="685"/>
      <c r="G49" s="685"/>
      <c r="H49" s="685"/>
      <c r="I49" s="685"/>
      <c r="J49" s="685"/>
      <c r="K49" s="685"/>
      <c r="L49" s="685"/>
      <c r="M49" s="685"/>
      <c r="N49" s="685"/>
    </row>
    <row r="50" spans="2:14" ht="15" customHeight="1">
      <c r="B50" s="685"/>
      <c r="C50" s="685"/>
      <c r="D50" s="685"/>
      <c r="E50" s="685"/>
      <c r="F50" s="685"/>
      <c r="G50" s="685"/>
      <c r="H50" s="685"/>
      <c r="I50" s="685"/>
      <c r="J50" s="685"/>
      <c r="K50" s="685"/>
      <c r="L50" s="685"/>
      <c r="M50" s="685"/>
      <c r="N50" s="685"/>
    </row>
    <row r="51" spans="2:14" ht="15" customHeight="1">
      <c r="B51" s="685"/>
      <c r="C51" s="685"/>
      <c r="D51" s="685"/>
      <c r="E51" s="685"/>
      <c r="F51" s="685"/>
      <c r="G51" s="685"/>
      <c r="H51" s="685"/>
      <c r="I51" s="685"/>
      <c r="J51" s="685"/>
      <c r="K51" s="685"/>
      <c r="L51" s="685"/>
      <c r="M51" s="685"/>
      <c r="N51" s="685"/>
    </row>
    <row r="52" spans="2:14" ht="15" customHeight="1">
      <c r="B52" s="685"/>
      <c r="C52" s="685"/>
      <c r="D52" s="685"/>
      <c r="E52" s="685"/>
      <c r="F52" s="685"/>
      <c r="G52" s="685"/>
      <c r="H52" s="685"/>
      <c r="I52" s="685"/>
      <c r="J52" s="685"/>
      <c r="K52" s="685"/>
      <c r="L52" s="685"/>
      <c r="M52" s="685"/>
      <c r="N52" s="685"/>
    </row>
    <row r="53" spans="2:14" ht="15" customHeight="1">
      <c r="B53" s="685"/>
      <c r="C53" s="685"/>
      <c r="D53" s="685"/>
      <c r="E53" s="685"/>
      <c r="F53" s="685"/>
      <c r="G53" s="685"/>
      <c r="H53" s="685"/>
      <c r="I53" s="685"/>
      <c r="J53" s="685"/>
      <c r="K53" s="685"/>
      <c r="L53" s="685"/>
      <c r="M53" s="685"/>
      <c r="N53" s="685"/>
    </row>
    <row r="54" spans="2:14" ht="15" customHeight="1">
      <c r="B54" s="685"/>
      <c r="C54" s="685"/>
      <c r="D54" s="685"/>
      <c r="E54" s="685"/>
      <c r="F54" s="685"/>
      <c r="G54" s="685"/>
      <c r="H54" s="685"/>
      <c r="I54" s="685"/>
      <c r="J54" s="685"/>
      <c r="K54" s="685"/>
      <c r="L54" s="685"/>
      <c r="M54" s="685"/>
      <c r="N54" s="685"/>
    </row>
    <row r="55" spans="2:14" ht="15" customHeight="1">
      <c r="B55" s="685"/>
      <c r="C55" s="685"/>
      <c r="D55" s="685"/>
      <c r="E55" s="685"/>
      <c r="F55" s="685"/>
      <c r="G55" s="685"/>
      <c r="H55" s="685"/>
      <c r="I55" s="685"/>
      <c r="J55" s="685"/>
      <c r="K55" s="685"/>
      <c r="L55" s="685"/>
      <c r="M55" s="685"/>
      <c r="N55" s="685"/>
    </row>
    <row r="56" spans="2:14" ht="15" customHeight="1">
      <c r="B56" s="685"/>
      <c r="C56" s="685"/>
      <c r="D56" s="685"/>
      <c r="E56" s="685"/>
      <c r="F56" s="685"/>
      <c r="G56" s="685"/>
      <c r="H56" s="685"/>
      <c r="I56" s="685"/>
      <c r="J56" s="685"/>
      <c r="K56" s="685"/>
      <c r="L56" s="685"/>
      <c r="M56" s="685"/>
      <c r="N56" s="685"/>
    </row>
    <row r="57" spans="2:14" ht="15" customHeight="1">
      <c r="B57" s="685"/>
      <c r="C57" s="685"/>
      <c r="D57" s="685"/>
      <c r="E57" s="685"/>
      <c r="F57" s="685"/>
      <c r="G57" s="685"/>
      <c r="H57" s="685"/>
      <c r="I57" s="685"/>
      <c r="J57" s="685"/>
      <c r="K57" s="685"/>
      <c r="L57" s="685"/>
      <c r="M57" s="685"/>
      <c r="N57" s="685"/>
    </row>
    <row r="58" spans="2:14" ht="15" customHeight="1">
      <c r="B58" s="685"/>
      <c r="C58" s="685"/>
      <c r="D58" s="685"/>
      <c r="E58" s="685"/>
      <c r="F58" s="685"/>
      <c r="G58" s="685"/>
      <c r="H58" s="685"/>
      <c r="I58" s="685"/>
      <c r="J58" s="685"/>
      <c r="K58" s="685"/>
      <c r="L58" s="685"/>
      <c r="M58" s="685"/>
      <c r="N58" s="685"/>
    </row>
    <row r="59" spans="2:14" ht="15" customHeight="1">
      <c r="B59" s="685"/>
      <c r="C59" s="685"/>
      <c r="D59" s="685"/>
      <c r="E59" s="685"/>
      <c r="F59" s="685"/>
      <c r="G59" s="685"/>
      <c r="H59" s="685"/>
      <c r="I59" s="685"/>
      <c r="J59" s="685"/>
      <c r="K59" s="685"/>
      <c r="L59" s="685"/>
      <c r="M59" s="685"/>
      <c r="N59" s="685"/>
    </row>
    <row r="60" spans="2:14" ht="15" customHeight="1">
      <c r="B60" s="685"/>
      <c r="C60" s="685"/>
      <c r="D60" s="685"/>
      <c r="E60" s="685"/>
      <c r="F60" s="685"/>
      <c r="G60" s="685"/>
      <c r="H60" s="685"/>
      <c r="I60" s="685"/>
      <c r="J60" s="685"/>
      <c r="K60" s="685"/>
      <c r="L60" s="685"/>
      <c r="M60" s="685"/>
      <c r="N60" s="685"/>
    </row>
    <row r="61" spans="2:14" ht="15" customHeight="1">
      <c r="B61" s="685"/>
      <c r="C61" s="685"/>
      <c r="D61" s="685"/>
      <c r="E61" s="685"/>
      <c r="F61" s="685"/>
      <c r="G61" s="685"/>
      <c r="H61" s="685"/>
      <c r="I61" s="685"/>
      <c r="J61" s="685"/>
      <c r="K61" s="685"/>
      <c r="L61" s="685"/>
      <c r="M61" s="685"/>
      <c r="N61" s="685"/>
    </row>
    <row r="62" spans="2:14" ht="15" customHeight="1">
      <c r="B62" s="685"/>
      <c r="C62" s="685"/>
      <c r="D62" s="685"/>
      <c r="E62" s="685"/>
      <c r="F62" s="685"/>
      <c r="G62" s="685"/>
      <c r="H62" s="685"/>
      <c r="I62" s="685"/>
      <c r="J62" s="685"/>
      <c r="K62" s="685"/>
      <c r="L62" s="685"/>
      <c r="M62" s="685"/>
      <c r="N62" s="685"/>
    </row>
    <row r="63" spans="2:14" ht="15" customHeight="1">
      <c r="B63" s="685"/>
      <c r="C63" s="685"/>
      <c r="D63" s="685"/>
      <c r="E63" s="685"/>
      <c r="F63" s="685"/>
      <c r="G63" s="685"/>
      <c r="H63" s="685"/>
      <c r="I63" s="685"/>
      <c r="J63" s="685"/>
      <c r="K63" s="685"/>
      <c r="L63" s="685"/>
      <c r="M63" s="685"/>
      <c r="N63" s="685"/>
    </row>
    <row r="64" spans="2:14" ht="15" customHeight="1">
      <c r="B64" s="685"/>
      <c r="C64" s="685"/>
      <c r="D64" s="685"/>
      <c r="E64" s="685"/>
      <c r="F64" s="685"/>
      <c r="G64" s="685"/>
      <c r="H64" s="685"/>
      <c r="I64" s="685"/>
      <c r="J64" s="685"/>
      <c r="K64" s="685"/>
      <c r="L64" s="685"/>
      <c r="M64" s="685"/>
      <c r="N64" s="685"/>
    </row>
    <row r="65" spans="2:14" ht="15" customHeight="1">
      <c r="B65" s="685"/>
      <c r="C65" s="685"/>
      <c r="D65" s="685"/>
      <c r="E65" s="685"/>
      <c r="F65" s="685"/>
      <c r="G65" s="685"/>
      <c r="H65" s="685"/>
      <c r="I65" s="685"/>
      <c r="J65" s="685"/>
      <c r="K65" s="685"/>
      <c r="L65" s="685"/>
      <c r="M65" s="685"/>
      <c r="N65" s="685"/>
    </row>
    <row r="66" spans="2:14" ht="15" customHeight="1">
      <c r="B66" s="685"/>
      <c r="C66" s="685"/>
      <c r="D66" s="685"/>
      <c r="E66" s="685"/>
      <c r="F66" s="685"/>
      <c r="G66" s="685"/>
      <c r="H66" s="685"/>
      <c r="I66" s="685"/>
      <c r="J66" s="685"/>
      <c r="K66" s="685"/>
      <c r="L66" s="685"/>
      <c r="M66" s="685"/>
      <c r="N66" s="685"/>
    </row>
    <row r="67" spans="2:14" ht="15" customHeight="1">
      <c r="B67" s="685"/>
      <c r="C67" s="685"/>
      <c r="D67" s="685"/>
      <c r="E67" s="685"/>
      <c r="F67" s="685"/>
      <c r="G67" s="685"/>
      <c r="H67" s="685"/>
      <c r="I67" s="685"/>
      <c r="J67" s="685"/>
      <c r="K67" s="685"/>
      <c r="L67" s="685"/>
      <c r="M67" s="685"/>
      <c r="N67" s="685"/>
    </row>
    <row r="68" spans="2:14" ht="15" customHeight="1">
      <c r="B68" s="685"/>
      <c r="C68" s="685"/>
      <c r="D68" s="685"/>
      <c r="E68" s="685"/>
      <c r="F68" s="685"/>
      <c r="G68" s="685"/>
      <c r="H68" s="685"/>
      <c r="I68" s="685"/>
      <c r="J68" s="685"/>
      <c r="K68" s="685"/>
      <c r="L68" s="685"/>
      <c r="M68" s="685"/>
      <c r="N68" s="685"/>
    </row>
    <row r="69" spans="2:14" ht="15" customHeight="1">
      <c r="B69" s="685"/>
      <c r="C69" s="685"/>
      <c r="D69" s="685"/>
      <c r="E69" s="685"/>
      <c r="F69" s="685"/>
      <c r="G69" s="685"/>
      <c r="H69" s="685"/>
      <c r="I69" s="685"/>
      <c r="J69" s="685"/>
      <c r="K69" s="685"/>
      <c r="L69" s="685"/>
      <c r="M69" s="685"/>
      <c r="N69" s="685"/>
    </row>
    <row r="70" spans="2:14" ht="15" customHeight="1">
      <c r="B70" s="685"/>
      <c r="C70" s="685"/>
      <c r="D70" s="685"/>
      <c r="E70" s="685"/>
      <c r="F70" s="685"/>
      <c r="G70" s="685"/>
      <c r="H70" s="685"/>
      <c r="I70" s="685"/>
      <c r="J70" s="685"/>
      <c r="K70" s="685"/>
      <c r="L70" s="685"/>
      <c r="M70" s="685"/>
      <c r="N70" s="685"/>
    </row>
    <row r="71" spans="2:14" ht="15" customHeight="1">
      <c r="B71" s="685"/>
      <c r="C71" s="685"/>
      <c r="D71" s="685"/>
      <c r="E71" s="685"/>
      <c r="F71" s="685"/>
      <c r="G71" s="685"/>
      <c r="H71" s="685"/>
      <c r="I71" s="685"/>
      <c r="J71" s="685"/>
      <c r="K71" s="685"/>
      <c r="L71" s="685"/>
      <c r="M71" s="685"/>
      <c r="N71" s="685"/>
    </row>
    <row r="72" spans="2:14" ht="15" customHeight="1">
      <c r="B72" s="685"/>
      <c r="C72" s="685"/>
      <c r="D72" s="685"/>
      <c r="E72" s="685"/>
      <c r="F72" s="685"/>
      <c r="G72" s="685"/>
      <c r="H72" s="685"/>
      <c r="I72" s="685"/>
      <c r="J72" s="685"/>
      <c r="K72" s="685"/>
      <c r="L72" s="685"/>
      <c r="M72" s="685"/>
      <c r="N72" s="685"/>
    </row>
    <row r="73" spans="2:14" ht="15" customHeight="1">
      <c r="B73" s="685"/>
      <c r="C73" s="685"/>
      <c r="D73" s="685"/>
      <c r="E73" s="685"/>
      <c r="F73" s="685"/>
      <c r="G73" s="685"/>
      <c r="H73" s="685"/>
      <c r="I73" s="685"/>
      <c r="J73" s="685"/>
      <c r="K73" s="685"/>
      <c r="L73" s="685"/>
      <c r="M73" s="685"/>
      <c r="N73" s="685"/>
    </row>
    <row r="74" spans="2:14" ht="15" customHeight="1">
      <c r="B74" s="685"/>
      <c r="C74" s="685"/>
      <c r="D74" s="685"/>
      <c r="E74" s="685"/>
      <c r="F74" s="685"/>
      <c r="G74" s="685"/>
      <c r="H74" s="685"/>
      <c r="I74" s="685"/>
      <c r="J74" s="685"/>
      <c r="K74" s="685"/>
      <c r="L74" s="685"/>
      <c r="M74" s="685"/>
      <c r="N74" s="685"/>
    </row>
    <row r="75" spans="2:14" ht="15" customHeight="1">
      <c r="B75" s="685"/>
      <c r="C75" s="685"/>
      <c r="D75" s="685"/>
      <c r="E75" s="685"/>
      <c r="F75" s="685"/>
      <c r="G75" s="685"/>
      <c r="H75" s="685"/>
      <c r="I75" s="685"/>
      <c r="J75" s="685"/>
      <c r="K75" s="685"/>
      <c r="L75" s="685"/>
      <c r="M75" s="685"/>
      <c r="N75" s="685"/>
    </row>
    <row r="76" spans="2:14" ht="15" customHeight="1">
      <c r="B76" s="685"/>
      <c r="C76" s="685"/>
      <c r="D76" s="685"/>
      <c r="E76" s="685"/>
      <c r="F76" s="685"/>
      <c r="G76" s="685"/>
      <c r="H76" s="685"/>
      <c r="I76" s="685"/>
      <c r="J76" s="685"/>
      <c r="K76" s="685"/>
      <c r="L76" s="685"/>
      <c r="M76" s="685"/>
      <c r="N76" s="685"/>
    </row>
    <row r="77" spans="2:14" ht="15" customHeight="1">
      <c r="B77" s="685"/>
      <c r="C77" s="685"/>
      <c r="D77" s="685"/>
      <c r="E77" s="685"/>
      <c r="F77" s="685"/>
      <c r="G77" s="685"/>
      <c r="H77" s="685"/>
      <c r="I77" s="685"/>
      <c r="J77" s="685"/>
      <c r="K77" s="685"/>
      <c r="L77" s="685"/>
      <c r="M77" s="685"/>
      <c r="N77" s="685"/>
    </row>
    <row r="78" spans="2:14" ht="15" customHeight="1">
      <c r="B78" s="685"/>
      <c r="C78" s="685"/>
      <c r="D78" s="685"/>
      <c r="E78" s="685"/>
      <c r="F78" s="685"/>
      <c r="G78" s="685"/>
      <c r="H78" s="685"/>
      <c r="I78" s="685"/>
      <c r="J78" s="685"/>
      <c r="K78" s="685"/>
      <c r="L78" s="685"/>
      <c r="M78" s="685"/>
      <c r="N78" s="685"/>
    </row>
    <row r="79" spans="2:14" ht="15" customHeight="1">
      <c r="B79" s="685"/>
      <c r="C79" s="685"/>
      <c r="D79" s="685"/>
      <c r="E79" s="685"/>
      <c r="F79" s="685"/>
      <c r="G79" s="685"/>
      <c r="H79" s="685"/>
      <c r="I79" s="685"/>
      <c r="J79" s="685"/>
      <c r="K79" s="685"/>
      <c r="L79" s="685"/>
      <c r="M79" s="685"/>
      <c r="N79" s="685"/>
    </row>
    <row r="80" spans="2:14" ht="15" customHeight="1">
      <c r="B80" s="685"/>
      <c r="C80" s="685"/>
      <c r="D80" s="685"/>
      <c r="E80" s="685"/>
      <c r="F80" s="685"/>
      <c r="G80" s="685"/>
      <c r="H80" s="685"/>
      <c r="I80" s="685"/>
      <c r="J80" s="685"/>
      <c r="K80" s="685"/>
      <c r="L80" s="685"/>
      <c r="M80" s="685"/>
      <c r="N80" s="685"/>
    </row>
    <row r="81" spans="2:14" ht="15" customHeight="1">
      <c r="B81" s="685"/>
      <c r="C81" s="685"/>
      <c r="D81" s="685"/>
      <c r="E81" s="685"/>
      <c r="F81" s="685"/>
      <c r="G81" s="685"/>
      <c r="H81" s="685"/>
      <c r="I81" s="685"/>
      <c r="J81" s="685"/>
      <c r="K81" s="685"/>
      <c r="L81" s="685"/>
      <c r="M81" s="685"/>
      <c r="N81" s="685"/>
    </row>
    <row r="82" spans="2:14" ht="15" customHeight="1">
      <c r="B82" s="685"/>
      <c r="C82" s="685"/>
      <c r="D82" s="685"/>
      <c r="E82" s="685"/>
      <c r="F82" s="685"/>
      <c r="G82" s="685"/>
      <c r="H82" s="685"/>
      <c r="I82" s="685"/>
      <c r="J82" s="685"/>
      <c r="K82" s="685"/>
      <c r="L82" s="685"/>
      <c r="M82" s="685"/>
      <c r="N82" s="685"/>
    </row>
    <row r="83" spans="2:14" ht="15" customHeight="1">
      <c r="B83" s="685"/>
      <c r="C83" s="685"/>
      <c r="D83" s="685"/>
      <c r="E83" s="685"/>
      <c r="F83" s="685"/>
      <c r="G83" s="685"/>
      <c r="H83" s="685"/>
      <c r="I83" s="685"/>
      <c r="J83" s="685"/>
      <c r="K83" s="685"/>
      <c r="L83" s="685"/>
      <c r="M83" s="685"/>
      <c r="N83" s="685"/>
    </row>
    <row r="84" spans="2:14" ht="15" customHeight="1">
      <c r="B84" s="685"/>
      <c r="C84" s="685"/>
      <c r="D84" s="685"/>
      <c r="E84" s="685"/>
      <c r="F84" s="685"/>
      <c r="G84" s="685"/>
      <c r="H84" s="685"/>
      <c r="I84" s="685"/>
      <c r="J84" s="685"/>
      <c r="K84" s="685"/>
      <c r="L84" s="685"/>
      <c r="M84" s="685"/>
      <c r="N84" s="685"/>
    </row>
    <row r="85" spans="2:14" ht="15" customHeight="1">
      <c r="B85" s="685"/>
      <c r="C85" s="685"/>
      <c r="D85" s="685"/>
      <c r="E85" s="685"/>
      <c r="F85" s="685"/>
      <c r="G85" s="685"/>
      <c r="H85" s="685"/>
      <c r="I85" s="685"/>
      <c r="J85" s="685"/>
      <c r="K85" s="685"/>
      <c r="L85" s="685"/>
      <c r="M85" s="685"/>
      <c r="N85" s="685"/>
    </row>
    <row r="86" spans="2:14" ht="15" customHeight="1">
      <c r="B86" s="685"/>
      <c r="C86" s="685"/>
      <c r="D86" s="685"/>
      <c r="E86" s="685"/>
      <c r="F86" s="685"/>
      <c r="G86" s="685"/>
      <c r="H86" s="685"/>
      <c r="I86" s="685"/>
      <c r="J86" s="685"/>
      <c r="K86" s="685"/>
      <c r="L86" s="685"/>
      <c r="M86" s="685"/>
      <c r="N86" s="685"/>
    </row>
    <row r="87" spans="2:14" ht="15" customHeight="1">
      <c r="B87" s="685"/>
      <c r="C87" s="685"/>
      <c r="D87" s="685"/>
      <c r="E87" s="685"/>
      <c r="F87" s="685"/>
      <c r="G87" s="685"/>
      <c r="H87" s="685"/>
      <c r="I87" s="685"/>
      <c r="J87" s="685"/>
      <c r="K87" s="685"/>
      <c r="L87" s="685"/>
      <c r="M87" s="685"/>
      <c r="N87" s="685"/>
    </row>
    <row r="88" spans="2:14" ht="15" customHeight="1">
      <c r="B88" s="685"/>
      <c r="C88" s="685"/>
      <c r="D88" s="685"/>
      <c r="E88" s="685"/>
      <c r="F88" s="685"/>
      <c r="G88" s="685"/>
      <c r="H88" s="685"/>
      <c r="I88" s="685"/>
      <c r="J88" s="685"/>
      <c r="K88" s="685"/>
      <c r="L88" s="685"/>
      <c r="M88" s="685"/>
      <c r="N88" s="685"/>
    </row>
    <row r="89" spans="2:14" ht="15" customHeight="1">
      <c r="B89" s="685"/>
      <c r="C89" s="685"/>
      <c r="D89" s="685"/>
      <c r="E89" s="685"/>
      <c r="F89" s="685"/>
      <c r="G89" s="685"/>
      <c r="H89" s="685"/>
      <c r="I89" s="685"/>
      <c r="J89" s="685"/>
      <c r="K89" s="685"/>
      <c r="L89" s="685"/>
      <c r="M89" s="685"/>
      <c r="N89" s="685"/>
    </row>
    <row r="90" spans="2:14" ht="15" customHeight="1">
      <c r="B90" s="685"/>
      <c r="C90" s="685"/>
      <c r="D90" s="685"/>
      <c r="E90" s="685"/>
      <c r="F90" s="685"/>
      <c r="G90" s="685"/>
      <c r="H90" s="685"/>
      <c r="I90" s="685"/>
      <c r="J90" s="685"/>
      <c r="K90" s="685"/>
      <c r="L90" s="685"/>
      <c r="M90" s="685"/>
      <c r="N90" s="685"/>
    </row>
    <row r="91" spans="2:14" ht="15" customHeight="1">
      <c r="B91" s="685"/>
      <c r="C91" s="685"/>
      <c r="D91" s="685"/>
      <c r="E91" s="685"/>
      <c r="F91" s="685"/>
      <c r="G91" s="685"/>
      <c r="H91" s="685"/>
      <c r="I91" s="685"/>
      <c r="J91" s="685"/>
      <c r="K91" s="685"/>
      <c r="L91" s="685"/>
      <c r="M91" s="685"/>
      <c r="N91" s="685"/>
    </row>
    <row r="92" spans="2:14" ht="15" customHeight="1">
      <c r="B92" s="685"/>
      <c r="C92" s="685"/>
      <c r="D92" s="685"/>
      <c r="E92" s="685"/>
      <c r="F92" s="685"/>
      <c r="G92" s="685"/>
      <c r="H92" s="685"/>
      <c r="I92" s="685"/>
      <c r="J92" s="685"/>
      <c r="K92" s="685"/>
      <c r="L92" s="685"/>
      <c r="M92" s="685"/>
      <c r="N92" s="685"/>
    </row>
    <row r="93" spans="2:14" ht="15" customHeight="1">
      <c r="B93" s="685"/>
      <c r="C93" s="685"/>
      <c r="D93" s="685"/>
      <c r="E93" s="685"/>
      <c r="F93" s="685"/>
      <c r="G93" s="685"/>
      <c r="H93" s="685"/>
      <c r="I93" s="685"/>
      <c r="J93" s="685"/>
      <c r="K93" s="685"/>
      <c r="L93" s="685"/>
      <c r="M93" s="685"/>
      <c r="N93" s="685"/>
    </row>
    <row r="94" spans="2:14" ht="15" customHeight="1">
      <c r="B94" s="685"/>
      <c r="C94" s="685"/>
      <c r="D94" s="685"/>
      <c r="E94" s="685"/>
      <c r="F94" s="685"/>
      <c r="G94" s="685"/>
      <c r="H94" s="685"/>
      <c r="I94" s="685"/>
      <c r="J94" s="685"/>
      <c r="K94" s="685"/>
      <c r="L94" s="685"/>
      <c r="M94" s="685"/>
      <c r="N94" s="685"/>
    </row>
    <row r="95" spans="2:14" ht="15" customHeight="1">
      <c r="J95" s="685"/>
      <c r="K95" s="685"/>
    </row>
    <row r="96" spans="2:14" ht="15" customHeight="1">
      <c r="J96" s="685"/>
      <c r="K96" s="685"/>
    </row>
    <row r="97" spans="10:11" ht="15" customHeight="1">
      <c r="J97" s="685"/>
      <c r="K97" s="685"/>
    </row>
    <row r="98" spans="10:11" ht="15" customHeight="1">
      <c r="J98" s="685"/>
      <c r="K98" s="685"/>
    </row>
    <row r="99" spans="10:11" ht="15" customHeight="1">
      <c r="J99" s="685"/>
      <c r="K99" s="685"/>
    </row>
    <row r="100" spans="10:11" ht="15" customHeight="1">
      <c r="J100" s="685"/>
      <c r="K100" s="685"/>
    </row>
    <row r="101" spans="10:11" ht="15" customHeight="1"/>
    <row r="102" spans="10:11" ht="15" customHeight="1"/>
    <row r="103" spans="10:11" ht="15" customHeight="1"/>
    <row r="104" spans="10:11" ht="15" customHeight="1"/>
    <row r="105" spans="10:11" ht="15" customHeight="1"/>
  </sheetData>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Button 1">
              <controlPr defaultSize="0" print="0" autoFill="0" autoPict="0">
                <anchor moveWithCells="1" sizeWithCells="1">
                  <from>
                    <xdr:col>15</xdr:col>
                    <xdr:colOff>9525</xdr:colOff>
                    <xdr:row>1</xdr:row>
                    <xdr:rowOff>0</xdr:rowOff>
                  </from>
                  <to>
                    <xdr:col>16</xdr:col>
                    <xdr:colOff>409575</xdr:colOff>
                    <xdr:row>2</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Questions</vt:lpstr>
      <vt:lpstr>To Do</vt:lpstr>
      <vt:lpstr>Title</vt:lpstr>
      <vt:lpstr>F. I. R. E. D.</vt:lpstr>
      <vt:lpstr>F - Patient Revenue</vt:lpstr>
      <vt:lpstr>I - Import &amp; Export</vt:lpstr>
      <vt:lpstr>R - Income Statement</vt:lpstr>
      <vt:lpstr>E - Explanation &amp; Presentation</vt:lpstr>
      <vt:lpstr>D - Data Entry</vt:lpstr>
      <vt:lpstr>Roll-Up</vt:lpstr>
      <vt:lpstr>Other Stuff</vt:lpstr>
      <vt:lpstr>Waterfall</vt:lpstr>
      <vt:lpstr>Labor</vt:lpstr>
      <vt:lpstr>ROI Summary</vt:lpstr>
      <vt:lpstr>ROI</vt:lpstr>
      <vt:lpstr>ROI 50-50</vt:lpstr>
      <vt:lpstr>ROI 100 MC</vt:lpstr>
      <vt:lpstr>Oct_18_ASP_byHCPCS</vt:lpstr>
      <vt:lpstr>Jul_18_ASP_byHCPCS</vt:lpstr>
      <vt:lpstr>Jan18_ASP_byHCPCS</vt:lpstr>
      <vt:lpstr>Jul_17_ASP_byHCPCS</vt:lpstr>
      <vt:lpstr>Oct_17_ASP_byHCPCS</vt:lpstr>
      <vt:lpstr>Apr_18_ASP_byHCPCS</vt:lpstr>
      <vt:lpstr>BCBS of Texas</vt:lpstr>
      <vt:lpstr>ROI!Print_Area</vt:lpstr>
      <vt:lpstr>'ROI 100 MC'!Print_Area</vt:lpstr>
      <vt:lpstr>'ROI 50-50'!Print_Area</vt:lpstr>
      <vt:lpstr>'ROI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Currier</dc:creator>
  <cp:lastModifiedBy>Benjamin Currier</cp:lastModifiedBy>
  <cp:lastPrinted>2018-10-19T19:41:42Z</cp:lastPrinted>
  <dcterms:created xsi:type="dcterms:W3CDTF">2016-11-11T20:34:44Z</dcterms:created>
  <dcterms:modified xsi:type="dcterms:W3CDTF">2020-11-26T00:11:46Z</dcterms:modified>
</cp:coreProperties>
</file>