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marai-my.sharepoint.com/personal/166849_almarai_com/Documents/Ahmed Radwan/Projects/02 In Progress/Problem Solving/"/>
    </mc:Choice>
  </mc:AlternateContent>
  <xr:revisionPtr revIDLastSave="1" documentId="8_{A27E7ADC-EA37-46C1-86D2-E7A69FD1AA98}" xr6:coauthVersionLast="47" xr6:coauthVersionMax="47" xr10:uidLastSave="{2556FA4F-A22F-4067-8344-E47A53B758F4}"/>
  <bookViews>
    <workbookView xWindow="-108" yWindow="-108" windowWidth="25308" windowHeight="16896" xr2:uid="{81FC1AA2-2705-46D5-91E9-23D366172978}"/>
  </bookViews>
  <sheets>
    <sheet name="6-(A) SPC X-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P2" i="1"/>
  <c r="I2" i="1"/>
  <c r="H2" i="1"/>
  <c r="H27" i="1" s="1"/>
  <c r="G2" i="1"/>
  <c r="G27" i="1" s="1"/>
  <c r="P1" i="1"/>
  <c r="J26" i="1" l="1"/>
  <c r="M26" i="1" s="1"/>
  <c r="J25" i="1"/>
  <c r="N25" i="1" s="1"/>
  <c r="J24" i="1"/>
  <c r="J23" i="1"/>
  <c r="J22" i="1"/>
  <c r="M22" i="1" s="1"/>
  <c r="J21" i="1"/>
  <c r="N21" i="1" s="1"/>
  <c r="J20" i="1"/>
  <c r="J19" i="1"/>
  <c r="J18" i="1"/>
  <c r="M18" i="1" s="1"/>
  <c r="J17" i="1"/>
  <c r="N17" i="1" s="1"/>
  <c r="J16" i="1"/>
  <c r="J15" i="1"/>
  <c r="J14" i="1"/>
  <c r="M14" i="1" s="1"/>
  <c r="J13" i="1"/>
  <c r="N13" i="1" s="1"/>
  <c r="J12" i="1"/>
  <c r="J11" i="1"/>
  <c r="J10" i="1"/>
  <c r="M10" i="1" s="1"/>
  <c r="J9" i="1"/>
  <c r="N9" i="1" s="1"/>
  <c r="J8" i="1"/>
  <c r="J7" i="1"/>
  <c r="J6" i="1"/>
  <c r="M6" i="1" s="1"/>
  <c r="J5" i="1"/>
  <c r="N5" i="1" s="1"/>
  <c r="J4" i="1"/>
  <c r="J3" i="1"/>
  <c r="J2" i="1"/>
  <c r="M2" i="1" s="1"/>
  <c r="L2" i="1"/>
  <c r="I3" i="1"/>
  <c r="M3" i="1"/>
  <c r="I4" i="1"/>
  <c r="M4" i="1"/>
  <c r="I5" i="1"/>
  <c r="M5" i="1"/>
  <c r="I6" i="1"/>
  <c r="I7" i="1"/>
  <c r="M7" i="1"/>
  <c r="I8" i="1"/>
  <c r="M8" i="1"/>
  <c r="I9" i="1"/>
  <c r="M9" i="1"/>
  <c r="I10" i="1"/>
  <c r="I11" i="1"/>
  <c r="M11" i="1"/>
  <c r="I12" i="1"/>
  <c r="M12" i="1"/>
  <c r="I13" i="1"/>
  <c r="M13" i="1"/>
  <c r="I14" i="1"/>
  <c r="I15" i="1"/>
  <c r="M15" i="1"/>
  <c r="I16" i="1"/>
  <c r="M16" i="1"/>
  <c r="I17" i="1"/>
  <c r="M17" i="1"/>
  <c r="I18" i="1"/>
  <c r="I19" i="1"/>
  <c r="M19" i="1"/>
  <c r="I20" i="1"/>
  <c r="M20" i="1"/>
  <c r="I21" i="1"/>
  <c r="M21" i="1"/>
  <c r="I22" i="1"/>
  <c r="I23" i="1"/>
  <c r="M23" i="1"/>
  <c r="I24" i="1"/>
  <c r="M24" i="1"/>
  <c r="I25" i="1"/>
  <c r="M25" i="1"/>
  <c r="I26" i="1"/>
  <c r="L26" i="1" s="1"/>
  <c r="N3" i="1"/>
  <c r="N4" i="1"/>
  <c r="N7" i="1"/>
  <c r="N8" i="1"/>
  <c r="N11" i="1"/>
  <c r="N12" i="1"/>
  <c r="N15" i="1"/>
  <c r="N16" i="1"/>
  <c r="N19" i="1"/>
  <c r="N20" i="1"/>
  <c r="N23" i="1"/>
  <c r="N24" i="1"/>
  <c r="N26" i="1"/>
  <c r="K2" i="1"/>
  <c r="K26" i="1"/>
  <c r="L25" i="1" l="1"/>
  <c r="K25" i="1"/>
  <c r="L21" i="1"/>
  <c r="K21" i="1"/>
  <c r="L17" i="1"/>
  <c r="K17" i="1"/>
  <c r="L13" i="1"/>
  <c r="K13" i="1"/>
  <c r="L9" i="1"/>
  <c r="K9" i="1"/>
  <c r="L5" i="1"/>
  <c r="K5" i="1"/>
  <c r="N22" i="1"/>
  <c r="N18" i="1"/>
  <c r="N14" i="1"/>
  <c r="N10" i="1"/>
  <c r="N6" i="1"/>
  <c r="N2" i="1"/>
  <c r="L23" i="1"/>
  <c r="K23" i="1"/>
  <c r="K19" i="1"/>
  <c r="L19" i="1"/>
  <c r="L15" i="1"/>
  <c r="K15" i="1"/>
  <c r="K11" i="1"/>
  <c r="L11" i="1"/>
  <c r="K7" i="1"/>
  <c r="L7" i="1"/>
  <c r="K3" i="1"/>
  <c r="L3" i="1"/>
  <c r="L24" i="1"/>
  <c r="K24" i="1"/>
  <c r="L22" i="1"/>
  <c r="K22" i="1"/>
  <c r="K20" i="1"/>
  <c r="L20" i="1"/>
  <c r="K18" i="1"/>
  <c r="L18" i="1"/>
  <c r="L16" i="1"/>
  <c r="K16" i="1"/>
  <c r="K14" i="1"/>
  <c r="L14" i="1"/>
  <c r="L12" i="1"/>
  <c r="K12" i="1"/>
  <c r="L10" i="1"/>
  <c r="K10" i="1"/>
  <c r="L8" i="1"/>
  <c r="K8" i="1"/>
  <c r="L6" i="1"/>
  <c r="K6" i="1"/>
  <c r="K4" i="1"/>
  <c r="L4" i="1"/>
</calcChain>
</file>

<file path=xl/sharedStrings.xml><?xml version="1.0" encoding="utf-8"?>
<sst xmlns="http://schemas.openxmlformats.org/spreadsheetml/2006/main" count="28" uniqueCount="27">
  <si>
    <t>No.</t>
  </si>
  <si>
    <t>6:00</t>
  </si>
  <si>
    <t>10:00</t>
  </si>
  <si>
    <t>14:00</t>
  </si>
  <si>
    <t>18:00</t>
  </si>
  <si>
    <t>22:00</t>
  </si>
  <si>
    <t>x ̅</t>
  </si>
  <si>
    <t>R</t>
  </si>
  <si>
    <r>
      <t>x ̿</t>
    </r>
    <r>
      <rPr>
        <sz val="24"/>
        <color rgb="FFBDC2C6"/>
        <rFont val="Sakkal Majalla"/>
      </rPr>
      <t xml:space="preserve"> </t>
    </r>
  </si>
  <si>
    <t>R ̅</t>
  </si>
  <si>
    <t>UCL (X-bar)</t>
  </si>
  <si>
    <t>LCL (X-bar)</t>
  </si>
  <si>
    <t>UCL (R)</t>
  </si>
  <si>
    <t>LCL (R)</t>
  </si>
  <si>
    <t>n=</t>
  </si>
  <si>
    <t>Subgroup Size (n)</t>
  </si>
  <si>
    <t>X-Bar</t>
  </si>
  <si>
    <t>S</t>
  </si>
  <si>
    <t>k=</t>
  </si>
  <si>
    <t>﻿A2</t>
  </si>
  <si>
    <t>A3</t>
  </si>
  <si>
    <t>B3</t>
  </si>
  <si>
    <t>B4</t>
  </si>
  <si>
    <t>D3</t>
  </si>
  <si>
    <t>D4</t>
  </si>
  <si>
    <t>﻿2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</si>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</sst>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212529"/>
      <name val="Aptos Narrow"/>
      <family val="2"/>
      <scheme val="minor"/>
    </font>
    <font>
      <sz val="24"/>
      <color rgb="FFBDC2C6"/>
      <name val="Sakkal Majalla"/>
    </font>
    <font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1" fillId="0" borderId="0" xfId="1"/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/>
    </xf>
    <xf numFmtId="2" fontId="1" fillId="0" borderId="0" xfId="1" applyNumberFormat="1" applyAlignment="1">
      <alignment horizontal="center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9FF21745-9EC5-40B7-ABB1-C9467D09F906}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numFmt numFmtId="2" formatCode="0.00"/>
      <fill>
        <patternFill patternType="solid">
          <fgColor indexed="64"/>
          <bgColor rgb="FFFAFAFA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numFmt numFmtId="2" formatCode="0.00"/>
      <fill>
        <patternFill patternType="solid">
          <fgColor indexed="64"/>
          <bgColor rgb="FFFAFAFA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numFmt numFmtId="2" formatCode="0.00"/>
      <fill>
        <patternFill patternType="solid">
          <fgColor indexed="64"/>
          <bgColor rgb="FFFAFAFA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numFmt numFmtId="2" formatCode="0.00"/>
      <fill>
        <patternFill patternType="solid">
          <fgColor indexed="64"/>
          <bgColor rgb="FFFAFAFA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DEE2E6"/>
        </left>
        <right/>
        <top style="medium">
          <color rgb="FFDEE2E6"/>
        </top>
        <bottom style="medium">
          <color rgb="FFDEE2E6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DEE2E6"/>
        </left>
        <right style="medium">
          <color rgb="FFDEE2E6"/>
        </right>
        <top style="medium">
          <color rgb="FFDEE2E6"/>
        </top>
        <bottom style="medium">
          <color rgb="FFDEE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DEE2E6"/>
        </left>
        <right style="medium">
          <color rgb="FFDEE2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DEE2E6"/>
        </left>
        <right style="medium">
          <color rgb="FFDEE2E6"/>
        </right>
        <top style="medium">
          <color rgb="FFDEE2E6"/>
        </top>
        <bottom style="medium">
          <color rgb="FFDEE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DEE2E6"/>
        </left>
        <right style="medium">
          <color rgb="FFDEE2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DEE2E6"/>
        </left>
        <right style="medium">
          <color rgb="FFDEE2E6"/>
        </right>
        <top style="medium">
          <color rgb="FFDEE2E6"/>
        </top>
        <bottom style="medium">
          <color rgb="FFDEE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DEE2E6"/>
        </left>
        <right style="medium">
          <color rgb="FFDEE2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DEE2E6"/>
        </left>
        <right style="medium">
          <color rgb="FFDEE2E6"/>
        </right>
        <top style="medium">
          <color rgb="FFDEE2E6"/>
        </top>
        <bottom style="medium">
          <color rgb="FFDEE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DEE2E6"/>
        </left>
        <right style="medium">
          <color rgb="FFDEE2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DEE2E6"/>
        </left>
        <right style="medium">
          <color rgb="FFDEE2E6"/>
        </right>
        <top style="medium">
          <color rgb="FFDEE2E6"/>
        </top>
        <bottom style="medium">
          <color rgb="FFDEE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DEE2E6"/>
        </left>
        <right style="medium">
          <color rgb="FFDEE2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medium">
          <color rgb="FFDEE2E6"/>
        </right>
        <top style="medium">
          <color rgb="FFDEE2E6"/>
        </top>
        <bottom style="medium">
          <color rgb="FFDEE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medium">
          <color rgb="FFDEE2E6"/>
        </right>
        <top/>
        <bottom/>
      </border>
    </dxf>
    <dxf>
      <border outline="0">
        <bottom style="medium">
          <color rgb="FFDEE2E6"/>
        </bottom>
      </border>
    </dxf>
    <dxf>
      <border outline="0">
        <left style="medium">
          <color rgb="FFDEE2E6"/>
        </left>
        <top style="medium">
          <color rgb="FFDEE2E6"/>
        </top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numFmt numFmtId="164" formatCode="hh:mm"/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12529"/>
        <name val="Aptos Narrow"/>
        <family val="2"/>
        <scheme val="minor"/>
      </font>
      <numFmt numFmtId="164" formatCode="hh:mm"/>
      <fill>
        <patternFill patternType="solid">
          <fgColor indexed="64"/>
          <bgColor rgb="FFFAFAFA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DEE2E6"/>
        </left>
        <right style="medium">
          <color rgb="FFDEE2E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X-bar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'6-(A) SPC X-R'!$I$1</c:f>
              <c:strCache>
                <c:ptCount val="1"/>
                <c:pt idx="0">
                  <c:v>x ̿ 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'6-(A) SPC X-R'!$A$2:$A$26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'6-(A) SPC X-R'!$I$2:$I$26</c:f>
              <c:numCache>
                <c:formatCode>General</c:formatCode>
                <c:ptCount val="25"/>
                <c:pt idx="0">
                  <c:v>12.94</c:v>
                </c:pt>
                <c:pt idx="1">
                  <c:v>12.94</c:v>
                </c:pt>
                <c:pt idx="2">
                  <c:v>12.94</c:v>
                </c:pt>
                <c:pt idx="3">
                  <c:v>12.94</c:v>
                </c:pt>
                <c:pt idx="4">
                  <c:v>12.94</c:v>
                </c:pt>
                <c:pt idx="5">
                  <c:v>12.94</c:v>
                </c:pt>
                <c:pt idx="6">
                  <c:v>12.94</c:v>
                </c:pt>
                <c:pt idx="7">
                  <c:v>12.94</c:v>
                </c:pt>
                <c:pt idx="8">
                  <c:v>12.94</c:v>
                </c:pt>
                <c:pt idx="9">
                  <c:v>12.94</c:v>
                </c:pt>
                <c:pt idx="10">
                  <c:v>12.94</c:v>
                </c:pt>
                <c:pt idx="11">
                  <c:v>12.94</c:v>
                </c:pt>
                <c:pt idx="12">
                  <c:v>12.94</c:v>
                </c:pt>
                <c:pt idx="13">
                  <c:v>12.94</c:v>
                </c:pt>
                <c:pt idx="14">
                  <c:v>12.94</c:v>
                </c:pt>
                <c:pt idx="15">
                  <c:v>12.94</c:v>
                </c:pt>
                <c:pt idx="16">
                  <c:v>12.94</c:v>
                </c:pt>
                <c:pt idx="17">
                  <c:v>12.94</c:v>
                </c:pt>
                <c:pt idx="18">
                  <c:v>12.94</c:v>
                </c:pt>
                <c:pt idx="19">
                  <c:v>12.94</c:v>
                </c:pt>
                <c:pt idx="20">
                  <c:v>12.94</c:v>
                </c:pt>
                <c:pt idx="21">
                  <c:v>12.94</c:v>
                </c:pt>
                <c:pt idx="22">
                  <c:v>12.94</c:v>
                </c:pt>
                <c:pt idx="23">
                  <c:v>12.94</c:v>
                </c:pt>
                <c:pt idx="24">
                  <c:v>12.94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B-439D-9483-C019E39AA7F0}"/>
            </c:ext>
          </c:extLst>
        </c:ser>
        <c:ser>
          <c:idx val="2"/>
          <c:order val="1"/>
          <c:tx>
            <c:strRef>
              <c:f>'6-(A) SPC X-R'!$K$1</c:f>
              <c:strCache>
                <c:ptCount val="1"/>
                <c:pt idx="0">
                  <c:v>UCL (X-bar)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'6-(A) SPC X-R'!$A$2:$A$26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'6-(A) SPC X-R'!$K$2:$K$26</c:f>
              <c:numCache>
                <c:formatCode>0.00</c:formatCode>
                <c:ptCount val="25"/>
                <c:pt idx="0">
                  <c:v>13.720103999999999</c:v>
                </c:pt>
                <c:pt idx="1">
                  <c:v>13.720103999999999</c:v>
                </c:pt>
                <c:pt idx="2">
                  <c:v>13.720103999999999</c:v>
                </c:pt>
                <c:pt idx="3">
                  <c:v>13.720103999999999</c:v>
                </c:pt>
                <c:pt idx="4">
                  <c:v>13.720103999999999</c:v>
                </c:pt>
                <c:pt idx="5">
                  <c:v>13.720103999999999</c:v>
                </c:pt>
                <c:pt idx="6">
                  <c:v>13.720103999999999</c:v>
                </c:pt>
                <c:pt idx="7">
                  <c:v>13.720103999999999</c:v>
                </c:pt>
                <c:pt idx="8">
                  <c:v>13.720103999999999</c:v>
                </c:pt>
                <c:pt idx="9">
                  <c:v>13.720103999999999</c:v>
                </c:pt>
                <c:pt idx="10">
                  <c:v>13.720103999999999</c:v>
                </c:pt>
                <c:pt idx="11">
                  <c:v>13.720103999999999</c:v>
                </c:pt>
                <c:pt idx="12">
                  <c:v>13.720103999999999</c:v>
                </c:pt>
                <c:pt idx="13">
                  <c:v>13.720103999999999</c:v>
                </c:pt>
                <c:pt idx="14">
                  <c:v>13.720103999999999</c:v>
                </c:pt>
                <c:pt idx="15">
                  <c:v>13.720103999999999</c:v>
                </c:pt>
                <c:pt idx="16">
                  <c:v>13.720103999999999</c:v>
                </c:pt>
                <c:pt idx="17">
                  <c:v>13.720103999999999</c:v>
                </c:pt>
                <c:pt idx="18">
                  <c:v>13.720103999999999</c:v>
                </c:pt>
                <c:pt idx="19">
                  <c:v>13.720103999999999</c:v>
                </c:pt>
                <c:pt idx="20">
                  <c:v>13.720103999999999</c:v>
                </c:pt>
                <c:pt idx="21">
                  <c:v>13.720103999999999</c:v>
                </c:pt>
                <c:pt idx="22">
                  <c:v>13.720103999999999</c:v>
                </c:pt>
                <c:pt idx="23">
                  <c:v>13.720103999999999</c:v>
                </c:pt>
                <c:pt idx="24">
                  <c:v>13.720103999999999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B-439D-9483-C019E39AA7F0}"/>
            </c:ext>
          </c:extLst>
        </c:ser>
        <c:ser>
          <c:idx val="3"/>
          <c:order val="2"/>
          <c:tx>
            <c:strRef>
              <c:f>'6-(A) SPC X-R'!$L$1</c:f>
              <c:strCache>
                <c:ptCount val="1"/>
                <c:pt idx="0">
                  <c:v>LCL (X-bar)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'6-(A) SPC X-R'!$A$2:$A$26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'6-(A) SPC X-R'!$L$2:$L$26</c:f>
              <c:numCache>
                <c:formatCode>0.00</c:formatCode>
                <c:ptCount val="25"/>
                <c:pt idx="0">
                  <c:v>12.159896</c:v>
                </c:pt>
                <c:pt idx="1">
                  <c:v>12.159896</c:v>
                </c:pt>
                <c:pt idx="2">
                  <c:v>12.159896</c:v>
                </c:pt>
                <c:pt idx="3">
                  <c:v>12.159896</c:v>
                </c:pt>
                <c:pt idx="4">
                  <c:v>12.159896</c:v>
                </c:pt>
                <c:pt idx="5">
                  <c:v>12.159896</c:v>
                </c:pt>
                <c:pt idx="6">
                  <c:v>12.159896</c:v>
                </c:pt>
                <c:pt idx="7">
                  <c:v>12.159896</c:v>
                </c:pt>
                <c:pt idx="8">
                  <c:v>12.159896</c:v>
                </c:pt>
                <c:pt idx="9">
                  <c:v>12.159896</c:v>
                </c:pt>
                <c:pt idx="10">
                  <c:v>12.159896</c:v>
                </c:pt>
                <c:pt idx="11">
                  <c:v>12.159896</c:v>
                </c:pt>
                <c:pt idx="12">
                  <c:v>12.159896</c:v>
                </c:pt>
                <c:pt idx="13">
                  <c:v>12.159896</c:v>
                </c:pt>
                <c:pt idx="14">
                  <c:v>12.159896</c:v>
                </c:pt>
                <c:pt idx="15">
                  <c:v>12.159896</c:v>
                </c:pt>
                <c:pt idx="16">
                  <c:v>12.159896</c:v>
                </c:pt>
                <c:pt idx="17">
                  <c:v>12.159896</c:v>
                </c:pt>
                <c:pt idx="18">
                  <c:v>12.159896</c:v>
                </c:pt>
                <c:pt idx="19">
                  <c:v>12.159896</c:v>
                </c:pt>
                <c:pt idx="20">
                  <c:v>12.159896</c:v>
                </c:pt>
                <c:pt idx="21">
                  <c:v>12.159896</c:v>
                </c:pt>
                <c:pt idx="22">
                  <c:v>12.159896</c:v>
                </c:pt>
                <c:pt idx="23">
                  <c:v>12.159896</c:v>
                </c:pt>
                <c:pt idx="24">
                  <c:v>12.159896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9B-439D-9483-C019E39AA7F0}"/>
            </c:ext>
          </c:extLst>
        </c:ser>
        <c:ser>
          <c:idx val="0"/>
          <c:order val="3"/>
          <c:tx>
            <c:strRef>
              <c:f>'6-(A) SPC X-R'!$G$1</c:f>
              <c:strCache>
                <c:ptCount val="1"/>
                <c:pt idx="0">
                  <c:v>x ̅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'6-(A) SPC X-R'!$A$2:$A$26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'6-(A) SPC X-R'!$G$2:$G$26</c:f>
              <c:numCache>
                <c:formatCode>General</c:formatCode>
                <c:ptCount val="25"/>
                <c:pt idx="0">
                  <c:v>13</c:v>
                </c:pt>
                <c:pt idx="1">
                  <c:v>12.940000000000001</c:v>
                </c:pt>
                <c:pt idx="2">
                  <c:v>12.9</c:v>
                </c:pt>
                <c:pt idx="3">
                  <c:v>13.180000000000001</c:v>
                </c:pt>
                <c:pt idx="4">
                  <c:v>12.719999999999999</c:v>
                </c:pt>
                <c:pt idx="5">
                  <c:v>12.6</c:v>
                </c:pt>
                <c:pt idx="6">
                  <c:v>13.02</c:v>
                </c:pt>
                <c:pt idx="7">
                  <c:v>13.180000000000001</c:v>
                </c:pt>
                <c:pt idx="8">
                  <c:v>12.78</c:v>
                </c:pt>
                <c:pt idx="9">
                  <c:v>12.8</c:v>
                </c:pt>
                <c:pt idx="10">
                  <c:v>13.040000000000001</c:v>
                </c:pt>
                <c:pt idx="11">
                  <c:v>13.14</c:v>
                </c:pt>
                <c:pt idx="12">
                  <c:v>12.959999999999999</c:v>
                </c:pt>
                <c:pt idx="13">
                  <c:v>13.180000000000001</c:v>
                </c:pt>
                <c:pt idx="14">
                  <c:v>13.039999999999997</c:v>
                </c:pt>
                <c:pt idx="15">
                  <c:v>12.66</c:v>
                </c:pt>
                <c:pt idx="16">
                  <c:v>13.12</c:v>
                </c:pt>
                <c:pt idx="17">
                  <c:v>12.919999999999998</c:v>
                </c:pt>
                <c:pt idx="18">
                  <c:v>13.279999999999998</c:v>
                </c:pt>
                <c:pt idx="19">
                  <c:v>13.139999999999997</c:v>
                </c:pt>
                <c:pt idx="20">
                  <c:v>12.820000000000002</c:v>
                </c:pt>
                <c:pt idx="21">
                  <c:v>12.84</c:v>
                </c:pt>
                <c:pt idx="22">
                  <c:v>12.780000000000001</c:v>
                </c:pt>
                <c:pt idx="23">
                  <c:v>12.739999999999998</c:v>
                </c:pt>
                <c:pt idx="24">
                  <c:v>12.720000000000002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9B-439D-9483-C019E39AA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370943"/>
        <c:axId val="464874239"/>
      </c:lineChart>
      <c:catAx>
        <c:axId val="412370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874239"/>
        <c:crosses val="autoZero"/>
        <c:auto val="1"/>
        <c:lblAlgn val="ctr"/>
        <c:lblOffset val="100"/>
        <c:noMultiLvlLbl val="0"/>
      </c:catAx>
      <c:valAx>
        <c:axId val="46487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70943"/>
        <c:crosses val="autoZero"/>
        <c:crossBetween val="midCat"/>
      </c:valAx>
      <c:spPr>
        <a:noFill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rgbClr val="F2F2F2"/>
    </a:solidFill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R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'6-(A) SPC X-R'!$J$1</c:f>
              <c:strCache>
                <c:ptCount val="1"/>
                <c:pt idx="0">
                  <c:v>R ̅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'6-(A) SPC X-R'!$A$2:$A$26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'6-(A) SPC X-R'!$J$2:$J$26</c:f>
              <c:numCache>
                <c:formatCode>General</c:formatCode>
                <c:ptCount val="25"/>
                <c:pt idx="0">
                  <c:v>1.3520000000000001</c:v>
                </c:pt>
                <c:pt idx="1">
                  <c:v>1.3520000000000001</c:v>
                </c:pt>
                <c:pt idx="2">
                  <c:v>1.3520000000000001</c:v>
                </c:pt>
                <c:pt idx="3">
                  <c:v>1.3520000000000001</c:v>
                </c:pt>
                <c:pt idx="4">
                  <c:v>1.3520000000000001</c:v>
                </c:pt>
                <c:pt idx="5">
                  <c:v>1.3520000000000001</c:v>
                </c:pt>
                <c:pt idx="6">
                  <c:v>1.3520000000000001</c:v>
                </c:pt>
                <c:pt idx="7">
                  <c:v>1.3520000000000001</c:v>
                </c:pt>
                <c:pt idx="8">
                  <c:v>1.3520000000000001</c:v>
                </c:pt>
                <c:pt idx="9">
                  <c:v>1.3520000000000001</c:v>
                </c:pt>
                <c:pt idx="10">
                  <c:v>1.3520000000000001</c:v>
                </c:pt>
                <c:pt idx="11">
                  <c:v>1.3520000000000001</c:v>
                </c:pt>
                <c:pt idx="12">
                  <c:v>1.3520000000000001</c:v>
                </c:pt>
                <c:pt idx="13">
                  <c:v>1.3520000000000001</c:v>
                </c:pt>
                <c:pt idx="14">
                  <c:v>1.3520000000000001</c:v>
                </c:pt>
                <c:pt idx="15">
                  <c:v>1.3520000000000001</c:v>
                </c:pt>
                <c:pt idx="16">
                  <c:v>1.3520000000000001</c:v>
                </c:pt>
                <c:pt idx="17">
                  <c:v>1.3520000000000001</c:v>
                </c:pt>
                <c:pt idx="18">
                  <c:v>1.3520000000000001</c:v>
                </c:pt>
                <c:pt idx="19">
                  <c:v>1.3520000000000001</c:v>
                </c:pt>
                <c:pt idx="20">
                  <c:v>1.3520000000000001</c:v>
                </c:pt>
                <c:pt idx="21">
                  <c:v>1.3520000000000001</c:v>
                </c:pt>
                <c:pt idx="22">
                  <c:v>1.3520000000000001</c:v>
                </c:pt>
                <c:pt idx="23">
                  <c:v>1.3520000000000001</c:v>
                </c:pt>
                <c:pt idx="24">
                  <c:v>1.3520000000000001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ED-4BF9-BE0F-D7CBDB750A99}"/>
            </c:ext>
          </c:extLst>
        </c:ser>
        <c:ser>
          <c:idx val="2"/>
          <c:order val="1"/>
          <c:tx>
            <c:strRef>
              <c:f>'6-(A) SPC X-R'!$M$1</c:f>
              <c:strCache>
                <c:ptCount val="1"/>
                <c:pt idx="0">
                  <c:v>UCL (R)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'6-(A) SPC X-R'!$A$2:$A$26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'6-(A) SPC X-R'!$M$2:$M$26</c:f>
              <c:numCache>
                <c:formatCode>0.00</c:formatCode>
                <c:ptCount val="25"/>
                <c:pt idx="0">
                  <c:v>2.8581280000000002</c:v>
                </c:pt>
                <c:pt idx="1">
                  <c:v>2.8581280000000002</c:v>
                </c:pt>
                <c:pt idx="2">
                  <c:v>2.8581280000000002</c:v>
                </c:pt>
                <c:pt idx="3">
                  <c:v>2.8581280000000002</c:v>
                </c:pt>
                <c:pt idx="4">
                  <c:v>2.8581280000000002</c:v>
                </c:pt>
                <c:pt idx="5">
                  <c:v>2.8581280000000002</c:v>
                </c:pt>
                <c:pt idx="6">
                  <c:v>2.8581280000000002</c:v>
                </c:pt>
                <c:pt idx="7">
                  <c:v>2.8581280000000002</c:v>
                </c:pt>
                <c:pt idx="8">
                  <c:v>2.8581280000000002</c:v>
                </c:pt>
                <c:pt idx="9">
                  <c:v>2.8581280000000002</c:v>
                </c:pt>
                <c:pt idx="10">
                  <c:v>2.8581280000000002</c:v>
                </c:pt>
                <c:pt idx="11">
                  <c:v>2.8581280000000002</c:v>
                </c:pt>
                <c:pt idx="12">
                  <c:v>2.8581280000000002</c:v>
                </c:pt>
                <c:pt idx="13">
                  <c:v>2.8581280000000002</c:v>
                </c:pt>
                <c:pt idx="14">
                  <c:v>2.8581280000000002</c:v>
                </c:pt>
                <c:pt idx="15">
                  <c:v>2.8581280000000002</c:v>
                </c:pt>
                <c:pt idx="16">
                  <c:v>2.8581280000000002</c:v>
                </c:pt>
                <c:pt idx="17">
                  <c:v>2.8581280000000002</c:v>
                </c:pt>
                <c:pt idx="18">
                  <c:v>2.8581280000000002</c:v>
                </c:pt>
                <c:pt idx="19">
                  <c:v>2.8581280000000002</c:v>
                </c:pt>
                <c:pt idx="20">
                  <c:v>2.8581280000000002</c:v>
                </c:pt>
                <c:pt idx="21">
                  <c:v>2.8581280000000002</c:v>
                </c:pt>
                <c:pt idx="22">
                  <c:v>2.8581280000000002</c:v>
                </c:pt>
                <c:pt idx="23">
                  <c:v>2.8581280000000002</c:v>
                </c:pt>
                <c:pt idx="24">
                  <c:v>2.8581280000000002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D-4BF9-BE0F-D7CBDB750A99}"/>
            </c:ext>
          </c:extLst>
        </c:ser>
        <c:ser>
          <c:idx val="3"/>
          <c:order val="2"/>
          <c:tx>
            <c:strRef>
              <c:f>'6-(A) SPC X-R'!$N$1</c:f>
              <c:strCache>
                <c:ptCount val="1"/>
                <c:pt idx="0">
                  <c:v>LCL (R)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'6-(A) SPC X-R'!$A$2:$A$26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'6-(A) SPC X-R'!$N$2:$N$26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ED-4BF9-BE0F-D7CBDB750A99}"/>
            </c:ext>
          </c:extLst>
        </c:ser>
        <c:ser>
          <c:idx val="0"/>
          <c:order val="3"/>
          <c:tx>
            <c:strRef>
              <c:f>'6-(A) SPC X-R'!$H$1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'6-(A) SPC X-R'!$A$2:$A$26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'6-(A) SPC X-R'!$H$2:$H$26</c:f>
              <c:numCache>
                <c:formatCode>General</c:formatCode>
                <c:ptCount val="25"/>
                <c:pt idx="0">
                  <c:v>1.9000000000000004</c:v>
                </c:pt>
                <c:pt idx="1">
                  <c:v>1.3000000000000007</c:v>
                </c:pt>
                <c:pt idx="2">
                  <c:v>1.0999999999999996</c:v>
                </c:pt>
                <c:pt idx="3">
                  <c:v>1.5</c:v>
                </c:pt>
                <c:pt idx="4">
                  <c:v>1.2000000000000011</c:v>
                </c:pt>
                <c:pt idx="5">
                  <c:v>1.6999999999999993</c:v>
                </c:pt>
                <c:pt idx="6">
                  <c:v>1.8000000000000007</c:v>
                </c:pt>
                <c:pt idx="7">
                  <c:v>1.1999999999999993</c:v>
                </c:pt>
                <c:pt idx="8">
                  <c:v>2.2000000000000011</c:v>
                </c:pt>
                <c:pt idx="9">
                  <c:v>0.90000000000000036</c:v>
                </c:pt>
                <c:pt idx="10">
                  <c:v>0.5</c:v>
                </c:pt>
                <c:pt idx="11">
                  <c:v>1.0999999999999996</c:v>
                </c:pt>
                <c:pt idx="12">
                  <c:v>1.4000000000000004</c:v>
                </c:pt>
                <c:pt idx="13">
                  <c:v>1.3000000000000007</c:v>
                </c:pt>
                <c:pt idx="14">
                  <c:v>1.6999999999999993</c:v>
                </c:pt>
                <c:pt idx="15">
                  <c:v>1.4000000000000004</c:v>
                </c:pt>
                <c:pt idx="16">
                  <c:v>1.5999999999999996</c:v>
                </c:pt>
                <c:pt idx="17">
                  <c:v>1.1999999999999993</c:v>
                </c:pt>
                <c:pt idx="18">
                  <c:v>2.4000000000000004</c:v>
                </c:pt>
                <c:pt idx="19">
                  <c:v>1.3000000000000007</c:v>
                </c:pt>
                <c:pt idx="20">
                  <c:v>0.70000000000000107</c:v>
                </c:pt>
                <c:pt idx="21">
                  <c:v>1.5</c:v>
                </c:pt>
                <c:pt idx="22">
                  <c:v>0.89999999999999858</c:v>
                </c:pt>
                <c:pt idx="23">
                  <c:v>0.89999999999999858</c:v>
                </c:pt>
                <c:pt idx="24">
                  <c:v>1.1000000000000014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ED-4BF9-BE0F-D7CBDB750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370943"/>
        <c:axId val="464874239"/>
      </c:lineChart>
      <c:catAx>
        <c:axId val="412370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874239"/>
        <c:crosses val="autoZero"/>
        <c:auto val="1"/>
        <c:lblAlgn val="ctr"/>
        <c:lblOffset val="100"/>
        <c:noMultiLvlLbl val="0"/>
      </c:catAx>
      <c:valAx>
        <c:axId val="46487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70943"/>
        <c:crosses val="autoZero"/>
        <c:crossBetween val="midCat"/>
      </c:valAx>
      <c:spPr>
        <a:noFill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rgbClr val="F2F2F2"/>
    </a:solidFill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253138</xdr:colOff>
      <xdr:row>27</xdr:row>
      <xdr:rowOff>88859</xdr:rowOff>
    </xdr:from>
    <xdr:to>
      <xdr:col>13</xdr:col>
      <xdr:colOff>810638</xdr:colOff>
      <xdr:row>42</xdr:row>
      <xdr:rowOff>73692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4DE8EFAF-E53F-40B9-A9B5-9E6ECEAE0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253138</xdr:colOff>
      <xdr:row>43</xdr:row>
      <xdr:rowOff>25599</xdr:rowOff>
    </xdr:from>
    <xdr:to>
      <xdr:col>13</xdr:col>
      <xdr:colOff>810638</xdr:colOff>
      <xdr:row>58</xdr:row>
      <xdr:rowOff>10431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818F91-ED8B-4DA4-84A8-52EEDC62E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lmarai-my.sharepoint.com/personal/166849_almarai_com/Documents/Ahmed%20Radwan/Projects/02%20In%20Progress/Problem%20Solving/Templates.xlsx" TargetMode="External"/><Relationship Id="rId1" Type="http://schemas.openxmlformats.org/officeDocument/2006/relationships/externalLinkPath" Target="Templ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3"/>
      <sheetName val="1-Histogram"/>
      <sheetName val="2-Fishbone"/>
      <sheetName val="4-Pareto"/>
      <sheetName val="5-Graphs - A) Line Graph"/>
      <sheetName val="5-Graphs - B) Bar Graphs"/>
      <sheetName val="5-Graphs - C) Pie Graphs "/>
      <sheetName val="6-(A) SPC X-R"/>
      <sheetName val="6-(A) SPC X-S"/>
      <sheetName val="6-(B)SPC P"/>
      <sheetName val="6-(C)SPC pn"/>
      <sheetName val="6-(D)SPC u"/>
      <sheetName val="6-(D)SPC c "/>
      <sheetName val="7 - Scatter Diagr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G1" t="str">
            <v>x ̅</v>
          </cell>
          <cell r="H1" t="str">
            <v>R</v>
          </cell>
          <cell r="I1" t="str">
            <v xml:space="preserve">x ̿ </v>
          </cell>
          <cell r="J1" t="str">
            <v>R ̅</v>
          </cell>
          <cell r="K1" t="str">
            <v>UCL (X-bar)</v>
          </cell>
          <cell r="L1" t="str">
            <v>LCL (X-bar)</v>
          </cell>
          <cell r="M1" t="str">
            <v>UCL (R)</v>
          </cell>
          <cell r="N1" t="str">
            <v>LCL (R)</v>
          </cell>
        </row>
        <row r="2">
          <cell r="A2">
            <v>1</v>
          </cell>
          <cell r="G2">
            <v>13</v>
          </cell>
          <cell r="H2">
            <v>1.9000000000000004</v>
          </cell>
          <cell r="I2">
            <v>12.94</v>
          </cell>
          <cell r="J2">
            <v>1.3520000000000001</v>
          </cell>
          <cell r="K2">
            <v>13.720103999999999</v>
          </cell>
          <cell r="L2">
            <v>12.159896</v>
          </cell>
          <cell r="M2">
            <v>2.8581280000000002</v>
          </cell>
          <cell r="N2">
            <v>0</v>
          </cell>
        </row>
        <row r="3">
          <cell r="A3">
            <v>2</v>
          </cell>
          <cell r="G3">
            <v>12.940000000000001</v>
          </cell>
          <cell r="H3">
            <v>1.3000000000000007</v>
          </cell>
          <cell r="I3">
            <v>12.94</v>
          </cell>
          <cell r="J3">
            <v>1.3520000000000001</v>
          </cell>
          <cell r="K3">
            <v>13.720103999999999</v>
          </cell>
          <cell r="L3">
            <v>12.159896</v>
          </cell>
          <cell r="M3">
            <v>2.8581280000000002</v>
          </cell>
          <cell r="N3">
            <v>0</v>
          </cell>
        </row>
        <row r="4">
          <cell r="A4">
            <v>3</v>
          </cell>
          <cell r="G4">
            <v>12.9</v>
          </cell>
          <cell r="H4">
            <v>1.0999999999999996</v>
          </cell>
          <cell r="I4">
            <v>12.94</v>
          </cell>
          <cell r="J4">
            <v>1.3520000000000001</v>
          </cell>
          <cell r="K4">
            <v>13.720103999999999</v>
          </cell>
          <cell r="L4">
            <v>12.159896</v>
          </cell>
          <cell r="M4">
            <v>2.8581280000000002</v>
          </cell>
          <cell r="N4">
            <v>0</v>
          </cell>
        </row>
        <row r="5">
          <cell r="A5">
            <v>4</v>
          </cell>
          <cell r="G5">
            <v>13.180000000000001</v>
          </cell>
          <cell r="H5">
            <v>1.5</v>
          </cell>
          <cell r="I5">
            <v>12.94</v>
          </cell>
          <cell r="J5">
            <v>1.3520000000000001</v>
          </cell>
          <cell r="K5">
            <v>13.720103999999999</v>
          </cell>
          <cell r="L5">
            <v>12.159896</v>
          </cell>
          <cell r="M5">
            <v>2.8581280000000002</v>
          </cell>
          <cell r="N5">
            <v>0</v>
          </cell>
        </row>
        <row r="6">
          <cell r="A6">
            <v>5</v>
          </cell>
          <cell r="G6">
            <v>12.719999999999999</v>
          </cell>
          <cell r="H6">
            <v>1.2000000000000011</v>
          </cell>
          <cell r="I6">
            <v>12.94</v>
          </cell>
          <cell r="J6">
            <v>1.3520000000000001</v>
          </cell>
          <cell r="K6">
            <v>13.720103999999999</v>
          </cell>
          <cell r="L6">
            <v>12.159896</v>
          </cell>
          <cell r="M6">
            <v>2.8581280000000002</v>
          </cell>
          <cell r="N6">
            <v>0</v>
          </cell>
        </row>
        <row r="7">
          <cell r="A7">
            <v>6</v>
          </cell>
          <cell r="G7">
            <v>12.6</v>
          </cell>
          <cell r="H7">
            <v>1.6999999999999993</v>
          </cell>
          <cell r="I7">
            <v>12.94</v>
          </cell>
          <cell r="J7">
            <v>1.3520000000000001</v>
          </cell>
          <cell r="K7">
            <v>13.720103999999999</v>
          </cell>
          <cell r="L7">
            <v>12.159896</v>
          </cell>
          <cell r="M7">
            <v>2.8581280000000002</v>
          </cell>
          <cell r="N7">
            <v>0</v>
          </cell>
        </row>
        <row r="8">
          <cell r="A8">
            <v>7</v>
          </cell>
          <cell r="G8">
            <v>13.02</v>
          </cell>
          <cell r="H8">
            <v>1.8000000000000007</v>
          </cell>
          <cell r="I8">
            <v>12.94</v>
          </cell>
          <cell r="J8">
            <v>1.3520000000000001</v>
          </cell>
          <cell r="K8">
            <v>13.720103999999999</v>
          </cell>
          <cell r="L8">
            <v>12.159896</v>
          </cell>
          <cell r="M8">
            <v>2.8581280000000002</v>
          </cell>
          <cell r="N8">
            <v>0</v>
          </cell>
        </row>
        <row r="9">
          <cell r="A9">
            <v>8</v>
          </cell>
          <cell r="G9">
            <v>13.180000000000001</v>
          </cell>
          <cell r="H9">
            <v>1.1999999999999993</v>
          </cell>
          <cell r="I9">
            <v>12.94</v>
          </cell>
          <cell r="J9">
            <v>1.3520000000000001</v>
          </cell>
          <cell r="K9">
            <v>13.720103999999999</v>
          </cell>
          <cell r="L9">
            <v>12.159896</v>
          </cell>
          <cell r="M9">
            <v>2.8581280000000002</v>
          </cell>
          <cell r="N9">
            <v>0</v>
          </cell>
        </row>
        <row r="10">
          <cell r="A10">
            <v>9</v>
          </cell>
          <cell r="G10">
            <v>12.78</v>
          </cell>
          <cell r="H10">
            <v>2.2000000000000011</v>
          </cell>
          <cell r="I10">
            <v>12.94</v>
          </cell>
          <cell r="J10">
            <v>1.3520000000000001</v>
          </cell>
          <cell r="K10">
            <v>13.720103999999999</v>
          </cell>
          <cell r="L10">
            <v>12.159896</v>
          </cell>
          <cell r="M10">
            <v>2.8581280000000002</v>
          </cell>
          <cell r="N10">
            <v>0</v>
          </cell>
        </row>
        <row r="11">
          <cell r="A11">
            <v>10</v>
          </cell>
          <cell r="G11">
            <v>12.8</v>
          </cell>
          <cell r="H11">
            <v>0.90000000000000036</v>
          </cell>
          <cell r="I11">
            <v>12.94</v>
          </cell>
          <cell r="J11">
            <v>1.3520000000000001</v>
          </cell>
          <cell r="K11">
            <v>13.720103999999999</v>
          </cell>
          <cell r="L11">
            <v>12.159896</v>
          </cell>
          <cell r="M11">
            <v>2.8581280000000002</v>
          </cell>
          <cell r="N11">
            <v>0</v>
          </cell>
        </row>
        <row r="12">
          <cell r="A12">
            <v>11</v>
          </cell>
          <cell r="G12">
            <v>13.040000000000001</v>
          </cell>
          <cell r="H12">
            <v>0.5</v>
          </cell>
          <cell r="I12">
            <v>12.94</v>
          </cell>
          <cell r="J12">
            <v>1.3520000000000001</v>
          </cell>
          <cell r="K12">
            <v>13.720103999999999</v>
          </cell>
          <cell r="L12">
            <v>12.159896</v>
          </cell>
          <cell r="M12">
            <v>2.8581280000000002</v>
          </cell>
          <cell r="N12">
            <v>0</v>
          </cell>
        </row>
        <row r="13">
          <cell r="A13">
            <v>12</v>
          </cell>
          <cell r="G13">
            <v>13.14</v>
          </cell>
          <cell r="H13">
            <v>1.0999999999999996</v>
          </cell>
          <cell r="I13">
            <v>12.94</v>
          </cell>
          <cell r="J13">
            <v>1.3520000000000001</v>
          </cell>
          <cell r="K13">
            <v>13.720103999999999</v>
          </cell>
          <cell r="L13">
            <v>12.159896</v>
          </cell>
          <cell r="M13">
            <v>2.8581280000000002</v>
          </cell>
          <cell r="N13">
            <v>0</v>
          </cell>
        </row>
        <row r="14">
          <cell r="A14">
            <v>13</v>
          </cell>
          <cell r="G14">
            <v>12.959999999999999</v>
          </cell>
          <cell r="H14">
            <v>1.4000000000000004</v>
          </cell>
          <cell r="I14">
            <v>12.94</v>
          </cell>
          <cell r="J14">
            <v>1.3520000000000001</v>
          </cell>
          <cell r="K14">
            <v>13.720103999999999</v>
          </cell>
          <cell r="L14">
            <v>12.159896</v>
          </cell>
          <cell r="M14">
            <v>2.8581280000000002</v>
          </cell>
          <cell r="N14">
            <v>0</v>
          </cell>
        </row>
        <row r="15">
          <cell r="A15">
            <v>14</v>
          </cell>
          <cell r="G15">
            <v>13.180000000000001</v>
          </cell>
          <cell r="H15">
            <v>1.3000000000000007</v>
          </cell>
          <cell r="I15">
            <v>12.94</v>
          </cell>
          <cell r="J15">
            <v>1.3520000000000001</v>
          </cell>
          <cell r="K15">
            <v>13.720103999999999</v>
          </cell>
          <cell r="L15">
            <v>12.159896</v>
          </cell>
          <cell r="M15">
            <v>2.8581280000000002</v>
          </cell>
          <cell r="N15">
            <v>0</v>
          </cell>
        </row>
        <row r="16">
          <cell r="A16">
            <v>15</v>
          </cell>
          <cell r="G16">
            <v>13.039999999999997</v>
          </cell>
          <cell r="H16">
            <v>1.6999999999999993</v>
          </cell>
          <cell r="I16">
            <v>12.94</v>
          </cell>
          <cell r="J16">
            <v>1.3520000000000001</v>
          </cell>
          <cell r="K16">
            <v>13.720103999999999</v>
          </cell>
          <cell r="L16">
            <v>12.159896</v>
          </cell>
          <cell r="M16">
            <v>2.8581280000000002</v>
          </cell>
          <cell r="N16">
            <v>0</v>
          </cell>
        </row>
        <row r="17">
          <cell r="A17">
            <v>16</v>
          </cell>
          <cell r="G17">
            <v>12.66</v>
          </cell>
          <cell r="H17">
            <v>1.4000000000000004</v>
          </cell>
          <cell r="I17">
            <v>12.94</v>
          </cell>
          <cell r="J17">
            <v>1.3520000000000001</v>
          </cell>
          <cell r="K17">
            <v>13.720103999999999</v>
          </cell>
          <cell r="L17">
            <v>12.159896</v>
          </cell>
          <cell r="M17">
            <v>2.8581280000000002</v>
          </cell>
          <cell r="N17">
            <v>0</v>
          </cell>
        </row>
        <row r="18">
          <cell r="A18">
            <v>17</v>
          </cell>
          <cell r="G18">
            <v>13.12</v>
          </cell>
          <cell r="H18">
            <v>1.5999999999999996</v>
          </cell>
          <cell r="I18">
            <v>12.94</v>
          </cell>
          <cell r="J18">
            <v>1.3520000000000001</v>
          </cell>
          <cell r="K18">
            <v>13.720103999999999</v>
          </cell>
          <cell r="L18">
            <v>12.159896</v>
          </cell>
          <cell r="M18">
            <v>2.8581280000000002</v>
          </cell>
          <cell r="N18">
            <v>0</v>
          </cell>
        </row>
        <row r="19">
          <cell r="A19">
            <v>18</v>
          </cell>
          <cell r="G19">
            <v>12.919999999999998</v>
          </cell>
          <cell r="H19">
            <v>1.1999999999999993</v>
          </cell>
          <cell r="I19">
            <v>12.94</v>
          </cell>
          <cell r="J19">
            <v>1.3520000000000001</v>
          </cell>
          <cell r="K19">
            <v>13.720103999999999</v>
          </cell>
          <cell r="L19">
            <v>12.159896</v>
          </cell>
          <cell r="M19">
            <v>2.8581280000000002</v>
          </cell>
          <cell r="N19">
            <v>0</v>
          </cell>
        </row>
        <row r="20">
          <cell r="A20">
            <v>19</v>
          </cell>
          <cell r="G20">
            <v>13.279999999999998</v>
          </cell>
          <cell r="H20">
            <v>2.4000000000000004</v>
          </cell>
          <cell r="I20">
            <v>12.94</v>
          </cell>
          <cell r="J20">
            <v>1.3520000000000001</v>
          </cell>
          <cell r="K20">
            <v>13.720103999999999</v>
          </cell>
          <cell r="L20">
            <v>12.159896</v>
          </cell>
          <cell r="M20">
            <v>2.8581280000000002</v>
          </cell>
          <cell r="N20">
            <v>0</v>
          </cell>
        </row>
        <row r="21">
          <cell r="A21">
            <v>20</v>
          </cell>
          <cell r="G21">
            <v>13.139999999999997</v>
          </cell>
          <cell r="H21">
            <v>1.3000000000000007</v>
          </cell>
          <cell r="I21">
            <v>12.94</v>
          </cell>
          <cell r="J21">
            <v>1.3520000000000001</v>
          </cell>
          <cell r="K21">
            <v>13.720103999999999</v>
          </cell>
          <cell r="L21">
            <v>12.159896</v>
          </cell>
          <cell r="M21">
            <v>2.8581280000000002</v>
          </cell>
          <cell r="N21">
            <v>0</v>
          </cell>
        </row>
        <row r="22">
          <cell r="A22">
            <v>21</v>
          </cell>
          <cell r="G22">
            <v>12.820000000000002</v>
          </cell>
          <cell r="H22">
            <v>0.70000000000000107</v>
          </cell>
          <cell r="I22">
            <v>12.94</v>
          </cell>
          <cell r="J22">
            <v>1.3520000000000001</v>
          </cell>
          <cell r="K22">
            <v>13.720103999999999</v>
          </cell>
          <cell r="L22">
            <v>12.159896</v>
          </cell>
          <cell r="M22">
            <v>2.8581280000000002</v>
          </cell>
          <cell r="N22">
            <v>0</v>
          </cell>
        </row>
        <row r="23">
          <cell r="A23">
            <v>22</v>
          </cell>
          <cell r="G23">
            <v>12.84</v>
          </cell>
          <cell r="H23">
            <v>1.5</v>
          </cell>
          <cell r="I23">
            <v>12.94</v>
          </cell>
          <cell r="J23">
            <v>1.3520000000000001</v>
          </cell>
          <cell r="K23">
            <v>13.720103999999999</v>
          </cell>
          <cell r="L23">
            <v>12.159896</v>
          </cell>
          <cell r="M23">
            <v>2.8581280000000002</v>
          </cell>
          <cell r="N23">
            <v>0</v>
          </cell>
        </row>
        <row r="24">
          <cell r="A24">
            <v>23</v>
          </cell>
          <cell r="G24">
            <v>12.780000000000001</v>
          </cell>
          <cell r="H24">
            <v>0.89999999999999858</v>
          </cell>
          <cell r="I24">
            <v>12.94</v>
          </cell>
          <cell r="J24">
            <v>1.3520000000000001</v>
          </cell>
          <cell r="K24">
            <v>13.720103999999999</v>
          </cell>
          <cell r="L24">
            <v>12.159896</v>
          </cell>
          <cell r="M24">
            <v>2.8581280000000002</v>
          </cell>
          <cell r="N24">
            <v>0</v>
          </cell>
        </row>
        <row r="25">
          <cell r="A25">
            <v>24</v>
          </cell>
          <cell r="G25">
            <v>12.739999999999998</v>
          </cell>
          <cell r="H25">
            <v>0.89999999999999858</v>
          </cell>
          <cell r="I25">
            <v>12.94</v>
          </cell>
          <cell r="J25">
            <v>1.3520000000000001</v>
          </cell>
          <cell r="K25">
            <v>13.720103999999999</v>
          </cell>
          <cell r="L25">
            <v>12.159896</v>
          </cell>
          <cell r="M25">
            <v>2.8581280000000002</v>
          </cell>
          <cell r="N25">
            <v>0</v>
          </cell>
        </row>
        <row r="26">
          <cell r="A26">
            <v>25</v>
          </cell>
          <cell r="G26">
            <v>12.720000000000002</v>
          </cell>
          <cell r="H26">
            <v>1.1000000000000014</v>
          </cell>
          <cell r="I26">
            <v>12.94</v>
          </cell>
          <cell r="J26">
            <v>1.3520000000000001</v>
          </cell>
          <cell r="K26">
            <v>13.720103999999999</v>
          </cell>
          <cell r="L26">
            <v>12.159896</v>
          </cell>
          <cell r="M26">
            <v>2.8581280000000002</v>
          </cell>
          <cell r="N26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C63E18-8CCC-46ED-87EE-E1E338F435E4}" name="Table1" displayName="Table1" ref="A1:N27" totalsRowCount="1" headerRowDxfId="32" dataDxfId="31" totalsRowDxfId="30" headerRowBorderDxfId="28" tableBorderDxfId="29">
  <autoFilter ref="A1:N26" xr:uid="{9DCC713D-3803-48C8-80BF-CAFBEAFD6F43}"/>
  <tableColumns count="14">
    <tableColumn id="1" xr3:uid="{F5153834-C714-49CF-BD31-2E68895D04D8}" name="No." totalsRowLabel="Total" dataDxfId="26" totalsRowDxfId="27" totalsRowCellStyle="Normal 2"/>
    <tableColumn id="2" xr3:uid="{85D90DA8-AA79-47FB-A051-2CF5193F41F5}" name="6:00" dataDxfId="24" totalsRowDxfId="25" totalsRowCellStyle="Normal 2"/>
    <tableColumn id="3" xr3:uid="{71DFFA7E-4FFC-4573-AFD9-1CB2C14AB3CB}" name="10:00" dataDxfId="22" totalsRowDxfId="23" totalsRowCellStyle="Normal 2"/>
    <tableColumn id="4" xr3:uid="{BFEDB804-F16A-4A3B-A0F5-32E0FBA2EBDC}" name="14:00" dataDxfId="20" totalsRowDxfId="21" totalsRowCellStyle="Normal 2"/>
    <tableColumn id="5" xr3:uid="{5E86DAD5-3FBE-4E30-9B72-71D44966AE06}" name="18:00" dataDxfId="18" totalsRowDxfId="19" totalsRowCellStyle="Normal 2"/>
    <tableColumn id="6" xr3:uid="{E482AE2B-92CE-406C-9C09-95CF14B9BA22}" name="22:00" dataDxfId="16" totalsRowDxfId="17" totalsRowCellStyle="Normal 2"/>
    <tableColumn id="7" xr3:uid="{81ABC23F-3471-47F3-95F0-464F726CB65C}" name="x ̅" totalsRowFunction="average" dataDxfId="14" totalsRowDxfId="15" totalsRowCellStyle="Normal 2">
      <calculatedColumnFormula>AVERAGE(B2:F2)</calculatedColumnFormula>
    </tableColumn>
    <tableColumn id="8" xr3:uid="{3FA3CB37-F24B-4330-ADBB-89F892BF026C}" name="R" totalsRowFunction="average" dataDxfId="12" totalsRowDxfId="13" totalsRowCellStyle="Normal 2">
      <calculatedColumnFormula>MAX(B2:F2)-MIN(B2:F2)</calculatedColumnFormula>
    </tableColumn>
    <tableColumn id="10" xr3:uid="{A5ECF611-6ECD-404F-B3F4-5204A8B19798}" name="x ̿ " dataDxfId="10" totalsRowDxfId="11" totalsRowCellStyle="Normal 2">
      <calculatedColumnFormula>AVERAGE(Table1[x ̅])</calculatedColumnFormula>
    </tableColumn>
    <tableColumn id="11" xr3:uid="{36671B03-3E62-4806-9078-47B5178BB1DF}" name="R ̅" dataDxfId="8" totalsRowDxfId="9" totalsRowCellStyle="Normal 2">
      <calculatedColumnFormula>Table1[[#Totals],[R]]</calculatedColumnFormula>
    </tableColumn>
    <tableColumn id="9" xr3:uid="{F2026F9A-5A71-4336-B3F5-55D9E2175B0E}" name="UCL (X-bar)" dataDxfId="6" totalsRowDxfId="7" totalsRowCellStyle="Normal 2">
      <calculatedColumnFormula>Table1[[#This Row],[x ̿ ]]+VLOOKUP($P$1,$AB$3:$AH$26,2)*Table1[[#This Row],[R ̅]]</calculatedColumnFormula>
    </tableColumn>
    <tableColumn id="12" xr3:uid="{47B4A210-EA48-487B-B866-0A57B9E4EE83}" name="LCL (X-bar)" dataDxfId="4" totalsRowDxfId="5" totalsRowCellStyle="Normal 2">
      <calculatedColumnFormula>Table1[[#This Row],[x ̿ ]]-VLOOKUP($P$1,$AB$3:$AH$26,2)*Table1[[#This Row],[R ̅]]</calculatedColumnFormula>
    </tableColumn>
    <tableColumn id="13" xr3:uid="{042D6A8A-5A80-4A01-81EB-84A113C4909C}" name="UCL (R)" dataDxfId="2" totalsRowDxfId="3" totalsRowCellStyle="Normal 2">
      <calculatedColumnFormula>VLOOKUP($P$1,$AB$3:$AH$26,7)*Table1[[#This Row],[R ̅]]</calculatedColumnFormula>
    </tableColumn>
    <tableColumn id="14" xr3:uid="{C0647E59-B649-474B-990F-850F819974C4}" name="LCL (R)" dataDxfId="0" totalsRowDxfId="1" totalsRowCellStyle="Normal 2">
      <calculatedColumnFormula>VLOOKUP($P$1,$AB$3:$AH$26,6)*Table1[[#This Row],[R ̅]]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545F3-5F31-46E9-BD24-78F5C7EF5702}">
  <dimension ref="A1:AH27"/>
  <sheetViews>
    <sheetView tabSelected="1" zoomScale="115" zoomScaleNormal="115" workbookViewId="0">
      <selection activeCell="R7" sqref="R7"/>
    </sheetView>
  </sheetViews>
  <sheetFormatPr defaultColWidth="9.21875" defaultRowHeight="15.6" x14ac:dyDescent="0.3"/>
  <cols>
    <col min="1" max="10" width="9.21875" style="10"/>
    <col min="11" max="14" width="13.21875" style="10" bestFit="1" customWidth="1"/>
    <col min="15" max="26" width="9.21875" style="6"/>
    <col min="27" max="27" width="0.5546875" style="6" customWidth="1"/>
    <col min="28" max="28" width="18.5546875" style="6" customWidth="1"/>
    <col min="29" max="16384" width="9.21875" style="6"/>
  </cols>
  <sheetData>
    <row r="1" spans="1:34" ht="19.5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5">
        <f>COUNTA(B1:F1)</f>
        <v>5</v>
      </c>
      <c r="AB1" s="7" t="s">
        <v>15</v>
      </c>
      <c r="AC1" s="8" t="s">
        <v>16</v>
      </c>
      <c r="AD1" s="9"/>
      <c r="AE1" s="8" t="s">
        <v>17</v>
      </c>
      <c r="AF1" s="9"/>
      <c r="AG1" s="8" t="s">
        <v>7</v>
      </c>
      <c r="AH1" s="9"/>
    </row>
    <row r="2" spans="1:34" x14ac:dyDescent="0.3">
      <c r="A2" s="10">
        <v>1</v>
      </c>
      <c r="B2" s="10">
        <v>14</v>
      </c>
      <c r="C2" s="10">
        <v>12.6</v>
      </c>
      <c r="D2" s="10">
        <v>13.2</v>
      </c>
      <c r="E2" s="10">
        <v>13.1</v>
      </c>
      <c r="F2" s="10">
        <v>12.1</v>
      </c>
      <c r="G2" s="10">
        <f t="shared" ref="G2:G26" si="0">AVERAGE(B2:F2)</f>
        <v>13</v>
      </c>
      <c r="H2" s="10">
        <f t="shared" ref="H2:H26" si="1">MAX(B2:F2)-MIN(B2:F2)</f>
        <v>1.9000000000000004</v>
      </c>
      <c r="I2" s="10">
        <f>AVERAGE(Table1[x ̅])</f>
        <v>12.94</v>
      </c>
      <c r="J2" s="10">
        <f>Table1[[#Totals],[R]]</f>
        <v>1.3520000000000001</v>
      </c>
      <c r="K2" s="11">
        <f>Table1[[#This Row],[x ̿ ]]+VLOOKUP($P$1,$AB$3:$AH$26,2)*Table1[[#This Row],[R ̅]]</f>
        <v>13.720103999999999</v>
      </c>
      <c r="L2" s="11">
        <f>Table1[[#This Row],[x ̿ ]]-VLOOKUP($P$1,$AB$3:$AH$26,2)*Table1[[#This Row],[R ̅]]</f>
        <v>12.159896</v>
      </c>
      <c r="M2" s="11">
        <f>VLOOKUP($P$1,$AB$3:$AH$26,7)*Table1[[#This Row],[R ̅]]</f>
        <v>2.8581280000000002</v>
      </c>
      <c r="N2" s="11">
        <f>VLOOKUP($P$1,$AB$3:$AH$26,6)*Table1[[#This Row],[R ̅]]</f>
        <v>0</v>
      </c>
      <c r="O2" s="4" t="s">
        <v>18</v>
      </c>
      <c r="P2" s="5">
        <f>COUNT(A:A)</f>
        <v>25</v>
      </c>
      <c r="AB2" s="12"/>
      <c r="AC2" s="13" t="s">
        <v>19</v>
      </c>
      <c r="AD2" s="13" t="s">
        <v>20</v>
      </c>
      <c r="AE2" s="13" t="s">
        <v>21</v>
      </c>
      <c r="AF2" s="13" t="s">
        <v>22</v>
      </c>
      <c r="AG2" s="13" t="s">
        <v>23</v>
      </c>
      <c r="AH2" s="13" t="s">
        <v>24</v>
      </c>
    </row>
    <row r="3" spans="1:34" x14ac:dyDescent="0.3">
      <c r="A3" s="10">
        <v>2</v>
      </c>
      <c r="B3" s="10">
        <v>13.2</v>
      </c>
      <c r="C3" s="10">
        <v>13.3</v>
      </c>
      <c r="D3" s="10">
        <v>12.7</v>
      </c>
      <c r="E3" s="10">
        <v>13.4</v>
      </c>
      <c r="F3" s="10">
        <v>12.1</v>
      </c>
      <c r="G3" s="10">
        <f t="shared" si="0"/>
        <v>12.940000000000001</v>
      </c>
      <c r="H3" s="10">
        <f t="shared" si="1"/>
        <v>1.3000000000000007</v>
      </c>
      <c r="I3" s="10">
        <f>AVERAGE(Table1[x ̅])</f>
        <v>12.94</v>
      </c>
      <c r="J3" s="10">
        <f>Table1[[#Totals],[R]]</f>
        <v>1.3520000000000001</v>
      </c>
      <c r="K3" s="11">
        <f>Table1[[#This Row],[x ̿ ]]+VLOOKUP($P$1,$AB$3:$AH$26,2)*Table1[[#This Row],[R ̅]]</f>
        <v>13.720103999999999</v>
      </c>
      <c r="L3" s="11">
        <f>Table1[[#This Row],[x ̿ ]]-VLOOKUP($P$1,$AB$3:$AH$26,2)*Table1[[#This Row],[R ̅]]</f>
        <v>12.159896</v>
      </c>
      <c r="M3" s="11">
        <f>VLOOKUP($P$1,$AB$3:$AH$26,7)*Table1[[#This Row],[R ̅]]</f>
        <v>2.8581280000000002</v>
      </c>
      <c r="N3" s="11">
        <f>VLOOKUP($P$1,$AB$3:$AH$26,6)*Table1[[#This Row],[R ̅]]</f>
        <v>0</v>
      </c>
      <c r="AB3" s="13" t="s">
        <v>25</v>
      </c>
      <c r="AC3" s="13">
        <v>1.88</v>
      </c>
      <c r="AD3" s="13">
        <v>2.6589999999999998</v>
      </c>
      <c r="AE3" s="13">
        <v>0</v>
      </c>
      <c r="AF3" s="13">
        <v>3.2669999999999999</v>
      </c>
      <c r="AG3" s="13">
        <v>0</v>
      </c>
      <c r="AH3" s="13">
        <v>3.2669999999999999</v>
      </c>
    </row>
    <row r="4" spans="1:34" x14ac:dyDescent="0.3">
      <c r="A4" s="10">
        <v>3</v>
      </c>
      <c r="B4" s="10">
        <v>13.5</v>
      </c>
      <c r="C4" s="10">
        <v>12.8</v>
      </c>
      <c r="D4" s="10">
        <v>13</v>
      </c>
      <c r="E4" s="10">
        <v>12.8</v>
      </c>
      <c r="F4" s="10">
        <v>12.4</v>
      </c>
      <c r="G4" s="10">
        <f t="shared" si="0"/>
        <v>12.9</v>
      </c>
      <c r="H4" s="10">
        <f t="shared" si="1"/>
        <v>1.0999999999999996</v>
      </c>
      <c r="I4" s="10">
        <f>AVERAGE(Table1[x ̅])</f>
        <v>12.94</v>
      </c>
      <c r="J4" s="10">
        <f>Table1[[#Totals],[R]]</f>
        <v>1.3520000000000001</v>
      </c>
      <c r="K4" s="11">
        <f>Table1[[#This Row],[x ̿ ]]+VLOOKUP($P$1,$AB$3:$AH$26,2)*Table1[[#This Row],[R ̅]]</f>
        <v>13.720103999999999</v>
      </c>
      <c r="L4" s="11">
        <f>Table1[[#This Row],[x ̿ ]]-VLOOKUP($P$1,$AB$3:$AH$26,2)*Table1[[#This Row],[R ̅]]</f>
        <v>12.159896</v>
      </c>
      <c r="M4" s="11">
        <f>VLOOKUP($P$1,$AB$3:$AH$26,7)*Table1[[#This Row],[R ̅]]</f>
        <v>2.8581280000000002</v>
      </c>
      <c r="N4" s="11">
        <f>VLOOKUP($P$1,$AB$3:$AH$26,6)*Table1[[#This Row],[R ̅]]</f>
        <v>0</v>
      </c>
      <c r="AB4" s="13">
        <v>3</v>
      </c>
      <c r="AC4" s="13">
        <v>1.0229999999999999</v>
      </c>
      <c r="AD4" s="13">
        <v>1.954</v>
      </c>
      <c r="AE4" s="13">
        <v>0</v>
      </c>
      <c r="AF4" s="13">
        <v>2.5680000000000001</v>
      </c>
      <c r="AG4" s="13">
        <v>0</v>
      </c>
      <c r="AH4" s="13">
        <v>2.5739999999999998</v>
      </c>
    </row>
    <row r="5" spans="1:34" x14ac:dyDescent="0.3">
      <c r="A5" s="10">
        <v>4</v>
      </c>
      <c r="B5" s="10">
        <v>13.9</v>
      </c>
      <c r="C5" s="10">
        <v>12.4</v>
      </c>
      <c r="D5" s="10">
        <v>13.3</v>
      </c>
      <c r="E5" s="10">
        <v>13.1</v>
      </c>
      <c r="F5" s="10">
        <v>13.2</v>
      </c>
      <c r="G5" s="10">
        <f t="shared" si="0"/>
        <v>13.180000000000001</v>
      </c>
      <c r="H5" s="10">
        <f t="shared" si="1"/>
        <v>1.5</v>
      </c>
      <c r="I5" s="10">
        <f>AVERAGE(Table1[x ̅])</f>
        <v>12.94</v>
      </c>
      <c r="J5" s="10">
        <f>Table1[[#Totals],[R]]</f>
        <v>1.3520000000000001</v>
      </c>
      <c r="K5" s="11">
        <f>Table1[[#This Row],[x ̿ ]]+VLOOKUP($P$1,$AB$3:$AH$26,2)*Table1[[#This Row],[R ̅]]</f>
        <v>13.720103999999999</v>
      </c>
      <c r="L5" s="11">
        <f>Table1[[#This Row],[x ̿ ]]-VLOOKUP($P$1,$AB$3:$AH$26,2)*Table1[[#This Row],[R ̅]]</f>
        <v>12.159896</v>
      </c>
      <c r="M5" s="11">
        <f>VLOOKUP($P$1,$AB$3:$AH$26,7)*Table1[[#This Row],[R ̅]]</f>
        <v>2.8581280000000002</v>
      </c>
      <c r="N5" s="11">
        <f>VLOOKUP($P$1,$AB$3:$AH$26,6)*Table1[[#This Row],[R ̅]]</f>
        <v>0</v>
      </c>
      <c r="AB5" s="13">
        <v>4</v>
      </c>
      <c r="AC5" s="13">
        <v>0.72899999999999998</v>
      </c>
      <c r="AD5" s="13">
        <v>1.6279999999999999</v>
      </c>
      <c r="AE5" s="13">
        <v>0</v>
      </c>
      <c r="AF5" s="13">
        <v>2.266</v>
      </c>
      <c r="AG5" s="13">
        <v>0</v>
      </c>
      <c r="AH5" s="13">
        <v>2.282</v>
      </c>
    </row>
    <row r="6" spans="1:34" x14ac:dyDescent="0.3">
      <c r="A6" s="10">
        <v>5</v>
      </c>
      <c r="B6" s="10">
        <v>13</v>
      </c>
      <c r="C6" s="10">
        <v>13</v>
      </c>
      <c r="D6" s="10">
        <v>12.1</v>
      </c>
      <c r="E6" s="10">
        <v>12.2</v>
      </c>
      <c r="F6" s="10">
        <v>13.3</v>
      </c>
      <c r="G6" s="10">
        <f t="shared" si="0"/>
        <v>12.719999999999999</v>
      </c>
      <c r="H6" s="10">
        <f t="shared" si="1"/>
        <v>1.2000000000000011</v>
      </c>
      <c r="I6" s="10">
        <f>AVERAGE(Table1[x ̅])</f>
        <v>12.94</v>
      </c>
      <c r="J6" s="10">
        <f>Table1[[#Totals],[R]]</f>
        <v>1.3520000000000001</v>
      </c>
      <c r="K6" s="11">
        <f>Table1[[#This Row],[x ̿ ]]+VLOOKUP($P$1,$AB$3:$AH$26,2)*Table1[[#This Row],[R ̅]]</f>
        <v>13.720103999999999</v>
      </c>
      <c r="L6" s="11">
        <f>Table1[[#This Row],[x ̿ ]]-VLOOKUP($P$1,$AB$3:$AH$26,2)*Table1[[#This Row],[R ̅]]</f>
        <v>12.159896</v>
      </c>
      <c r="M6" s="11">
        <f>VLOOKUP($P$1,$AB$3:$AH$26,7)*Table1[[#This Row],[R ̅]]</f>
        <v>2.8581280000000002</v>
      </c>
      <c r="N6" s="11">
        <f>VLOOKUP($P$1,$AB$3:$AH$26,6)*Table1[[#This Row],[R ̅]]</f>
        <v>0</v>
      </c>
      <c r="AB6" s="13">
        <v>5</v>
      </c>
      <c r="AC6" s="13">
        <v>0.57699999999999996</v>
      </c>
      <c r="AD6" s="13">
        <v>1.427</v>
      </c>
      <c r="AE6" s="13">
        <v>0</v>
      </c>
      <c r="AF6" s="13">
        <v>2.089</v>
      </c>
      <c r="AG6" s="13">
        <v>0</v>
      </c>
      <c r="AH6" s="13">
        <v>2.1139999999999999</v>
      </c>
    </row>
    <row r="7" spans="1:34" x14ac:dyDescent="0.3">
      <c r="A7" s="10">
        <v>6</v>
      </c>
      <c r="B7" s="10">
        <v>13.7</v>
      </c>
      <c r="C7" s="10">
        <v>12</v>
      </c>
      <c r="D7" s="10">
        <v>12.5</v>
      </c>
      <c r="E7" s="10">
        <v>12.4</v>
      </c>
      <c r="F7" s="10">
        <v>12.4</v>
      </c>
      <c r="G7" s="10">
        <f t="shared" si="0"/>
        <v>12.6</v>
      </c>
      <c r="H7" s="10">
        <f t="shared" si="1"/>
        <v>1.6999999999999993</v>
      </c>
      <c r="I7" s="10">
        <f>AVERAGE(Table1[x ̅])</f>
        <v>12.94</v>
      </c>
      <c r="J7" s="10">
        <f>Table1[[#Totals],[R]]</f>
        <v>1.3520000000000001</v>
      </c>
      <c r="K7" s="11">
        <f>Table1[[#This Row],[x ̿ ]]+VLOOKUP($P$1,$AB$3:$AH$26,2)*Table1[[#This Row],[R ̅]]</f>
        <v>13.720103999999999</v>
      </c>
      <c r="L7" s="11">
        <f>Table1[[#This Row],[x ̿ ]]-VLOOKUP($P$1,$AB$3:$AH$26,2)*Table1[[#This Row],[R ̅]]</f>
        <v>12.159896</v>
      </c>
      <c r="M7" s="11">
        <f>VLOOKUP($P$1,$AB$3:$AH$26,7)*Table1[[#This Row],[R ̅]]</f>
        <v>2.8581280000000002</v>
      </c>
      <c r="N7" s="11">
        <f>VLOOKUP($P$1,$AB$3:$AH$26,6)*Table1[[#This Row],[R ̅]]</f>
        <v>0</v>
      </c>
      <c r="AB7" s="13">
        <v>6</v>
      </c>
      <c r="AC7" s="13">
        <v>0.48299999999999998</v>
      </c>
      <c r="AD7" s="13">
        <v>1.2869999999999999</v>
      </c>
      <c r="AE7" s="13">
        <v>0.03</v>
      </c>
      <c r="AF7" s="13">
        <v>1.97</v>
      </c>
      <c r="AG7" s="13">
        <v>0</v>
      </c>
      <c r="AH7" s="13">
        <v>2.004</v>
      </c>
    </row>
    <row r="8" spans="1:34" x14ac:dyDescent="0.3">
      <c r="A8" s="10">
        <v>7</v>
      </c>
      <c r="B8" s="10">
        <v>13.9</v>
      </c>
      <c r="C8" s="10">
        <v>12.1</v>
      </c>
      <c r="D8" s="10">
        <v>12.7</v>
      </c>
      <c r="E8" s="10">
        <v>13.4</v>
      </c>
      <c r="F8" s="10">
        <v>13</v>
      </c>
      <c r="G8" s="10">
        <f t="shared" si="0"/>
        <v>13.02</v>
      </c>
      <c r="H8" s="10">
        <f t="shared" si="1"/>
        <v>1.8000000000000007</v>
      </c>
      <c r="I8" s="10">
        <f>AVERAGE(Table1[x ̅])</f>
        <v>12.94</v>
      </c>
      <c r="J8" s="10">
        <f>Table1[[#Totals],[R]]</f>
        <v>1.3520000000000001</v>
      </c>
      <c r="K8" s="11">
        <f>Table1[[#This Row],[x ̿ ]]+VLOOKUP($P$1,$AB$3:$AH$26,2)*Table1[[#This Row],[R ̅]]</f>
        <v>13.720103999999999</v>
      </c>
      <c r="L8" s="11">
        <f>Table1[[#This Row],[x ̿ ]]-VLOOKUP($P$1,$AB$3:$AH$26,2)*Table1[[#This Row],[R ̅]]</f>
        <v>12.159896</v>
      </c>
      <c r="M8" s="11">
        <f>VLOOKUP($P$1,$AB$3:$AH$26,7)*Table1[[#This Row],[R ̅]]</f>
        <v>2.8581280000000002</v>
      </c>
      <c r="N8" s="11">
        <f>VLOOKUP($P$1,$AB$3:$AH$26,6)*Table1[[#This Row],[R ̅]]</f>
        <v>0</v>
      </c>
      <c r="AB8" s="13">
        <v>7</v>
      </c>
      <c r="AC8" s="13">
        <v>0.41899999999999998</v>
      </c>
      <c r="AD8" s="13">
        <v>1.1819999999999999</v>
      </c>
      <c r="AE8" s="13">
        <v>0.11799999999999999</v>
      </c>
      <c r="AF8" s="13">
        <v>1.8819999999999999</v>
      </c>
      <c r="AG8" s="13">
        <v>7.5999999999999998E-2</v>
      </c>
      <c r="AH8" s="13">
        <v>1.9239999999999999</v>
      </c>
    </row>
    <row r="9" spans="1:34" x14ac:dyDescent="0.3">
      <c r="A9" s="10">
        <v>8</v>
      </c>
      <c r="B9" s="10">
        <v>13.4</v>
      </c>
      <c r="C9" s="10">
        <v>13.6</v>
      </c>
      <c r="D9" s="10">
        <v>13</v>
      </c>
      <c r="E9" s="10">
        <v>12.4</v>
      </c>
      <c r="F9" s="10">
        <v>13.5</v>
      </c>
      <c r="G9" s="10">
        <f t="shared" si="0"/>
        <v>13.180000000000001</v>
      </c>
      <c r="H9" s="10">
        <f t="shared" si="1"/>
        <v>1.1999999999999993</v>
      </c>
      <c r="I9" s="10">
        <f>AVERAGE(Table1[x ̅])</f>
        <v>12.94</v>
      </c>
      <c r="J9" s="10">
        <f>Table1[[#Totals],[R]]</f>
        <v>1.3520000000000001</v>
      </c>
      <c r="K9" s="11">
        <f>Table1[[#This Row],[x ̿ ]]+VLOOKUP($P$1,$AB$3:$AH$26,2)*Table1[[#This Row],[R ̅]]</f>
        <v>13.720103999999999</v>
      </c>
      <c r="L9" s="11">
        <f>Table1[[#This Row],[x ̿ ]]-VLOOKUP($P$1,$AB$3:$AH$26,2)*Table1[[#This Row],[R ̅]]</f>
        <v>12.159896</v>
      </c>
      <c r="M9" s="11">
        <f>VLOOKUP($P$1,$AB$3:$AH$26,7)*Table1[[#This Row],[R ̅]]</f>
        <v>2.8581280000000002</v>
      </c>
      <c r="N9" s="11">
        <f>VLOOKUP($P$1,$AB$3:$AH$26,6)*Table1[[#This Row],[R ̅]]</f>
        <v>0</v>
      </c>
      <c r="AB9" s="13">
        <v>8</v>
      </c>
      <c r="AC9" s="13">
        <v>0.373</v>
      </c>
      <c r="AD9" s="13">
        <v>1.099</v>
      </c>
      <c r="AE9" s="13">
        <v>0.185</v>
      </c>
      <c r="AF9" s="13">
        <v>1.8149999999999999</v>
      </c>
      <c r="AG9" s="13">
        <v>0.13600000000000001</v>
      </c>
      <c r="AH9" s="13">
        <v>1.8640000000000001</v>
      </c>
    </row>
    <row r="10" spans="1:34" x14ac:dyDescent="0.3">
      <c r="A10" s="10">
        <v>9</v>
      </c>
      <c r="B10" s="10">
        <v>14.4</v>
      </c>
      <c r="C10" s="10">
        <v>12.4</v>
      </c>
      <c r="D10" s="10">
        <v>12.2</v>
      </c>
      <c r="E10" s="10">
        <v>12.4</v>
      </c>
      <c r="F10" s="10">
        <v>12.5</v>
      </c>
      <c r="G10" s="10">
        <f t="shared" si="0"/>
        <v>12.78</v>
      </c>
      <c r="H10" s="10">
        <f t="shared" si="1"/>
        <v>2.2000000000000011</v>
      </c>
      <c r="I10" s="10">
        <f>AVERAGE(Table1[x ̅])</f>
        <v>12.94</v>
      </c>
      <c r="J10" s="10">
        <f>Table1[[#Totals],[R]]</f>
        <v>1.3520000000000001</v>
      </c>
      <c r="K10" s="11">
        <f>Table1[[#This Row],[x ̿ ]]+VLOOKUP($P$1,$AB$3:$AH$26,2)*Table1[[#This Row],[R ̅]]</f>
        <v>13.720103999999999</v>
      </c>
      <c r="L10" s="11">
        <f>Table1[[#This Row],[x ̿ ]]-VLOOKUP($P$1,$AB$3:$AH$26,2)*Table1[[#This Row],[R ̅]]</f>
        <v>12.159896</v>
      </c>
      <c r="M10" s="11">
        <f>VLOOKUP($P$1,$AB$3:$AH$26,7)*Table1[[#This Row],[R ̅]]</f>
        <v>2.8581280000000002</v>
      </c>
      <c r="N10" s="11">
        <f>VLOOKUP($P$1,$AB$3:$AH$26,6)*Table1[[#This Row],[R ̅]]</f>
        <v>0</v>
      </c>
      <c r="AB10" s="13">
        <v>9</v>
      </c>
      <c r="AC10" s="13">
        <v>0.33700000000000002</v>
      </c>
      <c r="AD10" s="13">
        <v>1.032</v>
      </c>
      <c r="AE10" s="13">
        <v>0.23899999999999999</v>
      </c>
      <c r="AF10" s="13">
        <v>1.7609999999999999</v>
      </c>
      <c r="AG10" s="13">
        <v>0.184</v>
      </c>
      <c r="AH10" s="13">
        <v>1.8160000000000001</v>
      </c>
    </row>
    <row r="11" spans="1:34" x14ac:dyDescent="0.3">
      <c r="A11" s="10">
        <v>10</v>
      </c>
      <c r="B11" s="10">
        <v>13.3</v>
      </c>
      <c r="C11" s="10">
        <v>12.4</v>
      </c>
      <c r="D11" s="10">
        <v>12.6</v>
      </c>
      <c r="E11" s="10">
        <v>12.9</v>
      </c>
      <c r="F11" s="10">
        <v>12.8</v>
      </c>
      <c r="G11" s="10">
        <f t="shared" si="0"/>
        <v>12.8</v>
      </c>
      <c r="H11" s="10">
        <f t="shared" si="1"/>
        <v>0.90000000000000036</v>
      </c>
      <c r="I11" s="10">
        <f>AVERAGE(Table1[x ̅])</f>
        <v>12.94</v>
      </c>
      <c r="J11" s="10">
        <f>Table1[[#Totals],[R]]</f>
        <v>1.3520000000000001</v>
      </c>
      <c r="K11" s="11">
        <f>Table1[[#This Row],[x ̿ ]]+VLOOKUP($P$1,$AB$3:$AH$26,2)*Table1[[#This Row],[R ̅]]</f>
        <v>13.720103999999999</v>
      </c>
      <c r="L11" s="11">
        <f>Table1[[#This Row],[x ̿ ]]-VLOOKUP($P$1,$AB$3:$AH$26,2)*Table1[[#This Row],[R ̅]]</f>
        <v>12.159896</v>
      </c>
      <c r="M11" s="11">
        <f>VLOOKUP($P$1,$AB$3:$AH$26,7)*Table1[[#This Row],[R ̅]]</f>
        <v>2.8581280000000002</v>
      </c>
      <c r="N11" s="11">
        <f>VLOOKUP($P$1,$AB$3:$AH$26,6)*Table1[[#This Row],[R ̅]]</f>
        <v>0</v>
      </c>
      <c r="AB11" s="13">
        <v>10</v>
      </c>
      <c r="AC11" s="13">
        <v>0.308</v>
      </c>
      <c r="AD11" s="13">
        <v>0.97499999999999998</v>
      </c>
      <c r="AE11" s="13">
        <v>0.28399999999999997</v>
      </c>
      <c r="AF11" s="13">
        <v>1.716</v>
      </c>
      <c r="AG11" s="13">
        <v>0.223</v>
      </c>
      <c r="AH11" s="13">
        <v>1.7769999999999999</v>
      </c>
    </row>
    <row r="12" spans="1:34" x14ac:dyDescent="0.3">
      <c r="A12" s="10">
        <v>11</v>
      </c>
      <c r="B12" s="10">
        <v>13.3</v>
      </c>
      <c r="C12" s="10">
        <v>12.8</v>
      </c>
      <c r="D12" s="10">
        <v>13</v>
      </c>
      <c r="E12" s="10">
        <v>13</v>
      </c>
      <c r="F12" s="10">
        <v>13.1</v>
      </c>
      <c r="G12" s="10">
        <f t="shared" si="0"/>
        <v>13.040000000000001</v>
      </c>
      <c r="H12" s="10">
        <f t="shared" si="1"/>
        <v>0.5</v>
      </c>
      <c r="I12" s="10">
        <f>AVERAGE(Table1[x ̅])</f>
        <v>12.94</v>
      </c>
      <c r="J12" s="10">
        <f>Table1[[#Totals],[R]]</f>
        <v>1.3520000000000001</v>
      </c>
      <c r="K12" s="11">
        <f>Table1[[#This Row],[x ̿ ]]+VLOOKUP($P$1,$AB$3:$AH$26,2)*Table1[[#This Row],[R ̅]]</f>
        <v>13.720103999999999</v>
      </c>
      <c r="L12" s="11">
        <f>Table1[[#This Row],[x ̿ ]]-VLOOKUP($P$1,$AB$3:$AH$26,2)*Table1[[#This Row],[R ̅]]</f>
        <v>12.159896</v>
      </c>
      <c r="M12" s="11">
        <f>VLOOKUP($P$1,$AB$3:$AH$26,7)*Table1[[#This Row],[R ̅]]</f>
        <v>2.8581280000000002</v>
      </c>
      <c r="N12" s="11">
        <f>VLOOKUP($P$1,$AB$3:$AH$26,6)*Table1[[#This Row],[R ̅]]</f>
        <v>0</v>
      </c>
      <c r="AB12" s="13">
        <v>11</v>
      </c>
      <c r="AC12" s="13">
        <v>0.28499999999999998</v>
      </c>
      <c r="AD12" s="13">
        <v>0.92700000000000005</v>
      </c>
      <c r="AE12" s="13">
        <v>0.32100000000000001</v>
      </c>
      <c r="AF12" s="13">
        <v>1.679</v>
      </c>
      <c r="AG12" s="13">
        <v>0.25600000000000001</v>
      </c>
      <c r="AH12" s="13">
        <v>1.744</v>
      </c>
    </row>
    <row r="13" spans="1:34" x14ac:dyDescent="0.3">
      <c r="A13" s="10">
        <v>12</v>
      </c>
      <c r="B13" s="10">
        <v>13.6</v>
      </c>
      <c r="C13" s="10">
        <v>12.5</v>
      </c>
      <c r="D13" s="10">
        <v>13.3</v>
      </c>
      <c r="E13" s="10">
        <v>13.5</v>
      </c>
      <c r="F13" s="10">
        <v>12.8</v>
      </c>
      <c r="G13" s="10">
        <f t="shared" si="0"/>
        <v>13.14</v>
      </c>
      <c r="H13" s="10">
        <f t="shared" si="1"/>
        <v>1.0999999999999996</v>
      </c>
      <c r="I13" s="10">
        <f>AVERAGE(Table1[x ̅])</f>
        <v>12.94</v>
      </c>
      <c r="J13" s="10">
        <f>Table1[[#Totals],[R]]</f>
        <v>1.3520000000000001</v>
      </c>
      <c r="K13" s="11">
        <f>Table1[[#This Row],[x ̿ ]]+VLOOKUP($P$1,$AB$3:$AH$26,2)*Table1[[#This Row],[R ̅]]</f>
        <v>13.720103999999999</v>
      </c>
      <c r="L13" s="11">
        <f>Table1[[#This Row],[x ̿ ]]-VLOOKUP($P$1,$AB$3:$AH$26,2)*Table1[[#This Row],[R ̅]]</f>
        <v>12.159896</v>
      </c>
      <c r="M13" s="11">
        <f>VLOOKUP($P$1,$AB$3:$AH$26,7)*Table1[[#This Row],[R ̅]]</f>
        <v>2.8581280000000002</v>
      </c>
      <c r="N13" s="11">
        <f>VLOOKUP($P$1,$AB$3:$AH$26,6)*Table1[[#This Row],[R ̅]]</f>
        <v>0</v>
      </c>
      <c r="AB13" s="13">
        <v>12</v>
      </c>
      <c r="AC13" s="13">
        <v>0.26600000000000001</v>
      </c>
      <c r="AD13" s="13">
        <v>0.88600000000000001</v>
      </c>
      <c r="AE13" s="13">
        <v>0.35399999999999998</v>
      </c>
      <c r="AF13" s="13">
        <v>1.6459999999999999</v>
      </c>
      <c r="AG13" s="13">
        <v>0.28299999999999997</v>
      </c>
      <c r="AH13" s="13">
        <v>1.7170000000000001</v>
      </c>
    </row>
    <row r="14" spans="1:34" x14ac:dyDescent="0.3">
      <c r="A14" s="10">
        <v>13</v>
      </c>
      <c r="B14" s="10">
        <v>13.4</v>
      </c>
      <c r="C14" s="10">
        <v>13.3</v>
      </c>
      <c r="D14" s="10">
        <v>12</v>
      </c>
      <c r="E14" s="10">
        <v>13</v>
      </c>
      <c r="F14" s="10">
        <v>13.1</v>
      </c>
      <c r="G14" s="10">
        <f t="shared" si="0"/>
        <v>12.959999999999999</v>
      </c>
      <c r="H14" s="10">
        <f t="shared" si="1"/>
        <v>1.4000000000000004</v>
      </c>
      <c r="I14" s="10">
        <f>AVERAGE(Table1[x ̅])</f>
        <v>12.94</v>
      </c>
      <c r="J14" s="10">
        <f>Table1[[#Totals],[R]]</f>
        <v>1.3520000000000001</v>
      </c>
      <c r="K14" s="11">
        <f>Table1[[#This Row],[x ̿ ]]+VLOOKUP($P$1,$AB$3:$AH$26,2)*Table1[[#This Row],[R ̅]]</f>
        <v>13.720103999999999</v>
      </c>
      <c r="L14" s="11">
        <f>Table1[[#This Row],[x ̿ ]]-VLOOKUP($P$1,$AB$3:$AH$26,2)*Table1[[#This Row],[R ̅]]</f>
        <v>12.159896</v>
      </c>
      <c r="M14" s="11">
        <f>VLOOKUP($P$1,$AB$3:$AH$26,7)*Table1[[#This Row],[R ̅]]</f>
        <v>2.8581280000000002</v>
      </c>
      <c r="N14" s="11">
        <f>VLOOKUP($P$1,$AB$3:$AH$26,6)*Table1[[#This Row],[R ̅]]</f>
        <v>0</v>
      </c>
      <c r="AB14" s="13">
        <v>13</v>
      </c>
      <c r="AC14" s="13">
        <v>0.249</v>
      </c>
      <c r="AD14" s="13">
        <v>0.85</v>
      </c>
      <c r="AE14" s="13">
        <v>0.38200000000000001</v>
      </c>
      <c r="AF14" s="13">
        <v>1.6180000000000001</v>
      </c>
      <c r="AG14" s="13">
        <v>0.307</v>
      </c>
      <c r="AH14" s="13">
        <v>1.6930000000000001</v>
      </c>
    </row>
    <row r="15" spans="1:34" x14ac:dyDescent="0.3">
      <c r="A15" s="10">
        <v>14</v>
      </c>
      <c r="B15" s="10">
        <v>13.9</v>
      </c>
      <c r="C15" s="10">
        <v>13.1</v>
      </c>
      <c r="D15" s="10">
        <v>13.5</v>
      </c>
      <c r="E15" s="10">
        <v>12.6</v>
      </c>
      <c r="F15" s="10">
        <v>12.8</v>
      </c>
      <c r="G15" s="10">
        <f t="shared" si="0"/>
        <v>13.180000000000001</v>
      </c>
      <c r="H15" s="10">
        <f t="shared" si="1"/>
        <v>1.3000000000000007</v>
      </c>
      <c r="I15" s="10">
        <f>AVERAGE(Table1[x ̅])</f>
        <v>12.94</v>
      </c>
      <c r="J15" s="10">
        <f>Table1[[#Totals],[R]]</f>
        <v>1.3520000000000001</v>
      </c>
      <c r="K15" s="11">
        <f>Table1[[#This Row],[x ̿ ]]+VLOOKUP($P$1,$AB$3:$AH$26,2)*Table1[[#This Row],[R ̅]]</f>
        <v>13.720103999999999</v>
      </c>
      <c r="L15" s="11">
        <f>Table1[[#This Row],[x ̿ ]]-VLOOKUP($P$1,$AB$3:$AH$26,2)*Table1[[#This Row],[R ̅]]</f>
        <v>12.159896</v>
      </c>
      <c r="M15" s="11">
        <f>VLOOKUP($P$1,$AB$3:$AH$26,7)*Table1[[#This Row],[R ̅]]</f>
        <v>2.8581280000000002</v>
      </c>
      <c r="N15" s="11">
        <f>VLOOKUP($P$1,$AB$3:$AH$26,6)*Table1[[#This Row],[R ̅]]</f>
        <v>0</v>
      </c>
      <c r="AB15" s="13">
        <v>14</v>
      </c>
      <c r="AC15" s="13">
        <v>0.23499999999999999</v>
      </c>
      <c r="AD15" s="13">
        <v>0.81699999999999995</v>
      </c>
      <c r="AE15" s="13">
        <v>0.40600000000000003</v>
      </c>
      <c r="AF15" s="13">
        <v>1.5940000000000001</v>
      </c>
      <c r="AG15" s="13">
        <v>0.32800000000000001</v>
      </c>
      <c r="AH15" s="13">
        <v>1.6719999999999999</v>
      </c>
    </row>
    <row r="16" spans="1:34" x14ac:dyDescent="0.3">
      <c r="A16" s="10">
        <v>15</v>
      </c>
      <c r="B16" s="10">
        <v>14.2</v>
      </c>
      <c r="C16" s="10">
        <v>12.7</v>
      </c>
      <c r="D16" s="10">
        <v>12.9</v>
      </c>
      <c r="E16" s="10">
        <v>12.9</v>
      </c>
      <c r="F16" s="10">
        <v>12.5</v>
      </c>
      <c r="G16" s="10">
        <f t="shared" si="0"/>
        <v>13.039999999999997</v>
      </c>
      <c r="H16" s="10">
        <f t="shared" si="1"/>
        <v>1.6999999999999993</v>
      </c>
      <c r="I16" s="10">
        <f>AVERAGE(Table1[x ̅])</f>
        <v>12.94</v>
      </c>
      <c r="J16" s="10">
        <f>Table1[[#Totals],[R]]</f>
        <v>1.3520000000000001</v>
      </c>
      <c r="K16" s="11">
        <f>Table1[[#This Row],[x ̿ ]]+VLOOKUP($P$1,$AB$3:$AH$26,2)*Table1[[#This Row],[R ̅]]</f>
        <v>13.720103999999999</v>
      </c>
      <c r="L16" s="11">
        <f>Table1[[#This Row],[x ̿ ]]-VLOOKUP($P$1,$AB$3:$AH$26,2)*Table1[[#This Row],[R ̅]]</f>
        <v>12.159896</v>
      </c>
      <c r="M16" s="11">
        <f>VLOOKUP($P$1,$AB$3:$AH$26,7)*Table1[[#This Row],[R ̅]]</f>
        <v>2.8581280000000002</v>
      </c>
      <c r="N16" s="11">
        <f>VLOOKUP($P$1,$AB$3:$AH$26,6)*Table1[[#This Row],[R ̅]]</f>
        <v>0</v>
      </c>
      <c r="AB16" s="13">
        <v>15</v>
      </c>
      <c r="AC16" s="13">
        <v>0.223</v>
      </c>
      <c r="AD16" s="13">
        <v>0.78900000000000003</v>
      </c>
      <c r="AE16" s="13">
        <v>0.42799999999999999</v>
      </c>
      <c r="AF16" s="13">
        <v>1.5720000000000001</v>
      </c>
      <c r="AG16" s="13">
        <v>0.34699999999999998</v>
      </c>
      <c r="AH16" s="13">
        <v>1.653</v>
      </c>
    </row>
    <row r="17" spans="1:34" x14ac:dyDescent="0.3">
      <c r="A17" s="10">
        <v>16</v>
      </c>
      <c r="B17" s="10">
        <v>13.6</v>
      </c>
      <c r="C17" s="10">
        <v>12.6</v>
      </c>
      <c r="D17" s="10">
        <v>12.4</v>
      </c>
      <c r="E17" s="10">
        <v>12.5</v>
      </c>
      <c r="F17" s="10">
        <v>12.2</v>
      </c>
      <c r="G17" s="10">
        <f t="shared" si="0"/>
        <v>12.66</v>
      </c>
      <c r="H17" s="10">
        <f t="shared" si="1"/>
        <v>1.4000000000000004</v>
      </c>
      <c r="I17" s="10">
        <f>AVERAGE(Table1[x ̅])</f>
        <v>12.94</v>
      </c>
      <c r="J17" s="10">
        <f>Table1[[#Totals],[R]]</f>
        <v>1.3520000000000001</v>
      </c>
      <c r="K17" s="11">
        <f>Table1[[#This Row],[x ̿ ]]+VLOOKUP($P$1,$AB$3:$AH$26,2)*Table1[[#This Row],[R ̅]]</f>
        <v>13.720103999999999</v>
      </c>
      <c r="L17" s="11">
        <f>Table1[[#This Row],[x ̿ ]]-VLOOKUP($P$1,$AB$3:$AH$26,2)*Table1[[#This Row],[R ̅]]</f>
        <v>12.159896</v>
      </c>
      <c r="M17" s="11">
        <f>VLOOKUP($P$1,$AB$3:$AH$26,7)*Table1[[#This Row],[R ̅]]</f>
        <v>2.8581280000000002</v>
      </c>
      <c r="N17" s="11">
        <f>VLOOKUP($P$1,$AB$3:$AH$26,6)*Table1[[#This Row],[R ̅]]</f>
        <v>0</v>
      </c>
      <c r="AB17" s="13">
        <v>16</v>
      </c>
      <c r="AC17" s="13">
        <v>0.21199999999999999</v>
      </c>
      <c r="AD17" s="13">
        <v>0.76300000000000001</v>
      </c>
      <c r="AE17" s="13">
        <v>0.44800000000000001</v>
      </c>
      <c r="AF17" s="13">
        <v>1.552</v>
      </c>
      <c r="AG17" s="13">
        <v>0.36299999999999999</v>
      </c>
      <c r="AH17" s="13">
        <v>1.637</v>
      </c>
    </row>
    <row r="18" spans="1:34" x14ac:dyDescent="0.3">
      <c r="A18" s="10">
        <v>17</v>
      </c>
      <c r="B18" s="10">
        <v>14</v>
      </c>
      <c r="C18" s="10">
        <v>13.2</v>
      </c>
      <c r="D18" s="10">
        <v>12.4</v>
      </c>
      <c r="E18" s="10">
        <v>13</v>
      </c>
      <c r="F18" s="10">
        <v>13</v>
      </c>
      <c r="G18" s="10">
        <f t="shared" si="0"/>
        <v>13.12</v>
      </c>
      <c r="H18" s="10">
        <f t="shared" si="1"/>
        <v>1.5999999999999996</v>
      </c>
      <c r="I18" s="10">
        <f>AVERAGE(Table1[x ̅])</f>
        <v>12.94</v>
      </c>
      <c r="J18" s="10">
        <f>Table1[[#Totals],[R]]</f>
        <v>1.3520000000000001</v>
      </c>
      <c r="K18" s="11">
        <f>Table1[[#This Row],[x ̿ ]]+VLOOKUP($P$1,$AB$3:$AH$26,2)*Table1[[#This Row],[R ̅]]</f>
        <v>13.720103999999999</v>
      </c>
      <c r="L18" s="11">
        <f>Table1[[#This Row],[x ̿ ]]-VLOOKUP($P$1,$AB$3:$AH$26,2)*Table1[[#This Row],[R ̅]]</f>
        <v>12.159896</v>
      </c>
      <c r="M18" s="11">
        <f>VLOOKUP($P$1,$AB$3:$AH$26,7)*Table1[[#This Row],[R ̅]]</f>
        <v>2.8581280000000002</v>
      </c>
      <c r="N18" s="11">
        <f>VLOOKUP($P$1,$AB$3:$AH$26,6)*Table1[[#This Row],[R ̅]]</f>
        <v>0</v>
      </c>
      <c r="AB18" s="13">
        <v>17</v>
      </c>
      <c r="AC18" s="13">
        <v>0.20300000000000001</v>
      </c>
      <c r="AD18" s="13">
        <v>0.73899999999999999</v>
      </c>
      <c r="AE18" s="13">
        <v>0.46600000000000003</v>
      </c>
      <c r="AF18" s="13">
        <v>1.534</v>
      </c>
      <c r="AG18" s="13">
        <v>0.378</v>
      </c>
      <c r="AH18" s="13">
        <v>1.6220000000000001</v>
      </c>
    </row>
    <row r="19" spans="1:34" x14ac:dyDescent="0.3">
      <c r="A19" s="10">
        <v>18</v>
      </c>
      <c r="B19" s="10">
        <v>13.1</v>
      </c>
      <c r="C19" s="10">
        <v>12.9</v>
      </c>
      <c r="D19" s="10">
        <v>13.5</v>
      </c>
      <c r="E19" s="10">
        <v>12.3</v>
      </c>
      <c r="F19" s="10">
        <v>12.8</v>
      </c>
      <c r="G19" s="10">
        <f t="shared" si="0"/>
        <v>12.919999999999998</v>
      </c>
      <c r="H19" s="10">
        <f t="shared" si="1"/>
        <v>1.1999999999999993</v>
      </c>
      <c r="I19" s="10">
        <f>AVERAGE(Table1[x ̅])</f>
        <v>12.94</v>
      </c>
      <c r="J19" s="10">
        <f>Table1[[#Totals],[R]]</f>
        <v>1.3520000000000001</v>
      </c>
      <c r="K19" s="11">
        <f>Table1[[#This Row],[x ̿ ]]+VLOOKUP($P$1,$AB$3:$AH$26,2)*Table1[[#This Row],[R ̅]]</f>
        <v>13.720103999999999</v>
      </c>
      <c r="L19" s="11">
        <f>Table1[[#This Row],[x ̿ ]]-VLOOKUP($P$1,$AB$3:$AH$26,2)*Table1[[#This Row],[R ̅]]</f>
        <v>12.159896</v>
      </c>
      <c r="M19" s="11">
        <f>VLOOKUP($P$1,$AB$3:$AH$26,7)*Table1[[#This Row],[R ̅]]</f>
        <v>2.8581280000000002</v>
      </c>
      <c r="N19" s="11">
        <f>VLOOKUP($P$1,$AB$3:$AH$26,6)*Table1[[#This Row],[R ̅]]</f>
        <v>0</v>
      </c>
      <c r="AB19" s="13">
        <v>18</v>
      </c>
      <c r="AC19" s="13">
        <v>0.19400000000000001</v>
      </c>
      <c r="AD19" s="13">
        <v>0.71799999999999997</v>
      </c>
      <c r="AE19" s="13">
        <v>0.48199999999999998</v>
      </c>
      <c r="AF19" s="13">
        <v>1.518</v>
      </c>
      <c r="AG19" s="13">
        <v>0.39100000000000001</v>
      </c>
      <c r="AH19" s="13">
        <v>1.6080000000000001</v>
      </c>
    </row>
    <row r="20" spans="1:34" x14ac:dyDescent="0.3">
      <c r="A20" s="10">
        <v>19</v>
      </c>
      <c r="B20" s="10">
        <v>14.6</v>
      </c>
      <c r="C20" s="10">
        <v>13.7</v>
      </c>
      <c r="D20" s="10">
        <v>13.4</v>
      </c>
      <c r="E20" s="10">
        <v>12.2</v>
      </c>
      <c r="F20" s="10">
        <v>12.5</v>
      </c>
      <c r="G20" s="10">
        <f t="shared" si="0"/>
        <v>13.279999999999998</v>
      </c>
      <c r="H20" s="10">
        <f t="shared" si="1"/>
        <v>2.4000000000000004</v>
      </c>
      <c r="I20" s="10">
        <f>AVERAGE(Table1[x ̅])</f>
        <v>12.94</v>
      </c>
      <c r="J20" s="10">
        <f>Table1[[#Totals],[R]]</f>
        <v>1.3520000000000001</v>
      </c>
      <c r="K20" s="11">
        <f>Table1[[#This Row],[x ̿ ]]+VLOOKUP($P$1,$AB$3:$AH$26,2)*Table1[[#This Row],[R ̅]]</f>
        <v>13.720103999999999</v>
      </c>
      <c r="L20" s="11">
        <f>Table1[[#This Row],[x ̿ ]]-VLOOKUP($P$1,$AB$3:$AH$26,2)*Table1[[#This Row],[R ̅]]</f>
        <v>12.159896</v>
      </c>
      <c r="M20" s="11">
        <f>VLOOKUP($P$1,$AB$3:$AH$26,7)*Table1[[#This Row],[R ̅]]</f>
        <v>2.8581280000000002</v>
      </c>
      <c r="N20" s="11">
        <f>VLOOKUP($P$1,$AB$3:$AH$26,6)*Table1[[#This Row],[R ̅]]</f>
        <v>0</v>
      </c>
      <c r="AB20" s="13">
        <v>19</v>
      </c>
      <c r="AC20" s="13">
        <v>0.187</v>
      </c>
      <c r="AD20" s="13">
        <v>0.69799999999999995</v>
      </c>
      <c r="AE20" s="13">
        <v>0.497</v>
      </c>
      <c r="AF20" s="13">
        <v>1.5029999999999999</v>
      </c>
      <c r="AG20" s="13">
        <v>0.40300000000000002</v>
      </c>
      <c r="AH20" s="13">
        <v>1.597</v>
      </c>
    </row>
    <row r="21" spans="1:34" x14ac:dyDescent="0.3">
      <c r="A21" s="10">
        <v>20</v>
      </c>
      <c r="B21" s="10">
        <v>13.9</v>
      </c>
      <c r="C21" s="10">
        <v>13</v>
      </c>
      <c r="D21" s="10">
        <v>13</v>
      </c>
      <c r="E21" s="10">
        <v>13.2</v>
      </c>
      <c r="F21" s="10">
        <v>12.6</v>
      </c>
      <c r="G21" s="10">
        <f t="shared" si="0"/>
        <v>13.139999999999997</v>
      </c>
      <c r="H21" s="10">
        <f t="shared" si="1"/>
        <v>1.3000000000000007</v>
      </c>
      <c r="I21" s="10">
        <f>AVERAGE(Table1[x ̅])</f>
        <v>12.94</v>
      </c>
      <c r="J21" s="10">
        <f>Table1[[#Totals],[R]]</f>
        <v>1.3520000000000001</v>
      </c>
      <c r="K21" s="11">
        <f>Table1[[#This Row],[x ̿ ]]+VLOOKUP($P$1,$AB$3:$AH$26,2)*Table1[[#This Row],[R ̅]]</f>
        <v>13.720103999999999</v>
      </c>
      <c r="L21" s="11">
        <f>Table1[[#This Row],[x ̿ ]]-VLOOKUP($P$1,$AB$3:$AH$26,2)*Table1[[#This Row],[R ̅]]</f>
        <v>12.159896</v>
      </c>
      <c r="M21" s="11">
        <f>VLOOKUP($P$1,$AB$3:$AH$26,7)*Table1[[#This Row],[R ̅]]</f>
        <v>2.8581280000000002</v>
      </c>
      <c r="N21" s="11">
        <f>VLOOKUP($P$1,$AB$3:$AH$26,6)*Table1[[#This Row],[R ̅]]</f>
        <v>0</v>
      </c>
      <c r="AB21" s="13">
        <v>20</v>
      </c>
      <c r="AC21" s="13">
        <v>0.18</v>
      </c>
      <c r="AD21" s="13">
        <v>0.68</v>
      </c>
      <c r="AE21" s="13">
        <v>0.51</v>
      </c>
      <c r="AF21" s="13">
        <v>1.49</v>
      </c>
      <c r="AG21" s="13">
        <v>0.41499999999999998</v>
      </c>
      <c r="AH21" s="13">
        <v>1.585</v>
      </c>
    </row>
    <row r="22" spans="1:34" x14ac:dyDescent="0.3">
      <c r="A22" s="10">
        <v>21</v>
      </c>
      <c r="B22" s="10">
        <v>13.3</v>
      </c>
      <c r="C22" s="10">
        <v>12.7</v>
      </c>
      <c r="D22" s="10">
        <v>12.6</v>
      </c>
      <c r="E22" s="10">
        <v>12.8</v>
      </c>
      <c r="F22" s="10">
        <v>12.7</v>
      </c>
      <c r="G22" s="10">
        <f t="shared" si="0"/>
        <v>12.820000000000002</v>
      </c>
      <c r="H22" s="10">
        <f t="shared" si="1"/>
        <v>0.70000000000000107</v>
      </c>
      <c r="I22" s="10">
        <f>AVERAGE(Table1[x ̅])</f>
        <v>12.94</v>
      </c>
      <c r="J22" s="10">
        <f>Table1[[#Totals],[R]]</f>
        <v>1.3520000000000001</v>
      </c>
      <c r="K22" s="11">
        <f>Table1[[#This Row],[x ̿ ]]+VLOOKUP($P$1,$AB$3:$AH$26,2)*Table1[[#This Row],[R ̅]]</f>
        <v>13.720103999999999</v>
      </c>
      <c r="L22" s="11">
        <f>Table1[[#This Row],[x ̿ ]]-VLOOKUP($P$1,$AB$3:$AH$26,2)*Table1[[#This Row],[R ̅]]</f>
        <v>12.159896</v>
      </c>
      <c r="M22" s="11">
        <f>VLOOKUP($P$1,$AB$3:$AH$26,7)*Table1[[#This Row],[R ̅]]</f>
        <v>2.8581280000000002</v>
      </c>
      <c r="N22" s="11">
        <f>VLOOKUP($P$1,$AB$3:$AH$26,6)*Table1[[#This Row],[R ̅]]</f>
        <v>0</v>
      </c>
      <c r="AB22" s="13">
        <v>21</v>
      </c>
      <c r="AC22" s="13">
        <v>0.17299999999999999</v>
      </c>
      <c r="AD22" s="13">
        <v>0.66300000000000003</v>
      </c>
      <c r="AE22" s="13">
        <v>0.52300000000000002</v>
      </c>
      <c r="AF22" s="13">
        <v>1.4770000000000001</v>
      </c>
      <c r="AG22" s="13">
        <v>0.42499999999999999</v>
      </c>
      <c r="AH22" s="13">
        <v>1.575</v>
      </c>
    </row>
    <row r="23" spans="1:34" x14ac:dyDescent="0.3">
      <c r="A23" s="10">
        <v>22</v>
      </c>
      <c r="B23" s="10">
        <v>13.9</v>
      </c>
      <c r="C23" s="10">
        <v>12.4</v>
      </c>
      <c r="D23" s="10">
        <v>12.7</v>
      </c>
      <c r="E23" s="10">
        <v>12.4</v>
      </c>
      <c r="F23" s="10">
        <v>12.8</v>
      </c>
      <c r="G23" s="10">
        <f t="shared" si="0"/>
        <v>12.84</v>
      </c>
      <c r="H23" s="10">
        <f t="shared" si="1"/>
        <v>1.5</v>
      </c>
      <c r="I23" s="10">
        <f>AVERAGE(Table1[x ̅])</f>
        <v>12.94</v>
      </c>
      <c r="J23" s="10">
        <f>Table1[[#Totals],[R]]</f>
        <v>1.3520000000000001</v>
      </c>
      <c r="K23" s="11">
        <f>Table1[[#This Row],[x ̿ ]]+VLOOKUP($P$1,$AB$3:$AH$26,2)*Table1[[#This Row],[R ̅]]</f>
        <v>13.720103999999999</v>
      </c>
      <c r="L23" s="11">
        <f>Table1[[#This Row],[x ̿ ]]-VLOOKUP($P$1,$AB$3:$AH$26,2)*Table1[[#This Row],[R ̅]]</f>
        <v>12.159896</v>
      </c>
      <c r="M23" s="11">
        <f>VLOOKUP($P$1,$AB$3:$AH$26,7)*Table1[[#This Row],[R ̅]]</f>
        <v>2.8581280000000002</v>
      </c>
      <c r="N23" s="11">
        <f>VLOOKUP($P$1,$AB$3:$AH$26,6)*Table1[[#This Row],[R ̅]]</f>
        <v>0</v>
      </c>
      <c r="AB23" s="13">
        <v>22</v>
      </c>
      <c r="AC23" s="13">
        <v>0.16700000000000001</v>
      </c>
      <c r="AD23" s="13">
        <v>0.64700000000000002</v>
      </c>
      <c r="AE23" s="13">
        <v>0.53400000000000003</v>
      </c>
      <c r="AF23" s="13">
        <v>1.466</v>
      </c>
      <c r="AG23" s="13">
        <v>0.434</v>
      </c>
      <c r="AH23" s="13">
        <v>1.5660000000000001</v>
      </c>
    </row>
    <row r="24" spans="1:34" x14ac:dyDescent="0.3">
      <c r="A24" s="10">
        <v>23</v>
      </c>
      <c r="B24" s="10">
        <v>13.2</v>
      </c>
      <c r="C24" s="10">
        <v>12.3</v>
      </c>
      <c r="D24" s="10">
        <v>12.6</v>
      </c>
      <c r="E24" s="10">
        <v>13.1</v>
      </c>
      <c r="F24" s="10">
        <v>12.7</v>
      </c>
      <c r="G24" s="10">
        <f t="shared" si="0"/>
        <v>12.780000000000001</v>
      </c>
      <c r="H24" s="10">
        <f t="shared" si="1"/>
        <v>0.89999999999999858</v>
      </c>
      <c r="I24" s="10">
        <f>AVERAGE(Table1[x ̅])</f>
        <v>12.94</v>
      </c>
      <c r="J24" s="10">
        <f>Table1[[#Totals],[R]]</f>
        <v>1.3520000000000001</v>
      </c>
      <c r="K24" s="11">
        <f>Table1[[#This Row],[x ̿ ]]+VLOOKUP($P$1,$AB$3:$AH$26,2)*Table1[[#This Row],[R ̅]]</f>
        <v>13.720103999999999</v>
      </c>
      <c r="L24" s="11">
        <f>Table1[[#This Row],[x ̿ ]]-VLOOKUP($P$1,$AB$3:$AH$26,2)*Table1[[#This Row],[R ̅]]</f>
        <v>12.159896</v>
      </c>
      <c r="M24" s="11">
        <f>VLOOKUP($P$1,$AB$3:$AH$26,7)*Table1[[#This Row],[R ̅]]</f>
        <v>2.8581280000000002</v>
      </c>
      <c r="N24" s="11">
        <f>VLOOKUP($P$1,$AB$3:$AH$26,6)*Table1[[#This Row],[R ̅]]</f>
        <v>0</v>
      </c>
      <c r="AB24" s="13">
        <v>23</v>
      </c>
      <c r="AC24" s="13">
        <v>0.16200000000000001</v>
      </c>
      <c r="AD24" s="13">
        <v>0.63300000000000001</v>
      </c>
      <c r="AE24" s="13">
        <v>0.54500000000000004</v>
      </c>
      <c r="AF24" s="13">
        <v>1.4550000000000001</v>
      </c>
      <c r="AG24" s="13">
        <v>0.443</v>
      </c>
      <c r="AH24" s="13">
        <v>1.5569999999999999</v>
      </c>
    </row>
    <row r="25" spans="1:34" x14ac:dyDescent="0.3">
      <c r="A25" s="10">
        <v>24</v>
      </c>
      <c r="B25" s="10">
        <v>13.2</v>
      </c>
      <c r="C25" s="10">
        <v>12.8</v>
      </c>
      <c r="D25" s="10">
        <v>12.8</v>
      </c>
      <c r="E25" s="10">
        <v>12.3</v>
      </c>
      <c r="F25" s="10">
        <v>12.6</v>
      </c>
      <c r="G25" s="10">
        <f t="shared" si="0"/>
        <v>12.739999999999998</v>
      </c>
      <c r="H25" s="10">
        <f t="shared" si="1"/>
        <v>0.89999999999999858</v>
      </c>
      <c r="I25" s="10">
        <f>AVERAGE(Table1[x ̅])</f>
        <v>12.94</v>
      </c>
      <c r="J25" s="10">
        <f>Table1[[#Totals],[R]]</f>
        <v>1.3520000000000001</v>
      </c>
      <c r="K25" s="11">
        <f>Table1[[#This Row],[x ̿ ]]+VLOOKUP($P$1,$AB$3:$AH$26,2)*Table1[[#This Row],[R ̅]]</f>
        <v>13.720103999999999</v>
      </c>
      <c r="L25" s="11">
        <f>Table1[[#This Row],[x ̿ ]]-VLOOKUP($P$1,$AB$3:$AH$26,2)*Table1[[#This Row],[R ̅]]</f>
        <v>12.159896</v>
      </c>
      <c r="M25" s="11">
        <f>VLOOKUP($P$1,$AB$3:$AH$26,7)*Table1[[#This Row],[R ̅]]</f>
        <v>2.8581280000000002</v>
      </c>
      <c r="N25" s="11">
        <f>VLOOKUP($P$1,$AB$3:$AH$26,6)*Table1[[#This Row],[R ̅]]</f>
        <v>0</v>
      </c>
      <c r="AB25" s="13">
        <v>24</v>
      </c>
      <c r="AC25" s="13">
        <v>0.157</v>
      </c>
      <c r="AD25" s="13">
        <v>0.61899999999999999</v>
      </c>
      <c r="AE25" s="13">
        <v>0.55500000000000005</v>
      </c>
      <c r="AF25" s="13">
        <v>1.4450000000000001</v>
      </c>
      <c r="AG25" s="13">
        <v>0.45100000000000001</v>
      </c>
      <c r="AH25" s="13">
        <v>1.548</v>
      </c>
    </row>
    <row r="26" spans="1:34" x14ac:dyDescent="0.3">
      <c r="A26" s="10">
        <v>25</v>
      </c>
      <c r="B26" s="10">
        <v>13.3</v>
      </c>
      <c r="C26" s="10">
        <v>12.8</v>
      </c>
      <c r="D26" s="10">
        <v>13</v>
      </c>
      <c r="E26" s="10">
        <v>12.3</v>
      </c>
      <c r="F26" s="10">
        <v>12.2</v>
      </c>
      <c r="G26" s="10">
        <f t="shared" si="0"/>
        <v>12.720000000000002</v>
      </c>
      <c r="H26" s="10">
        <f t="shared" si="1"/>
        <v>1.1000000000000014</v>
      </c>
      <c r="I26" s="10">
        <f>AVERAGE(Table1[x ̅])</f>
        <v>12.94</v>
      </c>
      <c r="J26" s="10">
        <f>Table1[[#Totals],[R]]</f>
        <v>1.3520000000000001</v>
      </c>
      <c r="K26" s="11">
        <f>Table1[[#This Row],[x ̿ ]]+VLOOKUP($P$1,$AB$3:$AH$26,2)*Table1[[#This Row],[R ̅]]</f>
        <v>13.720103999999999</v>
      </c>
      <c r="L26" s="11">
        <f>Table1[[#This Row],[x ̿ ]]-VLOOKUP($P$1,$AB$3:$AH$26,2)*Table1[[#This Row],[R ̅]]</f>
        <v>12.159896</v>
      </c>
      <c r="M26" s="11">
        <f>VLOOKUP($P$1,$AB$3:$AH$26,7)*Table1[[#This Row],[R ̅]]</f>
        <v>2.8581280000000002</v>
      </c>
      <c r="N26" s="11">
        <f>VLOOKUP($P$1,$AB$3:$AH$26,6)*Table1[[#This Row],[R ̅]]</f>
        <v>0</v>
      </c>
      <c r="AB26" s="13">
        <v>25</v>
      </c>
      <c r="AC26" s="13">
        <v>0.153</v>
      </c>
      <c r="AD26" s="13">
        <v>0.60599999999999998</v>
      </c>
      <c r="AE26" s="13">
        <v>0.56499999999999995</v>
      </c>
      <c r="AF26" s="13">
        <v>1.4350000000000001</v>
      </c>
      <c r="AG26" s="13">
        <v>0.45900000000000002</v>
      </c>
      <c r="AH26" s="13">
        <v>1.5409999999999999</v>
      </c>
    </row>
    <row r="27" spans="1:34" x14ac:dyDescent="0.3">
      <c r="A27" s="14" t="s">
        <v>26</v>
      </c>
      <c r="B27" s="15"/>
      <c r="C27" s="15"/>
      <c r="D27" s="15"/>
      <c r="E27" s="15"/>
      <c r="F27" s="15"/>
      <c r="G27" s="16">
        <f>SUBTOTAL(101,Table1[x ̅])</f>
        <v>12.94</v>
      </c>
      <c r="H27" s="16">
        <f>SUBTOTAL(101,Table1[R])</f>
        <v>1.3520000000000001</v>
      </c>
      <c r="I27" s="16"/>
      <c r="J27" s="16"/>
      <c r="K27" s="16"/>
      <c r="L27" s="16"/>
      <c r="M27" s="16"/>
      <c r="N27" s="16"/>
    </row>
  </sheetData>
  <sheetProtection algorithmName="SHA-512" hashValue="17ZFqw3KpE7EEfiLF9RGsypyncVZpXrYPnv2Ii1UKiRcCjdp9wH/P1d3ti3Ig8f/hPKEX7U4Jdku1JG9KV12eQ==" saltValue="OjxjfVBAm+Yes1jGvtDQSw==" spinCount="100000" sheet="1" objects="1" scenarios="1"/>
  <mergeCells count="4">
    <mergeCell ref="AB1:AB2"/>
    <mergeCell ref="AC1:AD1"/>
    <mergeCell ref="AE1:AF1"/>
    <mergeCell ref="AG1:AH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6-(A) SPC X-R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Redwan</dc:creator>
  <cp:lastModifiedBy>Ahmed Radwan</cp:lastModifiedBy>
  <dcterms:created xsi:type="dcterms:W3CDTF">2024-03-08T19:51:11Z</dcterms:created>
  <dcterms:modified xsi:type="dcterms:W3CDTF">2024-03-08T19:53:48Z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8257be-fe68-4f95-8ca8-12d5b76b944d_Enabled">
    <vt:lpwstr>true</vt:lpwstr>
  </property>
  <property fmtid="{D5CDD505-2E9C-101B-9397-08002B2CF9AE}" pid="3" name="MSIP_Label_5e8257be-fe68-4f95-8ca8-12d5b76b944d_SetDate">
    <vt:lpwstr>2024-03-08T19:53:48Z</vt:lpwstr>
  </property>
  <property fmtid="{D5CDD505-2E9C-101B-9397-08002B2CF9AE}" pid="4" name="MSIP_Label_5e8257be-fe68-4f95-8ca8-12d5b76b944d_Method">
    <vt:lpwstr>Standard</vt:lpwstr>
  </property>
  <property fmtid="{D5CDD505-2E9C-101B-9397-08002B2CF9AE}" pid="5" name="MSIP_Label_5e8257be-fe68-4f95-8ca8-12d5b76b944d_Name">
    <vt:lpwstr>5e8257be-fe68-4f95-8ca8-12d5b76b944d</vt:lpwstr>
  </property>
  <property fmtid="{D5CDD505-2E9C-101B-9397-08002B2CF9AE}" pid="6" name="MSIP_Label_5e8257be-fe68-4f95-8ca8-12d5b76b944d_SiteId">
    <vt:lpwstr>2e32c063-a499-43c2-8bb9-77958c268433</vt:lpwstr>
  </property>
  <property fmtid="{D5CDD505-2E9C-101B-9397-08002B2CF9AE}" pid="7" name="MSIP_Label_5e8257be-fe68-4f95-8ca8-12d5b76b944d_ActionId">
    <vt:lpwstr>cce1eda2-f3eb-4fae-9730-98721371903d</vt:lpwstr>
  </property>
  <property fmtid="{D5CDD505-2E9C-101B-9397-08002B2CF9AE}" pid="8" name="MSIP_Label_5e8257be-fe68-4f95-8ca8-12d5b76b944d_ContentBits">
    <vt:lpwstr>0</vt:lpwstr>
  </property>
</Properties>
</file>