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PC1\Desktop\"/>
    </mc:Choice>
  </mc:AlternateContent>
  <xr:revisionPtr revIDLastSave="0" documentId="13_ncr:1_{8268B40A-CB7A-4406-A825-8BF701BBA9A0}" xr6:coauthVersionLast="47" xr6:coauthVersionMax="47" xr10:uidLastSave="{00000000-0000-0000-0000-000000000000}"/>
  <bookViews>
    <workbookView xWindow="3804" yWindow="612" windowWidth="17580" windowHeight="11136" xr2:uid="{7B4CC9B7-FD64-4C61-8388-E9FB5808B21F}"/>
  </bookViews>
  <sheets>
    <sheet name="ลำดับ1_ออกแบบหลังคา" sheetId="2" r:id="rId1"/>
    <sheet name="ลำดับ2_ออกแบบฐานราก" sheetId="1" r:id="rId2"/>
  </sheets>
  <definedNames>
    <definedName name="_xlnm.Print_Area" localSheetId="1">ลำดับ2_ออกแบบฐานราก!$A$1:$R$126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7" i="1" l="1"/>
  <c r="C97" i="1"/>
  <c r="I103" i="1"/>
  <c r="H103" i="1"/>
  <c r="L110" i="1"/>
  <c r="J108" i="1"/>
  <c r="Q55" i="1"/>
  <c r="Q56" i="1" s="1"/>
  <c r="K111" i="1"/>
  <c r="I111" i="1"/>
  <c r="K110" i="1"/>
  <c r="B100" i="1"/>
  <c r="B103" i="1"/>
  <c r="B94" i="1"/>
  <c r="I91" i="1"/>
  <c r="H91" i="1"/>
  <c r="L117" i="1"/>
  <c r="L114" i="1"/>
  <c r="O110" i="1"/>
  <c r="O109" i="1"/>
  <c r="O101" i="1"/>
  <c r="O111" i="1" l="1"/>
  <c r="L115" i="1" s="1"/>
  <c r="L116" i="1" s="1"/>
  <c r="J94" i="1"/>
  <c r="I94" i="1"/>
  <c r="H94" i="1"/>
  <c r="F124" i="1"/>
  <c r="M44" i="1"/>
  <c r="N90" i="1" s="1"/>
  <c r="N91" i="1" s="1"/>
  <c r="F121" i="1"/>
  <c r="E90" i="1"/>
  <c r="H84" i="1"/>
  <c r="E89" i="1"/>
  <c r="M49" i="1"/>
  <c r="O50" i="1" s="1"/>
  <c r="M47" i="1"/>
  <c r="O48" i="1" s="1"/>
  <c r="B60" i="1"/>
  <c r="B57" i="1"/>
  <c r="M31" i="1"/>
  <c r="M30" i="1"/>
  <c r="E76" i="2"/>
  <c r="J35" i="1"/>
  <c r="J31" i="1"/>
  <c r="J30" i="1"/>
  <c r="J33" i="1"/>
  <c r="J34" i="1" s="1"/>
  <c r="I30" i="2"/>
  <c r="K81" i="2"/>
  <c r="J81" i="2"/>
  <c r="J79" i="2"/>
  <c r="J78" i="2"/>
  <c r="E73" i="2"/>
  <c r="E74" i="2" s="1"/>
  <c r="L70" i="2"/>
  <c r="N70" i="2"/>
  <c r="E66" i="2"/>
  <c r="M65" i="2"/>
  <c r="M67" i="2"/>
  <c r="M68" i="2" s="1"/>
  <c r="O68" i="2" s="1"/>
  <c r="K52" i="2"/>
  <c r="O64" i="2"/>
  <c r="H64" i="2"/>
  <c r="E64" i="2"/>
  <c r="E63" i="2"/>
  <c r="L55" i="2"/>
  <c r="M52" i="2"/>
  <c r="L49" i="2"/>
  <c r="E12" i="2"/>
  <c r="F55" i="2" s="1"/>
  <c r="F57" i="2" s="1"/>
  <c r="F45" i="2"/>
  <c r="F44" i="2"/>
  <c r="F43" i="2"/>
  <c r="E65" i="2" s="1"/>
  <c r="M30" i="2"/>
  <c r="M34" i="2" s="1"/>
  <c r="M40" i="2" s="1"/>
  <c r="O41" i="2" s="1"/>
  <c r="I13" i="2"/>
  <c r="M38" i="2" s="1"/>
  <c r="F39" i="2"/>
  <c r="M22" i="2"/>
  <c r="K15" i="2"/>
  <c r="H15" i="2"/>
  <c r="E15" i="2"/>
  <c r="N70" i="1"/>
  <c r="N54" i="1"/>
  <c r="L101" i="1" s="1"/>
  <c r="J60" i="1"/>
  <c r="P62" i="1"/>
  <c r="P60" i="1"/>
  <c r="P112" i="1" l="1"/>
  <c r="H108" i="1"/>
  <c r="J38" i="1"/>
  <c r="E78" i="1"/>
  <c r="I86" i="1" s="1"/>
  <c r="I80" i="1" s="1"/>
  <c r="E114" i="1"/>
  <c r="C84" i="1"/>
  <c r="E112" i="1"/>
  <c r="J37" i="1"/>
  <c r="B83" i="1"/>
  <c r="I82" i="1"/>
  <c r="N72" i="1" s="1"/>
  <c r="I84" i="1"/>
  <c r="J32" i="1"/>
  <c r="E88" i="1"/>
  <c r="F88" i="1"/>
  <c r="F27" i="2"/>
  <c r="E62" i="2" s="1"/>
  <c r="E68" i="2"/>
  <c r="E75" i="2"/>
  <c r="E80" i="2" s="1"/>
  <c r="J80" i="2" s="1"/>
  <c r="L80" i="2" s="1"/>
  <c r="E67" i="2"/>
  <c r="F46" i="2"/>
  <c r="F47" i="2" s="1"/>
  <c r="F49" i="2" s="1"/>
  <c r="G32" i="2"/>
  <c r="H32" i="2" s="1"/>
  <c r="M37" i="2"/>
  <c r="P63" i="1"/>
  <c r="M33" i="1"/>
  <c r="F123" i="1" s="1"/>
  <c r="F69" i="1"/>
  <c r="H57" i="1" s="1"/>
  <c r="J46" i="1"/>
  <c r="G40" i="1"/>
  <c r="E40" i="1"/>
  <c r="C40" i="1"/>
  <c r="E31" i="1"/>
  <c r="E33" i="1"/>
  <c r="O113" i="1" s="1"/>
  <c r="O114" i="1" s="1"/>
  <c r="E32" i="1"/>
  <c r="D89" i="1" l="1"/>
  <c r="D112" i="1" s="1"/>
  <c r="J40" i="1"/>
  <c r="O116" i="1" s="1"/>
  <c r="N83" i="1"/>
  <c r="O104" i="1"/>
  <c r="O106" i="1" s="1"/>
  <c r="Q107" i="1" s="1"/>
  <c r="L113" i="1"/>
  <c r="G32" i="1"/>
  <c r="O115" i="1"/>
  <c r="O105" i="1"/>
  <c r="N84" i="1"/>
  <c r="N73" i="1"/>
  <c r="M85" i="1"/>
  <c r="M83" i="1"/>
  <c r="M84" i="1"/>
  <c r="M86" i="1"/>
  <c r="N85" i="1"/>
  <c r="N86" i="1"/>
  <c r="E69" i="2"/>
  <c r="E70" i="2" s="1"/>
  <c r="M62" i="2" s="1"/>
  <c r="M63" i="2" s="1"/>
  <c r="Q64" i="2" s="1"/>
  <c r="E77" i="2"/>
  <c r="N66" i="1" s="1"/>
  <c r="O117" i="1" s="1"/>
  <c r="F50" i="2"/>
  <c r="F51" i="2"/>
  <c r="L50" i="2" s="1"/>
  <c r="N50" i="2" s="1"/>
  <c r="E34" i="1"/>
  <c r="E35" i="1" s="1"/>
  <c r="E36" i="1" s="1"/>
  <c r="M45" i="1" l="1"/>
  <c r="O46" i="1" s="1"/>
  <c r="O118" i="1"/>
  <c r="P118" i="1" s="1"/>
  <c r="M51" i="1"/>
  <c r="J109" i="1" s="1"/>
  <c r="N69" i="1"/>
  <c r="N74" i="1" s="1"/>
  <c r="M53" i="1"/>
  <c r="R63" i="1" s="1"/>
  <c r="G89" i="1"/>
  <c r="G112" i="1" s="1"/>
  <c r="M119" i="1"/>
  <c r="J76" i="2"/>
  <c r="L76" i="2" s="1"/>
  <c r="E78" i="2"/>
  <c r="E79" i="2" s="1"/>
  <c r="J77" i="2" s="1"/>
  <c r="L77" i="2" s="1"/>
  <c r="L78" i="2"/>
  <c r="F52" i="2"/>
  <c r="L54" i="2"/>
  <c r="L56" i="2" s="1"/>
  <c r="N56" i="2" s="1"/>
  <c r="F53" i="2"/>
  <c r="K47" i="2" s="1"/>
  <c r="M47" i="2" s="1"/>
  <c r="N71" i="1"/>
  <c r="O85" i="1" l="1"/>
  <c r="O86" i="1"/>
  <c r="O84" i="1"/>
  <c r="O83" i="1"/>
  <c r="N92" i="1" s="1"/>
  <c r="Q101" i="1" s="1"/>
  <c r="F117" i="1" l="1"/>
  <c r="F118" i="1" s="1"/>
  <c r="F120" i="1" l="1"/>
  <c r="H121" i="1" s="1"/>
  <c r="F122" i="1"/>
  <c r="F119" i="1" l="1"/>
  <c r="H119" i="1" s="1"/>
  <c r="H123" i="1"/>
  <c r="F125" i="1"/>
</calcChain>
</file>

<file path=xl/sharedStrings.xml><?xml version="1.0" encoding="utf-8"?>
<sst xmlns="http://schemas.openxmlformats.org/spreadsheetml/2006/main" count="413" uniqueCount="224">
  <si>
    <t>ksc.</t>
  </si>
  <si>
    <t>n =</t>
  </si>
  <si>
    <t>k =</t>
  </si>
  <si>
    <r>
      <t>f</t>
    </r>
    <r>
      <rPr>
        <vertAlign val="subscript"/>
        <sz val="14"/>
        <color theme="1"/>
        <rFont val="TH SarabunPSK"/>
        <family val="2"/>
      </rPr>
      <t>c</t>
    </r>
    <r>
      <rPr>
        <sz val="14"/>
        <color theme="1"/>
        <rFont val="TH SarabunPSK"/>
        <family val="2"/>
      </rPr>
      <t>' =</t>
    </r>
  </si>
  <si>
    <r>
      <t>f</t>
    </r>
    <r>
      <rPr>
        <vertAlign val="subscript"/>
        <sz val="14"/>
        <color theme="1"/>
        <rFont val="TH SarabunPSK"/>
        <family val="2"/>
      </rPr>
      <t>y</t>
    </r>
    <r>
      <rPr>
        <sz val="14"/>
        <color theme="1"/>
        <rFont val="TH SarabunPSK"/>
        <family val="2"/>
      </rPr>
      <t xml:space="preserve"> =</t>
    </r>
  </si>
  <si>
    <r>
      <t>f</t>
    </r>
    <r>
      <rPr>
        <vertAlign val="subscript"/>
        <sz val="14"/>
        <color theme="1"/>
        <rFont val="TH SarabunPSK"/>
        <family val="2"/>
      </rPr>
      <t>s</t>
    </r>
    <r>
      <rPr>
        <sz val="14"/>
        <color theme="1"/>
        <rFont val="TH SarabunPSK"/>
        <family val="2"/>
      </rPr>
      <t xml:space="preserve"> =</t>
    </r>
  </si>
  <si>
    <t>j =</t>
  </si>
  <si>
    <r>
      <t>f</t>
    </r>
    <r>
      <rPr>
        <vertAlign val="subscript"/>
        <sz val="14"/>
        <color theme="1"/>
        <rFont val="TH SarabunPSK"/>
        <family val="2"/>
      </rPr>
      <t>c</t>
    </r>
    <r>
      <rPr>
        <sz val="14"/>
        <color theme="1"/>
        <rFont val="TH SarabunPSK"/>
        <family val="2"/>
      </rPr>
      <t xml:space="preserve"> =</t>
    </r>
  </si>
  <si>
    <t>ขนาดโรงจอดรถ</t>
  </si>
  <si>
    <t>กว้าง =</t>
  </si>
  <si>
    <t>ยาว =</t>
  </si>
  <si>
    <t>m.</t>
  </si>
  <si>
    <t>ใช้น้ำหนักลม =</t>
  </si>
  <si>
    <t>Impact Load =</t>
  </si>
  <si>
    <t>W1</t>
  </si>
  <si>
    <t>W2</t>
  </si>
  <si>
    <t>W4</t>
  </si>
  <si>
    <t>W3</t>
  </si>
  <si>
    <t>Kg.</t>
  </si>
  <si>
    <t>α =</t>
  </si>
  <si>
    <t>Ton</t>
  </si>
  <si>
    <t>หนา =</t>
  </si>
  <si>
    <t>R =</t>
  </si>
  <si>
    <t>d =</t>
  </si>
  <si>
    <t>SAFE LOAD ของเสาเข็มคือ =</t>
  </si>
  <si>
    <t>Ton/pile</t>
  </si>
  <si>
    <t>ต้น</t>
  </si>
  <si>
    <t>Use =</t>
  </si>
  <si>
    <t>เลือกเสาเข็มขนาด =</t>
  </si>
  <si>
    <t>วางห่างกัน 3D ความยาวฐานราก =</t>
  </si>
  <si>
    <t>ความกว้างฐานราก =</t>
  </si>
  <si>
    <t>A</t>
  </si>
  <si>
    <t>ขนาดฐานราก</t>
  </si>
  <si>
    <t>ขนาดตอม่อ</t>
  </si>
  <si>
    <t>ลึก =</t>
  </si>
  <si>
    <t>Pile Top</t>
  </si>
  <si>
    <t>Pile Tip</t>
  </si>
  <si>
    <t>cm.</t>
  </si>
  <si>
    <t>ชนิดเสาเข็ม =</t>
  </si>
  <si>
    <t>พื้นที่ , A =</t>
  </si>
  <si>
    <t>เส้นรอบรูป , P =</t>
  </si>
  <si>
    <t>น้ำหนัก , W =</t>
  </si>
  <si>
    <t>Kg./m.</t>
  </si>
  <si>
    <t>ประมาณกำลังเข็ม</t>
  </si>
  <si>
    <t xml:space="preserve">แรงฝืดที่มากกว่า 7.00 m. ถึงปลายเสาเข็ม </t>
  </si>
  <si>
    <t>แรงฝืดที่  0 - 7.00 m. = ( 600 x L x P ) =</t>
  </si>
  <si>
    <t xml:space="preserve"> = [ 800 + ( 800+200 x ( L - 7.00 )) ]/2 x (L-7) x P =</t>
  </si>
  <si>
    <t>กำลังรับน้ำหนักบรรทุก =</t>
  </si>
  <si>
    <t>TRY ความยาวเสาเข็ม , L =</t>
  </si>
  <si>
    <t>Kg./pile</t>
  </si>
  <si>
    <t>น้ำหนักลงเสาเข็ม , P =</t>
  </si>
  <si>
    <t>หาความยาวเสาเข็ม</t>
  </si>
  <si>
    <t>ฐานรากห่าง =</t>
  </si>
  <si>
    <t>น้ำหนักวัสดุมุงหลังคา =</t>
  </si>
  <si>
    <r>
      <rPr>
        <sz val="14"/>
        <color theme="1"/>
        <rFont val="Sylfaen"/>
        <family val="1"/>
      </rPr>
      <t>∑w</t>
    </r>
    <r>
      <rPr>
        <sz val="14"/>
        <color theme="1"/>
        <rFont val="TH SarabunPSK"/>
        <family val="2"/>
      </rPr>
      <t xml:space="preserve"> =</t>
    </r>
  </si>
  <si>
    <t>cm.รับน้ำหนักไม่น้อยกว่า =</t>
  </si>
  <si>
    <t>แรงลม =</t>
  </si>
  <si>
    <t>W2 =</t>
  </si>
  <si>
    <t>W3 =</t>
  </si>
  <si>
    <t>พิจารณาโมเมนต์เนื่องจากแรงลม</t>
  </si>
  <si>
    <t>Kg.-m.</t>
  </si>
  <si>
    <r>
      <t>M</t>
    </r>
    <r>
      <rPr>
        <vertAlign val="subscript"/>
        <sz val="14"/>
        <color theme="1"/>
        <rFont val="TH SarabunPSK"/>
        <family val="2"/>
      </rPr>
      <t>max</t>
    </r>
    <r>
      <rPr>
        <sz val="14"/>
        <color theme="1"/>
        <rFont val="TH SarabunPSK"/>
        <family val="2"/>
      </rPr>
      <t xml:space="preserve">. = </t>
    </r>
  </si>
  <si>
    <t>X</t>
  </si>
  <si>
    <t>Y</t>
  </si>
  <si>
    <t>ตรวจสอบแรงที่กระทำต่อเสาเข็มแต่ละต้น</t>
  </si>
  <si>
    <t>N =</t>
  </si>
  <si>
    <t>M =</t>
  </si>
  <si>
    <r>
      <t>P</t>
    </r>
    <r>
      <rPr>
        <vertAlign val="subscript"/>
        <sz val="14"/>
        <color theme="1"/>
        <rFont val="TH SarabunPSK"/>
        <family val="2"/>
      </rPr>
      <t>m,n</t>
    </r>
    <r>
      <rPr>
        <sz val="14"/>
        <color theme="1"/>
        <rFont val="TH SarabunPSK"/>
        <family val="2"/>
      </rPr>
      <t xml:space="preserve"> =P</t>
    </r>
    <r>
      <rPr>
        <vertAlign val="subscript"/>
        <sz val="14"/>
        <color theme="1"/>
        <rFont val="TH SarabunPSK"/>
        <family val="2"/>
      </rPr>
      <t>all</t>
    </r>
    <r>
      <rPr>
        <sz val="14"/>
        <color theme="1"/>
        <rFont val="TH SarabunPSK"/>
        <family val="2"/>
      </rPr>
      <t xml:space="preserve">/N </t>
    </r>
    <r>
      <rPr>
        <sz val="14"/>
        <color theme="1"/>
        <rFont val="Wellsley"/>
      </rPr>
      <t>±</t>
    </r>
    <r>
      <rPr>
        <sz val="14"/>
        <color theme="1"/>
        <rFont val="TH SarabunPSK"/>
        <family val="2"/>
      </rPr>
      <t xml:space="preserve"> (M.d</t>
    </r>
    <r>
      <rPr>
        <vertAlign val="subscript"/>
        <sz val="14"/>
        <color theme="1"/>
        <rFont val="TH SarabunPSK"/>
        <family val="2"/>
      </rPr>
      <t>o</t>
    </r>
    <r>
      <rPr>
        <sz val="14"/>
        <color theme="1"/>
        <rFont val="TH SarabunPSK"/>
        <family val="2"/>
      </rPr>
      <t>/</t>
    </r>
    <r>
      <rPr>
        <sz val="14"/>
        <color theme="1"/>
        <rFont val="Sylfaen"/>
        <family val="1"/>
      </rPr>
      <t>∑</t>
    </r>
    <r>
      <rPr>
        <sz val="14"/>
        <color theme="1"/>
        <rFont val="TH SarabunPSK"/>
        <family val="2"/>
      </rPr>
      <t>d</t>
    </r>
    <r>
      <rPr>
        <vertAlign val="superscript"/>
        <sz val="14"/>
        <color theme="1"/>
        <rFont val="TH SarabunPSK"/>
        <family val="2"/>
      </rPr>
      <t>2</t>
    </r>
    <r>
      <rPr>
        <sz val="14"/>
        <color theme="1"/>
        <rFont val="TH SarabunPSK"/>
        <family val="2"/>
      </rPr>
      <t>)</t>
    </r>
  </si>
  <si>
    <r>
      <t>P</t>
    </r>
    <r>
      <rPr>
        <vertAlign val="subscript"/>
        <sz val="14"/>
        <color theme="1"/>
        <rFont val="TH SarabunPSK"/>
        <family val="2"/>
      </rPr>
      <t>all</t>
    </r>
    <r>
      <rPr>
        <sz val="14"/>
        <color theme="1"/>
        <rFont val="TH SarabunPSK"/>
        <family val="2"/>
      </rPr>
      <t xml:space="preserve"> =</t>
    </r>
  </si>
  <si>
    <r>
      <t>d</t>
    </r>
    <r>
      <rPr>
        <vertAlign val="subscript"/>
        <sz val="14"/>
        <color theme="1"/>
        <rFont val="TH SarabunPSK"/>
        <family val="2"/>
      </rPr>
      <t>o</t>
    </r>
    <r>
      <rPr>
        <sz val="14"/>
        <color theme="1"/>
        <rFont val="TH SarabunPSK"/>
        <family val="2"/>
      </rPr>
      <t xml:space="preserve"> =</t>
    </r>
  </si>
  <si>
    <t>Tons</t>
  </si>
  <si>
    <t>nos</t>
  </si>
  <si>
    <t>Tons-m.</t>
  </si>
  <si>
    <r>
      <t>P</t>
    </r>
    <r>
      <rPr>
        <vertAlign val="subscript"/>
        <sz val="14"/>
        <color theme="1"/>
        <rFont val="TH SarabunPSK"/>
        <family val="2"/>
      </rPr>
      <t>all</t>
    </r>
    <r>
      <rPr>
        <sz val="14"/>
        <color theme="1"/>
        <rFont val="TH SarabunPSK"/>
        <family val="2"/>
      </rPr>
      <t>/N =</t>
    </r>
  </si>
  <si>
    <t>P</t>
  </si>
  <si>
    <t>dx'</t>
  </si>
  <si>
    <t>dy'</t>
  </si>
  <si>
    <r>
      <t>P</t>
    </r>
    <r>
      <rPr>
        <vertAlign val="subscript"/>
        <sz val="14"/>
        <color theme="1"/>
        <rFont val="TH SarabunPSK"/>
        <family val="2"/>
      </rPr>
      <t>m,n</t>
    </r>
  </si>
  <si>
    <r>
      <rPr>
        <sz val="14"/>
        <color theme="1"/>
        <rFont val="Sylfaen"/>
        <family val="1"/>
      </rPr>
      <t>∑</t>
    </r>
    <r>
      <rPr>
        <sz val="14"/>
        <color theme="1"/>
        <rFont val="TH SarabunPSK"/>
        <family val="2"/>
      </rPr>
      <t>dx</t>
    </r>
    <r>
      <rPr>
        <vertAlign val="superscript"/>
        <sz val="14"/>
        <color theme="1"/>
        <rFont val="TH SarabunPSK"/>
        <family val="2"/>
      </rPr>
      <t>2</t>
    </r>
    <r>
      <rPr>
        <sz val="14"/>
        <color theme="1"/>
        <rFont val="TH SarabunPSK"/>
        <family val="2"/>
      </rPr>
      <t xml:space="preserve"> =</t>
    </r>
  </si>
  <si>
    <t>ปริมาณเหล็กเสริม</t>
  </si>
  <si>
    <t>As =</t>
  </si>
  <si>
    <r>
      <t>M</t>
    </r>
    <r>
      <rPr>
        <vertAlign val="subscript"/>
        <sz val="14"/>
        <color theme="1"/>
        <rFont val="TH SarabunPSK"/>
        <family val="2"/>
      </rPr>
      <t>x</t>
    </r>
    <r>
      <rPr>
        <sz val="14"/>
        <color theme="1"/>
        <rFont val="TH SarabunPSK"/>
        <family val="2"/>
      </rPr>
      <t xml:space="preserve"> =</t>
    </r>
  </si>
  <si>
    <r>
      <t xml:space="preserve"> </t>
    </r>
    <r>
      <rPr>
        <sz val="14"/>
        <color theme="1"/>
        <rFont val="Sylfaen"/>
        <family val="1"/>
      </rPr>
      <t>α</t>
    </r>
    <r>
      <rPr>
        <sz val="14"/>
        <color theme="1"/>
        <rFont val="TH SarabunPSK"/>
        <family val="2"/>
      </rPr>
      <t xml:space="preserve"> =</t>
    </r>
  </si>
  <si>
    <t>ระยะห่างของหลังคา =</t>
  </si>
  <si>
    <t>น้ำหนักบรรทุกจร L.L. =</t>
  </si>
  <si>
    <t>น้ำหนักแปโดยประมาณ =</t>
  </si>
  <si>
    <t>รวม =</t>
  </si>
  <si>
    <r>
      <t>Kg./m</t>
    </r>
    <r>
      <rPr>
        <vertAlign val="superscript"/>
        <sz val="12"/>
        <color theme="1"/>
        <rFont val="TH SarabunPSK"/>
        <family val="2"/>
      </rPr>
      <t>2</t>
    </r>
    <r>
      <rPr>
        <sz val="12"/>
        <color theme="1"/>
        <rFont val="TH SarabunPSK"/>
        <family val="2"/>
      </rPr>
      <t>.</t>
    </r>
  </si>
  <si>
    <t>แรงลม+Impact Load =</t>
  </si>
  <si>
    <t>น้ำหนักโครงหลังคา</t>
  </si>
  <si>
    <t>รวมน้ำหนักทั้งหมด =</t>
  </si>
  <si>
    <t>USE =</t>
  </si>
  <si>
    <r>
      <t>W</t>
    </r>
    <r>
      <rPr>
        <vertAlign val="subscript"/>
        <sz val="14"/>
        <color theme="1"/>
        <rFont val="TH SarabunPSK"/>
        <family val="2"/>
      </rPr>
      <t>t</t>
    </r>
    <r>
      <rPr>
        <sz val="14"/>
        <color theme="1"/>
        <rFont val="TH SarabunPSK"/>
        <family val="2"/>
      </rPr>
      <t xml:space="preserve"> =0.01W(1+0.33L) =</t>
    </r>
  </si>
  <si>
    <r>
      <t>หรือ W</t>
    </r>
    <r>
      <rPr>
        <vertAlign val="subscript"/>
        <sz val="14"/>
        <color theme="1"/>
        <rFont val="TH SarabunPSK"/>
        <family val="2"/>
      </rPr>
      <t xml:space="preserve">t </t>
    </r>
    <r>
      <rPr>
        <sz val="14"/>
        <color theme="1"/>
        <rFont val="TH SarabunPSK"/>
        <family val="2"/>
      </rPr>
      <t>=(0.33L+5) =</t>
    </r>
  </si>
  <si>
    <t>ความยาวของแป =</t>
  </si>
  <si>
    <t>ระยะห่างของแป @ =</t>
  </si>
  <si>
    <r>
      <t>W</t>
    </r>
    <r>
      <rPr>
        <vertAlign val="subscript"/>
        <sz val="14"/>
        <color theme="1"/>
        <rFont val="TH SarabunPSK"/>
        <family val="2"/>
      </rPr>
      <t>x</t>
    </r>
    <r>
      <rPr>
        <sz val="14"/>
        <color theme="1"/>
        <rFont val="TH SarabunPSK"/>
        <family val="2"/>
      </rPr>
      <t xml:space="preserve"> =</t>
    </r>
  </si>
  <si>
    <r>
      <t>W</t>
    </r>
    <r>
      <rPr>
        <vertAlign val="subscript"/>
        <sz val="14"/>
        <color theme="1"/>
        <rFont val="TH SarabunPSK"/>
        <family val="2"/>
      </rPr>
      <t>y</t>
    </r>
    <r>
      <rPr>
        <sz val="14"/>
        <color theme="1"/>
        <rFont val="TH SarabunPSK"/>
        <family val="2"/>
      </rPr>
      <t xml:space="preserve"> =</t>
    </r>
  </si>
  <si>
    <r>
      <t>m</t>
    </r>
    <r>
      <rPr>
        <vertAlign val="superscript"/>
        <sz val="12"/>
        <color theme="1"/>
        <rFont val="TH SarabunPSK"/>
        <family val="2"/>
      </rPr>
      <t>2</t>
    </r>
    <r>
      <rPr>
        <sz val="12"/>
        <color theme="1"/>
        <rFont val="TH SarabunPSK"/>
        <family val="2"/>
      </rPr>
      <t>.</t>
    </r>
  </si>
  <si>
    <r>
      <t>cm</t>
    </r>
    <r>
      <rPr>
        <vertAlign val="superscript"/>
        <sz val="12"/>
        <color theme="1"/>
        <rFont val="TH SarabunPSK"/>
        <family val="2"/>
      </rPr>
      <t>2</t>
    </r>
    <r>
      <rPr>
        <sz val="12"/>
        <color theme="1"/>
        <rFont val="TH SarabunPSK"/>
        <family val="2"/>
      </rPr>
      <t>.</t>
    </r>
  </si>
  <si>
    <r>
      <t>M</t>
    </r>
    <r>
      <rPr>
        <vertAlign val="subscript"/>
        <sz val="14"/>
        <color theme="1"/>
        <rFont val="TH SarabunPSK"/>
        <family val="2"/>
      </rPr>
      <t>y</t>
    </r>
    <r>
      <rPr>
        <sz val="14"/>
        <color theme="1"/>
        <rFont val="TH SarabunPSK"/>
        <family val="2"/>
      </rPr>
      <t xml:space="preserve"> =</t>
    </r>
  </si>
  <si>
    <r>
      <t>M</t>
    </r>
    <r>
      <rPr>
        <vertAlign val="subscript"/>
        <sz val="14"/>
        <color theme="1"/>
        <rFont val="TH SarabunPSK"/>
        <family val="2"/>
      </rPr>
      <t xml:space="preserve">x </t>
    </r>
    <r>
      <rPr>
        <sz val="14"/>
        <color theme="1"/>
        <rFont val="TH SarabunPSK"/>
        <family val="2"/>
      </rPr>
      <t>=</t>
    </r>
  </si>
  <si>
    <t>เลือกใช้ Mmax. =</t>
  </si>
  <si>
    <t>น้ำหนักบรรทุกจร =</t>
  </si>
  <si>
    <t>น้ำหนักลงแป =</t>
  </si>
  <si>
    <t>รวมน้ำหนักลงแปทั้งหมด =</t>
  </si>
  <si>
    <r>
      <t>F</t>
    </r>
    <r>
      <rPr>
        <vertAlign val="subscript"/>
        <sz val="14"/>
        <color theme="1"/>
        <rFont val="TH SarabunPSK"/>
        <family val="2"/>
      </rPr>
      <t>b</t>
    </r>
    <r>
      <rPr>
        <sz val="14"/>
        <color theme="1"/>
        <rFont val="TH SarabunPSK"/>
        <family val="2"/>
      </rPr>
      <t xml:space="preserve"> =</t>
    </r>
  </si>
  <si>
    <r>
      <t>ได้โมดูลัสของหน้าตัด S</t>
    </r>
    <r>
      <rPr>
        <vertAlign val="subscript"/>
        <sz val="14"/>
        <color theme="1"/>
        <rFont val="TH SarabunPSK"/>
        <family val="2"/>
      </rPr>
      <t>x</t>
    </r>
    <r>
      <rPr>
        <sz val="14"/>
        <color theme="1"/>
        <rFont val="TH SarabunPSK"/>
        <family val="2"/>
      </rPr>
      <t xml:space="preserve"> = M</t>
    </r>
    <r>
      <rPr>
        <vertAlign val="subscript"/>
        <sz val="14"/>
        <color theme="1"/>
        <rFont val="TH SarabunPSK"/>
        <family val="2"/>
      </rPr>
      <t>max.</t>
    </r>
    <r>
      <rPr>
        <sz val="14"/>
        <color theme="1"/>
        <rFont val="TH SarabunPSK"/>
        <family val="2"/>
      </rPr>
      <t>/F</t>
    </r>
    <r>
      <rPr>
        <vertAlign val="subscript"/>
        <sz val="14"/>
        <color theme="1"/>
        <rFont val="TH SarabunPSK"/>
        <family val="2"/>
      </rPr>
      <t>b</t>
    </r>
    <r>
      <rPr>
        <sz val="14"/>
        <color theme="1"/>
        <rFont val="TH SarabunPSK"/>
        <family val="2"/>
      </rPr>
      <t xml:space="preserve"> =</t>
    </r>
  </si>
  <si>
    <t>เลือกแปเหล็ก</t>
  </si>
  <si>
    <r>
      <t>S</t>
    </r>
    <r>
      <rPr>
        <vertAlign val="subscript"/>
        <sz val="14"/>
        <color theme="1"/>
        <rFont val="TH SarabunPSK"/>
        <family val="2"/>
      </rPr>
      <t>x</t>
    </r>
    <r>
      <rPr>
        <sz val="14"/>
        <color theme="1"/>
        <rFont val="TH SarabunPSK"/>
        <family val="2"/>
      </rPr>
      <t xml:space="preserve"> = </t>
    </r>
  </si>
  <si>
    <r>
      <t>cm</t>
    </r>
    <r>
      <rPr>
        <vertAlign val="superscript"/>
        <sz val="12"/>
        <color theme="1"/>
        <rFont val="TH SarabunPSK"/>
        <family val="2"/>
      </rPr>
      <t>3</t>
    </r>
    <r>
      <rPr>
        <sz val="12"/>
        <color theme="1"/>
        <rFont val="TH SarabunPSK"/>
        <family val="2"/>
      </rPr>
      <t>.</t>
    </r>
  </si>
  <si>
    <t>mm.น้ำหนัก</t>
  </si>
  <si>
    <r>
      <t>cm</t>
    </r>
    <r>
      <rPr>
        <vertAlign val="superscript"/>
        <sz val="12"/>
        <color theme="1"/>
        <rFont val="TH SarabunPSK"/>
        <family val="2"/>
      </rPr>
      <t>4</t>
    </r>
    <r>
      <rPr>
        <sz val="12"/>
        <color theme="1"/>
        <rFont val="TH SarabunPSK"/>
        <family val="2"/>
      </rPr>
      <t>.</t>
    </r>
  </si>
  <si>
    <r>
      <t>S</t>
    </r>
    <r>
      <rPr>
        <vertAlign val="subscript"/>
        <sz val="16"/>
        <color theme="1"/>
        <rFont val="TH SarabunPSK"/>
        <family val="2"/>
      </rPr>
      <t>x</t>
    </r>
    <r>
      <rPr>
        <sz val="16"/>
        <color theme="1"/>
        <rFont val="TH SarabunPSK"/>
        <family val="2"/>
      </rPr>
      <t xml:space="preserve"> =</t>
    </r>
  </si>
  <si>
    <r>
      <t>S</t>
    </r>
    <r>
      <rPr>
        <vertAlign val="subscript"/>
        <sz val="16"/>
        <color theme="1"/>
        <rFont val="TH SarabunPSK"/>
        <family val="2"/>
      </rPr>
      <t xml:space="preserve">y </t>
    </r>
    <r>
      <rPr>
        <sz val="16"/>
        <color theme="1"/>
        <rFont val="TH SarabunPSK"/>
        <family val="2"/>
      </rPr>
      <t>=</t>
    </r>
  </si>
  <si>
    <r>
      <t>I</t>
    </r>
    <r>
      <rPr>
        <vertAlign val="subscript"/>
        <sz val="16"/>
        <color theme="1"/>
        <rFont val="TH SarabunPSK"/>
        <family val="2"/>
      </rPr>
      <t>x</t>
    </r>
    <r>
      <rPr>
        <sz val="16"/>
        <color theme="1"/>
        <rFont val="TH SarabunPSK"/>
        <family val="2"/>
      </rPr>
      <t xml:space="preserve"> =</t>
    </r>
  </si>
  <si>
    <r>
      <t>I</t>
    </r>
    <r>
      <rPr>
        <vertAlign val="subscript"/>
        <sz val="16"/>
        <color theme="1"/>
        <rFont val="TH SarabunPSK"/>
        <family val="2"/>
      </rPr>
      <t>y</t>
    </r>
    <r>
      <rPr>
        <sz val="16"/>
        <color theme="1"/>
        <rFont val="TH SarabunPSK"/>
        <family val="2"/>
      </rPr>
      <t xml:space="preserve"> =</t>
    </r>
  </si>
  <si>
    <r>
      <t>f</t>
    </r>
    <r>
      <rPr>
        <vertAlign val="subscript"/>
        <sz val="14"/>
        <color theme="1"/>
        <rFont val="TH SarabunPSK"/>
        <family val="2"/>
      </rPr>
      <t>b</t>
    </r>
    <r>
      <rPr>
        <sz val="14"/>
        <color theme="1"/>
        <rFont val="TH SarabunPSK"/>
        <family val="2"/>
      </rPr>
      <t xml:space="preserve"> =M</t>
    </r>
    <r>
      <rPr>
        <vertAlign val="subscript"/>
        <sz val="14"/>
        <color theme="1"/>
        <rFont val="TH SarabunPSK"/>
        <family val="2"/>
      </rPr>
      <t>x</t>
    </r>
    <r>
      <rPr>
        <sz val="14"/>
        <color theme="1"/>
        <rFont val="TH SarabunPSK"/>
        <family val="2"/>
      </rPr>
      <t>/S</t>
    </r>
    <r>
      <rPr>
        <vertAlign val="subscript"/>
        <sz val="14"/>
        <color theme="1"/>
        <rFont val="TH SarabunPSK"/>
        <family val="2"/>
      </rPr>
      <t>x</t>
    </r>
    <r>
      <rPr>
        <sz val="14"/>
        <color theme="1"/>
        <rFont val="TH SarabunPSK"/>
        <family val="2"/>
      </rPr>
      <t xml:space="preserve"> + M</t>
    </r>
    <r>
      <rPr>
        <vertAlign val="subscript"/>
        <sz val="14"/>
        <color theme="1"/>
        <rFont val="TH SarabunPSK"/>
        <family val="2"/>
      </rPr>
      <t>y</t>
    </r>
    <r>
      <rPr>
        <sz val="14"/>
        <color theme="1"/>
        <rFont val="TH SarabunPSK"/>
        <family val="2"/>
      </rPr>
      <t>/I</t>
    </r>
    <r>
      <rPr>
        <vertAlign val="subscript"/>
        <sz val="14"/>
        <color theme="1"/>
        <rFont val="TH SarabunPSK"/>
        <family val="2"/>
      </rPr>
      <t>y</t>
    </r>
    <r>
      <rPr>
        <sz val="14"/>
        <color theme="1"/>
        <rFont val="TH SarabunPSK"/>
        <family val="2"/>
      </rPr>
      <t xml:space="preserve"> =</t>
    </r>
  </si>
  <si>
    <r>
      <t>Kg./cm</t>
    </r>
    <r>
      <rPr>
        <vertAlign val="superscript"/>
        <sz val="12"/>
        <color theme="1"/>
        <rFont val="TH SarabunPSK"/>
        <family val="2"/>
      </rPr>
      <t>2</t>
    </r>
    <r>
      <rPr>
        <sz val="12"/>
        <color theme="1"/>
        <rFont val="TH SarabunPSK"/>
        <family val="2"/>
      </rPr>
      <t>.</t>
    </r>
  </si>
  <si>
    <t>C-150x50x20x2.3</t>
  </si>
  <si>
    <r>
      <t>เนื่องจากต้องตรวจสอบ f</t>
    </r>
    <r>
      <rPr>
        <b/>
        <vertAlign val="subscript"/>
        <sz val="14"/>
        <color theme="1"/>
        <rFont val="TH SarabunPSK"/>
        <family val="2"/>
      </rPr>
      <t>b</t>
    </r>
    <r>
      <rPr>
        <b/>
        <sz val="14"/>
        <color theme="1"/>
        <rFont val="TH SarabunPSK"/>
        <family val="2"/>
      </rPr>
      <t xml:space="preserve"> &lt;F</t>
    </r>
    <r>
      <rPr>
        <b/>
        <vertAlign val="subscript"/>
        <sz val="14"/>
        <color theme="1"/>
        <rFont val="TH SarabunPSK"/>
        <family val="2"/>
      </rPr>
      <t>b</t>
    </r>
    <r>
      <rPr>
        <b/>
        <sz val="14"/>
        <color theme="1"/>
        <rFont val="TH SarabunPSK"/>
        <family val="2"/>
      </rPr>
      <t xml:space="preserve"> จึงเพิ่ม S</t>
    </r>
    <r>
      <rPr>
        <b/>
        <vertAlign val="subscript"/>
        <sz val="14"/>
        <color theme="1"/>
        <rFont val="TH SarabunPSK"/>
        <family val="2"/>
      </rPr>
      <t>x</t>
    </r>
    <r>
      <rPr>
        <b/>
        <sz val="14"/>
        <color theme="1"/>
        <rFont val="TH SarabunPSK"/>
        <family val="2"/>
      </rPr>
      <t xml:space="preserve"> เป็น 2 เท่า</t>
    </r>
  </si>
  <si>
    <t>ตรวจสอบการโก่ง</t>
  </si>
  <si>
    <r>
      <t xml:space="preserve">การโก่งที่ยอมให้ , </t>
    </r>
    <r>
      <rPr>
        <sz val="14"/>
        <color theme="1"/>
        <rFont val="Poor Richard"/>
        <family val="1"/>
      </rPr>
      <t>∆</t>
    </r>
    <r>
      <rPr>
        <vertAlign val="subscript"/>
        <sz val="14"/>
        <color theme="1"/>
        <rFont val="TH SarabunPSK"/>
        <family val="2"/>
      </rPr>
      <t>all</t>
    </r>
    <r>
      <rPr>
        <sz val="14"/>
        <color theme="1"/>
        <rFont val="TH SarabunPSK"/>
        <family val="2"/>
      </rPr>
      <t xml:space="preserve"> = L/360 =</t>
    </r>
  </si>
  <si>
    <r>
      <t xml:space="preserve">การโก่งที่เกิดขึ้น , </t>
    </r>
    <r>
      <rPr>
        <sz val="14"/>
        <color theme="1"/>
        <rFont val="Poor Richard"/>
        <family val="1"/>
      </rPr>
      <t>∆</t>
    </r>
    <r>
      <rPr>
        <sz val="14"/>
        <color theme="1"/>
        <rFont val="TH SarabunPSK"/>
        <family val="2"/>
      </rPr>
      <t>max. = 5WL4/384EI =</t>
    </r>
  </si>
  <si>
    <t>ดังนั้นเลือกใช้แปเหล็กขนาด</t>
  </si>
  <si>
    <t>กรณีใช้เหล็กยึดแป 1 แถว การคิดโมเมนต์ด้านแกน y คิดความยาวแปเพียงครึ่งเดียว</t>
  </si>
  <si>
    <t>และ Sy ที่ใช้ก็ลดลงครึ่งหนึ่ง =</t>
  </si>
  <si>
    <t>ออกแบบเหล็กยึดแป (Sag rod)</t>
  </si>
  <si>
    <t>จำนวนแปเหล็ก =</t>
  </si>
  <si>
    <t>ช่วงปัดเป็น</t>
  </si>
  <si>
    <t>ช่วง</t>
  </si>
  <si>
    <t>ใช้จำนวนแปเหล็ก =</t>
  </si>
  <si>
    <t>ตัว</t>
  </si>
  <si>
    <t>แปเหล็ก =</t>
  </si>
  <si>
    <t>น้ำหนัก =</t>
  </si>
  <si>
    <t>ใช้เหล็กยึดแป</t>
  </si>
  <si>
    <t>แถว</t>
  </si>
  <si>
    <t>พื้นที่รับแรงของเหล็กยึดแป</t>
  </si>
  <si>
    <t>น้ำหนักแป=</t>
  </si>
  <si>
    <t>น้ำหนักหลังคา =</t>
  </si>
  <si>
    <t>น้ำหนักรวม =</t>
  </si>
  <si>
    <t>น้ำหนักของเหล็กยึดแป =</t>
  </si>
  <si>
    <t>mm. As =</t>
  </si>
  <si>
    <t>ดังนั้นใช้เหล็กยึดแป = Ø</t>
  </si>
  <si>
    <r>
      <t xml:space="preserve">ตรวจสอบอัตราส่วนความยาวชะลูด : L/r </t>
    </r>
    <r>
      <rPr>
        <sz val="16"/>
        <color theme="1"/>
        <rFont val="TH SarabunPSK"/>
        <family val="2"/>
      </rPr>
      <t>≤</t>
    </r>
    <r>
      <rPr>
        <sz val="14"/>
        <color theme="1"/>
        <rFont val="TH SarabunPSK"/>
        <family val="2"/>
      </rPr>
      <t xml:space="preserve"> 300</t>
    </r>
  </si>
  <si>
    <t>r = L/r =</t>
  </si>
  <si>
    <t>r = D/4 , D =</t>
  </si>
  <si>
    <r>
      <t>เหล็กกลมยึดแปต้องไม่ต่ำกว่า D</t>
    </r>
    <r>
      <rPr>
        <vertAlign val="subscript"/>
        <sz val="14"/>
        <color theme="1"/>
        <rFont val="TH SarabunPSK"/>
        <family val="2"/>
      </rPr>
      <t>p</t>
    </r>
    <r>
      <rPr>
        <sz val="14"/>
        <color theme="1"/>
        <rFont val="TH SarabunPSK"/>
        <family val="2"/>
      </rPr>
      <t xml:space="preserve"> = </t>
    </r>
    <r>
      <rPr>
        <sz val="14"/>
        <color theme="1"/>
        <rFont val="TH Sarabun New"/>
        <family val="2"/>
      </rPr>
      <t>Ø</t>
    </r>
  </si>
  <si>
    <t>จัดแนวกึงกลางความยาวแป</t>
  </si>
  <si>
    <t>พิจารณา Load ที่กระทำทั้งหมด</t>
  </si>
  <si>
    <t>W1+W4</t>
  </si>
  <si>
    <r>
      <t>M</t>
    </r>
    <r>
      <rPr>
        <vertAlign val="subscript"/>
        <sz val="14"/>
        <color theme="1"/>
        <rFont val="TH SarabunPSK"/>
        <family val="2"/>
      </rPr>
      <t>max</t>
    </r>
    <r>
      <rPr>
        <sz val="14"/>
        <color theme="1"/>
        <rFont val="TH SarabunPSK"/>
        <family val="2"/>
      </rPr>
      <t>. =</t>
    </r>
  </si>
  <si>
    <t>W1+W4 =</t>
  </si>
  <si>
    <r>
      <t>ใช้ S</t>
    </r>
    <r>
      <rPr>
        <vertAlign val="subscript"/>
        <sz val="14"/>
        <color theme="1"/>
        <rFont val="TH SarabunPSK"/>
        <family val="2"/>
      </rPr>
      <t>x</t>
    </r>
    <r>
      <rPr>
        <sz val="14"/>
        <color theme="1"/>
        <rFont val="TH SarabunPSK"/>
        <family val="2"/>
      </rPr>
      <t xml:space="preserve"> =</t>
    </r>
  </si>
  <si>
    <t>เลือกขนาดเหล็ก</t>
  </si>
  <si>
    <t>5"</t>
  </si>
  <si>
    <r>
      <rPr>
        <sz val="14"/>
        <color theme="1"/>
        <rFont val="TH Sarabun New"/>
        <family val="2"/>
      </rPr>
      <t>Ø</t>
    </r>
    <r>
      <rPr>
        <sz val="14"/>
        <color theme="1"/>
        <rFont val="TH SarabunPSK"/>
        <family val="2"/>
      </rPr>
      <t xml:space="preserve"> =</t>
    </r>
  </si>
  <si>
    <t>kg-m.</t>
  </si>
  <si>
    <r>
      <t>W</t>
    </r>
    <r>
      <rPr>
        <vertAlign val="subscript"/>
        <sz val="14"/>
        <color theme="1"/>
        <rFont val="TH SarabunPSK"/>
        <family val="2"/>
      </rPr>
      <t>u</t>
    </r>
    <r>
      <rPr>
        <sz val="14"/>
        <color theme="1"/>
        <rFont val="TH SarabunPSK"/>
        <family val="2"/>
      </rPr>
      <t xml:space="preserve"> =</t>
    </r>
  </si>
  <si>
    <t>A =</t>
  </si>
  <si>
    <r>
      <t>V</t>
    </r>
    <r>
      <rPr>
        <vertAlign val="subscript"/>
        <sz val="14"/>
        <color theme="1"/>
        <rFont val="TH SarabunPSK"/>
        <family val="2"/>
      </rPr>
      <t>a</t>
    </r>
    <r>
      <rPr>
        <sz val="14"/>
        <color theme="1"/>
        <rFont val="TH SarabunPSK"/>
        <family val="2"/>
      </rPr>
      <t xml:space="preserve"> = 0.40F</t>
    </r>
    <r>
      <rPr>
        <vertAlign val="subscript"/>
        <sz val="14"/>
        <color theme="1"/>
        <rFont val="TH SarabunPSK"/>
        <family val="2"/>
      </rPr>
      <t>y</t>
    </r>
    <r>
      <rPr>
        <sz val="14"/>
        <color theme="1"/>
        <rFont val="TH SarabunPSK"/>
        <family val="2"/>
      </rPr>
      <t xml:space="preserve"> =</t>
    </r>
  </si>
  <si>
    <t>Check Shear , Vt=V/A =</t>
  </si>
  <si>
    <t>Check  Moment , øMn =</t>
  </si>
  <si>
    <r>
      <t>Check Section Modulus , S</t>
    </r>
    <r>
      <rPr>
        <vertAlign val="subscript"/>
        <sz val="14"/>
        <color theme="1"/>
        <rFont val="TH SarabunPSK"/>
        <family val="2"/>
      </rPr>
      <t>x req</t>
    </r>
    <r>
      <rPr>
        <sz val="14"/>
        <color theme="1"/>
        <rFont val="TH SarabunPSK"/>
        <family val="2"/>
      </rPr>
      <t xml:space="preserve"> =</t>
    </r>
  </si>
  <si>
    <t>เป็นโครงสร้างหลัก</t>
  </si>
  <si>
    <r>
      <rPr>
        <b/>
        <sz val="14"/>
        <color rgb="FFC00000"/>
        <rFont val="TH SarabunPSK"/>
        <family val="2"/>
      </rPr>
      <t>ออกแบบแปเหล็ก</t>
    </r>
    <r>
      <rPr>
        <sz val="14"/>
        <color theme="1"/>
        <rFont val="TH SarabunPSK"/>
        <family val="2"/>
      </rPr>
      <t xml:space="preserve"> และออกแบบเป็นคานช่วงเดียว</t>
    </r>
  </si>
  <si>
    <t>ออกแบบโครงสร้างเหล็ก</t>
  </si>
  <si>
    <t>เลือกใช้น้ำหนักโครงหลังคาค่ามาก =</t>
  </si>
  <si>
    <t>พื้นที่หน้าตัดเหล็กยึดแป , As =</t>
  </si>
  <si>
    <t>1.น้ำหนักโครงสร้าง 1 ชุด =</t>
  </si>
  <si>
    <t>2. น้ำหนักฐานรากและตอม่อ =</t>
  </si>
  <si>
    <t>I-18x18</t>
  </si>
  <si>
    <t>ใช้เสาเข็มจำนวน , P =</t>
  </si>
  <si>
    <t>พิจารณาโมเมนต์รอบแกน Y</t>
  </si>
  <si>
    <t>แรงกระทำเนื่องจากเข็มรับน้ำหนัก , V = P12+P22 =</t>
  </si>
  <si>
    <r>
      <t>d</t>
    </r>
    <r>
      <rPr>
        <b/>
        <vertAlign val="subscript"/>
        <sz val="14"/>
        <color theme="1"/>
        <rFont val="TH SarabunPSK"/>
        <family val="2"/>
      </rPr>
      <t>ef.</t>
    </r>
    <r>
      <rPr>
        <b/>
        <sz val="14"/>
        <color theme="1"/>
        <rFont val="TH SarabunPSK"/>
        <family val="2"/>
      </rPr>
      <t xml:space="preserve"> =</t>
    </r>
  </si>
  <si>
    <t>Use</t>
  </si>
  <si>
    <t>Vc =</t>
  </si>
  <si>
    <t>V =</t>
  </si>
  <si>
    <t>s =</t>
  </si>
  <si>
    <t>Use s =</t>
  </si>
  <si>
    <t>เสาเข็มรับน้ำหนัก =</t>
  </si>
  <si>
    <t>Tons/Pile</t>
  </si>
  <si>
    <t>(รับน้ำหนักได้ไม่น้อยกว่า</t>
  </si>
  <si>
    <t>ถ้าแรงในเสาเข็มเป็นค่าลบเท่ากับเกิดแรงถอน สำหรับ Friction Pile เสาเข็มจะรับแรงถอนได้ครึ่งหนึ่ง</t>
  </si>
  <si>
    <t>ของ Pile Safe Load เท่านั้น ( Friction Pile )</t>
  </si>
  <si>
    <t>PILE SAFE LOAD ของเสาเข็มคือ =</t>
  </si>
  <si>
    <t>เสาเข็มจะรับแรงถอนได้ =</t>
  </si>
  <si>
    <t>แรงถอนของเสาเข็ม =</t>
  </si>
  <si>
    <t>การรับน้ำหนักของสภาพดินเหนียวหน้างานจริง =</t>
  </si>
  <si>
    <r>
      <t>Tons/m</t>
    </r>
    <r>
      <rPr>
        <vertAlign val="superscript"/>
        <sz val="12"/>
        <color theme="1"/>
        <rFont val="TH SarabunPSK"/>
        <family val="2"/>
      </rPr>
      <t>2</t>
    </r>
    <r>
      <rPr>
        <sz val="12"/>
        <color theme="1"/>
        <rFont val="TH SarabunPSK"/>
        <family val="2"/>
      </rPr>
      <t>.</t>
    </r>
  </si>
  <si>
    <t>จาก</t>
  </si>
  <si>
    <t>จะได้ Friction Pile =</t>
  </si>
  <si>
    <t>พิจารณาตวามยาวเหล็ก Dowel Bar</t>
  </si>
  <si>
    <t>mm.</t>
  </si>
  <si>
    <r>
      <t>จาก L</t>
    </r>
    <r>
      <rPr>
        <vertAlign val="subscript"/>
        <sz val="14"/>
        <color theme="1"/>
        <rFont val="TH SarabunPSK"/>
        <family val="2"/>
      </rPr>
      <t xml:space="preserve">d </t>
    </r>
    <r>
      <rPr>
        <sz val="14"/>
        <color theme="1"/>
        <rFont val="TH SarabunPSK"/>
        <family val="2"/>
      </rPr>
      <t>= D</t>
    </r>
    <r>
      <rPr>
        <vertAlign val="subscript"/>
        <sz val="14"/>
        <color theme="1"/>
        <rFont val="TH SarabunPSK"/>
        <family val="2"/>
      </rPr>
      <t>b</t>
    </r>
    <r>
      <rPr>
        <sz val="14"/>
        <color theme="1"/>
        <rFont val="TH SarabunPSK"/>
        <family val="2"/>
      </rPr>
      <t>f</t>
    </r>
    <r>
      <rPr>
        <vertAlign val="subscript"/>
        <sz val="14"/>
        <color theme="1"/>
        <rFont val="TH SarabunPSK"/>
        <family val="2"/>
      </rPr>
      <t>s</t>
    </r>
    <r>
      <rPr>
        <sz val="14"/>
        <color theme="1"/>
        <rFont val="TH SarabunPSK"/>
        <family val="2"/>
      </rPr>
      <t>/4</t>
    </r>
    <r>
      <rPr>
        <sz val="14"/>
        <color theme="1"/>
        <rFont val="STSong"/>
      </rPr>
      <t>µ</t>
    </r>
    <r>
      <rPr>
        <vertAlign val="subscript"/>
        <sz val="14"/>
        <color theme="1"/>
        <rFont val="TH SarabunPSK"/>
        <family val="2"/>
      </rPr>
      <t>all</t>
    </r>
    <r>
      <rPr>
        <sz val="14"/>
        <color theme="1"/>
        <rFont val="TH SarabunPSK"/>
        <family val="2"/>
      </rPr>
      <t xml:space="preserve"> =</t>
    </r>
  </si>
  <si>
    <r>
      <t>1.35xL</t>
    </r>
    <r>
      <rPr>
        <vertAlign val="subscript"/>
        <sz val="14"/>
        <color theme="1"/>
        <rFont val="TH SarabunPSK"/>
        <family val="2"/>
      </rPr>
      <t xml:space="preserve">d </t>
    </r>
    <r>
      <rPr>
        <sz val="14"/>
        <color theme="1"/>
        <rFont val="TH SarabunPSK"/>
        <family val="2"/>
      </rPr>
      <t>=</t>
    </r>
  </si>
  <si>
    <r>
      <t>L</t>
    </r>
    <r>
      <rPr>
        <vertAlign val="subscript"/>
        <sz val="14"/>
        <color theme="1"/>
        <rFont val="TH SarabunPSK"/>
        <family val="2"/>
      </rPr>
      <t>d</t>
    </r>
    <r>
      <rPr>
        <sz val="14"/>
        <color theme="1"/>
        <rFont val="TH SarabunPSK"/>
        <family val="2"/>
      </rPr>
      <t>+d</t>
    </r>
    <r>
      <rPr>
        <vertAlign val="subscript"/>
        <sz val="14"/>
        <color theme="1"/>
        <rFont val="TH SarabunPSK"/>
        <family val="2"/>
      </rPr>
      <t>ef</t>
    </r>
    <r>
      <rPr>
        <sz val="14"/>
        <color theme="1"/>
        <rFont val="TH SarabunPSK"/>
        <family val="2"/>
      </rPr>
      <t xml:space="preserve"> =</t>
    </r>
  </si>
  <si>
    <r>
      <t>เลือกใช้ L</t>
    </r>
    <r>
      <rPr>
        <vertAlign val="subscript"/>
        <sz val="14"/>
        <color theme="1"/>
        <rFont val="TH SarabunPSK"/>
        <family val="2"/>
      </rPr>
      <t>d</t>
    </r>
    <r>
      <rPr>
        <sz val="14"/>
        <color theme="1"/>
        <rFont val="TH SarabunPSK"/>
        <family val="2"/>
      </rPr>
      <t xml:space="preserve"> =</t>
    </r>
  </si>
  <si>
    <t>พิจารณาเสาตอม่อ</t>
  </si>
  <si>
    <t>Ag =</t>
  </si>
  <si>
    <r>
      <rPr>
        <sz val="14"/>
        <color theme="1"/>
        <rFont val="YouYuan"/>
        <family val="3"/>
        <charset val="134"/>
      </rPr>
      <t>ρ</t>
    </r>
    <r>
      <rPr>
        <vertAlign val="subscript"/>
        <sz val="14"/>
        <color theme="1"/>
        <rFont val="TH SarabunPSK"/>
        <family val="2"/>
      </rPr>
      <t>g</t>
    </r>
    <r>
      <rPr>
        <sz val="14"/>
        <color theme="1"/>
        <rFont val="TH SarabunPSK"/>
        <family val="2"/>
      </rPr>
      <t>. =</t>
    </r>
  </si>
  <si>
    <t>มีค่าอยู่ระหว่าง 0.01 - 0.08</t>
  </si>
  <si>
    <t>m =</t>
  </si>
  <si>
    <t>Fa =</t>
  </si>
  <si>
    <t>Po =</t>
  </si>
  <si>
    <t>kg.</t>
  </si>
  <si>
    <t>Fb =</t>
  </si>
  <si>
    <t>Ix =</t>
  </si>
  <si>
    <t>S =</t>
  </si>
  <si>
    <t>Ms =</t>
  </si>
  <si>
    <t>Kg.-cm.</t>
  </si>
  <si>
    <t>pa =</t>
  </si>
  <si>
    <t>fa =</t>
  </si>
  <si>
    <t>fb =</t>
  </si>
  <si>
    <t>ค่าผลรวมของหน่วยแรง = fa/Fa + fb/Fb =</t>
  </si>
  <si>
    <t>เลือกขนาดเหล็ก Dowel Bar 2-DB =</t>
  </si>
  <si>
    <t>Dowel Bar in Concrete pile 2- DB</t>
  </si>
  <si>
    <t>Project :</t>
  </si>
  <si>
    <t>Engineer :</t>
  </si>
  <si>
    <t>Owner :</t>
  </si>
  <si>
    <t>License :</t>
  </si>
  <si>
    <t>Location :</t>
  </si>
  <si>
    <t>Date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</si>
</sst>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000"/>
  </numFmts>
  <fonts count="35">
    <font>
      <sz val="11"/>
      <color theme="1"/>
      <name val="Aptos Narrow"/>
      <family val="2"/>
      <charset val="222"/>
      <scheme val="minor"/>
    </font>
    <font>
      <sz val="14"/>
      <color theme="1"/>
      <name val="TH SarabunPSK"/>
      <family val="2"/>
    </font>
    <font>
      <vertAlign val="subscript"/>
      <sz val="14"/>
      <color theme="1"/>
      <name val="TH SarabunPSK"/>
      <family val="2"/>
    </font>
    <font>
      <b/>
      <sz val="14"/>
      <color rgb="FF0000FF"/>
      <name val="TH SarabunPSK"/>
      <family val="2"/>
    </font>
    <font>
      <vertAlign val="superscript"/>
      <sz val="14"/>
      <color theme="1"/>
      <name val="TH SarabunPSK"/>
      <family val="2"/>
    </font>
    <font>
      <sz val="14"/>
      <color theme="1"/>
      <name val="Sylfaen"/>
      <family val="1"/>
    </font>
    <font>
      <sz val="14"/>
      <color theme="1"/>
      <name val="TH SarabunPSK"/>
      <family val="1"/>
    </font>
    <font>
      <b/>
      <sz val="14"/>
      <color rgb="FFC00000"/>
      <name val="TH SarabunPSK"/>
      <family val="2"/>
    </font>
    <font>
      <sz val="14"/>
      <name val="TH SarabunPSK"/>
      <family val="2"/>
    </font>
    <font>
      <b/>
      <sz val="14"/>
      <color theme="1"/>
      <name val="TH SarabunPSK"/>
      <family val="2"/>
    </font>
    <font>
      <b/>
      <sz val="11"/>
      <color rgb="FFC00000"/>
      <name val="TH SarabunPSK"/>
      <family val="2"/>
    </font>
    <font>
      <sz val="14"/>
      <color theme="1"/>
      <name val="Wellsley"/>
    </font>
    <font>
      <sz val="12"/>
      <color theme="1"/>
      <name val="TH SarabunPSK"/>
      <family val="2"/>
    </font>
    <font>
      <vertAlign val="superscript"/>
      <sz val="12"/>
      <color theme="1"/>
      <name val="TH SarabunPSK"/>
      <family val="2"/>
    </font>
    <font>
      <sz val="16"/>
      <color theme="1"/>
      <name val="TH SarabunPSK"/>
      <family val="2"/>
    </font>
    <font>
      <vertAlign val="subscript"/>
      <sz val="16"/>
      <color theme="1"/>
      <name val="TH SarabunPSK"/>
      <family val="2"/>
    </font>
    <font>
      <b/>
      <sz val="14"/>
      <color rgb="FFFF0000"/>
      <name val="TH SarabunPSK"/>
      <family val="2"/>
    </font>
    <font>
      <b/>
      <vertAlign val="subscript"/>
      <sz val="14"/>
      <color theme="1"/>
      <name val="TH SarabunPSK"/>
      <family val="2"/>
    </font>
    <font>
      <sz val="14"/>
      <color theme="1"/>
      <name val="Poor Richard"/>
      <family val="1"/>
    </font>
    <font>
      <sz val="14"/>
      <color theme="1"/>
      <name val="TH Sarabun New"/>
      <family val="2"/>
    </font>
    <font>
      <b/>
      <sz val="14"/>
      <name val="TH SarabunPSK"/>
      <family val="2"/>
    </font>
    <font>
      <b/>
      <sz val="16"/>
      <color rgb="FF0000FF"/>
      <name val="TH SarabunPSK"/>
      <family val="2"/>
    </font>
    <font>
      <b/>
      <sz val="16"/>
      <color theme="1"/>
      <name val="TH SarabunPSK"/>
      <family val="2"/>
    </font>
    <font>
      <sz val="14"/>
      <color theme="1"/>
      <name val="STSong"/>
    </font>
    <font>
      <sz val="14"/>
      <color theme="1"/>
      <name val="YouYuan"/>
      <family val="3"/>
      <charset val="134"/>
    </font>
    <font>
      <sz val="14"/>
      <color theme="1"/>
      <name val="TH SarabunPSK"/>
      <family val="3"/>
      <charset val="134"/>
    </font>
    <font>
      <b/>
      <sz val="16"/>
      <color rgb="FFC00000"/>
      <name val="TH SarabunPSK"/>
      <family val="2"/>
    </font>
    <font>
      <b/>
      <sz val="14"/>
      <color rgb="FF003400"/>
      <name val="TH SarabunPSK"/>
      <family val="2"/>
    </font>
    <font>
      <sz val="14"/>
      <color rgb="FF003400"/>
      <name val="TH SarabunPSK"/>
      <family val="2"/>
    </font>
    <font>
      <b/>
      <sz val="14"/>
      <color rgb="FF6600CC"/>
      <name val="TH SarabunPSK"/>
      <family val="2"/>
      <charset val="222"/>
    </font>
    <font>
      <sz val="12"/>
      <color theme="1"/>
      <name val="Comic Sans MS"/>
      <family val="4"/>
    </font>
    <font>
      <sz val="9"/>
      <color theme="1"/>
      <name val="Comic Sans MS"/>
      <family val="4"/>
    </font>
    <font>
      <sz val="10"/>
      <color theme="1"/>
      <name val="Comic Sans MS"/>
      <family val="4"/>
    </font>
    <font>
      <sz val="12"/>
      <color theme="1"/>
      <name val="AngsanaUPC"/>
      <family val="2"/>
      <charset val="222"/>
    </font>
    <font>
      <b/>
      <sz val="12"/>
      <color theme="1"/>
      <name val="AngsanaUPC"/>
      <family val="1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dashed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dotted">
        <color auto="1"/>
      </left>
      <right/>
      <top/>
      <bottom/>
      <diagonal/>
    </border>
    <border>
      <left style="dashed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dotted">
        <color auto="1"/>
      </left>
      <right/>
      <top style="hair">
        <color auto="1"/>
      </top>
      <bottom style="hair">
        <color auto="1"/>
      </bottom>
      <diagonal/>
    </border>
    <border>
      <left/>
      <right/>
      <top/>
      <bottom style="thick">
        <color indexed="64"/>
      </bottom>
      <diagonal/>
    </border>
  </borders>
  <cellStyleXfs count="1">
    <xf numFmtId="0" fontId="0" fillId="0" borderId="0"/>
  </cellStyleXfs>
  <cellXfs count="155">
    <xf numFmtId="0" fontId="0" fillId="0" borderId="0" xfId="0"/>
    <xf numFmtId="0" fontId="1" fillId="0" borderId="0" xfId="0" applyFont="1" applyAlignment="1" applyProtection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0" xfId="0" applyFont="1" applyAlignment="1" applyProtection="1">
      <alignment horizontal="center" vertical="center"/>
    </xf>
    <xf numFmtId="4" fontId="1" fillId="0" borderId="0" xfId="0" applyNumberFormat="1" applyFont="1" applyAlignment="1" applyProtection="1">
      <alignment horizontal="center" vertical="center"/>
    </xf>
    <xf numFmtId="4" fontId="1" fillId="0" borderId="0" xfId="0" applyNumberFormat="1" applyFont="1" applyAlignment="1" applyProtection="1">
      <alignment vertical="center"/>
    </xf>
    <xf numFmtId="0" fontId="1" fillId="0" borderId="0" xfId="0" applyFont="1" applyAlignment="1" applyProtection="1">
      <alignment horizontal="left" vertical="center"/>
    </xf>
    <xf numFmtId="2" fontId="1" fillId="0" borderId="0" xfId="0" applyNumberFormat="1" applyFont="1" applyAlignment="1" applyProtection="1">
      <alignment horizontal="center" vertical="center"/>
    </xf>
    <xf numFmtId="0" fontId="16" fillId="0" borderId="0" xfId="0" applyFont="1" applyAlignment="1" applyProtection="1">
      <alignment vertical="center"/>
    </xf>
    <xf numFmtId="0" fontId="1" fillId="0" borderId="0" xfId="0" applyFont="1" applyAlignment="1" applyProtection="1">
      <alignment horizontal="right" vertical="center"/>
    </xf>
    <xf numFmtId="0" fontId="12" fillId="0" borderId="0" xfId="0" applyFont="1" applyAlignment="1" applyProtection="1">
      <alignment horizontal="center" vertical="center"/>
    </xf>
    <xf numFmtId="2" fontId="1" fillId="0" borderId="0" xfId="0" applyNumberFormat="1" applyFont="1" applyAlignment="1" applyProtection="1">
      <alignment vertical="center"/>
    </xf>
    <xf numFmtId="2" fontId="9" fillId="0" borderId="0" xfId="0" applyNumberFormat="1" applyFont="1" applyAlignment="1" applyProtection="1">
      <alignment horizontal="center" vertical="center"/>
    </xf>
    <xf numFmtId="0" fontId="16" fillId="0" borderId="0" xfId="0" applyFont="1" applyAlignment="1" applyProtection="1">
      <alignment horizontal="right" vertical="center"/>
    </xf>
    <xf numFmtId="2" fontId="1" fillId="0" borderId="0" xfId="0" applyNumberFormat="1" applyFont="1" applyAlignment="1" applyProtection="1">
      <alignment horizontal="left" vertical="center"/>
    </xf>
    <xf numFmtId="0" fontId="7" fillId="0" borderId="0" xfId="0" applyFont="1" applyAlignment="1" applyProtection="1">
      <alignment horizontal="center" vertical="center"/>
    </xf>
    <xf numFmtId="0" fontId="14" fillId="0" borderId="0" xfId="0" applyFont="1" applyAlignment="1" applyProtection="1">
      <alignment horizontal="right" vertical="center"/>
    </xf>
    <xf numFmtId="4" fontId="14" fillId="0" borderId="0" xfId="0" applyNumberFormat="1" applyFont="1" applyAlignment="1" applyProtection="1">
      <alignment horizontal="right" vertical="center"/>
    </xf>
    <xf numFmtId="0" fontId="20" fillId="6" borderId="0" xfId="0" applyFont="1" applyFill="1" applyAlignment="1" applyProtection="1">
      <alignment vertical="center"/>
    </xf>
    <xf numFmtId="0" fontId="20" fillId="6" borderId="0" xfId="0" applyFont="1" applyFill="1" applyAlignment="1" applyProtection="1">
      <alignment horizontal="center" vertical="center"/>
    </xf>
    <xf numFmtId="4" fontId="20" fillId="6" borderId="0" xfId="0" applyNumberFormat="1" applyFont="1" applyFill="1" applyAlignment="1" applyProtection="1">
      <alignment horizontal="center" vertical="center"/>
    </xf>
    <xf numFmtId="0" fontId="20" fillId="6" borderId="0" xfId="0" applyFont="1" applyFill="1" applyAlignment="1" applyProtection="1">
      <alignment horizontal="center" vertical="center"/>
    </xf>
    <xf numFmtId="0" fontId="9" fillId="0" borderId="0" xfId="0" applyFont="1" applyAlignment="1" applyProtection="1">
      <alignment vertical="center"/>
    </xf>
    <xf numFmtId="4" fontId="9" fillId="0" borderId="0" xfId="0" applyNumberFormat="1" applyFont="1" applyAlignment="1" applyProtection="1">
      <alignment horizontal="center" vertical="center"/>
    </xf>
    <xf numFmtId="0" fontId="7" fillId="0" borderId="0" xfId="0" applyFont="1" applyAlignment="1" applyProtection="1">
      <alignment vertical="center"/>
    </xf>
    <xf numFmtId="0" fontId="1" fillId="0" borderId="0" xfId="0" applyFont="1" applyAlignment="1" applyProtection="1">
      <alignment horizontal="center" vertical="center"/>
    </xf>
    <xf numFmtId="4" fontId="12" fillId="0" borderId="0" xfId="0" applyNumberFormat="1" applyFont="1" applyAlignment="1" applyProtection="1">
      <alignment horizontal="center" vertical="center"/>
    </xf>
    <xf numFmtId="164" fontId="1" fillId="0" borderId="0" xfId="0" applyNumberFormat="1" applyFont="1" applyAlignment="1" applyProtection="1">
      <alignment horizontal="center" vertical="center"/>
    </xf>
    <xf numFmtId="0" fontId="9" fillId="6" borderId="0" xfId="0" applyFont="1" applyFill="1" applyAlignment="1" applyProtection="1">
      <alignment horizontal="right" vertical="center"/>
    </xf>
    <xf numFmtId="0" fontId="9" fillId="6" borderId="0" xfId="0" applyFont="1" applyFill="1" applyAlignment="1" applyProtection="1">
      <alignment horizontal="center" vertical="center"/>
    </xf>
    <xf numFmtId="4" fontId="9" fillId="6" borderId="0" xfId="0" applyNumberFormat="1" applyFont="1" applyFill="1" applyAlignment="1" applyProtection="1">
      <alignment horizontal="center" vertical="center"/>
    </xf>
    <xf numFmtId="0" fontId="9" fillId="6" borderId="0" xfId="0" applyFont="1" applyFill="1" applyAlignment="1" applyProtection="1">
      <alignment horizontal="center" vertical="center"/>
    </xf>
    <xf numFmtId="0" fontId="1" fillId="6" borderId="0" xfId="0" applyFont="1" applyFill="1" applyAlignment="1" applyProtection="1">
      <alignment horizontal="right" vertical="center"/>
    </xf>
    <xf numFmtId="0" fontId="9" fillId="6" borderId="0" xfId="0" applyFont="1" applyFill="1" applyAlignment="1" applyProtection="1">
      <alignment vertical="center"/>
    </xf>
    <xf numFmtId="0" fontId="1" fillId="6" borderId="0" xfId="0" applyFont="1" applyFill="1" applyAlignment="1" applyProtection="1">
      <alignment vertical="center"/>
    </xf>
    <xf numFmtId="0" fontId="1" fillId="0" borderId="0" xfId="0" applyFont="1" applyAlignment="1" applyProtection="1">
      <alignment vertical="center"/>
      <protection hidden="1"/>
    </xf>
    <xf numFmtId="2" fontId="12" fillId="0" borderId="0" xfId="0" applyNumberFormat="1" applyFont="1" applyAlignment="1" applyProtection="1">
      <alignment horizontal="center" vertical="center"/>
      <protection hidden="1"/>
    </xf>
    <xf numFmtId="4" fontId="1" fillId="0" borderId="0" xfId="0" applyNumberFormat="1" applyFont="1" applyAlignment="1" applyProtection="1">
      <alignment horizontal="center" vertical="center"/>
      <protection hidden="1"/>
    </xf>
    <xf numFmtId="2" fontId="1" fillId="0" borderId="0" xfId="0" applyNumberFormat="1" applyFont="1" applyAlignment="1" applyProtection="1">
      <alignment horizontal="center" vertical="center"/>
      <protection hidden="1"/>
    </xf>
    <xf numFmtId="0" fontId="16" fillId="0" borderId="0" xfId="0" applyFont="1" applyAlignment="1" applyProtection="1">
      <alignment horizontal="center" vertical="center"/>
      <protection hidden="1"/>
    </xf>
    <xf numFmtId="2" fontId="16" fillId="0" borderId="0" xfId="0" applyNumberFormat="1" applyFont="1" applyAlignment="1" applyProtection="1">
      <alignment horizontal="center" vertical="center"/>
      <protection hidden="1"/>
    </xf>
    <xf numFmtId="4" fontId="9" fillId="0" borderId="0" xfId="0" applyNumberFormat="1" applyFont="1" applyAlignment="1" applyProtection="1">
      <alignment horizontal="center" vertical="center"/>
      <protection hidden="1"/>
    </xf>
    <xf numFmtId="164" fontId="1" fillId="0" borderId="0" xfId="0" applyNumberFormat="1" applyFont="1" applyAlignment="1" applyProtection="1">
      <alignment horizontal="center" vertical="center"/>
      <protection hidden="1"/>
    </xf>
    <xf numFmtId="0" fontId="1" fillId="0" borderId="0" xfId="0" applyFont="1" applyAlignment="1" applyProtection="1">
      <alignment horizontal="center" vertical="center"/>
      <protection hidden="1"/>
    </xf>
    <xf numFmtId="0" fontId="1" fillId="0" borderId="0" xfId="0" applyFont="1" applyAlignment="1" applyProtection="1">
      <alignment horizontal="center" vertical="center"/>
      <protection hidden="1"/>
    </xf>
    <xf numFmtId="4" fontId="12" fillId="0" borderId="0" xfId="0" applyNumberFormat="1" applyFont="1" applyAlignment="1" applyProtection="1">
      <alignment horizontal="center" vertical="center"/>
      <protection hidden="1"/>
    </xf>
    <xf numFmtId="0" fontId="12" fillId="0" borderId="0" xfId="0" applyFont="1" applyAlignment="1" applyProtection="1">
      <alignment horizontal="center" vertical="center"/>
      <protection hidden="1"/>
    </xf>
    <xf numFmtId="4" fontId="1" fillId="0" borderId="1" xfId="0" applyNumberFormat="1" applyFont="1" applyBorder="1" applyAlignment="1" applyProtection="1">
      <alignment horizontal="center" vertical="center"/>
      <protection hidden="1"/>
    </xf>
    <xf numFmtId="2" fontId="9" fillId="0" borderId="0" xfId="0" applyNumberFormat="1" applyFont="1" applyAlignment="1" applyProtection="1">
      <alignment horizontal="center" vertical="center"/>
      <protection hidden="1"/>
    </xf>
    <xf numFmtId="0" fontId="16" fillId="0" borderId="0" xfId="0" applyFont="1" applyAlignment="1" applyProtection="1">
      <alignment vertical="center"/>
      <protection hidden="1"/>
    </xf>
    <xf numFmtId="0" fontId="7" fillId="0" borderId="0" xfId="0" applyFont="1" applyAlignment="1" applyProtection="1">
      <alignment horizontal="center" vertical="center"/>
      <protection hidden="1"/>
    </xf>
    <xf numFmtId="2" fontId="1" fillId="0" borderId="1" xfId="0" applyNumberFormat="1" applyFont="1" applyBorder="1" applyAlignment="1" applyProtection="1">
      <alignment horizontal="center" vertical="center"/>
      <protection hidden="1"/>
    </xf>
    <xf numFmtId="0" fontId="30" fillId="0" borderId="7" xfId="0" applyFont="1" applyBorder="1" applyAlignment="1" applyProtection="1">
      <alignment horizontal="left"/>
      <protection locked="0" hidden="1"/>
    </xf>
    <xf numFmtId="0" fontId="30" fillId="0" borderId="7" xfId="0" applyFont="1" applyBorder="1" applyProtection="1">
      <protection locked="0" hidden="1"/>
    </xf>
    <xf numFmtId="0" fontId="30" fillId="0" borderId="7" xfId="0" applyFont="1" applyBorder="1" applyAlignment="1" applyProtection="1">
      <alignment horizontal="center"/>
      <protection locked="0" hidden="1"/>
    </xf>
    <xf numFmtId="0" fontId="1" fillId="0" borderId="7" xfId="0" applyFont="1" applyBorder="1" applyAlignment="1" applyProtection="1">
      <alignment vertical="center"/>
      <protection locked="0" hidden="1"/>
    </xf>
    <xf numFmtId="0" fontId="31" fillId="0" borderId="0" xfId="0" applyFont="1" applyAlignment="1" applyProtection="1">
      <alignment horizontal="left"/>
      <protection locked="0" hidden="1"/>
    </xf>
    <xf numFmtId="0" fontId="32" fillId="0" borderId="8" xfId="0" applyFont="1" applyBorder="1" applyProtection="1">
      <protection locked="0" hidden="1"/>
    </xf>
    <xf numFmtId="0" fontId="30" fillId="0" borderId="9" xfId="0" applyFont="1" applyBorder="1" applyProtection="1">
      <protection locked="0" hidden="1"/>
    </xf>
    <xf numFmtId="0" fontId="1" fillId="0" borderId="9" xfId="0" applyFont="1" applyBorder="1" applyAlignment="1" applyProtection="1">
      <alignment vertical="center"/>
      <protection locked="0" hidden="1"/>
    </xf>
    <xf numFmtId="0" fontId="1" fillId="0" borderId="0" xfId="0" applyFont="1" applyAlignment="1" applyProtection="1">
      <alignment vertical="center"/>
      <protection locked="0" hidden="1"/>
    </xf>
    <xf numFmtId="0" fontId="32" fillId="0" borderId="10" xfId="0" applyFont="1" applyBorder="1" applyProtection="1">
      <protection locked="0" hidden="1"/>
    </xf>
    <xf numFmtId="0" fontId="33" fillId="0" borderId="0" xfId="0" applyFont="1" applyProtection="1">
      <protection locked="0" hidden="1"/>
    </xf>
    <xf numFmtId="0" fontId="32" fillId="0" borderId="11" xfId="0" applyFont="1" applyBorder="1" applyProtection="1">
      <protection locked="0" hidden="1"/>
    </xf>
    <xf numFmtId="0" fontId="30" fillId="0" borderId="12" xfId="0" applyFont="1" applyBorder="1" applyProtection="1">
      <protection locked="0" hidden="1"/>
    </xf>
    <xf numFmtId="0" fontId="1" fillId="0" borderId="12" xfId="0" applyFont="1" applyBorder="1" applyAlignment="1" applyProtection="1">
      <alignment vertical="center"/>
      <protection locked="0" hidden="1"/>
    </xf>
    <xf numFmtId="0" fontId="31" fillId="0" borderId="13" xfId="0" applyFont="1" applyBorder="1" applyProtection="1">
      <protection locked="0" hidden="1"/>
    </xf>
    <xf numFmtId="0" fontId="33" fillId="0" borderId="12" xfId="0" applyFont="1" applyBorder="1" applyProtection="1">
      <protection locked="0" hidden="1"/>
    </xf>
    <xf numFmtId="0" fontId="34" fillId="0" borderId="13" xfId="0" applyFont="1" applyBorder="1" applyProtection="1">
      <protection locked="0" hidden="1"/>
    </xf>
    <xf numFmtId="0" fontId="30" fillId="0" borderId="14" xfId="0" applyFont="1" applyBorder="1" applyAlignment="1" applyProtection="1">
      <alignment horizontal="left"/>
      <protection locked="0" hidden="1"/>
    </xf>
    <xf numFmtId="0" fontId="30" fillId="0" borderId="14" xfId="0" applyFont="1" applyBorder="1" applyProtection="1">
      <protection locked="0" hidden="1"/>
    </xf>
    <xf numFmtId="0" fontId="30" fillId="0" borderId="14" xfId="0" applyFont="1" applyBorder="1" applyAlignment="1" applyProtection="1">
      <alignment horizontal="center"/>
      <protection locked="0" hidden="1"/>
    </xf>
    <xf numFmtId="0" fontId="1" fillId="0" borderId="14" xfId="0" applyFont="1" applyBorder="1" applyAlignment="1" applyProtection="1">
      <alignment vertical="center"/>
      <protection locked="0" hidden="1"/>
    </xf>
    <xf numFmtId="4" fontId="3" fillId="2" borderId="0" xfId="0" applyNumberFormat="1" applyFont="1" applyFill="1" applyAlignment="1" applyProtection="1">
      <alignment horizontal="center" vertical="center"/>
      <protection locked="0" hidden="1"/>
    </xf>
    <xf numFmtId="2" fontId="3" fillId="2" borderId="0" xfId="0" applyNumberFormat="1" applyFont="1" applyFill="1" applyAlignment="1" applyProtection="1">
      <alignment horizontal="center" vertical="center"/>
      <protection locked="0" hidden="1"/>
    </xf>
    <xf numFmtId="2" fontId="3" fillId="2" borderId="1" xfId="0" applyNumberFormat="1" applyFont="1" applyFill="1" applyBorder="1" applyAlignment="1" applyProtection="1">
      <alignment horizontal="center" vertical="center"/>
      <protection locked="0" hidden="1"/>
    </xf>
    <xf numFmtId="0" fontId="3" fillId="2" borderId="0" xfId="0" applyFont="1" applyFill="1" applyAlignment="1" applyProtection="1">
      <alignment horizontal="center" vertical="center"/>
      <protection locked="0" hidden="1"/>
    </xf>
    <xf numFmtId="0" fontId="3" fillId="2" borderId="0" xfId="0" applyFont="1" applyFill="1" applyAlignment="1" applyProtection="1">
      <alignment horizontal="center" vertical="center"/>
      <protection locked="0" hidden="1"/>
    </xf>
    <xf numFmtId="2" fontId="1" fillId="0" borderId="0" xfId="0" applyNumberFormat="1" applyFont="1" applyAlignment="1" applyProtection="1">
      <alignment horizontal="left" vertical="center"/>
      <protection hidden="1"/>
    </xf>
    <xf numFmtId="0" fontId="30" fillId="0" borderId="0" xfId="0" applyFont="1" applyAlignment="1" applyProtection="1">
      <alignment horizontal="left"/>
    </xf>
    <xf numFmtId="0" fontId="30" fillId="0" borderId="0" xfId="0" applyFont="1" applyProtection="1"/>
    <xf numFmtId="0" fontId="30" fillId="0" borderId="0" xfId="0" applyFont="1" applyAlignment="1" applyProtection="1">
      <alignment horizontal="center"/>
    </xf>
    <xf numFmtId="4" fontId="8" fillId="0" borderId="0" xfId="0" applyNumberFormat="1" applyFont="1" applyAlignment="1" applyProtection="1">
      <alignment horizontal="center" vertical="center"/>
    </xf>
    <xf numFmtId="0" fontId="9" fillId="0" borderId="0" xfId="0" applyFont="1" applyAlignment="1" applyProtection="1">
      <alignment horizontal="right" vertical="center"/>
    </xf>
    <xf numFmtId="0" fontId="12" fillId="0" borderId="0" xfId="0" applyFont="1" applyAlignment="1" applyProtection="1">
      <alignment vertical="center"/>
    </xf>
    <xf numFmtId="164" fontId="7" fillId="0" borderId="0" xfId="0" applyNumberFormat="1" applyFont="1" applyAlignment="1" applyProtection="1">
      <alignment horizontal="center" vertical="center"/>
    </xf>
    <xf numFmtId="2" fontId="1" fillId="0" borderId="0" xfId="0" applyNumberFormat="1" applyFont="1" applyAlignment="1" applyProtection="1">
      <alignment horizontal="center" vertical="center"/>
    </xf>
    <xf numFmtId="0" fontId="6" fillId="0" borderId="0" xfId="0" applyFont="1" applyAlignment="1" applyProtection="1">
      <alignment horizontal="right" vertical="center"/>
    </xf>
    <xf numFmtId="0" fontId="3" fillId="0" borderId="0" xfId="0" applyFont="1" applyAlignment="1" applyProtection="1">
      <alignment horizontal="center" vertical="center"/>
    </xf>
    <xf numFmtId="1" fontId="1" fillId="0" borderId="0" xfId="0" applyNumberFormat="1" applyFont="1" applyAlignment="1" applyProtection="1">
      <alignment horizontal="center" vertical="center"/>
    </xf>
    <xf numFmtId="0" fontId="7" fillId="0" borderId="0" xfId="0" applyFont="1" applyAlignment="1" applyProtection="1">
      <alignment horizontal="right" vertical="center"/>
    </xf>
    <xf numFmtId="2" fontId="7" fillId="0" borderId="0" xfId="0" applyNumberFormat="1" applyFont="1" applyAlignment="1" applyProtection="1">
      <alignment horizontal="center" vertical="center"/>
    </xf>
    <xf numFmtId="0" fontId="7" fillId="0" borderId="0" xfId="0" applyFont="1" applyAlignment="1" applyProtection="1">
      <alignment horizontal="right" vertical="center"/>
    </xf>
    <xf numFmtId="2" fontId="7" fillId="0" borderId="0" xfId="0" applyNumberFormat="1" applyFont="1" applyAlignment="1" applyProtection="1">
      <alignment horizontal="right" vertical="center"/>
    </xf>
    <xf numFmtId="2" fontId="1" fillId="3" borderId="0" xfId="0" applyNumberFormat="1" applyFont="1" applyFill="1" applyAlignment="1" applyProtection="1">
      <alignment horizontal="center" vertical="center"/>
    </xf>
    <xf numFmtId="0" fontId="5" fillId="0" borderId="0" xfId="0" applyFont="1" applyAlignment="1" applyProtection="1">
      <alignment horizontal="right" vertical="center"/>
    </xf>
    <xf numFmtId="0" fontId="8" fillId="0" borderId="0" xfId="0" applyFont="1" applyAlignment="1" applyProtection="1">
      <alignment horizontal="left" vertical="center"/>
    </xf>
    <xf numFmtId="2" fontId="1" fillId="4" borderId="0" xfId="0" applyNumberFormat="1" applyFont="1" applyFill="1" applyAlignment="1" applyProtection="1">
      <alignment horizontal="center" vertical="center"/>
    </xf>
    <xf numFmtId="2" fontId="7" fillId="0" borderId="0" xfId="0" applyNumberFormat="1" applyFont="1" applyAlignment="1" applyProtection="1">
      <alignment vertical="center"/>
    </xf>
    <xf numFmtId="4" fontId="1" fillId="0" borderId="0" xfId="0" applyNumberFormat="1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center" vertical="center"/>
    </xf>
    <xf numFmtId="2" fontId="1" fillId="0" borderId="0" xfId="0" applyNumberFormat="1" applyFont="1" applyAlignment="1" applyProtection="1">
      <alignment horizontal="right" vertical="center"/>
    </xf>
    <xf numFmtId="0" fontId="1" fillId="0" borderId="3" xfId="0" applyFont="1" applyBorder="1" applyAlignment="1" applyProtection="1">
      <alignment horizontal="center" vertical="center"/>
    </xf>
    <xf numFmtId="0" fontId="1" fillId="0" borderId="4" xfId="0" applyFont="1" applyBorder="1" applyAlignment="1" applyProtection="1">
      <alignment horizontal="center" vertical="center"/>
    </xf>
    <xf numFmtId="0" fontId="1" fillId="0" borderId="5" xfId="0" applyFont="1" applyBorder="1" applyAlignment="1" applyProtection="1">
      <alignment horizontal="center" vertical="center"/>
    </xf>
    <xf numFmtId="4" fontId="9" fillId="0" borderId="0" xfId="0" applyNumberFormat="1" applyFont="1" applyAlignment="1" applyProtection="1">
      <alignment vertical="center"/>
    </xf>
    <xf numFmtId="1" fontId="9" fillId="0" borderId="0" xfId="0" applyNumberFormat="1" applyFont="1" applyAlignment="1" applyProtection="1">
      <alignment horizontal="center" vertical="center"/>
    </xf>
    <xf numFmtId="0" fontId="1" fillId="0" borderId="6" xfId="0" applyFont="1" applyBorder="1" applyAlignment="1" applyProtection="1">
      <alignment horizontal="center" vertical="center"/>
    </xf>
    <xf numFmtId="0" fontId="20" fillId="0" borderId="0" xfId="0" applyFont="1" applyAlignment="1" applyProtection="1">
      <alignment vertical="center"/>
    </xf>
    <xf numFmtId="4" fontId="27" fillId="0" borderId="0" xfId="0" applyNumberFormat="1" applyFont="1" applyAlignment="1" applyProtection="1">
      <alignment horizontal="left" vertical="center"/>
    </xf>
    <xf numFmtId="0" fontId="25" fillId="0" borderId="0" xfId="0" applyFont="1" applyAlignment="1" applyProtection="1">
      <alignment horizontal="right" vertical="center"/>
    </xf>
    <xf numFmtId="1" fontId="3" fillId="2" borderId="0" xfId="0" applyNumberFormat="1" applyFont="1" applyFill="1" applyAlignment="1" applyProtection="1">
      <alignment horizontal="center" vertical="center"/>
      <protection locked="0" hidden="1"/>
    </xf>
    <xf numFmtId="4" fontId="7" fillId="5" borderId="2" xfId="0" applyNumberFormat="1" applyFont="1" applyFill="1" applyBorder="1" applyAlignment="1" applyProtection="1">
      <alignment horizontal="center" vertical="center"/>
      <protection locked="0" hidden="1"/>
    </xf>
    <xf numFmtId="2" fontId="3" fillId="2" borderId="4" xfId="0" applyNumberFormat="1" applyFont="1" applyFill="1" applyBorder="1" applyAlignment="1" applyProtection="1">
      <alignment horizontal="center" vertical="center"/>
      <protection locked="0" hidden="1"/>
    </xf>
    <xf numFmtId="2" fontId="16" fillId="2" borderId="4" xfId="0" applyNumberFormat="1" applyFont="1" applyFill="1" applyBorder="1" applyAlignment="1" applyProtection="1">
      <alignment horizontal="center" vertical="center"/>
      <protection locked="0" hidden="1"/>
    </xf>
    <xf numFmtId="2" fontId="3" fillId="2" borderId="5" xfId="0" applyNumberFormat="1" applyFont="1" applyFill="1" applyBorder="1" applyAlignment="1" applyProtection="1">
      <alignment horizontal="center" vertical="center"/>
      <protection locked="0" hidden="1"/>
    </xf>
    <xf numFmtId="2" fontId="1" fillId="2" borderId="5" xfId="0" applyNumberFormat="1" applyFont="1" applyFill="1" applyBorder="1" applyAlignment="1" applyProtection="1">
      <alignment horizontal="center" vertical="center"/>
      <protection locked="0" hidden="1"/>
    </xf>
    <xf numFmtId="0" fontId="3" fillId="2" borderId="5" xfId="0" applyFont="1" applyFill="1" applyBorder="1" applyAlignment="1" applyProtection="1">
      <alignment horizontal="center" vertical="center"/>
      <protection locked="0" hidden="1"/>
    </xf>
    <xf numFmtId="2" fontId="16" fillId="2" borderId="5" xfId="0" applyNumberFormat="1" applyFont="1" applyFill="1" applyBorder="1" applyAlignment="1" applyProtection="1">
      <alignment horizontal="center" vertical="center"/>
      <protection locked="0" hidden="1"/>
    </xf>
    <xf numFmtId="0" fontId="3" fillId="2" borderId="6" xfId="0" applyFont="1" applyFill="1" applyBorder="1" applyAlignment="1" applyProtection="1">
      <alignment horizontal="center" vertical="center"/>
      <protection locked="0" hidden="1"/>
    </xf>
    <xf numFmtId="2" fontId="1" fillId="2" borderId="6" xfId="0" applyNumberFormat="1" applyFont="1" applyFill="1" applyBorder="1" applyAlignment="1" applyProtection="1">
      <alignment horizontal="center" vertical="center"/>
      <protection locked="0" hidden="1"/>
    </xf>
    <xf numFmtId="0" fontId="7" fillId="0" borderId="0" xfId="0" applyFont="1" applyAlignment="1" applyProtection="1">
      <alignment vertical="center"/>
      <protection hidden="1"/>
    </xf>
    <xf numFmtId="2" fontId="1" fillId="0" borderId="0" xfId="0" applyNumberFormat="1" applyFont="1" applyAlignment="1" applyProtection="1">
      <alignment vertical="center"/>
      <protection hidden="1"/>
    </xf>
    <xf numFmtId="165" fontId="1" fillId="0" borderId="0" xfId="0" applyNumberFormat="1" applyFont="1" applyAlignment="1" applyProtection="1">
      <alignment horizontal="center" vertical="center"/>
      <protection hidden="1"/>
    </xf>
    <xf numFmtId="0" fontId="7" fillId="0" borderId="0" xfId="0" applyFont="1" applyAlignment="1" applyProtection="1">
      <alignment horizontal="center" vertical="center"/>
      <protection hidden="1"/>
    </xf>
    <xf numFmtId="0" fontId="26" fillId="0" borderId="0" xfId="0" applyFont="1" applyAlignment="1" applyProtection="1">
      <alignment horizontal="center" vertical="center"/>
      <protection hidden="1"/>
    </xf>
    <xf numFmtId="0" fontId="26" fillId="0" borderId="0" xfId="0" applyFont="1" applyAlignment="1" applyProtection="1">
      <alignment horizontal="left" vertical="center"/>
      <protection hidden="1"/>
    </xf>
    <xf numFmtId="0" fontId="14" fillId="0" borderId="0" xfId="0" applyFont="1" applyAlignment="1" applyProtection="1">
      <alignment vertical="center"/>
      <protection hidden="1"/>
    </xf>
    <xf numFmtId="4" fontId="27" fillId="0" borderId="0" xfId="0" applyNumberFormat="1" applyFont="1" applyAlignment="1" applyProtection="1">
      <alignment horizontal="center" vertical="center"/>
      <protection hidden="1"/>
    </xf>
    <xf numFmtId="0" fontId="28" fillId="0" borderId="0" xfId="0" applyFont="1" applyAlignment="1" applyProtection="1">
      <alignment vertical="center"/>
      <protection hidden="1"/>
    </xf>
    <xf numFmtId="4" fontId="27" fillId="0" borderId="0" xfId="0" applyNumberFormat="1" applyFont="1" applyAlignment="1" applyProtection="1">
      <alignment horizontal="left" vertical="center"/>
      <protection hidden="1"/>
    </xf>
    <xf numFmtId="0" fontId="27" fillId="0" borderId="0" xfId="0" applyFont="1" applyAlignment="1" applyProtection="1">
      <alignment horizontal="right" vertical="center"/>
      <protection hidden="1"/>
    </xf>
    <xf numFmtId="1" fontId="27" fillId="0" borderId="0" xfId="0" applyNumberFormat="1" applyFont="1" applyAlignment="1" applyProtection="1">
      <alignment horizontal="left" vertical="center"/>
      <protection hidden="1"/>
    </xf>
    <xf numFmtId="0" fontId="27" fillId="0" borderId="0" xfId="0" applyFont="1" applyAlignment="1" applyProtection="1">
      <alignment vertical="center"/>
      <protection hidden="1"/>
    </xf>
    <xf numFmtId="0" fontId="27" fillId="0" borderId="0" xfId="0" applyFont="1" applyAlignment="1" applyProtection="1">
      <alignment horizontal="left" vertical="center"/>
      <protection hidden="1"/>
    </xf>
    <xf numFmtId="2" fontId="27" fillId="0" borderId="0" xfId="0" applyNumberFormat="1" applyFont="1" applyAlignment="1" applyProtection="1">
      <alignment horizontal="center" vertical="center"/>
      <protection hidden="1"/>
    </xf>
    <xf numFmtId="0" fontId="29" fillId="0" borderId="0" xfId="0" applyFont="1" applyAlignment="1" applyProtection="1">
      <alignment horizontal="right" vertical="center"/>
      <protection hidden="1"/>
    </xf>
    <xf numFmtId="0" fontId="29" fillId="0" borderId="0" xfId="0" applyFont="1" applyAlignment="1" applyProtection="1">
      <alignment horizontal="center" vertical="center"/>
      <protection hidden="1"/>
    </xf>
    <xf numFmtId="0" fontId="29" fillId="0" borderId="0" xfId="0" applyFont="1" applyAlignment="1" applyProtection="1">
      <alignment horizontal="left" vertical="center"/>
      <protection hidden="1"/>
    </xf>
    <xf numFmtId="0" fontId="22" fillId="0" borderId="0" xfId="0" applyFont="1" applyAlignment="1" applyProtection="1">
      <alignment horizontal="center" vertical="center"/>
      <protection hidden="1"/>
    </xf>
    <xf numFmtId="0" fontId="22" fillId="0" borderId="0" xfId="0" applyFont="1" applyAlignment="1" applyProtection="1">
      <alignment horizontal="left" vertical="center"/>
      <protection hidden="1"/>
    </xf>
    <xf numFmtId="0" fontId="22" fillId="0" borderId="0" xfId="0" applyFont="1" applyAlignment="1" applyProtection="1">
      <alignment vertical="center"/>
      <protection hidden="1"/>
    </xf>
    <xf numFmtId="0" fontId="21" fillId="0" borderId="0" xfId="0" applyFont="1" applyAlignment="1" applyProtection="1">
      <alignment horizontal="center" vertical="center"/>
      <protection hidden="1"/>
    </xf>
    <xf numFmtId="0" fontId="21" fillId="0" borderId="0" xfId="0" applyFont="1" applyAlignment="1" applyProtection="1">
      <alignment horizontal="left" vertical="center"/>
      <protection hidden="1"/>
    </xf>
    <xf numFmtId="1" fontId="1" fillId="0" borderId="0" xfId="0" applyNumberFormat="1" applyFont="1" applyAlignment="1" applyProtection="1">
      <alignment horizontal="center" vertical="center"/>
      <protection hidden="1"/>
    </xf>
    <xf numFmtId="4" fontId="20" fillId="0" borderId="0" xfId="0" applyNumberFormat="1" applyFont="1" applyAlignment="1" applyProtection="1">
      <alignment horizontal="center" vertical="center"/>
      <protection hidden="1"/>
    </xf>
    <xf numFmtId="4" fontId="7" fillId="0" borderId="0" xfId="0" applyNumberFormat="1" applyFont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center" vertical="center"/>
      <protection hidden="1"/>
    </xf>
    <xf numFmtId="4" fontId="8" fillId="0" borderId="0" xfId="0" applyNumberFormat="1" applyFont="1" applyAlignment="1" applyProtection="1">
      <alignment horizontal="center" vertical="center"/>
      <protection hidden="1"/>
    </xf>
    <xf numFmtId="0" fontId="10" fillId="0" borderId="0" xfId="0" applyFont="1" applyAlignment="1" applyProtection="1">
      <alignment horizontal="center" vertical="center"/>
      <protection hidden="1"/>
    </xf>
    <xf numFmtId="2" fontId="8" fillId="0" borderId="0" xfId="0" applyNumberFormat="1" applyFont="1" applyAlignment="1" applyProtection="1">
      <alignment horizontal="center" vertical="center"/>
      <protection hidden="1"/>
    </xf>
    <xf numFmtId="4" fontId="3" fillId="0" borderId="0" xfId="0" applyNumberFormat="1" applyFont="1" applyAlignment="1" applyProtection="1">
      <alignment horizontal="center" vertical="center"/>
      <protection hidden="1"/>
    </xf>
    <xf numFmtId="4" fontId="9" fillId="0" borderId="1" xfId="0" applyNumberFormat="1" applyFont="1" applyBorder="1" applyAlignment="1" applyProtection="1">
      <alignment horizontal="center" vertical="center"/>
      <protection hidden="1"/>
    </xf>
    <xf numFmtId="2" fontId="16" fillId="2" borderId="0" xfId="0" applyNumberFormat="1" applyFont="1" applyFill="1" applyAlignment="1" applyProtection="1">
      <alignment horizontal="center" vertical="center"/>
      <protection locked="0" hidden="1"/>
    </xf>
  </cellXfs>
  <cellStyles count="1">
    <cellStyle name="ปกติ" xfId="0" builtinId="0"/>
  </cellStyles>
  <dxfs count="0"/>
  <tableStyles count="0" defaultTableStyle="TableStyleMedium2" defaultPivotStyle="PivotStyleLight16"/>
  <colors>
    <mruColors>
      <color rgb="FF0000FF"/>
      <color rgb="FF008000"/>
      <color rgb="FF6600CC"/>
      <color rgb="FFC0C0C0"/>
      <color rgb="FF00FFFF"/>
      <color rgb="FFEAEAEA"/>
      <color rgb="FFFFFFCC"/>
      <color rgb="FFCCFF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10.png"/><Relationship Id="rId3" Type="http://schemas.openxmlformats.org/officeDocument/2006/relationships/image" Target="../media/image5.png"/><Relationship Id="rId7" Type="http://schemas.openxmlformats.org/officeDocument/2006/relationships/image" Target="../media/image9.png"/><Relationship Id="rId2" Type="http://schemas.openxmlformats.org/officeDocument/2006/relationships/image" Target="../media/image4.png"/><Relationship Id="rId1" Type="http://schemas.openxmlformats.org/officeDocument/2006/relationships/image" Target="../media/image3.png"/><Relationship Id="rId6" Type="http://schemas.openxmlformats.org/officeDocument/2006/relationships/image" Target="../media/image8.png"/><Relationship Id="rId11" Type="http://schemas.openxmlformats.org/officeDocument/2006/relationships/image" Target="../media/image12.jpg"/><Relationship Id="rId5" Type="http://schemas.openxmlformats.org/officeDocument/2006/relationships/image" Target="../media/image7.png"/><Relationship Id="rId10" Type="http://schemas.openxmlformats.org/officeDocument/2006/relationships/image" Target="../media/image11.jpg"/><Relationship Id="rId4" Type="http://schemas.openxmlformats.org/officeDocument/2006/relationships/image" Target="../media/image6.png"/><Relationship Id="rId9" Type="http://schemas.microsoft.com/office/2007/relationships/hdphoto" Target="../media/hdphoto2.wd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7620</xdr:colOff>
      <xdr:row>17</xdr:row>
      <xdr:rowOff>7620</xdr:rowOff>
    </xdr:from>
    <xdr:to>
      <xdr:col>3</xdr:col>
      <xdr:colOff>7620</xdr:colOff>
      <xdr:row>26</xdr:row>
      <xdr:rowOff>198120</xdr:rowOff>
    </xdr:to>
    <xdr:cxnSp macro="">
      <xdr:nvCxnSpPr>
        <xdr:cNvPr id="3" name="ตัวเชื่อมต่อตรง 2">
          <a:extLst>
            <a:ext uri="{FF2B5EF4-FFF2-40B4-BE49-F238E27FC236}">
              <a16:creationId xmlns:a16="http://schemas.microsoft.com/office/drawing/2014/main" id="{8111F571-FDF2-BD7D-8785-6ED606029512}"/>
            </a:ext>
          </a:extLst>
        </xdr:cNvPr>
        <xdr:cNvCxnSpPr/>
      </xdr:nvCxnSpPr>
      <xdr:spPr>
        <a:xfrm>
          <a:off x="2019300" y="861060"/>
          <a:ext cx="0" cy="2110740"/>
        </a:xfrm>
        <a:prstGeom prst="line">
          <a:avLst/>
        </a:prstGeom>
        <a:ln w="9525">
          <a:solidFill>
            <a:schemeClr val="bg1">
              <a:lumMod val="50000"/>
            </a:schemeClr>
          </a:solidFill>
          <a:prstDash val="lgDash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662940</xdr:colOff>
      <xdr:row>17</xdr:row>
      <xdr:rowOff>7620</xdr:rowOff>
    </xdr:from>
    <xdr:to>
      <xdr:col>5</xdr:col>
      <xdr:colOff>662940</xdr:colOff>
      <xdr:row>26</xdr:row>
      <xdr:rowOff>190500</xdr:rowOff>
    </xdr:to>
    <xdr:cxnSp macro="">
      <xdr:nvCxnSpPr>
        <xdr:cNvPr id="4" name="ตัวเชื่อมต่อตรง 3">
          <a:extLst>
            <a:ext uri="{FF2B5EF4-FFF2-40B4-BE49-F238E27FC236}">
              <a16:creationId xmlns:a16="http://schemas.microsoft.com/office/drawing/2014/main" id="{9D0BEB32-DD20-40FE-A48F-D150CBE1B12D}"/>
            </a:ext>
          </a:extLst>
        </xdr:cNvPr>
        <xdr:cNvCxnSpPr/>
      </xdr:nvCxnSpPr>
      <xdr:spPr>
        <a:xfrm>
          <a:off x="4015740" y="861060"/>
          <a:ext cx="0" cy="2103120"/>
        </a:xfrm>
        <a:prstGeom prst="line">
          <a:avLst/>
        </a:prstGeom>
        <a:ln w="9525">
          <a:solidFill>
            <a:schemeClr val="bg1">
              <a:lumMod val="50000"/>
            </a:schemeClr>
          </a:solidFill>
          <a:prstDash val="lgDash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17</xdr:row>
      <xdr:rowOff>7620</xdr:rowOff>
    </xdr:from>
    <xdr:to>
      <xdr:col>9</xdr:col>
      <xdr:colOff>0</xdr:colOff>
      <xdr:row>26</xdr:row>
      <xdr:rowOff>190500</xdr:rowOff>
    </xdr:to>
    <xdr:cxnSp macro="">
      <xdr:nvCxnSpPr>
        <xdr:cNvPr id="5" name="ตัวเชื่อมต่อตรง 4">
          <a:extLst>
            <a:ext uri="{FF2B5EF4-FFF2-40B4-BE49-F238E27FC236}">
              <a16:creationId xmlns:a16="http://schemas.microsoft.com/office/drawing/2014/main" id="{D7EF91B6-2568-4583-BC73-FE693AFEFF49}"/>
            </a:ext>
          </a:extLst>
        </xdr:cNvPr>
        <xdr:cNvCxnSpPr/>
      </xdr:nvCxnSpPr>
      <xdr:spPr>
        <a:xfrm>
          <a:off x="6035040" y="861060"/>
          <a:ext cx="0" cy="2103120"/>
        </a:xfrm>
        <a:prstGeom prst="line">
          <a:avLst/>
        </a:prstGeom>
        <a:ln w="9525">
          <a:solidFill>
            <a:schemeClr val="bg1">
              <a:lumMod val="50000"/>
            </a:schemeClr>
          </a:solidFill>
          <a:prstDash val="lgDash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7620</xdr:colOff>
      <xdr:row>17</xdr:row>
      <xdr:rowOff>22860</xdr:rowOff>
    </xdr:from>
    <xdr:to>
      <xdr:col>12</xdr:col>
      <xdr:colOff>7620</xdr:colOff>
      <xdr:row>26</xdr:row>
      <xdr:rowOff>205740</xdr:rowOff>
    </xdr:to>
    <xdr:cxnSp macro="">
      <xdr:nvCxnSpPr>
        <xdr:cNvPr id="11" name="ตัวเชื่อมต่อตรง 10">
          <a:extLst>
            <a:ext uri="{FF2B5EF4-FFF2-40B4-BE49-F238E27FC236}">
              <a16:creationId xmlns:a16="http://schemas.microsoft.com/office/drawing/2014/main" id="{EDF2450A-8150-40AE-862E-26439CB31A41}"/>
            </a:ext>
          </a:extLst>
        </xdr:cNvPr>
        <xdr:cNvCxnSpPr/>
      </xdr:nvCxnSpPr>
      <xdr:spPr>
        <a:xfrm>
          <a:off x="8054340" y="876300"/>
          <a:ext cx="0" cy="2103120"/>
        </a:xfrm>
        <a:prstGeom prst="line">
          <a:avLst/>
        </a:prstGeom>
        <a:ln w="9525">
          <a:solidFill>
            <a:schemeClr val="bg1">
              <a:lumMod val="50000"/>
            </a:schemeClr>
          </a:solidFill>
          <a:prstDash val="lgDash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15240</xdr:colOff>
      <xdr:row>17</xdr:row>
      <xdr:rowOff>0</xdr:rowOff>
    </xdr:from>
    <xdr:to>
      <xdr:col>12</xdr:col>
      <xdr:colOff>15240</xdr:colOff>
      <xdr:row>17</xdr:row>
      <xdr:rowOff>0</xdr:rowOff>
    </xdr:to>
    <xdr:cxnSp macro="">
      <xdr:nvCxnSpPr>
        <xdr:cNvPr id="13" name="ตัวเชื่อมต่อตรง 12">
          <a:extLst>
            <a:ext uri="{FF2B5EF4-FFF2-40B4-BE49-F238E27FC236}">
              <a16:creationId xmlns:a16="http://schemas.microsoft.com/office/drawing/2014/main" id="{BB11247C-20C6-489F-3E60-03DA69345CBE}"/>
            </a:ext>
          </a:extLst>
        </xdr:cNvPr>
        <xdr:cNvCxnSpPr/>
      </xdr:nvCxnSpPr>
      <xdr:spPr>
        <a:xfrm>
          <a:off x="2026920" y="853440"/>
          <a:ext cx="6035040" cy="0"/>
        </a:xfrm>
        <a:prstGeom prst="line">
          <a:avLst/>
        </a:prstGeom>
        <a:ln w="9525">
          <a:solidFill>
            <a:schemeClr val="bg1">
              <a:lumMod val="50000"/>
            </a:schemeClr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662940</xdr:colOff>
      <xdr:row>14</xdr:row>
      <xdr:rowOff>7620</xdr:rowOff>
    </xdr:from>
    <xdr:to>
      <xdr:col>2</xdr:col>
      <xdr:colOff>662940</xdr:colOff>
      <xdr:row>16</xdr:row>
      <xdr:rowOff>83820</xdr:rowOff>
    </xdr:to>
    <xdr:cxnSp macro="">
      <xdr:nvCxnSpPr>
        <xdr:cNvPr id="14" name="ตัวเชื่อมต่อตรง 13">
          <a:extLst>
            <a:ext uri="{FF2B5EF4-FFF2-40B4-BE49-F238E27FC236}">
              <a16:creationId xmlns:a16="http://schemas.microsoft.com/office/drawing/2014/main" id="{7763A8D8-87BA-4F70-B1C7-12E9D71F28D3}"/>
            </a:ext>
          </a:extLst>
        </xdr:cNvPr>
        <xdr:cNvCxnSpPr/>
      </xdr:nvCxnSpPr>
      <xdr:spPr>
        <a:xfrm>
          <a:off x="2004060" y="220980"/>
          <a:ext cx="0" cy="502920"/>
        </a:xfrm>
        <a:prstGeom prst="line">
          <a:avLst/>
        </a:prstGeom>
        <a:ln w="9525">
          <a:solidFill>
            <a:schemeClr val="bg1">
              <a:lumMod val="50000"/>
            </a:schemeClr>
          </a:solidFill>
          <a:prstDash val="lgDash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13</xdr:row>
      <xdr:rowOff>182880</xdr:rowOff>
    </xdr:from>
    <xdr:to>
      <xdr:col>6</xdr:col>
      <xdr:colOff>0</xdr:colOff>
      <xdr:row>16</xdr:row>
      <xdr:rowOff>45720</xdr:rowOff>
    </xdr:to>
    <xdr:cxnSp macro="">
      <xdr:nvCxnSpPr>
        <xdr:cNvPr id="16" name="ตัวเชื่อมต่อตรง 15">
          <a:extLst>
            <a:ext uri="{FF2B5EF4-FFF2-40B4-BE49-F238E27FC236}">
              <a16:creationId xmlns:a16="http://schemas.microsoft.com/office/drawing/2014/main" id="{7ACA019F-4ADA-40FD-AA23-F11079676D07}"/>
            </a:ext>
          </a:extLst>
        </xdr:cNvPr>
        <xdr:cNvCxnSpPr/>
      </xdr:nvCxnSpPr>
      <xdr:spPr>
        <a:xfrm>
          <a:off x="4023360" y="1676400"/>
          <a:ext cx="0" cy="502920"/>
        </a:xfrm>
        <a:prstGeom prst="line">
          <a:avLst/>
        </a:prstGeom>
        <a:ln w="9525">
          <a:solidFill>
            <a:schemeClr val="bg1">
              <a:lumMod val="50000"/>
            </a:schemeClr>
          </a:solidFill>
          <a:prstDash val="lgDash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14</xdr:row>
      <xdr:rowOff>0</xdr:rowOff>
    </xdr:from>
    <xdr:to>
      <xdr:col>9</xdr:col>
      <xdr:colOff>0</xdr:colOff>
      <xdr:row>16</xdr:row>
      <xdr:rowOff>76200</xdr:rowOff>
    </xdr:to>
    <xdr:cxnSp macro="">
      <xdr:nvCxnSpPr>
        <xdr:cNvPr id="17" name="ตัวเชื่อมต่อตรง 16">
          <a:extLst>
            <a:ext uri="{FF2B5EF4-FFF2-40B4-BE49-F238E27FC236}">
              <a16:creationId xmlns:a16="http://schemas.microsoft.com/office/drawing/2014/main" id="{35AFFCE3-3722-4CF9-9596-62E60D294080}"/>
            </a:ext>
          </a:extLst>
        </xdr:cNvPr>
        <xdr:cNvCxnSpPr/>
      </xdr:nvCxnSpPr>
      <xdr:spPr>
        <a:xfrm>
          <a:off x="6035040" y="1706880"/>
          <a:ext cx="0" cy="502920"/>
        </a:xfrm>
        <a:prstGeom prst="line">
          <a:avLst/>
        </a:prstGeom>
        <a:ln w="9525">
          <a:solidFill>
            <a:schemeClr val="bg1">
              <a:lumMod val="50000"/>
            </a:schemeClr>
          </a:solidFill>
          <a:prstDash val="lgDash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13</xdr:row>
      <xdr:rowOff>198120</xdr:rowOff>
    </xdr:from>
    <xdr:to>
      <xdr:col>12</xdr:col>
      <xdr:colOff>0</xdr:colOff>
      <xdr:row>16</xdr:row>
      <xdr:rowOff>60960</xdr:rowOff>
    </xdr:to>
    <xdr:cxnSp macro="">
      <xdr:nvCxnSpPr>
        <xdr:cNvPr id="18" name="ตัวเชื่อมต่อตรง 17">
          <a:extLst>
            <a:ext uri="{FF2B5EF4-FFF2-40B4-BE49-F238E27FC236}">
              <a16:creationId xmlns:a16="http://schemas.microsoft.com/office/drawing/2014/main" id="{43FCBBD6-EBC1-40B7-B001-5AD79629BEBE}"/>
            </a:ext>
          </a:extLst>
        </xdr:cNvPr>
        <xdr:cNvCxnSpPr/>
      </xdr:nvCxnSpPr>
      <xdr:spPr>
        <a:xfrm>
          <a:off x="8046720" y="1691640"/>
          <a:ext cx="0" cy="502920"/>
        </a:xfrm>
        <a:prstGeom prst="line">
          <a:avLst/>
        </a:prstGeom>
        <a:ln w="9525">
          <a:solidFill>
            <a:schemeClr val="bg1">
              <a:lumMod val="50000"/>
            </a:schemeClr>
          </a:solidFill>
          <a:prstDash val="lgDash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403860</xdr:colOff>
      <xdr:row>15</xdr:row>
      <xdr:rowOff>0</xdr:rowOff>
    </xdr:from>
    <xdr:to>
      <xdr:col>12</xdr:col>
      <xdr:colOff>228600</xdr:colOff>
      <xdr:row>15</xdr:row>
      <xdr:rowOff>0</xdr:rowOff>
    </xdr:to>
    <xdr:cxnSp macro="">
      <xdr:nvCxnSpPr>
        <xdr:cNvPr id="19" name="ตัวเชื่อมต่อตรง 18">
          <a:extLst>
            <a:ext uri="{FF2B5EF4-FFF2-40B4-BE49-F238E27FC236}">
              <a16:creationId xmlns:a16="http://schemas.microsoft.com/office/drawing/2014/main" id="{6F299B37-2995-4365-9974-287C085A1C51}"/>
            </a:ext>
          </a:extLst>
        </xdr:cNvPr>
        <xdr:cNvCxnSpPr/>
      </xdr:nvCxnSpPr>
      <xdr:spPr>
        <a:xfrm>
          <a:off x="1744980" y="1920240"/>
          <a:ext cx="6530340" cy="0"/>
        </a:xfrm>
        <a:prstGeom prst="line">
          <a:avLst/>
        </a:prstGeom>
        <a:ln w="9525">
          <a:solidFill>
            <a:schemeClr val="bg1">
              <a:lumMod val="50000"/>
            </a:schemeClr>
          </a:solidFill>
          <a:prstDash val="lgDash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617220</xdr:colOff>
      <xdr:row>14</xdr:row>
      <xdr:rowOff>160020</xdr:rowOff>
    </xdr:from>
    <xdr:to>
      <xdr:col>3</xdr:col>
      <xdr:colOff>38100</xdr:colOff>
      <xdr:row>15</xdr:row>
      <xdr:rowOff>38100</xdr:rowOff>
    </xdr:to>
    <xdr:sp macro="" textlink="">
      <xdr:nvSpPr>
        <xdr:cNvPr id="21" name="วงรี 20">
          <a:extLst>
            <a:ext uri="{FF2B5EF4-FFF2-40B4-BE49-F238E27FC236}">
              <a16:creationId xmlns:a16="http://schemas.microsoft.com/office/drawing/2014/main" id="{3F472C6C-50B5-00E4-AA75-9E61ED9E33AE}"/>
            </a:ext>
          </a:extLst>
        </xdr:cNvPr>
        <xdr:cNvSpPr/>
      </xdr:nvSpPr>
      <xdr:spPr>
        <a:xfrm>
          <a:off x="1958340" y="1866900"/>
          <a:ext cx="91440" cy="9144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708660</xdr:colOff>
      <xdr:row>14</xdr:row>
      <xdr:rowOff>175260</xdr:rowOff>
    </xdr:from>
    <xdr:to>
      <xdr:col>12</xdr:col>
      <xdr:colOff>45720</xdr:colOff>
      <xdr:row>15</xdr:row>
      <xdr:rowOff>53340</xdr:rowOff>
    </xdr:to>
    <xdr:sp macro="" textlink="">
      <xdr:nvSpPr>
        <xdr:cNvPr id="22" name="วงรี 21">
          <a:extLst>
            <a:ext uri="{FF2B5EF4-FFF2-40B4-BE49-F238E27FC236}">
              <a16:creationId xmlns:a16="http://schemas.microsoft.com/office/drawing/2014/main" id="{8A5CFC44-50E9-4E6E-9F0E-23C5CFF9FF14}"/>
            </a:ext>
          </a:extLst>
        </xdr:cNvPr>
        <xdr:cNvSpPr/>
      </xdr:nvSpPr>
      <xdr:spPr>
        <a:xfrm>
          <a:off x="8138160" y="3436620"/>
          <a:ext cx="91440" cy="10668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617220</xdr:colOff>
      <xdr:row>14</xdr:row>
      <xdr:rowOff>175260</xdr:rowOff>
    </xdr:from>
    <xdr:to>
      <xdr:col>9</xdr:col>
      <xdr:colOff>53340</xdr:colOff>
      <xdr:row>15</xdr:row>
      <xdr:rowOff>53340</xdr:rowOff>
    </xdr:to>
    <xdr:sp macro="" textlink="">
      <xdr:nvSpPr>
        <xdr:cNvPr id="23" name="วงรี 22">
          <a:extLst>
            <a:ext uri="{FF2B5EF4-FFF2-40B4-BE49-F238E27FC236}">
              <a16:creationId xmlns:a16="http://schemas.microsoft.com/office/drawing/2014/main" id="{F66B999F-A062-4DD4-BCD6-DB4047CDA241}"/>
            </a:ext>
          </a:extLst>
        </xdr:cNvPr>
        <xdr:cNvSpPr/>
      </xdr:nvSpPr>
      <xdr:spPr>
        <a:xfrm>
          <a:off x="5981700" y="3375660"/>
          <a:ext cx="106680" cy="10668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624840</xdr:colOff>
      <xdr:row>14</xdr:row>
      <xdr:rowOff>175260</xdr:rowOff>
    </xdr:from>
    <xdr:to>
      <xdr:col>6</xdr:col>
      <xdr:colOff>45720</xdr:colOff>
      <xdr:row>15</xdr:row>
      <xdr:rowOff>53340</xdr:rowOff>
    </xdr:to>
    <xdr:sp macro="" textlink="">
      <xdr:nvSpPr>
        <xdr:cNvPr id="24" name="วงรี 23">
          <a:extLst>
            <a:ext uri="{FF2B5EF4-FFF2-40B4-BE49-F238E27FC236}">
              <a16:creationId xmlns:a16="http://schemas.microsoft.com/office/drawing/2014/main" id="{51302C61-12E2-46A2-8D11-4BD1AF7EABA6}"/>
            </a:ext>
          </a:extLst>
        </xdr:cNvPr>
        <xdr:cNvSpPr/>
      </xdr:nvSpPr>
      <xdr:spPr>
        <a:xfrm>
          <a:off x="3977640" y="1882140"/>
          <a:ext cx="91440" cy="9144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563880</xdr:colOff>
      <xdr:row>17</xdr:row>
      <xdr:rowOff>0</xdr:rowOff>
    </xdr:from>
    <xdr:to>
      <xdr:col>13</xdr:col>
      <xdr:colOff>556260</xdr:colOff>
      <xdr:row>17</xdr:row>
      <xdr:rowOff>0</xdr:rowOff>
    </xdr:to>
    <xdr:cxnSp macro="">
      <xdr:nvCxnSpPr>
        <xdr:cNvPr id="2" name="ตัวเชื่อมต่อตรง 1">
          <a:extLst>
            <a:ext uri="{FF2B5EF4-FFF2-40B4-BE49-F238E27FC236}">
              <a16:creationId xmlns:a16="http://schemas.microsoft.com/office/drawing/2014/main" id="{3EF264BA-5147-47F6-BE1A-E493314C1E9B}"/>
            </a:ext>
          </a:extLst>
        </xdr:cNvPr>
        <xdr:cNvCxnSpPr/>
      </xdr:nvCxnSpPr>
      <xdr:spPr>
        <a:xfrm>
          <a:off x="7940040" y="3886200"/>
          <a:ext cx="1333500" cy="0"/>
        </a:xfrm>
        <a:prstGeom prst="line">
          <a:avLst/>
        </a:prstGeom>
        <a:ln w="9525">
          <a:solidFill>
            <a:schemeClr val="bg1">
              <a:lumMod val="50000"/>
            </a:schemeClr>
          </a:solidFill>
          <a:prstDash val="lgDash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579120</xdr:colOff>
      <xdr:row>26</xdr:row>
      <xdr:rowOff>220980</xdr:rowOff>
    </xdr:from>
    <xdr:to>
      <xdr:col>13</xdr:col>
      <xdr:colOff>571500</xdr:colOff>
      <xdr:row>26</xdr:row>
      <xdr:rowOff>220980</xdr:rowOff>
    </xdr:to>
    <xdr:cxnSp macro="">
      <xdr:nvCxnSpPr>
        <xdr:cNvPr id="7" name="ตัวเชื่อมต่อตรง 6">
          <a:extLst>
            <a:ext uri="{FF2B5EF4-FFF2-40B4-BE49-F238E27FC236}">
              <a16:creationId xmlns:a16="http://schemas.microsoft.com/office/drawing/2014/main" id="{D11C46EC-D12F-468E-900D-47D2B2C96DFD}"/>
            </a:ext>
          </a:extLst>
        </xdr:cNvPr>
        <xdr:cNvCxnSpPr/>
      </xdr:nvCxnSpPr>
      <xdr:spPr>
        <a:xfrm>
          <a:off x="7955280" y="6164580"/>
          <a:ext cx="1333500" cy="0"/>
        </a:xfrm>
        <a:prstGeom prst="line">
          <a:avLst/>
        </a:prstGeom>
        <a:ln w="9525">
          <a:solidFill>
            <a:schemeClr val="bg1">
              <a:lumMod val="50000"/>
            </a:schemeClr>
          </a:solidFill>
          <a:prstDash val="lgDash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22860</xdr:colOff>
      <xdr:row>16</xdr:row>
      <xdr:rowOff>83820</xdr:rowOff>
    </xdr:from>
    <xdr:to>
      <xdr:col>13</xdr:col>
      <xdr:colOff>22860</xdr:colOff>
      <xdr:row>27</xdr:row>
      <xdr:rowOff>129540</xdr:rowOff>
    </xdr:to>
    <xdr:cxnSp macro="">
      <xdr:nvCxnSpPr>
        <xdr:cNvPr id="8" name="ตัวเชื่อมต่อตรง 7">
          <a:extLst>
            <a:ext uri="{FF2B5EF4-FFF2-40B4-BE49-F238E27FC236}">
              <a16:creationId xmlns:a16="http://schemas.microsoft.com/office/drawing/2014/main" id="{502B7965-A12C-496D-B3CD-A04A44A7C95E}"/>
            </a:ext>
          </a:extLst>
        </xdr:cNvPr>
        <xdr:cNvCxnSpPr/>
      </xdr:nvCxnSpPr>
      <xdr:spPr>
        <a:xfrm>
          <a:off x="8740140" y="3741420"/>
          <a:ext cx="0" cy="2560320"/>
        </a:xfrm>
        <a:prstGeom prst="line">
          <a:avLst/>
        </a:prstGeom>
        <a:ln w="9525">
          <a:solidFill>
            <a:schemeClr val="bg1">
              <a:lumMod val="50000"/>
            </a:schemeClr>
          </a:solidFill>
          <a:prstDash val="lgDash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640080</xdr:colOff>
      <xdr:row>16</xdr:row>
      <xdr:rowOff>175260</xdr:rowOff>
    </xdr:from>
    <xdr:to>
      <xdr:col>13</xdr:col>
      <xdr:colOff>76200</xdr:colOff>
      <xdr:row>17</xdr:row>
      <xdr:rowOff>53340</xdr:rowOff>
    </xdr:to>
    <xdr:sp macro="" textlink="">
      <xdr:nvSpPr>
        <xdr:cNvPr id="10" name="วงรี 9">
          <a:extLst>
            <a:ext uri="{FF2B5EF4-FFF2-40B4-BE49-F238E27FC236}">
              <a16:creationId xmlns:a16="http://schemas.microsoft.com/office/drawing/2014/main" id="{CFE33367-5331-494C-A514-1E77509A6D44}"/>
            </a:ext>
          </a:extLst>
        </xdr:cNvPr>
        <xdr:cNvSpPr/>
      </xdr:nvSpPr>
      <xdr:spPr>
        <a:xfrm>
          <a:off x="8686800" y="3832860"/>
          <a:ext cx="106680" cy="10668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12</xdr:col>
      <xdr:colOff>640080</xdr:colOff>
      <xdr:row>26</xdr:row>
      <xdr:rowOff>167640</xdr:rowOff>
    </xdr:from>
    <xdr:to>
      <xdr:col>13</xdr:col>
      <xdr:colOff>76200</xdr:colOff>
      <xdr:row>27</xdr:row>
      <xdr:rowOff>45720</xdr:rowOff>
    </xdr:to>
    <xdr:sp macro="" textlink="">
      <xdr:nvSpPr>
        <xdr:cNvPr id="12" name="วงรี 11">
          <a:extLst>
            <a:ext uri="{FF2B5EF4-FFF2-40B4-BE49-F238E27FC236}">
              <a16:creationId xmlns:a16="http://schemas.microsoft.com/office/drawing/2014/main" id="{DC278801-7E94-4C3D-A125-7A1409A637B7}"/>
            </a:ext>
          </a:extLst>
        </xdr:cNvPr>
        <xdr:cNvSpPr/>
      </xdr:nvSpPr>
      <xdr:spPr>
        <a:xfrm>
          <a:off x="8686800" y="6111240"/>
          <a:ext cx="106680" cy="10668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15240</xdr:colOff>
      <xdr:row>37</xdr:row>
      <xdr:rowOff>15240</xdr:rowOff>
    </xdr:from>
    <xdr:to>
      <xdr:col>9</xdr:col>
      <xdr:colOff>38100</xdr:colOff>
      <xdr:row>37</xdr:row>
      <xdr:rowOff>15240</xdr:rowOff>
    </xdr:to>
    <xdr:cxnSp macro="">
      <xdr:nvCxnSpPr>
        <xdr:cNvPr id="25" name="ตัวเชื่อมต่อตรง 24">
          <a:extLst>
            <a:ext uri="{FF2B5EF4-FFF2-40B4-BE49-F238E27FC236}">
              <a16:creationId xmlns:a16="http://schemas.microsoft.com/office/drawing/2014/main" id="{6D804C74-9487-4821-92F0-E57E4DF5EC60}"/>
            </a:ext>
          </a:extLst>
        </xdr:cNvPr>
        <xdr:cNvCxnSpPr/>
      </xdr:nvCxnSpPr>
      <xdr:spPr>
        <a:xfrm>
          <a:off x="2026920" y="8473440"/>
          <a:ext cx="4046220" cy="0"/>
        </a:xfrm>
        <a:prstGeom prst="line">
          <a:avLst/>
        </a:prstGeom>
        <a:ln w="38100">
          <a:solidFill>
            <a:sysClr val="windowText" lastClr="00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617467</xdr:colOff>
      <xdr:row>27</xdr:row>
      <xdr:rowOff>220980</xdr:rowOff>
    </xdr:from>
    <xdr:to>
      <xdr:col>3</xdr:col>
      <xdr:colOff>663186</xdr:colOff>
      <xdr:row>37</xdr:row>
      <xdr:rowOff>198120</xdr:rowOff>
    </xdr:to>
    <xdr:sp macro="" textlink="">
      <xdr:nvSpPr>
        <xdr:cNvPr id="26" name="สี่เหลี่ยมผืนผ้า 25">
          <a:extLst>
            <a:ext uri="{FF2B5EF4-FFF2-40B4-BE49-F238E27FC236}">
              <a16:creationId xmlns:a16="http://schemas.microsoft.com/office/drawing/2014/main" id="{7811F6CA-05DE-9405-0C1A-D7E3A58D8EB9}"/>
            </a:ext>
          </a:extLst>
        </xdr:cNvPr>
        <xdr:cNvSpPr/>
      </xdr:nvSpPr>
      <xdr:spPr>
        <a:xfrm flipH="1">
          <a:off x="2629147" y="6454140"/>
          <a:ext cx="45719" cy="2354580"/>
        </a:xfrm>
        <a:prstGeom prst="rect">
          <a:avLst/>
        </a:prstGeom>
        <a:solidFill>
          <a:schemeClr val="bg1">
            <a:lumMod val="5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613285</xdr:colOff>
      <xdr:row>29</xdr:row>
      <xdr:rowOff>219784</xdr:rowOff>
    </xdr:from>
    <xdr:to>
      <xdr:col>8</xdr:col>
      <xdr:colOff>98123</xdr:colOff>
      <xdr:row>30</xdr:row>
      <xdr:rowOff>36903</xdr:rowOff>
    </xdr:to>
    <xdr:sp macro="" textlink="">
      <xdr:nvSpPr>
        <xdr:cNvPr id="27" name="สี่เหลี่ยมผืนผ้า 26">
          <a:extLst>
            <a:ext uri="{FF2B5EF4-FFF2-40B4-BE49-F238E27FC236}">
              <a16:creationId xmlns:a16="http://schemas.microsoft.com/office/drawing/2014/main" id="{8A444B73-241D-43E9-AD25-C89FEE9076F4}"/>
            </a:ext>
          </a:extLst>
        </xdr:cNvPr>
        <xdr:cNvSpPr/>
      </xdr:nvSpPr>
      <xdr:spPr>
        <a:xfrm rot="4289833">
          <a:off x="4020924" y="5453225"/>
          <a:ext cx="45719" cy="2837638"/>
        </a:xfrm>
        <a:prstGeom prst="rect">
          <a:avLst/>
        </a:prstGeom>
        <a:solidFill>
          <a:schemeClr val="bg1">
            <a:lumMod val="5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632460</xdr:colOff>
      <xdr:row>30</xdr:row>
      <xdr:rowOff>76200</xdr:rowOff>
    </xdr:from>
    <xdr:to>
      <xdr:col>3</xdr:col>
      <xdr:colOff>632460</xdr:colOff>
      <xdr:row>39</xdr:row>
      <xdr:rowOff>175260</xdr:rowOff>
    </xdr:to>
    <xdr:cxnSp macro="">
      <xdr:nvCxnSpPr>
        <xdr:cNvPr id="28" name="ตัวเชื่อมต่อตรง 27">
          <a:extLst>
            <a:ext uri="{FF2B5EF4-FFF2-40B4-BE49-F238E27FC236}">
              <a16:creationId xmlns:a16="http://schemas.microsoft.com/office/drawing/2014/main" id="{2A29752D-4292-438E-922B-04F2FDCC4B9C}"/>
            </a:ext>
          </a:extLst>
        </xdr:cNvPr>
        <xdr:cNvCxnSpPr/>
      </xdr:nvCxnSpPr>
      <xdr:spPr>
        <a:xfrm>
          <a:off x="2644140" y="7010400"/>
          <a:ext cx="0" cy="2270760"/>
        </a:xfrm>
        <a:prstGeom prst="line">
          <a:avLst/>
        </a:prstGeom>
        <a:ln w="9525">
          <a:solidFill>
            <a:schemeClr val="bg1">
              <a:lumMod val="50000"/>
            </a:schemeClr>
          </a:solidFill>
          <a:prstDash val="lgDash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15240</xdr:colOff>
      <xdr:row>27</xdr:row>
      <xdr:rowOff>0</xdr:rowOff>
    </xdr:from>
    <xdr:to>
      <xdr:col>8</xdr:col>
      <xdr:colOff>15240</xdr:colOff>
      <xdr:row>40</xdr:row>
      <xdr:rowOff>30480</xdr:rowOff>
    </xdr:to>
    <xdr:cxnSp macro="">
      <xdr:nvCxnSpPr>
        <xdr:cNvPr id="29" name="ตัวเชื่อมต่อตรง 28">
          <a:extLst>
            <a:ext uri="{FF2B5EF4-FFF2-40B4-BE49-F238E27FC236}">
              <a16:creationId xmlns:a16="http://schemas.microsoft.com/office/drawing/2014/main" id="{04CD5B9F-E9DC-48E0-B849-FEFE6D9AA1FA}"/>
            </a:ext>
          </a:extLst>
        </xdr:cNvPr>
        <xdr:cNvCxnSpPr/>
      </xdr:nvCxnSpPr>
      <xdr:spPr>
        <a:xfrm>
          <a:off x="5379720" y="6172200"/>
          <a:ext cx="0" cy="3002280"/>
        </a:xfrm>
        <a:prstGeom prst="line">
          <a:avLst/>
        </a:prstGeom>
        <a:ln w="9525">
          <a:solidFill>
            <a:schemeClr val="bg1">
              <a:lumMod val="50000"/>
            </a:schemeClr>
          </a:solidFill>
          <a:prstDash val="lgDash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289560</xdr:colOff>
      <xdr:row>39</xdr:row>
      <xdr:rowOff>0</xdr:rowOff>
    </xdr:from>
    <xdr:to>
      <xdr:col>8</xdr:col>
      <xdr:colOff>457200</xdr:colOff>
      <xdr:row>39</xdr:row>
      <xdr:rowOff>0</xdr:rowOff>
    </xdr:to>
    <xdr:cxnSp macro="">
      <xdr:nvCxnSpPr>
        <xdr:cNvPr id="33" name="ตัวเชื่อมต่อตรง 32">
          <a:extLst>
            <a:ext uri="{FF2B5EF4-FFF2-40B4-BE49-F238E27FC236}">
              <a16:creationId xmlns:a16="http://schemas.microsoft.com/office/drawing/2014/main" id="{102E30D6-FF7D-4A5A-AE2F-F350350D4936}"/>
            </a:ext>
          </a:extLst>
        </xdr:cNvPr>
        <xdr:cNvCxnSpPr/>
      </xdr:nvCxnSpPr>
      <xdr:spPr>
        <a:xfrm>
          <a:off x="2301240" y="8915400"/>
          <a:ext cx="3520440" cy="0"/>
        </a:xfrm>
        <a:prstGeom prst="line">
          <a:avLst/>
        </a:prstGeom>
        <a:ln w="9525">
          <a:solidFill>
            <a:schemeClr val="bg1">
              <a:lumMod val="50000"/>
            </a:schemeClr>
          </a:solidFill>
          <a:prstDash val="lgDash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464820</xdr:colOff>
      <xdr:row>32</xdr:row>
      <xdr:rowOff>7620</xdr:rowOff>
    </xdr:from>
    <xdr:to>
      <xdr:col>9</xdr:col>
      <xdr:colOff>15240</xdr:colOff>
      <xdr:row>32</xdr:row>
      <xdr:rowOff>7620</xdr:rowOff>
    </xdr:to>
    <xdr:cxnSp macro="">
      <xdr:nvCxnSpPr>
        <xdr:cNvPr id="35" name="ตัวเชื่อมต่อตรง 34">
          <a:extLst>
            <a:ext uri="{FF2B5EF4-FFF2-40B4-BE49-F238E27FC236}">
              <a16:creationId xmlns:a16="http://schemas.microsoft.com/office/drawing/2014/main" id="{F3609A21-147F-4964-B2AF-0A01317928B0}"/>
            </a:ext>
          </a:extLst>
        </xdr:cNvPr>
        <xdr:cNvCxnSpPr/>
      </xdr:nvCxnSpPr>
      <xdr:spPr>
        <a:xfrm>
          <a:off x="1135380" y="7414260"/>
          <a:ext cx="4914900" cy="0"/>
        </a:xfrm>
        <a:prstGeom prst="line">
          <a:avLst/>
        </a:prstGeom>
        <a:ln w="9525">
          <a:solidFill>
            <a:schemeClr val="bg1">
              <a:lumMod val="50000"/>
            </a:schemeClr>
          </a:solidFill>
          <a:prstDash val="lgDash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388620</xdr:colOff>
      <xdr:row>28</xdr:row>
      <xdr:rowOff>0</xdr:rowOff>
    </xdr:from>
    <xdr:to>
      <xdr:col>8</xdr:col>
      <xdr:colOff>655320</xdr:colOff>
      <xdr:row>28</xdr:row>
      <xdr:rowOff>0</xdr:rowOff>
    </xdr:to>
    <xdr:cxnSp macro="">
      <xdr:nvCxnSpPr>
        <xdr:cNvPr id="37" name="ตัวเชื่อมต่อตรง 36">
          <a:extLst>
            <a:ext uri="{FF2B5EF4-FFF2-40B4-BE49-F238E27FC236}">
              <a16:creationId xmlns:a16="http://schemas.microsoft.com/office/drawing/2014/main" id="{93DFA7A1-41FD-4C6D-9F96-82D082F44757}"/>
            </a:ext>
          </a:extLst>
        </xdr:cNvPr>
        <xdr:cNvCxnSpPr/>
      </xdr:nvCxnSpPr>
      <xdr:spPr>
        <a:xfrm>
          <a:off x="4411980" y="6400800"/>
          <a:ext cx="1607820" cy="0"/>
        </a:xfrm>
        <a:prstGeom prst="line">
          <a:avLst/>
        </a:prstGeom>
        <a:ln w="9525">
          <a:solidFill>
            <a:schemeClr val="bg1">
              <a:lumMod val="50000"/>
            </a:schemeClr>
          </a:solidFill>
          <a:prstDash val="lgDash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426720</xdr:colOff>
      <xdr:row>27</xdr:row>
      <xdr:rowOff>60960</xdr:rowOff>
    </xdr:from>
    <xdr:to>
      <xdr:col>8</xdr:col>
      <xdr:colOff>426720</xdr:colOff>
      <xdr:row>38</xdr:row>
      <xdr:rowOff>45720</xdr:rowOff>
    </xdr:to>
    <xdr:cxnSp macro="">
      <xdr:nvCxnSpPr>
        <xdr:cNvPr id="38" name="ตัวเชื่อมต่อตรง 37">
          <a:extLst>
            <a:ext uri="{FF2B5EF4-FFF2-40B4-BE49-F238E27FC236}">
              <a16:creationId xmlns:a16="http://schemas.microsoft.com/office/drawing/2014/main" id="{68EF6863-8A39-45EA-8668-8C83AD8E09BB}"/>
            </a:ext>
          </a:extLst>
        </xdr:cNvPr>
        <xdr:cNvCxnSpPr/>
      </xdr:nvCxnSpPr>
      <xdr:spPr>
        <a:xfrm>
          <a:off x="5791200" y="6233160"/>
          <a:ext cx="0" cy="2499360"/>
        </a:xfrm>
        <a:prstGeom prst="line">
          <a:avLst/>
        </a:prstGeom>
        <a:ln w="9525">
          <a:solidFill>
            <a:schemeClr val="bg1">
              <a:lumMod val="50000"/>
            </a:schemeClr>
          </a:solidFill>
          <a:prstDash val="lgDash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373380</xdr:colOff>
      <xdr:row>31</xdr:row>
      <xdr:rowOff>182880</xdr:rowOff>
    </xdr:from>
    <xdr:to>
      <xdr:col>8</xdr:col>
      <xdr:colOff>480060</xdr:colOff>
      <xdr:row>32</xdr:row>
      <xdr:rowOff>60960</xdr:rowOff>
    </xdr:to>
    <xdr:sp macro="" textlink="">
      <xdr:nvSpPr>
        <xdr:cNvPr id="41" name="วงรี 40">
          <a:extLst>
            <a:ext uri="{FF2B5EF4-FFF2-40B4-BE49-F238E27FC236}">
              <a16:creationId xmlns:a16="http://schemas.microsoft.com/office/drawing/2014/main" id="{495BCE10-119E-40C2-9853-6028EABAD0E7}"/>
            </a:ext>
          </a:extLst>
        </xdr:cNvPr>
        <xdr:cNvSpPr/>
      </xdr:nvSpPr>
      <xdr:spPr>
        <a:xfrm>
          <a:off x="5737860" y="7269480"/>
          <a:ext cx="106680" cy="10668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632460</xdr:colOff>
      <xdr:row>38</xdr:row>
      <xdr:rowOff>175260</xdr:rowOff>
    </xdr:from>
    <xdr:to>
      <xdr:col>8</xdr:col>
      <xdr:colOff>68580</xdr:colOff>
      <xdr:row>39</xdr:row>
      <xdr:rowOff>53340</xdr:rowOff>
    </xdr:to>
    <xdr:sp macro="" textlink="">
      <xdr:nvSpPr>
        <xdr:cNvPr id="42" name="วงรี 41">
          <a:extLst>
            <a:ext uri="{FF2B5EF4-FFF2-40B4-BE49-F238E27FC236}">
              <a16:creationId xmlns:a16="http://schemas.microsoft.com/office/drawing/2014/main" id="{D72204AB-89F0-4089-B6AF-79D4DED57EDE}"/>
            </a:ext>
          </a:extLst>
        </xdr:cNvPr>
        <xdr:cNvSpPr/>
      </xdr:nvSpPr>
      <xdr:spPr>
        <a:xfrm>
          <a:off x="5326380" y="8862060"/>
          <a:ext cx="106680" cy="10668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373380</xdr:colOff>
      <xdr:row>36</xdr:row>
      <xdr:rowOff>190500</xdr:rowOff>
    </xdr:from>
    <xdr:to>
      <xdr:col>8</xdr:col>
      <xdr:colOff>480060</xdr:colOff>
      <xdr:row>37</xdr:row>
      <xdr:rowOff>68580</xdr:rowOff>
    </xdr:to>
    <xdr:sp macro="" textlink="">
      <xdr:nvSpPr>
        <xdr:cNvPr id="43" name="วงรี 42">
          <a:extLst>
            <a:ext uri="{FF2B5EF4-FFF2-40B4-BE49-F238E27FC236}">
              <a16:creationId xmlns:a16="http://schemas.microsoft.com/office/drawing/2014/main" id="{510F553A-93D1-450F-995F-B59641552084}"/>
            </a:ext>
          </a:extLst>
        </xdr:cNvPr>
        <xdr:cNvSpPr/>
      </xdr:nvSpPr>
      <xdr:spPr>
        <a:xfrm>
          <a:off x="5737860" y="8420100"/>
          <a:ext cx="106680" cy="10668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373380</xdr:colOff>
      <xdr:row>27</xdr:row>
      <xdr:rowOff>182880</xdr:rowOff>
    </xdr:from>
    <xdr:to>
      <xdr:col>8</xdr:col>
      <xdr:colOff>480060</xdr:colOff>
      <xdr:row>28</xdr:row>
      <xdr:rowOff>60960</xdr:rowOff>
    </xdr:to>
    <xdr:sp macro="" textlink="">
      <xdr:nvSpPr>
        <xdr:cNvPr id="44" name="วงรี 43">
          <a:extLst>
            <a:ext uri="{FF2B5EF4-FFF2-40B4-BE49-F238E27FC236}">
              <a16:creationId xmlns:a16="http://schemas.microsoft.com/office/drawing/2014/main" id="{6D0B4511-17BF-40A3-8461-0C9F7A8265CF}"/>
            </a:ext>
          </a:extLst>
        </xdr:cNvPr>
        <xdr:cNvSpPr/>
      </xdr:nvSpPr>
      <xdr:spPr>
        <a:xfrm>
          <a:off x="5737860" y="6355080"/>
          <a:ext cx="106680" cy="10668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579120</xdr:colOff>
      <xdr:row>38</xdr:row>
      <xdr:rowOff>175260</xdr:rowOff>
    </xdr:from>
    <xdr:to>
      <xdr:col>4</xdr:col>
      <xdr:colOff>15240</xdr:colOff>
      <xdr:row>39</xdr:row>
      <xdr:rowOff>53340</xdr:rowOff>
    </xdr:to>
    <xdr:sp macro="" textlink="">
      <xdr:nvSpPr>
        <xdr:cNvPr id="45" name="วงรี 44">
          <a:extLst>
            <a:ext uri="{FF2B5EF4-FFF2-40B4-BE49-F238E27FC236}">
              <a16:creationId xmlns:a16="http://schemas.microsoft.com/office/drawing/2014/main" id="{50BD829C-E5B2-4860-84C9-AA40C68150B5}"/>
            </a:ext>
          </a:extLst>
        </xdr:cNvPr>
        <xdr:cNvSpPr/>
      </xdr:nvSpPr>
      <xdr:spPr>
        <a:xfrm>
          <a:off x="2590800" y="9044940"/>
          <a:ext cx="106680" cy="1143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167640</xdr:colOff>
      <xdr:row>30</xdr:row>
      <xdr:rowOff>198120</xdr:rowOff>
    </xdr:from>
    <xdr:to>
      <xdr:col>7</xdr:col>
      <xdr:colOff>457200</xdr:colOff>
      <xdr:row>32</xdr:row>
      <xdr:rowOff>7620</xdr:rowOff>
    </xdr:to>
    <xdr:sp macro="" textlink="">
      <xdr:nvSpPr>
        <xdr:cNvPr id="46" name="กล่องข้อความ 45">
          <a:extLst>
            <a:ext uri="{FF2B5EF4-FFF2-40B4-BE49-F238E27FC236}">
              <a16:creationId xmlns:a16="http://schemas.microsoft.com/office/drawing/2014/main" id="{7DB2FBA5-A01C-4D2A-AB13-D4315697E492}"/>
            </a:ext>
          </a:extLst>
        </xdr:cNvPr>
        <xdr:cNvSpPr txBox="1"/>
      </xdr:nvSpPr>
      <xdr:spPr>
        <a:xfrm>
          <a:off x="4861560" y="7071360"/>
          <a:ext cx="289560" cy="2819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800"/>
            <a:t>o</a:t>
          </a:r>
        </a:p>
      </xdr:txBody>
    </xdr:sp>
    <xdr:clientData/>
  </xdr:twoCellAnchor>
  <xdr:twoCellAnchor>
    <xdr:from>
      <xdr:col>3</xdr:col>
      <xdr:colOff>144780</xdr:colOff>
      <xdr:row>24</xdr:row>
      <xdr:rowOff>175260</xdr:rowOff>
    </xdr:from>
    <xdr:to>
      <xdr:col>8</xdr:col>
      <xdr:colOff>114300</xdr:colOff>
      <xdr:row>29</xdr:row>
      <xdr:rowOff>137160</xdr:rowOff>
    </xdr:to>
    <xdr:cxnSp macro="">
      <xdr:nvCxnSpPr>
        <xdr:cNvPr id="47" name="ตัวเชื่อมต่อตรง 46">
          <a:extLst>
            <a:ext uri="{FF2B5EF4-FFF2-40B4-BE49-F238E27FC236}">
              <a16:creationId xmlns:a16="http://schemas.microsoft.com/office/drawing/2014/main" id="{9CB1C2FC-402D-4D65-90CC-6D104ACF67C3}"/>
            </a:ext>
          </a:extLst>
        </xdr:cNvPr>
        <xdr:cNvCxnSpPr/>
      </xdr:nvCxnSpPr>
      <xdr:spPr>
        <a:xfrm flipV="1">
          <a:off x="2156460" y="5661660"/>
          <a:ext cx="3322320" cy="1104900"/>
        </a:xfrm>
        <a:prstGeom prst="line">
          <a:avLst/>
        </a:prstGeom>
        <a:ln w="9525">
          <a:solidFill>
            <a:schemeClr val="bg1">
              <a:lumMod val="50000"/>
            </a:schemeClr>
          </a:solidFill>
          <a:prstDash val="lgDash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373380</xdr:colOff>
      <xdr:row>23</xdr:row>
      <xdr:rowOff>167640</xdr:rowOff>
    </xdr:from>
    <xdr:to>
      <xdr:col>8</xdr:col>
      <xdr:colOff>91440</xdr:colOff>
      <xdr:row>28</xdr:row>
      <xdr:rowOff>167640</xdr:rowOff>
    </xdr:to>
    <xdr:cxnSp macro="">
      <xdr:nvCxnSpPr>
        <xdr:cNvPr id="50" name="ตัวเชื่อมต่อตรง 49">
          <a:extLst>
            <a:ext uri="{FF2B5EF4-FFF2-40B4-BE49-F238E27FC236}">
              <a16:creationId xmlns:a16="http://schemas.microsoft.com/office/drawing/2014/main" id="{081C0433-8604-457D-8468-1012679A0492}"/>
            </a:ext>
          </a:extLst>
        </xdr:cNvPr>
        <xdr:cNvCxnSpPr/>
      </xdr:nvCxnSpPr>
      <xdr:spPr>
        <a:xfrm>
          <a:off x="5067300" y="5425440"/>
          <a:ext cx="388620" cy="1143000"/>
        </a:xfrm>
        <a:prstGeom prst="line">
          <a:avLst/>
        </a:prstGeom>
        <a:ln w="9525">
          <a:solidFill>
            <a:schemeClr val="bg1">
              <a:lumMod val="50000"/>
            </a:schemeClr>
          </a:solidFill>
          <a:prstDash val="lgDash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350520</xdr:colOff>
      <xdr:row>27</xdr:row>
      <xdr:rowOff>91440</xdr:rowOff>
    </xdr:from>
    <xdr:to>
      <xdr:col>4</xdr:col>
      <xdr:colOff>83820</xdr:colOff>
      <xdr:row>32</xdr:row>
      <xdr:rowOff>68580</xdr:rowOff>
    </xdr:to>
    <xdr:cxnSp macro="">
      <xdr:nvCxnSpPr>
        <xdr:cNvPr id="53" name="ตัวเชื่อมต่อตรง 52">
          <a:extLst>
            <a:ext uri="{FF2B5EF4-FFF2-40B4-BE49-F238E27FC236}">
              <a16:creationId xmlns:a16="http://schemas.microsoft.com/office/drawing/2014/main" id="{8CE47D30-FA9A-4AE5-9C8D-0E0C67DBE645}"/>
            </a:ext>
          </a:extLst>
        </xdr:cNvPr>
        <xdr:cNvCxnSpPr/>
      </xdr:nvCxnSpPr>
      <xdr:spPr>
        <a:xfrm>
          <a:off x="2362200" y="6263640"/>
          <a:ext cx="403860" cy="1127760"/>
        </a:xfrm>
        <a:prstGeom prst="line">
          <a:avLst/>
        </a:prstGeom>
        <a:ln w="9525">
          <a:solidFill>
            <a:schemeClr val="bg1">
              <a:lumMod val="50000"/>
            </a:schemeClr>
          </a:solidFill>
          <a:prstDash val="lgDash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426720</xdr:colOff>
      <xdr:row>24</xdr:row>
      <xdr:rowOff>220980</xdr:rowOff>
    </xdr:from>
    <xdr:to>
      <xdr:col>7</xdr:col>
      <xdr:colOff>533400</xdr:colOff>
      <xdr:row>25</xdr:row>
      <xdr:rowOff>106680</xdr:rowOff>
    </xdr:to>
    <xdr:sp macro="" textlink="">
      <xdr:nvSpPr>
        <xdr:cNvPr id="56" name="วงรี 55">
          <a:extLst>
            <a:ext uri="{FF2B5EF4-FFF2-40B4-BE49-F238E27FC236}">
              <a16:creationId xmlns:a16="http://schemas.microsoft.com/office/drawing/2014/main" id="{8D07A7C0-9B2D-4FE2-A974-A53DDFB721F0}"/>
            </a:ext>
          </a:extLst>
        </xdr:cNvPr>
        <xdr:cNvSpPr/>
      </xdr:nvSpPr>
      <xdr:spPr>
        <a:xfrm>
          <a:off x="5120640" y="5707380"/>
          <a:ext cx="106680" cy="1143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434340</xdr:colOff>
      <xdr:row>28</xdr:row>
      <xdr:rowOff>198120</xdr:rowOff>
    </xdr:from>
    <xdr:to>
      <xdr:col>3</xdr:col>
      <xdr:colOff>541020</xdr:colOff>
      <xdr:row>29</xdr:row>
      <xdr:rowOff>83820</xdr:rowOff>
    </xdr:to>
    <xdr:sp macro="" textlink="">
      <xdr:nvSpPr>
        <xdr:cNvPr id="57" name="วงรี 56">
          <a:extLst>
            <a:ext uri="{FF2B5EF4-FFF2-40B4-BE49-F238E27FC236}">
              <a16:creationId xmlns:a16="http://schemas.microsoft.com/office/drawing/2014/main" id="{B31BD251-C8B5-4B71-957C-B310CEC08A4C}"/>
            </a:ext>
          </a:extLst>
        </xdr:cNvPr>
        <xdr:cNvSpPr/>
      </xdr:nvSpPr>
      <xdr:spPr>
        <a:xfrm>
          <a:off x="2446020" y="6598920"/>
          <a:ext cx="106680" cy="1143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53340</xdr:colOff>
      <xdr:row>27</xdr:row>
      <xdr:rowOff>53340</xdr:rowOff>
    </xdr:from>
    <xdr:to>
      <xdr:col>8</xdr:col>
      <xdr:colOff>106680</xdr:colOff>
      <xdr:row>31</xdr:row>
      <xdr:rowOff>60960</xdr:rowOff>
    </xdr:to>
    <xdr:cxnSp macro="">
      <xdr:nvCxnSpPr>
        <xdr:cNvPr id="59" name="ตัวเชื่อมต่อตรง 58">
          <a:extLst>
            <a:ext uri="{FF2B5EF4-FFF2-40B4-BE49-F238E27FC236}">
              <a16:creationId xmlns:a16="http://schemas.microsoft.com/office/drawing/2014/main" id="{37B29143-2D59-93F9-DFB9-E01C7BCE0A99}"/>
            </a:ext>
          </a:extLst>
        </xdr:cNvPr>
        <xdr:cNvCxnSpPr/>
      </xdr:nvCxnSpPr>
      <xdr:spPr>
        <a:xfrm flipV="1">
          <a:off x="2735580" y="6225540"/>
          <a:ext cx="2735580" cy="92202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601980</xdr:colOff>
      <xdr:row>27</xdr:row>
      <xdr:rowOff>129540</xdr:rowOff>
    </xdr:from>
    <xdr:to>
      <xdr:col>8</xdr:col>
      <xdr:colOff>7620</xdr:colOff>
      <xdr:row>28</xdr:row>
      <xdr:rowOff>7620</xdr:rowOff>
    </xdr:to>
    <xdr:sp macro="" textlink="">
      <xdr:nvSpPr>
        <xdr:cNvPr id="62" name="สี่เหลี่ยมผืนผ้า 61">
          <a:extLst>
            <a:ext uri="{FF2B5EF4-FFF2-40B4-BE49-F238E27FC236}">
              <a16:creationId xmlns:a16="http://schemas.microsoft.com/office/drawing/2014/main" id="{B2B61B39-FEA9-7091-8534-1BA7652452CB}"/>
            </a:ext>
          </a:extLst>
        </xdr:cNvPr>
        <xdr:cNvSpPr/>
      </xdr:nvSpPr>
      <xdr:spPr>
        <a:xfrm rot="20486734">
          <a:off x="5295900" y="6301740"/>
          <a:ext cx="76200" cy="106680"/>
        </a:xfrm>
        <a:prstGeom prst="rect">
          <a:avLst/>
        </a:prstGeom>
        <a:solidFill>
          <a:schemeClr val="bg1">
            <a:lumMod val="5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182880</xdr:colOff>
      <xdr:row>31</xdr:row>
      <xdr:rowOff>22860</xdr:rowOff>
    </xdr:from>
    <xdr:to>
      <xdr:col>4</xdr:col>
      <xdr:colOff>259080</xdr:colOff>
      <xdr:row>31</xdr:row>
      <xdr:rowOff>129540</xdr:rowOff>
    </xdr:to>
    <xdr:sp macro="" textlink="">
      <xdr:nvSpPr>
        <xdr:cNvPr id="63" name="สี่เหลี่ยมผืนผ้า 62">
          <a:extLst>
            <a:ext uri="{FF2B5EF4-FFF2-40B4-BE49-F238E27FC236}">
              <a16:creationId xmlns:a16="http://schemas.microsoft.com/office/drawing/2014/main" id="{9DF5ED45-01BE-4762-B649-5C6420722AAC}"/>
            </a:ext>
          </a:extLst>
        </xdr:cNvPr>
        <xdr:cNvSpPr/>
      </xdr:nvSpPr>
      <xdr:spPr>
        <a:xfrm rot="20486734">
          <a:off x="2865120" y="7109460"/>
          <a:ext cx="76200" cy="106680"/>
        </a:xfrm>
        <a:prstGeom prst="rect">
          <a:avLst/>
        </a:prstGeom>
        <a:solidFill>
          <a:schemeClr val="bg1">
            <a:lumMod val="5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22859</xdr:colOff>
      <xdr:row>28</xdr:row>
      <xdr:rowOff>91441</xdr:rowOff>
    </xdr:from>
    <xdr:to>
      <xdr:col>7</xdr:col>
      <xdr:colOff>99059</xdr:colOff>
      <xdr:row>28</xdr:row>
      <xdr:rowOff>198121</xdr:rowOff>
    </xdr:to>
    <xdr:sp macro="" textlink="">
      <xdr:nvSpPr>
        <xdr:cNvPr id="64" name="สี่เหลี่ยมผืนผ้า 63">
          <a:extLst>
            <a:ext uri="{FF2B5EF4-FFF2-40B4-BE49-F238E27FC236}">
              <a16:creationId xmlns:a16="http://schemas.microsoft.com/office/drawing/2014/main" id="{C7A8628C-0532-4AD0-9936-1A1ADB7F289B}"/>
            </a:ext>
          </a:extLst>
        </xdr:cNvPr>
        <xdr:cNvSpPr/>
      </xdr:nvSpPr>
      <xdr:spPr>
        <a:xfrm rot="20486734">
          <a:off x="4716779" y="6492241"/>
          <a:ext cx="76200" cy="106680"/>
        </a:xfrm>
        <a:prstGeom prst="rect">
          <a:avLst/>
        </a:prstGeom>
        <a:solidFill>
          <a:schemeClr val="bg1">
            <a:lumMod val="5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30480</xdr:colOff>
      <xdr:row>29</xdr:row>
      <xdr:rowOff>83820</xdr:rowOff>
    </xdr:from>
    <xdr:to>
      <xdr:col>6</xdr:col>
      <xdr:colOff>106680</xdr:colOff>
      <xdr:row>29</xdr:row>
      <xdr:rowOff>190500</xdr:rowOff>
    </xdr:to>
    <xdr:sp macro="" textlink="">
      <xdr:nvSpPr>
        <xdr:cNvPr id="65" name="สี่เหลี่ยมผืนผ้า 64">
          <a:extLst>
            <a:ext uri="{FF2B5EF4-FFF2-40B4-BE49-F238E27FC236}">
              <a16:creationId xmlns:a16="http://schemas.microsoft.com/office/drawing/2014/main" id="{BA41686E-42A1-4460-B507-C74AF50BEF1B}"/>
            </a:ext>
          </a:extLst>
        </xdr:cNvPr>
        <xdr:cNvSpPr/>
      </xdr:nvSpPr>
      <xdr:spPr>
        <a:xfrm rot="20486734">
          <a:off x="4053840" y="6713220"/>
          <a:ext cx="76200" cy="106680"/>
        </a:xfrm>
        <a:prstGeom prst="rect">
          <a:avLst/>
        </a:prstGeom>
        <a:solidFill>
          <a:schemeClr val="bg1">
            <a:lumMod val="5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121920</xdr:colOff>
      <xdr:row>30</xdr:row>
      <xdr:rowOff>45720</xdr:rowOff>
    </xdr:from>
    <xdr:to>
      <xdr:col>5</xdr:col>
      <xdr:colOff>198120</xdr:colOff>
      <xdr:row>30</xdr:row>
      <xdr:rowOff>152400</xdr:rowOff>
    </xdr:to>
    <xdr:sp macro="" textlink="">
      <xdr:nvSpPr>
        <xdr:cNvPr id="66" name="สี่เหลี่ยมผืนผ้า 65">
          <a:extLst>
            <a:ext uri="{FF2B5EF4-FFF2-40B4-BE49-F238E27FC236}">
              <a16:creationId xmlns:a16="http://schemas.microsoft.com/office/drawing/2014/main" id="{B367A1D8-2F19-40D6-82F2-EFF3CA8721FE}"/>
            </a:ext>
          </a:extLst>
        </xdr:cNvPr>
        <xdr:cNvSpPr/>
      </xdr:nvSpPr>
      <xdr:spPr>
        <a:xfrm rot="20486734">
          <a:off x="3474720" y="6903720"/>
          <a:ext cx="76200" cy="106680"/>
        </a:xfrm>
        <a:prstGeom prst="rect">
          <a:avLst/>
        </a:prstGeom>
        <a:solidFill>
          <a:schemeClr val="bg1">
            <a:lumMod val="5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335280</xdr:colOff>
      <xdr:row>12</xdr:row>
      <xdr:rowOff>137160</xdr:rowOff>
    </xdr:from>
    <xdr:to>
      <xdr:col>10</xdr:col>
      <xdr:colOff>335280</xdr:colOff>
      <xdr:row>28</xdr:row>
      <xdr:rowOff>91440</xdr:rowOff>
    </xdr:to>
    <xdr:cxnSp macro="">
      <xdr:nvCxnSpPr>
        <xdr:cNvPr id="67" name="ตัวเชื่อมต่อตรง 66">
          <a:extLst>
            <a:ext uri="{FF2B5EF4-FFF2-40B4-BE49-F238E27FC236}">
              <a16:creationId xmlns:a16="http://schemas.microsoft.com/office/drawing/2014/main" id="{D1E42C49-69A0-4A06-9DF3-31E02BE115D3}"/>
            </a:ext>
          </a:extLst>
        </xdr:cNvPr>
        <xdr:cNvCxnSpPr/>
      </xdr:nvCxnSpPr>
      <xdr:spPr>
        <a:xfrm>
          <a:off x="7040880" y="2880360"/>
          <a:ext cx="0" cy="3611880"/>
        </a:xfrm>
        <a:prstGeom prst="line">
          <a:avLst/>
        </a:prstGeom>
        <a:ln w="9525">
          <a:solidFill>
            <a:schemeClr val="bg1">
              <a:lumMod val="50000"/>
            </a:schemeClr>
          </a:solidFill>
          <a:prstDash val="lgDash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342900</xdr:colOff>
      <xdr:row>12</xdr:row>
      <xdr:rowOff>144780</xdr:rowOff>
    </xdr:from>
    <xdr:to>
      <xdr:col>7</xdr:col>
      <xdr:colOff>342900</xdr:colOff>
      <xdr:row>28</xdr:row>
      <xdr:rowOff>99060</xdr:rowOff>
    </xdr:to>
    <xdr:cxnSp macro="">
      <xdr:nvCxnSpPr>
        <xdr:cNvPr id="69" name="ตัวเชื่อมต่อตรง 68">
          <a:extLst>
            <a:ext uri="{FF2B5EF4-FFF2-40B4-BE49-F238E27FC236}">
              <a16:creationId xmlns:a16="http://schemas.microsoft.com/office/drawing/2014/main" id="{D2421587-0736-4CEB-923B-DDE693DA070D}"/>
            </a:ext>
          </a:extLst>
        </xdr:cNvPr>
        <xdr:cNvCxnSpPr/>
      </xdr:nvCxnSpPr>
      <xdr:spPr>
        <a:xfrm>
          <a:off x="5036820" y="2887980"/>
          <a:ext cx="0" cy="3611880"/>
        </a:xfrm>
        <a:prstGeom prst="line">
          <a:avLst/>
        </a:prstGeom>
        <a:ln w="9525">
          <a:solidFill>
            <a:schemeClr val="bg1">
              <a:lumMod val="50000"/>
            </a:schemeClr>
          </a:solidFill>
          <a:prstDash val="lgDash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335280</xdr:colOff>
      <xdr:row>17</xdr:row>
      <xdr:rowOff>30480</xdr:rowOff>
    </xdr:from>
    <xdr:to>
      <xdr:col>8</xdr:col>
      <xdr:colOff>457200</xdr:colOff>
      <xdr:row>18</xdr:row>
      <xdr:rowOff>220980</xdr:rowOff>
    </xdr:to>
    <xdr:cxnSp macro="">
      <xdr:nvCxnSpPr>
        <xdr:cNvPr id="71" name="ตัวเชื่อมต่อตรง 70">
          <a:extLst>
            <a:ext uri="{FF2B5EF4-FFF2-40B4-BE49-F238E27FC236}">
              <a16:creationId xmlns:a16="http://schemas.microsoft.com/office/drawing/2014/main" id="{DC55FA2C-81D1-B5D0-F640-BFDDA6704828}"/>
            </a:ext>
          </a:extLst>
        </xdr:cNvPr>
        <xdr:cNvCxnSpPr/>
      </xdr:nvCxnSpPr>
      <xdr:spPr>
        <a:xfrm flipV="1">
          <a:off x="5029200" y="3916680"/>
          <a:ext cx="792480" cy="419100"/>
        </a:xfrm>
        <a:prstGeom prst="line">
          <a:avLst/>
        </a:prstGeom>
        <a:ln w="9525">
          <a:solidFill>
            <a:schemeClr val="accent6">
              <a:lumMod val="75000"/>
            </a:schemeClr>
          </a:solidFill>
          <a:prstDash val="dash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365760</xdr:colOff>
      <xdr:row>17</xdr:row>
      <xdr:rowOff>13628</xdr:rowOff>
    </xdr:from>
    <xdr:to>
      <xdr:col>9</xdr:col>
      <xdr:colOff>259080</xdr:colOff>
      <xdr:row>19</xdr:row>
      <xdr:rowOff>209257</xdr:rowOff>
    </xdr:to>
    <xdr:cxnSp macro="">
      <xdr:nvCxnSpPr>
        <xdr:cNvPr id="72" name="ตัวเชื่อมต่อตรง 71">
          <a:extLst>
            <a:ext uri="{FF2B5EF4-FFF2-40B4-BE49-F238E27FC236}">
              <a16:creationId xmlns:a16="http://schemas.microsoft.com/office/drawing/2014/main" id="{CC4F36C9-EC4D-4F8E-AC9B-D0577EBA537F}"/>
            </a:ext>
          </a:extLst>
        </xdr:cNvPr>
        <xdr:cNvCxnSpPr/>
      </xdr:nvCxnSpPr>
      <xdr:spPr>
        <a:xfrm flipV="1">
          <a:off x="5059680" y="3899828"/>
          <a:ext cx="1234440" cy="652829"/>
        </a:xfrm>
        <a:prstGeom prst="line">
          <a:avLst/>
        </a:prstGeom>
        <a:ln w="9525">
          <a:solidFill>
            <a:schemeClr val="accent6">
              <a:lumMod val="75000"/>
            </a:schemeClr>
          </a:solidFill>
          <a:prstDash val="dash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358140</xdr:colOff>
      <xdr:row>17</xdr:row>
      <xdr:rowOff>22860</xdr:rowOff>
    </xdr:from>
    <xdr:to>
      <xdr:col>10</xdr:col>
      <xdr:colOff>11638</xdr:colOff>
      <xdr:row>20</xdr:row>
      <xdr:rowOff>217683</xdr:rowOff>
    </xdr:to>
    <xdr:cxnSp macro="">
      <xdr:nvCxnSpPr>
        <xdr:cNvPr id="73" name="ตัวเชื่อมต่อตรง 72">
          <a:extLst>
            <a:ext uri="{FF2B5EF4-FFF2-40B4-BE49-F238E27FC236}">
              <a16:creationId xmlns:a16="http://schemas.microsoft.com/office/drawing/2014/main" id="{6E55D9DA-5D17-47C4-B85C-4FB2C717A0BC}"/>
            </a:ext>
          </a:extLst>
        </xdr:cNvPr>
        <xdr:cNvCxnSpPr/>
      </xdr:nvCxnSpPr>
      <xdr:spPr>
        <a:xfrm flipV="1">
          <a:off x="5052060" y="3909060"/>
          <a:ext cx="1665178" cy="880623"/>
        </a:xfrm>
        <a:prstGeom prst="line">
          <a:avLst/>
        </a:prstGeom>
        <a:ln w="9525">
          <a:solidFill>
            <a:schemeClr val="accent6">
              <a:lumMod val="75000"/>
            </a:schemeClr>
          </a:solidFill>
          <a:prstDash val="dash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335280</xdr:colOff>
      <xdr:row>17</xdr:row>
      <xdr:rowOff>91440</xdr:rowOff>
    </xdr:from>
    <xdr:to>
      <xdr:col>10</xdr:col>
      <xdr:colOff>322534</xdr:colOff>
      <xdr:row>22</xdr:row>
      <xdr:rowOff>5568</xdr:rowOff>
    </xdr:to>
    <xdr:cxnSp macro="">
      <xdr:nvCxnSpPr>
        <xdr:cNvPr id="74" name="ตัวเชื่อมต่อตรง 73">
          <a:extLst>
            <a:ext uri="{FF2B5EF4-FFF2-40B4-BE49-F238E27FC236}">
              <a16:creationId xmlns:a16="http://schemas.microsoft.com/office/drawing/2014/main" id="{26AA8AEE-68A3-49AE-9A8F-2FA7E33D65BC}"/>
            </a:ext>
          </a:extLst>
        </xdr:cNvPr>
        <xdr:cNvCxnSpPr/>
      </xdr:nvCxnSpPr>
      <xdr:spPr>
        <a:xfrm flipV="1">
          <a:off x="5029200" y="3977640"/>
          <a:ext cx="1998934" cy="1057128"/>
        </a:xfrm>
        <a:prstGeom prst="line">
          <a:avLst/>
        </a:prstGeom>
        <a:ln w="9525">
          <a:solidFill>
            <a:schemeClr val="accent6">
              <a:lumMod val="75000"/>
            </a:schemeClr>
          </a:solidFill>
          <a:prstDash val="dash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342900</xdr:colOff>
      <xdr:row>18</xdr:row>
      <xdr:rowOff>106680</xdr:rowOff>
    </xdr:from>
    <xdr:to>
      <xdr:col>10</xdr:col>
      <xdr:colOff>302029</xdr:colOff>
      <xdr:row>23</xdr:row>
      <xdr:rowOff>5935</xdr:rowOff>
    </xdr:to>
    <xdr:cxnSp macro="">
      <xdr:nvCxnSpPr>
        <xdr:cNvPr id="75" name="ตัวเชื่อมต่อตรง 74">
          <a:extLst>
            <a:ext uri="{FF2B5EF4-FFF2-40B4-BE49-F238E27FC236}">
              <a16:creationId xmlns:a16="http://schemas.microsoft.com/office/drawing/2014/main" id="{B2A782EC-FC58-4CCC-A0B8-922DB4624393}"/>
            </a:ext>
          </a:extLst>
        </xdr:cNvPr>
        <xdr:cNvCxnSpPr/>
      </xdr:nvCxnSpPr>
      <xdr:spPr>
        <a:xfrm flipV="1">
          <a:off x="5036820" y="4221480"/>
          <a:ext cx="1970809" cy="1042255"/>
        </a:xfrm>
        <a:prstGeom prst="line">
          <a:avLst/>
        </a:prstGeom>
        <a:ln w="9525">
          <a:solidFill>
            <a:schemeClr val="accent6">
              <a:lumMod val="75000"/>
            </a:schemeClr>
          </a:solidFill>
          <a:prstDash val="dash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350520</xdr:colOff>
      <xdr:row>19</xdr:row>
      <xdr:rowOff>97521</xdr:rowOff>
    </xdr:from>
    <xdr:to>
      <xdr:col>10</xdr:col>
      <xdr:colOff>327660</xdr:colOff>
      <xdr:row>24</xdr:row>
      <xdr:rowOff>6301</xdr:rowOff>
    </xdr:to>
    <xdr:cxnSp macro="">
      <xdr:nvCxnSpPr>
        <xdr:cNvPr id="76" name="ตัวเชื่อมต่อตรง 75">
          <a:extLst>
            <a:ext uri="{FF2B5EF4-FFF2-40B4-BE49-F238E27FC236}">
              <a16:creationId xmlns:a16="http://schemas.microsoft.com/office/drawing/2014/main" id="{BE874CC1-AD2D-4CE4-A75F-0BB33D58827D}"/>
            </a:ext>
          </a:extLst>
        </xdr:cNvPr>
        <xdr:cNvCxnSpPr/>
      </xdr:nvCxnSpPr>
      <xdr:spPr>
        <a:xfrm flipV="1">
          <a:off x="5044440" y="4440921"/>
          <a:ext cx="1988820" cy="1051780"/>
        </a:xfrm>
        <a:prstGeom prst="line">
          <a:avLst/>
        </a:prstGeom>
        <a:ln w="9525">
          <a:solidFill>
            <a:schemeClr val="accent6">
              <a:lumMod val="75000"/>
            </a:schemeClr>
          </a:solidFill>
          <a:prstDash val="dash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335280</xdr:colOff>
      <xdr:row>20</xdr:row>
      <xdr:rowOff>106680</xdr:rowOff>
    </xdr:from>
    <xdr:to>
      <xdr:col>10</xdr:col>
      <xdr:colOff>318655</xdr:colOff>
      <xdr:row>25</xdr:row>
      <xdr:rowOff>18757</xdr:rowOff>
    </xdr:to>
    <xdr:cxnSp macro="">
      <xdr:nvCxnSpPr>
        <xdr:cNvPr id="77" name="ตัวเชื่อมต่อตรง 76">
          <a:extLst>
            <a:ext uri="{FF2B5EF4-FFF2-40B4-BE49-F238E27FC236}">
              <a16:creationId xmlns:a16="http://schemas.microsoft.com/office/drawing/2014/main" id="{2AA9B736-8998-4E5A-889C-B3A68124FD30}"/>
            </a:ext>
          </a:extLst>
        </xdr:cNvPr>
        <xdr:cNvCxnSpPr/>
      </xdr:nvCxnSpPr>
      <xdr:spPr>
        <a:xfrm flipV="1">
          <a:off x="5029200" y="4678680"/>
          <a:ext cx="1995055" cy="1055077"/>
        </a:xfrm>
        <a:prstGeom prst="line">
          <a:avLst/>
        </a:prstGeom>
        <a:ln w="9525">
          <a:solidFill>
            <a:schemeClr val="accent6">
              <a:lumMod val="75000"/>
            </a:schemeClr>
          </a:solidFill>
          <a:prstDash val="dash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373380</xdr:colOff>
      <xdr:row>21</xdr:row>
      <xdr:rowOff>114300</xdr:rowOff>
    </xdr:from>
    <xdr:to>
      <xdr:col>10</xdr:col>
      <xdr:colOff>312559</xdr:colOff>
      <xdr:row>26</xdr:row>
      <xdr:rowOff>3004</xdr:rowOff>
    </xdr:to>
    <xdr:cxnSp macro="">
      <xdr:nvCxnSpPr>
        <xdr:cNvPr id="78" name="ตัวเชื่อมต่อตรง 77">
          <a:extLst>
            <a:ext uri="{FF2B5EF4-FFF2-40B4-BE49-F238E27FC236}">
              <a16:creationId xmlns:a16="http://schemas.microsoft.com/office/drawing/2014/main" id="{BDDC00B2-C9F0-4323-9081-416BFCBAB405}"/>
            </a:ext>
          </a:extLst>
        </xdr:cNvPr>
        <xdr:cNvCxnSpPr/>
      </xdr:nvCxnSpPr>
      <xdr:spPr>
        <a:xfrm flipV="1">
          <a:off x="5067300" y="4914900"/>
          <a:ext cx="1950859" cy="1031704"/>
        </a:xfrm>
        <a:prstGeom prst="line">
          <a:avLst/>
        </a:prstGeom>
        <a:ln w="9525">
          <a:solidFill>
            <a:schemeClr val="accent6">
              <a:lumMod val="75000"/>
            </a:schemeClr>
          </a:solidFill>
          <a:prstDash val="dash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350520</xdr:colOff>
      <xdr:row>22</xdr:row>
      <xdr:rowOff>102650</xdr:rowOff>
    </xdr:from>
    <xdr:to>
      <xdr:col>10</xdr:col>
      <xdr:colOff>342900</xdr:colOff>
      <xdr:row>27</xdr:row>
      <xdr:rowOff>19490</xdr:rowOff>
    </xdr:to>
    <xdr:cxnSp macro="">
      <xdr:nvCxnSpPr>
        <xdr:cNvPr id="95" name="ตัวเชื่อมต่อตรง 94">
          <a:extLst>
            <a:ext uri="{FF2B5EF4-FFF2-40B4-BE49-F238E27FC236}">
              <a16:creationId xmlns:a16="http://schemas.microsoft.com/office/drawing/2014/main" id="{5E06A1FD-B22F-428C-8162-0752C97FDEDD}"/>
            </a:ext>
          </a:extLst>
        </xdr:cNvPr>
        <xdr:cNvCxnSpPr/>
      </xdr:nvCxnSpPr>
      <xdr:spPr>
        <a:xfrm flipV="1">
          <a:off x="5044440" y="5131850"/>
          <a:ext cx="2004060" cy="1059840"/>
        </a:xfrm>
        <a:prstGeom prst="line">
          <a:avLst/>
        </a:prstGeom>
        <a:ln w="9525">
          <a:solidFill>
            <a:schemeClr val="accent6">
              <a:lumMod val="75000"/>
            </a:schemeClr>
          </a:solidFill>
          <a:prstDash val="dash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157388</xdr:colOff>
      <xdr:row>23</xdr:row>
      <xdr:rowOff>111076</xdr:rowOff>
    </xdr:from>
    <xdr:to>
      <xdr:col>10</xdr:col>
      <xdr:colOff>335280</xdr:colOff>
      <xdr:row>27</xdr:row>
      <xdr:rowOff>0</xdr:rowOff>
    </xdr:to>
    <xdr:cxnSp macro="">
      <xdr:nvCxnSpPr>
        <xdr:cNvPr id="96" name="ตัวเชื่อมต่อตรง 95">
          <a:extLst>
            <a:ext uri="{FF2B5EF4-FFF2-40B4-BE49-F238E27FC236}">
              <a16:creationId xmlns:a16="http://schemas.microsoft.com/office/drawing/2014/main" id="{178814A9-31A8-4A14-92E9-2182A84D20A7}"/>
            </a:ext>
          </a:extLst>
        </xdr:cNvPr>
        <xdr:cNvCxnSpPr/>
      </xdr:nvCxnSpPr>
      <xdr:spPr>
        <a:xfrm flipV="1">
          <a:off x="5521868" y="5368876"/>
          <a:ext cx="1519012" cy="803324"/>
        </a:xfrm>
        <a:prstGeom prst="line">
          <a:avLst/>
        </a:prstGeom>
        <a:ln w="9525">
          <a:solidFill>
            <a:schemeClr val="accent6">
              <a:lumMod val="75000"/>
            </a:schemeClr>
          </a:solidFill>
          <a:prstDash val="dash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609600</xdr:colOff>
      <xdr:row>24</xdr:row>
      <xdr:rowOff>137160</xdr:rowOff>
    </xdr:from>
    <xdr:to>
      <xdr:col>10</xdr:col>
      <xdr:colOff>294271</xdr:colOff>
      <xdr:row>26</xdr:row>
      <xdr:rowOff>222445</xdr:rowOff>
    </xdr:to>
    <xdr:cxnSp macro="">
      <xdr:nvCxnSpPr>
        <xdr:cNvPr id="97" name="ตัวเชื่อมต่อตรง 96">
          <a:extLst>
            <a:ext uri="{FF2B5EF4-FFF2-40B4-BE49-F238E27FC236}">
              <a16:creationId xmlns:a16="http://schemas.microsoft.com/office/drawing/2014/main" id="{6F7C3D23-D5D8-4C98-A48F-A6D78E8F1289}"/>
            </a:ext>
          </a:extLst>
        </xdr:cNvPr>
        <xdr:cNvCxnSpPr/>
      </xdr:nvCxnSpPr>
      <xdr:spPr>
        <a:xfrm flipV="1">
          <a:off x="5974080" y="5623560"/>
          <a:ext cx="1025791" cy="542485"/>
        </a:xfrm>
        <a:prstGeom prst="line">
          <a:avLst/>
        </a:prstGeom>
        <a:ln w="9525">
          <a:solidFill>
            <a:schemeClr val="accent6">
              <a:lumMod val="75000"/>
            </a:schemeClr>
          </a:solidFill>
          <a:prstDash val="dash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396240</xdr:colOff>
      <xdr:row>25</xdr:row>
      <xdr:rowOff>137160</xdr:rowOff>
    </xdr:from>
    <xdr:to>
      <xdr:col>10</xdr:col>
      <xdr:colOff>302584</xdr:colOff>
      <xdr:row>26</xdr:row>
      <xdr:rowOff>213653</xdr:rowOff>
    </xdr:to>
    <xdr:cxnSp macro="">
      <xdr:nvCxnSpPr>
        <xdr:cNvPr id="98" name="ตัวเชื่อมต่อตรง 97">
          <a:extLst>
            <a:ext uri="{FF2B5EF4-FFF2-40B4-BE49-F238E27FC236}">
              <a16:creationId xmlns:a16="http://schemas.microsoft.com/office/drawing/2014/main" id="{9D1FBF14-D4C3-4A01-AA31-8F646E4250F4}"/>
            </a:ext>
          </a:extLst>
        </xdr:cNvPr>
        <xdr:cNvCxnSpPr/>
      </xdr:nvCxnSpPr>
      <xdr:spPr>
        <a:xfrm flipV="1">
          <a:off x="6431280" y="5852160"/>
          <a:ext cx="576904" cy="305093"/>
        </a:xfrm>
        <a:prstGeom prst="line">
          <a:avLst/>
        </a:prstGeom>
        <a:ln w="9525">
          <a:solidFill>
            <a:schemeClr val="accent6">
              <a:lumMod val="75000"/>
            </a:schemeClr>
          </a:solidFill>
          <a:prstDash val="dash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358140</xdr:colOff>
      <xdr:row>17</xdr:row>
      <xdr:rowOff>15240</xdr:rowOff>
    </xdr:from>
    <xdr:to>
      <xdr:col>8</xdr:col>
      <xdr:colOff>36576</xdr:colOff>
      <xdr:row>17</xdr:row>
      <xdr:rowOff>199805</xdr:rowOff>
    </xdr:to>
    <xdr:cxnSp macro="">
      <xdr:nvCxnSpPr>
        <xdr:cNvPr id="99" name="ตัวเชื่อมต่อตรง 98">
          <a:extLst>
            <a:ext uri="{FF2B5EF4-FFF2-40B4-BE49-F238E27FC236}">
              <a16:creationId xmlns:a16="http://schemas.microsoft.com/office/drawing/2014/main" id="{2657889F-717A-4E53-8FEA-FB67A68FA52A}"/>
            </a:ext>
          </a:extLst>
        </xdr:cNvPr>
        <xdr:cNvCxnSpPr/>
      </xdr:nvCxnSpPr>
      <xdr:spPr>
        <a:xfrm flipV="1">
          <a:off x="5052060" y="3901440"/>
          <a:ext cx="348996" cy="184565"/>
        </a:xfrm>
        <a:prstGeom prst="line">
          <a:avLst/>
        </a:prstGeom>
        <a:ln w="9525">
          <a:solidFill>
            <a:schemeClr val="accent6">
              <a:lumMod val="75000"/>
            </a:schemeClr>
          </a:solidFill>
          <a:prstDash val="dash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160020</xdr:colOff>
      <xdr:row>26</xdr:row>
      <xdr:rowOff>114300</xdr:rowOff>
    </xdr:from>
    <xdr:to>
      <xdr:col>10</xdr:col>
      <xdr:colOff>356478</xdr:colOff>
      <xdr:row>26</xdr:row>
      <xdr:rowOff>218196</xdr:rowOff>
    </xdr:to>
    <xdr:cxnSp macro="">
      <xdr:nvCxnSpPr>
        <xdr:cNvPr id="110" name="ตัวเชื่อมต่อตรง 109">
          <a:extLst>
            <a:ext uri="{FF2B5EF4-FFF2-40B4-BE49-F238E27FC236}">
              <a16:creationId xmlns:a16="http://schemas.microsoft.com/office/drawing/2014/main" id="{09F0FDEA-ED94-4AD1-8955-FF6C9A4337A3}"/>
            </a:ext>
          </a:extLst>
        </xdr:cNvPr>
        <xdr:cNvCxnSpPr/>
      </xdr:nvCxnSpPr>
      <xdr:spPr>
        <a:xfrm flipV="1">
          <a:off x="6865620" y="6057900"/>
          <a:ext cx="196458" cy="103896"/>
        </a:xfrm>
        <a:prstGeom prst="line">
          <a:avLst/>
        </a:prstGeom>
        <a:ln w="9525">
          <a:solidFill>
            <a:schemeClr val="accent6">
              <a:lumMod val="75000"/>
            </a:schemeClr>
          </a:solidFill>
          <a:prstDash val="dash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144780</xdr:colOff>
      <xdr:row>13</xdr:row>
      <xdr:rowOff>15240</xdr:rowOff>
    </xdr:from>
    <xdr:to>
      <xdr:col>10</xdr:col>
      <xdr:colOff>563880</xdr:colOff>
      <xdr:row>13</xdr:row>
      <xdr:rowOff>15240</xdr:rowOff>
    </xdr:to>
    <xdr:cxnSp macro="">
      <xdr:nvCxnSpPr>
        <xdr:cNvPr id="118" name="ตัวเชื่อมต่อตรง 117">
          <a:extLst>
            <a:ext uri="{FF2B5EF4-FFF2-40B4-BE49-F238E27FC236}">
              <a16:creationId xmlns:a16="http://schemas.microsoft.com/office/drawing/2014/main" id="{4CE4BF12-99D3-4181-911A-979E3C72F334}"/>
            </a:ext>
          </a:extLst>
        </xdr:cNvPr>
        <xdr:cNvCxnSpPr/>
      </xdr:nvCxnSpPr>
      <xdr:spPr>
        <a:xfrm>
          <a:off x="4838700" y="2987040"/>
          <a:ext cx="2430780" cy="0"/>
        </a:xfrm>
        <a:prstGeom prst="line">
          <a:avLst/>
        </a:prstGeom>
        <a:ln w="9525">
          <a:solidFill>
            <a:schemeClr val="bg1">
              <a:lumMod val="50000"/>
            </a:schemeClr>
          </a:solidFill>
          <a:prstDash val="lgDash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289560</xdr:colOff>
      <xdr:row>12</xdr:row>
      <xdr:rowOff>190500</xdr:rowOff>
    </xdr:from>
    <xdr:to>
      <xdr:col>7</xdr:col>
      <xdr:colOff>396240</xdr:colOff>
      <xdr:row>13</xdr:row>
      <xdr:rowOff>68580</xdr:rowOff>
    </xdr:to>
    <xdr:sp macro="" textlink="">
      <xdr:nvSpPr>
        <xdr:cNvPr id="121" name="วงรี 120">
          <a:extLst>
            <a:ext uri="{FF2B5EF4-FFF2-40B4-BE49-F238E27FC236}">
              <a16:creationId xmlns:a16="http://schemas.microsoft.com/office/drawing/2014/main" id="{C8A36192-7079-45B3-8B61-BE53DBD10491}"/>
            </a:ext>
          </a:extLst>
        </xdr:cNvPr>
        <xdr:cNvSpPr/>
      </xdr:nvSpPr>
      <xdr:spPr>
        <a:xfrm>
          <a:off x="4983480" y="2933700"/>
          <a:ext cx="106680" cy="10668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281940</xdr:colOff>
      <xdr:row>12</xdr:row>
      <xdr:rowOff>190500</xdr:rowOff>
    </xdr:from>
    <xdr:to>
      <xdr:col>10</xdr:col>
      <xdr:colOff>388620</xdr:colOff>
      <xdr:row>13</xdr:row>
      <xdr:rowOff>68580</xdr:rowOff>
    </xdr:to>
    <xdr:sp macro="" textlink="">
      <xdr:nvSpPr>
        <xdr:cNvPr id="122" name="วงรี 121">
          <a:extLst>
            <a:ext uri="{FF2B5EF4-FFF2-40B4-BE49-F238E27FC236}">
              <a16:creationId xmlns:a16="http://schemas.microsoft.com/office/drawing/2014/main" id="{2E2545D4-A250-4F5D-8DE2-13F917D71B9D}"/>
            </a:ext>
          </a:extLst>
        </xdr:cNvPr>
        <xdr:cNvSpPr/>
      </xdr:nvSpPr>
      <xdr:spPr>
        <a:xfrm>
          <a:off x="6987540" y="2933700"/>
          <a:ext cx="106680" cy="10668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3</xdr:col>
      <xdr:colOff>152401</xdr:colOff>
      <xdr:row>17</xdr:row>
      <xdr:rowOff>53339</xdr:rowOff>
    </xdr:from>
    <xdr:to>
      <xdr:col>5</xdr:col>
      <xdr:colOff>400340</xdr:colOff>
      <xdr:row>26</xdr:row>
      <xdr:rowOff>220982</xdr:rowOff>
    </xdr:to>
    <xdr:pic>
      <xdr:nvPicPr>
        <xdr:cNvPr id="123" name="รูปภาพ 122">
          <a:extLst>
            <a:ext uri="{FF2B5EF4-FFF2-40B4-BE49-F238E27FC236}">
              <a16:creationId xmlns:a16="http://schemas.microsoft.com/office/drawing/2014/main" id="{A7A0F752-A80F-4DCA-B7CE-505E7845B9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 amt="31000"/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28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6200000">
          <a:off x="1846089" y="4318491"/>
          <a:ext cx="2225043" cy="1589059"/>
        </a:xfrm>
        <a:prstGeom prst="rect">
          <a:avLst/>
        </a:prstGeom>
        <a:effectLst>
          <a:outerShdw dist="50800" dir="5400000" algn="ctr" rotWithShape="0">
            <a:srgbClr val="000000">
              <a:alpha val="0"/>
            </a:srgbClr>
          </a:outerShdw>
          <a:reflection stA="0" endPos="65000" dist="50800" dir="5400000" sy="-100000" algn="bl" rotWithShape="0"/>
        </a:effectLst>
      </xdr:spPr>
    </xdr:pic>
    <xdr:clientData/>
  </xdr:twoCellAnchor>
  <xdr:twoCellAnchor>
    <xdr:from>
      <xdr:col>6</xdr:col>
      <xdr:colOff>220980</xdr:colOff>
      <xdr:row>30</xdr:row>
      <xdr:rowOff>198120</xdr:rowOff>
    </xdr:from>
    <xdr:to>
      <xdr:col>6</xdr:col>
      <xdr:colOff>510540</xdr:colOff>
      <xdr:row>32</xdr:row>
      <xdr:rowOff>7620</xdr:rowOff>
    </xdr:to>
    <xdr:sp macro="" textlink="">
      <xdr:nvSpPr>
        <xdr:cNvPr id="125" name="กล่องข้อความ 124">
          <a:extLst>
            <a:ext uri="{FF2B5EF4-FFF2-40B4-BE49-F238E27FC236}">
              <a16:creationId xmlns:a16="http://schemas.microsoft.com/office/drawing/2014/main" id="{6E5E25CD-5539-4176-A7A8-CDF309197E8A}"/>
            </a:ext>
          </a:extLst>
        </xdr:cNvPr>
        <xdr:cNvSpPr txBox="1"/>
      </xdr:nvSpPr>
      <xdr:spPr>
        <a:xfrm>
          <a:off x="4244340" y="7071360"/>
          <a:ext cx="289560" cy="2819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800"/>
            <a:t>o</a:t>
          </a:r>
        </a:p>
      </xdr:txBody>
    </xdr:sp>
    <xdr:clientData/>
  </xdr:twoCellAnchor>
  <xdr:twoCellAnchor editAs="oneCell">
    <xdr:from>
      <xdr:col>5</xdr:col>
      <xdr:colOff>205740</xdr:colOff>
      <xdr:row>32</xdr:row>
      <xdr:rowOff>60961</xdr:rowOff>
    </xdr:from>
    <xdr:to>
      <xdr:col>7</xdr:col>
      <xdr:colOff>137160</xdr:colOff>
      <xdr:row>36</xdr:row>
      <xdr:rowOff>209750</xdr:rowOff>
    </xdr:to>
    <xdr:pic>
      <xdr:nvPicPr>
        <xdr:cNvPr id="127" name="รูปภาพ 126">
          <a:extLst>
            <a:ext uri="{FF2B5EF4-FFF2-40B4-BE49-F238E27FC236}">
              <a16:creationId xmlns:a16="http://schemas.microsoft.com/office/drawing/2014/main" id="{1F127514-EA79-BE56-A0AD-526079DC41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58540" y="7406641"/>
          <a:ext cx="1272540" cy="1093669"/>
        </a:xfrm>
        <a:prstGeom prst="rect">
          <a:avLst/>
        </a:prstGeom>
      </xdr:spPr>
    </xdr:pic>
    <xdr:clientData/>
  </xdr:twoCellAnchor>
  <xdr:twoCellAnchor>
    <xdr:from>
      <xdr:col>12</xdr:col>
      <xdr:colOff>419100</xdr:colOff>
      <xdr:row>69</xdr:row>
      <xdr:rowOff>7620</xdr:rowOff>
    </xdr:from>
    <xdr:to>
      <xdr:col>13</xdr:col>
      <xdr:colOff>137160</xdr:colOff>
      <xdr:row>70</xdr:row>
      <xdr:rowOff>91440</xdr:rowOff>
    </xdr:to>
    <xdr:sp macro="" textlink="">
      <xdr:nvSpPr>
        <xdr:cNvPr id="6" name="กล่องข้อความ 5">
          <a:extLst>
            <a:ext uri="{FF2B5EF4-FFF2-40B4-BE49-F238E27FC236}">
              <a16:creationId xmlns:a16="http://schemas.microsoft.com/office/drawing/2014/main" id="{B252502C-A432-15BD-3B8E-717EB783134B}"/>
            </a:ext>
          </a:extLst>
        </xdr:cNvPr>
        <xdr:cNvSpPr txBox="1"/>
      </xdr:nvSpPr>
      <xdr:spPr>
        <a:xfrm>
          <a:off x="8602980" y="15872460"/>
          <a:ext cx="388620" cy="3200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@</a:t>
          </a:r>
        </a:p>
      </xdr:txBody>
    </xdr:sp>
    <xdr:clientData/>
  </xdr:twoCellAnchor>
  <xdr:twoCellAnchor>
    <xdr:from>
      <xdr:col>9</xdr:col>
      <xdr:colOff>365760</xdr:colOff>
      <xdr:row>68</xdr:row>
      <xdr:rowOff>205740</xdr:rowOff>
    </xdr:from>
    <xdr:to>
      <xdr:col>11</xdr:col>
      <xdr:colOff>480060</xdr:colOff>
      <xdr:row>70</xdr:row>
      <xdr:rowOff>68580</xdr:rowOff>
    </xdr:to>
    <xdr:sp macro="" textlink="">
      <xdr:nvSpPr>
        <xdr:cNvPr id="9" name="กล่องข้อความ 8">
          <a:extLst>
            <a:ext uri="{FF2B5EF4-FFF2-40B4-BE49-F238E27FC236}">
              <a16:creationId xmlns:a16="http://schemas.microsoft.com/office/drawing/2014/main" id="{546714A6-5B60-414D-B093-881A32F28CD1}"/>
            </a:ext>
          </a:extLst>
        </xdr:cNvPr>
        <xdr:cNvSpPr txBox="1"/>
      </xdr:nvSpPr>
      <xdr:spPr>
        <a:xfrm>
          <a:off x="6400800" y="15841980"/>
          <a:ext cx="1508760" cy="327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400" b="1">
              <a:latin typeface="TH SarabunPSK" panose="020B0500040200020003" pitchFamily="34" charset="-34"/>
              <a:cs typeface="TH SarabunPSK" panose="020B0500040200020003" pitchFamily="34" charset="-34"/>
            </a:rPr>
            <a:t>ดังนั้นใช้เหล็กยึดแป = </a:t>
          </a:r>
          <a:r>
            <a:rPr lang="en-US" sz="1400" b="1">
              <a:latin typeface="TH SarabunPSK" panose="020B0500040200020003" pitchFamily="34" charset="-34"/>
              <a:cs typeface="TH SarabunPSK" panose="020B0500040200020003" pitchFamily="34" charset="-34"/>
            </a:rPr>
            <a:t>Ø</a:t>
          </a:r>
        </a:p>
      </xdr:txBody>
    </xdr:sp>
    <xdr:clientData/>
  </xdr:twoCellAnchor>
  <xdr:twoCellAnchor>
    <xdr:from>
      <xdr:col>2</xdr:col>
      <xdr:colOff>373380</xdr:colOff>
      <xdr:row>29</xdr:row>
      <xdr:rowOff>228600</xdr:rowOff>
    </xdr:from>
    <xdr:to>
      <xdr:col>3</xdr:col>
      <xdr:colOff>647700</xdr:colOff>
      <xdr:row>29</xdr:row>
      <xdr:rowOff>228600</xdr:rowOff>
    </xdr:to>
    <xdr:cxnSp macro="">
      <xdr:nvCxnSpPr>
        <xdr:cNvPr id="15" name="ลูกศรเชื่อมต่อแบบตรง 14">
          <a:extLst>
            <a:ext uri="{FF2B5EF4-FFF2-40B4-BE49-F238E27FC236}">
              <a16:creationId xmlns:a16="http://schemas.microsoft.com/office/drawing/2014/main" id="{D2223BD7-7AED-4971-BFB4-5950EFE9F48D}"/>
            </a:ext>
          </a:extLst>
        </xdr:cNvPr>
        <xdr:cNvCxnSpPr/>
      </xdr:nvCxnSpPr>
      <xdr:spPr>
        <a:xfrm>
          <a:off x="1714500" y="6926580"/>
          <a:ext cx="944880" cy="0"/>
        </a:xfrm>
        <a:prstGeom prst="straightConnector1">
          <a:avLst/>
        </a:prstGeom>
        <a:ln w="38100">
          <a:solidFill>
            <a:srgbClr val="C00000"/>
          </a:solidFill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373380</xdr:colOff>
      <xdr:row>34</xdr:row>
      <xdr:rowOff>152400</xdr:rowOff>
    </xdr:from>
    <xdr:to>
      <xdr:col>3</xdr:col>
      <xdr:colOff>647700</xdr:colOff>
      <xdr:row>34</xdr:row>
      <xdr:rowOff>152400</xdr:rowOff>
    </xdr:to>
    <xdr:cxnSp macro="">
      <xdr:nvCxnSpPr>
        <xdr:cNvPr id="20" name="ลูกศรเชื่อมต่อแบบตรง 19">
          <a:extLst>
            <a:ext uri="{FF2B5EF4-FFF2-40B4-BE49-F238E27FC236}">
              <a16:creationId xmlns:a16="http://schemas.microsoft.com/office/drawing/2014/main" id="{F399DB85-3D67-4DF0-BF46-A2A9586B0FCF}"/>
            </a:ext>
          </a:extLst>
        </xdr:cNvPr>
        <xdr:cNvCxnSpPr/>
      </xdr:nvCxnSpPr>
      <xdr:spPr>
        <a:xfrm>
          <a:off x="1714500" y="8039100"/>
          <a:ext cx="944880" cy="0"/>
        </a:xfrm>
        <a:prstGeom prst="straightConnector1">
          <a:avLst/>
        </a:prstGeom>
        <a:ln w="38100">
          <a:solidFill>
            <a:srgbClr val="C00000"/>
          </a:solidFill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586740</xdr:colOff>
      <xdr:row>25</xdr:row>
      <xdr:rowOff>220980</xdr:rowOff>
    </xdr:from>
    <xdr:to>
      <xdr:col>5</xdr:col>
      <xdr:colOff>586740</xdr:colOff>
      <xdr:row>29</xdr:row>
      <xdr:rowOff>91440</xdr:rowOff>
    </xdr:to>
    <xdr:cxnSp macro="">
      <xdr:nvCxnSpPr>
        <xdr:cNvPr id="30" name="ลูกศรเชื่อมต่อแบบตรง 29">
          <a:extLst>
            <a:ext uri="{FF2B5EF4-FFF2-40B4-BE49-F238E27FC236}">
              <a16:creationId xmlns:a16="http://schemas.microsoft.com/office/drawing/2014/main" id="{D81E8D9D-E417-40E7-A4AF-00CA27D6B10E}"/>
            </a:ext>
          </a:extLst>
        </xdr:cNvPr>
        <xdr:cNvCxnSpPr/>
      </xdr:nvCxnSpPr>
      <xdr:spPr>
        <a:xfrm>
          <a:off x="3939540" y="5996940"/>
          <a:ext cx="0" cy="792480"/>
        </a:xfrm>
        <a:prstGeom prst="straightConnector1">
          <a:avLst/>
        </a:prstGeom>
        <a:ln w="38100">
          <a:solidFill>
            <a:srgbClr val="C00000"/>
          </a:solidFill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7620</xdr:colOff>
      <xdr:row>27</xdr:row>
      <xdr:rowOff>30480</xdr:rowOff>
    </xdr:from>
    <xdr:to>
      <xdr:col>2</xdr:col>
      <xdr:colOff>7620</xdr:colOff>
      <xdr:row>38</xdr:row>
      <xdr:rowOff>15240</xdr:rowOff>
    </xdr:to>
    <xdr:cxnSp macro="">
      <xdr:nvCxnSpPr>
        <xdr:cNvPr id="31" name="ตัวเชื่อมต่อตรง 30">
          <a:extLst>
            <a:ext uri="{FF2B5EF4-FFF2-40B4-BE49-F238E27FC236}">
              <a16:creationId xmlns:a16="http://schemas.microsoft.com/office/drawing/2014/main" id="{4E2B0A85-A799-4DFD-9BFE-00721B6FF7F0}"/>
            </a:ext>
          </a:extLst>
        </xdr:cNvPr>
        <xdr:cNvCxnSpPr/>
      </xdr:nvCxnSpPr>
      <xdr:spPr>
        <a:xfrm>
          <a:off x="1348740" y="6263640"/>
          <a:ext cx="0" cy="2621280"/>
        </a:xfrm>
        <a:prstGeom prst="line">
          <a:avLst/>
        </a:prstGeom>
        <a:ln w="9525">
          <a:solidFill>
            <a:schemeClr val="bg1">
              <a:lumMod val="50000"/>
            </a:schemeClr>
          </a:solidFill>
          <a:prstDash val="lgDash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365760</xdr:colOff>
      <xdr:row>28</xdr:row>
      <xdr:rowOff>0</xdr:rowOff>
    </xdr:from>
    <xdr:to>
      <xdr:col>3</xdr:col>
      <xdr:colOff>632460</xdr:colOff>
      <xdr:row>28</xdr:row>
      <xdr:rowOff>0</xdr:rowOff>
    </xdr:to>
    <xdr:cxnSp macro="">
      <xdr:nvCxnSpPr>
        <xdr:cNvPr id="32" name="ตัวเชื่อมต่อตรง 31">
          <a:extLst>
            <a:ext uri="{FF2B5EF4-FFF2-40B4-BE49-F238E27FC236}">
              <a16:creationId xmlns:a16="http://schemas.microsoft.com/office/drawing/2014/main" id="{91F99F68-D58A-47B3-8158-97609D98F4DE}"/>
            </a:ext>
          </a:extLst>
        </xdr:cNvPr>
        <xdr:cNvCxnSpPr/>
      </xdr:nvCxnSpPr>
      <xdr:spPr>
        <a:xfrm>
          <a:off x="1036320" y="6461760"/>
          <a:ext cx="1607820" cy="0"/>
        </a:xfrm>
        <a:prstGeom prst="line">
          <a:avLst/>
        </a:prstGeom>
        <a:ln w="9525">
          <a:solidFill>
            <a:schemeClr val="bg1">
              <a:lumMod val="50000"/>
            </a:schemeClr>
          </a:solidFill>
          <a:prstDash val="lgDash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396240</xdr:colOff>
      <xdr:row>37</xdr:row>
      <xdr:rowOff>15240</xdr:rowOff>
    </xdr:from>
    <xdr:to>
      <xdr:col>4</xdr:col>
      <xdr:colOff>274320</xdr:colOff>
      <xdr:row>37</xdr:row>
      <xdr:rowOff>15240</xdr:rowOff>
    </xdr:to>
    <xdr:cxnSp macro="">
      <xdr:nvCxnSpPr>
        <xdr:cNvPr id="39" name="ตัวเชื่อมต่อตรง 38">
          <a:extLst>
            <a:ext uri="{FF2B5EF4-FFF2-40B4-BE49-F238E27FC236}">
              <a16:creationId xmlns:a16="http://schemas.microsoft.com/office/drawing/2014/main" id="{42D3E279-1D11-430B-BAB4-49F5FE76C4EC}"/>
            </a:ext>
          </a:extLst>
        </xdr:cNvPr>
        <xdr:cNvCxnSpPr/>
      </xdr:nvCxnSpPr>
      <xdr:spPr>
        <a:xfrm>
          <a:off x="1066800" y="8625840"/>
          <a:ext cx="1889760" cy="0"/>
        </a:xfrm>
        <a:prstGeom prst="line">
          <a:avLst/>
        </a:prstGeom>
        <a:ln w="9525">
          <a:solidFill>
            <a:schemeClr val="bg1">
              <a:lumMod val="50000"/>
            </a:schemeClr>
          </a:solidFill>
          <a:prstDash val="lgDash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617220</xdr:colOff>
      <xdr:row>27</xdr:row>
      <xdr:rowOff>175260</xdr:rowOff>
    </xdr:from>
    <xdr:to>
      <xdr:col>2</xdr:col>
      <xdr:colOff>53340</xdr:colOff>
      <xdr:row>28</xdr:row>
      <xdr:rowOff>60960</xdr:rowOff>
    </xdr:to>
    <xdr:sp macro="" textlink="">
      <xdr:nvSpPr>
        <xdr:cNvPr id="48" name="วงรี 47">
          <a:extLst>
            <a:ext uri="{FF2B5EF4-FFF2-40B4-BE49-F238E27FC236}">
              <a16:creationId xmlns:a16="http://schemas.microsoft.com/office/drawing/2014/main" id="{FC1E88C7-02E9-4458-BC81-4359ECCDFAE6}"/>
            </a:ext>
          </a:extLst>
        </xdr:cNvPr>
        <xdr:cNvSpPr/>
      </xdr:nvSpPr>
      <xdr:spPr>
        <a:xfrm>
          <a:off x="1287780" y="6408420"/>
          <a:ext cx="106680" cy="1143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624840</xdr:colOff>
      <xdr:row>31</xdr:row>
      <xdr:rowOff>175260</xdr:rowOff>
    </xdr:from>
    <xdr:to>
      <xdr:col>2</xdr:col>
      <xdr:colOff>60960</xdr:colOff>
      <xdr:row>32</xdr:row>
      <xdr:rowOff>53340</xdr:rowOff>
    </xdr:to>
    <xdr:sp macro="" textlink="">
      <xdr:nvSpPr>
        <xdr:cNvPr id="49" name="วงรี 48">
          <a:extLst>
            <a:ext uri="{FF2B5EF4-FFF2-40B4-BE49-F238E27FC236}">
              <a16:creationId xmlns:a16="http://schemas.microsoft.com/office/drawing/2014/main" id="{BDC143E9-A461-4F85-8826-BE7B2C1A9FB5}"/>
            </a:ext>
          </a:extLst>
        </xdr:cNvPr>
        <xdr:cNvSpPr/>
      </xdr:nvSpPr>
      <xdr:spPr>
        <a:xfrm>
          <a:off x="1295400" y="7345680"/>
          <a:ext cx="106680" cy="1143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617220</xdr:colOff>
      <xdr:row>36</xdr:row>
      <xdr:rowOff>213360</xdr:rowOff>
    </xdr:from>
    <xdr:to>
      <xdr:col>2</xdr:col>
      <xdr:colOff>53340</xdr:colOff>
      <xdr:row>37</xdr:row>
      <xdr:rowOff>68580</xdr:rowOff>
    </xdr:to>
    <xdr:sp macro="" textlink="">
      <xdr:nvSpPr>
        <xdr:cNvPr id="51" name="วงรี 50">
          <a:extLst>
            <a:ext uri="{FF2B5EF4-FFF2-40B4-BE49-F238E27FC236}">
              <a16:creationId xmlns:a16="http://schemas.microsoft.com/office/drawing/2014/main" id="{7FAFF618-8B6E-417D-A506-28C2AC1DB8E3}"/>
            </a:ext>
          </a:extLst>
        </xdr:cNvPr>
        <xdr:cNvSpPr/>
      </xdr:nvSpPr>
      <xdr:spPr>
        <a:xfrm>
          <a:off x="1287780" y="8564880"/>
          <a:ext cx="106680" cy="1143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472440</xdr:colOff>
      <xdr:row>72</xdr:row>
      <xdr:rowOff>220980</xdr:rowOff>
    </xdr:from>
    <xdr:to>
      <xdr:col>8</xdr:col>
      <xdr:colOff>220980</xdr:colOff>
      <xdr:row>74</xdr:row>
      <xdr:rowOff>0</xdr:rowOff>
    </xdr:to>
    <xdr:sp macro="" textlink="">
      <xdr:nvSpPr>
        <xdr:cNvPr id="52" name="กล่องข้อความ 51">
          <a:extLst>
            <a:ext uri="{FF2B5EF4-FFF2-40B4-BE49-F238E27FC236}">
              <a16:creationId xmlns:a16="http://schemas.microsoft.com/office/drawing/2014/main" id="{BB8CA62E-F103-4687-BBF8-7F410FA2B20C}"/>
            </a:ext>
          </a:extLst>
        </xdr:cNvPr>
        <xdr:cNvSpPr txBox="1"/>
      </xdr:nvSpPr>
      <xdr:spPr>
        <a:xfrm>
          <a:off x="5166360" y="15902940"/>
          <a:ext cx="419100" cy="2819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หนา</a:t>
          </a:r>
          <a:endParaRPr lang="en-US" sz="14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9</xdr:col>
      <xdr:colOff>350520</xdr:colOff>
      <xdr:row>79</xdr:row>
      <xdr:rowOff>228600</xdr:rowOff>
    </xdr:from>
    <xdr:to>
      <xdr:col>10</xdr:col>
      <xdr:colOff>99060</xdr:colOff>
      <xdr:row>80</xdr:row>
      <xdr:rowOff>213360</xdr:rowOff>
    </xdr:to>
    <xdr:sp macro="" textlink="">
      <xdr:nvSpPr>
        <xdr:cNvPr id="54" name="กล่องข้อความ 53">
          <a:extLst>
            <a:ext uri="{FF2B5EF4-FFF2-40B4-BE49-F238E27FC236}">
              <a16:creationId xmlns:a16="http://schemas.microsoft.com/office/drawing/2014/main" id="{66485888-0573-414A-B11F-4B6B564AD021}"/>
            </a:ext>
          </a:extLst>
        </xdr:cNvPr>
        <xdr:cNvSpPr txBox="1"/>
      </xdr:nvSpPr>
      <xdr:spPr>
        <a:xfrm>
          <a:off x="6385560" y="18646140"/>
          <a:ext cx="419100" cy="2438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หนา</a:t>
          </a:r>
          <a:endParaRPr lang="en-US" sz="14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7</xdr:col>
      <xdr:colOff>434340</xdr:colOff>
      <xdr:row>79</xdr:row>
      <xdr:rowOff>228600</xdr:rowOff>
    </xdr:from>
    <xdr:to>
      <xdr:col>9</xdr:col>
      <xdr:colOff>381000</xdr:colOff>
      <xdr:row>81</xdr:row>
      <xdr:rowOff>68580</xdr:rowOff>
    </xdr:to>
    <xdr:sp macro="" textlink="">
      <xdr:nvSpPr>
        <xdr:cNvPr id="55" name="กล่องข้อความ 54">
          <a:extLst>
            <a:ext uri="{FF2B5EF4-FFF2-40B4-BE49-F238E27FC236}">
              <a16:creationId xmlns:a16="http://schemas.microsoft.com/office/drawing/2014/main" id="{967C25EB-05D5-40C7-BD3B-DE5133243C25}"/>
            </a:ext>
          </a:extLst>
        </xdr:cNvPr>
        <xdr:cNvSpPr txBox="1"/>
      </xdr:nvSpPr>
      <xdr:spPr>
        <a:xfrm>
          <a:off x="5128260" y="18646140"/>
          <a:ext cx="1287780" cy="327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400" b="1">
              <a:latin typeface="TH SarabunPSK" panose="020B0500040200020003" pitchFamily="34" charset="-34"/>
              <a:cs typeface="TH SarabunPSK" panose="020B0500040200020003" pitchFamily="34" charset="-34"/>
            </a:rPr>
            <a:t>เลือกขนาดเหล็ก </a:t>
          </a:r>
          <a:r>
            <a:rPr lang="en-US" sz="1400" b="1">
              <a:latin typeface="TH SarabunPSK" panose="020B0500040200020003" pitchFamily="34" charset="-34"/>
              <a:cs typeface="TH SarabunPSK" panose="020B0500040200020003" pitchFamily="34" charset="-34"/>
            </a:rPr>
            <a:t>Ø =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205740</xdr:colOff>
      <xdr:row>98</xdr:row>
      <xdr:rowOff>220980</xdr:rowOff>
    </xdr:from>
    <xdr:to>
      <xdr:col>4</xdr:col>
      <xdr:colOff>15240</xdr:colOff>
      <xdr:row>98</xdr:row>
      <xdr:rowOff>220980</xdr:rowOff>
    </xdr:to>
    <xdr:cxnSp macro="">
      <xdr:nvCxnSpPr>
        <xdr:cNvPr id="164" name="ตัวเชื่อมต่อตรง 163">
          <a:extLst>
            <a:ext uri="{FF2B5EF4-FFF2-40B4-BE49-F238E27FC236}">
              <a16:creationId xmlns:a16="http://schemas.microsoft.com/office/drawing/2014/main" id="{2082BE46-9AE9-4BA0-901C-D20ED3B45245}"/>
            </a:ext>
          </a:extLst>
        </xdr:cNvPr>
        <xdr:cNvCxnSpPr/>
      </xdr:nvCxnSpPr>
      <xdr:spPr>
        <a:xfrm>
          <a:off x="876300" y="20848320"/>
          <a:ext cx="1821180" cy="0"/>
        </a:xfrm>
        <a:prstGeom prst="line">
          <a:avLst/>
        </a:prstGeom>
        <a:ln w="9525">
          <a:solidFill>
            <a:sysClr val="windowText" lastClr="000000"/>
          </a:solidFill>
          <a:prstDash val="lgDash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30480</xdr:colOff>
      <xdr:row>42</xdr:row>
      <xdr:rowOff>15240</xdr:rowOff>
    </xdr:from>
    <xdr:to>
      <xdr:col>8</xdr:col>
      <xdr:colOff>38100</xdr:colOff>
      <xdr:row>42</xdr:row>
      <xdr:rowOff>60959</xdr:rowOff>
    </xdr:to>
    <xdr:sp macro="" textlink="">
      <xdr:nvSpPr>
        <xdr:cNvPr id="2" name="สี่เหลี่ยมผืนผ้า 1">
          <a:extLst>
            <a:ext uri="{FF2B5EF4-FFF2-40B4-BE49-F238E27FC236}">
              <a16:creationId xmlns:a16="http://schemas.microsoft.com/office/drawing/2014/main" id="{90F14336-D2B2-7B5C-7DC4-7B5F30BDE140}"/>
            </a:ext>
          </a:extLst>
        </xdr:cNvPr>
        <xdr:cNvSpPr/>
      </xdr:nvSpPr>
      <xdr:spPr>
        <a:xfrm>
          <a:off x="1371600" y="3566160"/>
          <a:ext cx="4030980" cy="45719"/>
        </a:xfrm>
        <a:prstGeom prst="rect">
          <a:avLst/>
        </a:prstGeom>
        <a:gradFill flip="none" rotWithShape="1">
          <a:gsLst>
            <a:gs pos="0">
              <a:schemeClr val="accent1">
                <a:shade val="30000"/>
                <a:satMod val="115000"/>
              </a:schemeClr>
            </a:gs>
            <a:gs pos="50000">
              <a:schemeClr val="accent1">
                <a:shade val="67500"/>
                <a:satMod val="115000"/>
              </a:schemeClr>
            </a:gs>
            <a:gs pos="100000">
              <a:schemeClr val="accent1">
                <a:shade val="100000"/>
                <a:satMod val="115000"/>
              </a:schemeClr>
            </a:gs>
          </a:gsLst>
          <a:lin ang="13500000" scaled="1"/>
          <a:tileRect/>
        </a:gra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655319</xdr:colOff>
      <xdr:row>42</xdr:row>
      <xdr:rowOff>60960</xdr:rowOff>
    </xdr:from>
    <xdr:to>
      <xdr:col>8</xdr:col>
      <xdr:colOff>30478</xdr:colOff>
      <xdr:row>50</xdr:row>
      <xdr:rowOff>0</xdr:rowOff>
    </xdr:to>
    <xdr:sp macro="" textlink="">
      <xdr:nvSpPr>
        <xdr:cNvPr id="3" name="สี่เหลี่ยมผืนผ้า 2">
          <a:extLst>
            <a:ext uri="{FF2B5EF4-FFF2-40B4-BE49-F238E27FC236}">
              <a16:creationId xmlns:a16="http://schemas.microsoft.com/office/drawing/2014/main" id="{C68476BF-FE9A-4227-90CF-9CDFEE45B150}"/>
            </a:ext>
          </a:extLst>
        </xdr:cNvPr>
        <xdr:cNvSpPr/>
      </xdr:nvSpPr>
      <xdr:spPr>
        <a:xfrm flipH="1">
          <a:off x="5349239" y="3611880"/>
          <a:ext cx="45719" cy="1767840"/>
        </a:xfrm>
        <a:prstGeom prst="rect">
          <a:avLst/>
        </a:prstGeom>
        <a:gradFill flip="none" rotWithShape="1">
          <a:gsLst>
            <a:gs pos="0">
              <a:schemeClr val="accent1">
                <a:shade val="30000"/>
                <a:satMod val="115000"/>
              </a:schemeClr>
            </a:gs>
            <a:gs pos="50000">
              <a:schemeClr val="accent1">
                <a:shade val="67500"/>
                <a:satMod val="115000"/>
              </a:schemeClr>
            </a:gs>
            <a:gs pos="100000">
              <a:schemeClr val="accent1">
                <a:shade val="100000"/>
                <a:satMod val="115000"/>
              </a:schemeClr>
            </a:gs>
          </a:gsLst>
          <a:lin ang="13500000" scaled="1"/>
          <a:tileRect/>
        </a:gra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655320</xdr:colOff>
      <xdr:row>42</xdr:row>
      <xdr:rowOff>76200</xdr:rowOff>
    </xdr:from>
    <xdr:to>
      <xdr:col>6</xdr:col>
      <xdr:colOff>30479</xdr:colOff>
      <xdr:row>49</xdr:row>
      <xdr:rowOff>213360</xdr:rowOff>
    </xdr:to>
    <xdr:sp macro="" textlink="">
      <xdr:nvSpPr>
        <xdr:cNvPr id="5" name="สี่เหลี่ยมผืนผ้า 4">
          <a:extLst>
            <a:ext uri="{FF2B5EF4-FFF2-40B4-BE49-F238E27FC236}">
              <a16:creationId xmlns:a16="http://schemas.microsoft.com/office/drawing/2014/main" id="{CD1C9965-22BC-4A37-90EE-9ABA1F8C3D40}"/>
            </a:ext>
          </a:extLst>
        </xdr:cNvPr>
        <xdr:cNvSpPr/>
      </xdr:nvSpPr>
      <xdr:spPr>
        <a:xfrm flipH="1">
          <a:off x="4008120" y="3627120"/>
          <a:ext cx="45719" cy="1737360"/>
        </a:xfrm>
        <a:prstGeom prst="rect">
          <a:avLst/>
        </a:prstGeom>
        <a:gradFill flip="none" rotWithShape="1">
          <a:gsLst>
            <a:gs pos="0">
              <a:schemeClr val="accent1">
                <a:shade val="30000"/>
                <a:satMod val="115000"/>
              </a:schemeClr>
            </a:gs>
            <a:gs pos="50000">
              <a:schemeClr val="accent1">
                <a:shade val="67500"/>
                <a:satMod val="115000"/>
              </a:schemeClr>
            </a:gs>
            <a:gs pos="100000">
              <a:schemeClr val="accent1">
                <a:shade val="100000"/>
                <a:satMod val="115000"/>
              </a:schemeClr>
            </a:gs>
          </a:gsLst>
          <a:lin ang="13500000" scaled="1"/>
          <a:tileRect/>
        </a:gra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662940</xdr:colOff>
      <xdr:row>42</xdr:row>
      <xdr:rowOff>60960</xdr:rowOff>
    </xdr:from>
    <xdr:to>
      <xdr:col>4</xdr:col>
      <xdr:colOff>38099</xdr:colOff>
      <xdr:row>50</xdr:row>
      <xdr:rowOff>7620</xdr:rowOff>
    </xdr:to>
    <xdr:sp macro="" textlink="">
      <xdr:nvSpPr>
        <xdr:cNvPr id="6" name="สี่เหลี่ยมผืนผ้า 5">
          <a:extLst>
            <a:ext uri="{FF2B5EF4-FFF2-40B4-BE49-F238E27FC236}">
              <a16:creationId xmlns:a16="http://schemas.microsoft.com/office/drawing/2014/main" id="{03B6BCB6-CF90-4EEC-9C68-11EEB369ACA5}"/>
            </a:ext>
          </a:extLst>
        </xdr:cNvPr>
        <xdr:cNvSpPr/>
      </xdr:nvSpPr>
      <xdr:spPr>
        <a:xfrm flipH="1">
          <a:off x="2674620" y="3611880"/>
          <a:ext cx="45719" cy="1775460"/>
        </a:xfrm>
        <a:prstGeom prst="rect">
          <a:avLst/>
        </a:prstGeom>
        <a:gradFill flip="none" rotWithShape="1">
          <a:gsLst>
            <a:gs pos="0">
              <a:schemeClr val="accent1">
                <a:shade val="30000"/>
                <a:satMod val="115000"/>
              </a:schemeClr>
            </a:gs>
            <a:gs pos="50000">
              <a:schemeClr val="accent1">
                <a:shade val="67500"/>
                <a:satMod val="115000"/>
              </a:schemeClr>
            </a:gs>
            <a:gs pos="100000">
              <a:schemeClr val="accent1">
                <a:shade val="100000"/>
                <a:satMod val="115000"/>
              </a:schemeClr>
            </a:gs>
          </a:gsLst>
          <a:lin ang="13500000" scaled="1"/>
          <a:tileRect/>
        </a:gra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670559</xdr:colOff>
      <xdr:row>42</xdr:row>
      <xdr:rowOff>15240</xdr:rowOff>
    </xdr:from>
    <xdr:to>
      <xdr:col>2</xdr:col>
      <xdr:colOff>45718</xdr:colOff>
      <xdr:row>50</xdr:row>
      <xdr:rowOff>15240</xdr:rowOff>
    </xdr:to>
    <xdr:sp macro="" textlink="">
      <xdr:nvSpPr>
        <xdr:cNvPr id="7" name="สี่เหลี่ยมผืนผ้า 6">
          <a:extLst>
            <a:ext uri="{FF2B5EF4-FFF2-40B4-BE49-F238E27FC236}">
              <a16:creationId xmlns:a16="http://schemas.microsoft.com/office/drawing/2014/main" id="{EF1234D0-B617-4A63-8980-72F1E0A098A1}"/>
            </a:ext>
          </a:extLst>
        </xdr:cNvPr>
        <xdr:cNvSpPr/>
      </xdr:nvSpPr>
      <xdr:spPr>
        <a:xfrm flipH="1">
          <a:off x="1341119" y="3566160"/>
          <a:ext cx="45719" cy="1828800"/>
        </a:xfrm>
        <a:prstGeom prst="rect">
          <a:avLst/>
        </a:prstGeom>
        <a:gradFill flip="none" rotWithShape="1">
          <a:gsLst>
            <a:gs pos="0">
              <a:schemeClr val="accent1">
                <a:shade val="30000"/>
                <a:satMod val="115000"/>
              </a:schemeClr>
            </a:gs>
            <a:gs pos="50000">
              <a:schemeClr val="accent1">
                <a:shade val="67500"/>
                <a:satMod val="115000"/>
              </a:schemeClr>
            </a:gs>
            <a:gs pos="100000">
              <a:schemeClr val="accent1">
                <a:shade val="100000"/>
                <a:satMod val="115000"/>
              </a:schemeClr>
            </a:gs>
          </a:gsLst>
          <a:lin ang="13500000" scaled="1"/>
          <a:tileRect/>
        </a:gra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2</xdr:col>
      <xdr:colOff>135867</xdr:colOff>
      <xdr:row>42</xdr:row>
      <xdr:rowOff>200284</xdr:rowOff>
    </xdr:from>
    <xdr:to>
      <xdr:col>3</xdr:col>
      <xdr:colOff>571501</xdr:colOff>
      <xdr:row>49</xdr:row>
      <xdr:rowOff>149005</xdr:rowOff>
    </xdr:to>
    <xdr:pic>
      <xdr:nvPicPr>
        <xdr:cNvPr id="9" name="รูปภาพ 8">
          <a:extLst>
            <a:ext uri="{FF2B5EF4-FFF2-40B4-BE49-F238E27FC236}">
              <a16:creationId xmlns:a16="http://schemas.microsoft.com/office/drawing/2014/main" id="{E1938131-2385-A235-65D9-3C120EAD02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6200000">
          <a:off x="1255623" y="3972568"/>
          <a:ext cx="1548922" cy="1106194"/>
        </a:xfrm>
        <a:prstGeom prst="rect">
          <a:avLst/>
        </a:prstGeom>
      </xdr:spPr>
    </xdr:pic>
    <xdr:clientData/>
  </xdr:twoCellAnchor>
  <xdr:twoCellAnchor editAs="oneCell">
    <xdr:from>
      <xdr:col>5</xdr:col>
      <xdr:colOff>501391</xdr:colOff>
      <xdr:row>42</xdr:row>
      <xdr:rowOff>135631</xdr:rowOff>
    </xdr:from>
    <xdr:to>
      <xdr:col>8</xdr:col>
      <xdr:colOff>129541</xdr:colOff>
      <xdr:row>49</xdr:row>
      <xdr:rowOff>175260</xdr:rowOff>
    </xdr:to>
    <xdr:pic>
      <xdr:nvPicPr>
        <xdr:cNvPr id="11" name="รูปภาพ 10">
          <a:extLst>
            <a:ext uri="{FF2B5EF4-FFF2-40B4-BE49-F238E27FC236}">
              <a16:creationId xmlns:a16="http://schemas.microsoft.com/office/drawing/2014/main" id="{647DBBB7-5284-6A6E-3CFE-5D5FE0722E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54191" y="3686551"/>
          <a:ext cx="1639830" cy="1639830"/>
        </a:xfrm>
        <a:prstGeom prst="rect">
          <a:avLst/>
        </a:prstGeom>
      </xdr:spPr>
    </xdr:pic>
    <xdr:clientData/>
  </xdr:twoCellAnchor>
  <xdr:twoCellAnchor editAs="oneCell">
    <xdr:from>
      <xdr:col>3</xdr:col>
      <xdr:colOff>445650</xdr:colOff>
      <xdr:row>42</xdr:row>
      <xdr:rowOff>125610</xdr:rowOff>
    </xdr:from>
    <xdr:to>
      <xdr:col>6</xdr:col>
      <xdr:colOff>144780</xdr:colOff>
      <xdr:row>50</xdr:row>
      <xdr:rowOff>7620</xdr:rowOff>
    </xdr:to>
    <xdr:pic>
      <xdr:nvPicPr>
        <xdr:cNvPr id="13" name="รูปภาพ 12">
          <a:extLst>
            <a:ext uri="{FF2B5EF4-FFF2-40B4-BE49-F238E27FC236}">
              <a16:creationId xmlns:a16="http://schemas.microsoft.com/office/drawing/2014/main" id="{2A4EEB86-5CCB-F48C-6F86-D39327D723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0800000">
          <a:off x="2457330" y="3676530"/>
          <a:ext cx="1710810" cy="1710810"/>
        </a:xfrm>
        <a:prstGeom prst="rect">
          <a:avLst/>
        </a:prstGeom>
      </xdr:spPr>
    </xdr:pic>
    <xdr:clientData/>
  </xdr:twoCellAnchor>
  <xdr:twoCellAnchor>
    <xdr:from>
      <xdr:col>1</xdr:col>
      <xdr:colOff>434340</xdr:colOff>
      <xdr:row>40</xdr:row>
      <xdr:rowOff>15240</xdr:rowOff>
    </xdr:from>
    <xdr:to>
      <xdr:col>8</xdr:col>
      <xdr:colOff>121920</xdr:colOff>
      <xdr:row>40</xdr:row>
      <xdr:rowOff>15240</xdr:rowOff>
    </xdr:to>
    <xdr:cxnSp macro="">
      <xdr:nvCxnSpPr>
        <xdr:cNvPr id="15" name="ตัวเชื่อมต่อตรง 14">
          <a:extLst>
            <a:ext uri="{FF2B5EF4-FFF2-40B4-BE49-F238E27FC236}">
              <a16:creationId xmlns:a16="http://schemas.microsoft.com/office/drawing/2014/main" id="{8082519C-70E0-E094-08AA-1C23E44C3B7B}"/>
            </a:ext>
          </a:extLst>
        </xdr:cNvPr>
        <xdr:cNvCxnSpPr/>
      </xdr:nvCxnSpPr>
      <xdr:spPr>
        <a:xfrm>
          <a:off x="1104900" y="3108960"/>
          <a:ext cx="4381500" cy="0"/>
        </a:xfrm>
        <a:prstGeom prst="line">
          <a:avLst/>
        </a:prstGeom>
        <a:ln w="9525">
          <a:solidFill>
            <a:sysClr val="windowText" lastClr="000000"/>
          </a:solidFill>
          <a:prstDash val="lgDash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7620</xdr:colOff>
      <xdr:row>39</xdr:row>
      <xdr:rowOff>7620</xdr:rowOff>
    </xdr:from>
    <xdr:to>
      <xdr:col>2</xdr:col>
      <xdr:colOff>7620</xdr:colOff>
      <xdr:row>41</xdr:row>
      <xdr:rowOff>144780</xdr:rowOff>
    </xdr:to>
    <xdr:cxnSp macro="">
      <xdr:nvCxnSpPr>
        <xdr:cNvPr id="17" name="ตัวเชื่อมต่อตรง 16">
          <a:extLst>
            <a:ext uri="{FF2B5EF4-FFF2-40B4-BE49-F238E27FC236}">
              <a16:creationId xmlns:a16="http://schemas.microsoft.com/office/drawing/2014/main" id="{468EDF52-BFAB-0E64-8527-4179670ECABF}"/>
            </a:ext>
          </a:extLst>
        </xdr:cNvPr>
        <xdr:cNvCxnSpPr/>
      </xdr:nvCxnSpPr>
      <xdr:spPr>
        <a:xfrm>
          <a:off x="1348740" y="3101340"/>
          <a:ext cx="0" cy="594360"/>
        </a:xfrm>
        <a:prstGeom prst="line">
          <a:avLst/>
        </a:prstGeom>
        <a:ln w="9525">
          <a:solidFill>
            <a:sysClr val="windowText" lastClr="000000"/>
          </a:solidFill>
          <a:prstDash val="lgDash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39</xdr:row>
      <xdr:rowOff>0</xdr:rowOff>
    </xdr:from>
    <xdr:to>
      <xdr:col>4</xdr:col>
      <xdr:colOff>0</xdr:colOff>
      <xdr:row>41</xdr:row>
      <xdr:rowOff>137160</xdr:rowOff>
    </xdr:to>
    <xdr:cxnSp macro="">
      <xdr:nvCxnSpPr>
        <xdr:cNvPr id="19" name="ตัวเชื่อมต่อตรง 18">
          <a:extLst>
            <a:ext uri="{FF2B5EF4-FFF2-40B4-BE49-F238E27FC236}">
              <a16:creationId xmlns:a16="http://schemas.microsoft.com/office/drawing/2014/main" id="{3508A6DD-46E4-4904-A7EC-89BDB0445100}"/>
            </a:ext>
          </a:extLst>
        </xdr:cNvPr>
        <xdr:cNvCxnSpPr/>
      </xdr:nvCxnSpPr>
      <xdr:spPr>
        <a:xfrm>
          <a:off x="2682240" y="3093720"/>
          <a:ext cx="0" cy="594360"/>
        </a:xfrm>
        <a:prstGeom prst="line">
          <a:avLst/>
        </a:prstGeom>
        <a:ln w="9525">
          <a:solidFill>
            <a:sysClr val="windowText" lastClr="000000"/>
          </a:solidFill>
          <a:prstDash val="lgDash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7620</xdr:colOff>
      <xdr:row>39</xdr:row>
      <xdr:rowOff>15240</xdr:rowOff>
    </xdr:from>
    <xdr:to>
      <xdr:col>6</xdr:col>
      <xdr:colOff>7620</xdr:colOff>
      <xdr:row>41</xdr:row>
      <xdr:rowOff>152400</xdr:rowOff>
    </xdr:to>
    <xdr:cxnSp macro="">
      <xdr:nvCxnSpPr>
        <xdr:cNvPr id="20" name="ตัวเชื่อมต่อตรง 19">
          <a:extLst>
            <a:ext uri="{FF2B5EF4-FFF2-40B4-BE49-F238E27FC236}">
              <a16:creationId xmlns:a16="http://schemas.microsoft.com/office/drawing/2014/main" id="{D5F82551-A906-424B-9D3C-8D77C87E01B3}"/>
            </a:ext>
          </a:extLst>
        </xdr:cNvPr>
        <xdr:cNvCxnSpPr/>
      </xdr:nvCxnSpPr>
      <xdr:spPr>
        <a:xfrm>
          <a:off x="4030980" y="3108960"/>
          <a:ext cx="0" cy="594360"/>
        </a:xfrm>
        <a:prstGeom prst="line">
          <a:avLst/>
        </a:prstGeom>
        <a:ln w="9525">
          <a:solidFill>
            <a:sysClr val="windowText" lastClr="000000"/>
          </a:solidFill>
          <a:prstDash val="lgDash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39</xdr:row>
      <xdr:rowOff>15240</xdr:rowOff>
    </xdr:from>
    <xdr:to>
      <xdr:col>8</xdr:col>
      <xdr:colOff>0</xdr:colOff>
      <xdr:row>41</xdr:row>
      <xdr:rowOff>152400</xdr:rowOff>
    </xdr:to>
    <xdr:cxnSp macro="">
      <xdr:nvCxnSpPr>
        <xdr:cNvPr id="21" name="ตัวเชื่อมต่อตรง 20">
          <a:extLst>
            <a:ext uri="{FF2B5EF4-FFF2-40B4-BE49-F238E27FC236}">
              <a16:creationId xmlns:a16="http://schemas.microsoft.com/office/drawing/2014/main" id="{B038E50D-1041-4AFB-8465-84A5E2E7FFB2}"/>
            </a:ext>
          </a:extLst>
        </xdr:cNvPr>
        <xdr:cNvCxnSpPr/>
      </xdr:nvCxnSpPr>
      <xdr:spPr>
        <a:xfrm>
          <a:off x="5364480" y="3108960"/>
          <a:ext cx="0" cy="594360"/>
        </a:xfrm>
        <a:prstGeom prst="line">
          <a:avLst/>
        </a:prstGeom>
        <a:ln w="9525">
          <a:solidFill>
            <a:sysClr val="windowText" lastClr="000000"/>
          </a:solidFill>
          <a:prstDash val="lgDash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182880</xdr:colOff>
      <xdr:row>42</xdr:row>
      <xdr:rowOff>83820</xdr:rowOff>
    </xdr:from>
    <xdr:to>
      <xdr:col>9</xdr:col>
      <xdr:colOff>563880</xdr:colOff>
      <xdr:row>42</xdr:row>
      <xdr:rowOff>83820</xdr:rowOff>
    </xdr:to>
    <xdr:cxnSp macro="">
      <xdr:nvCxnSpPr>
        <xdr:cNvPr id="27" name="ตัวเชื่อมต่อตรง 26">
          <a:extLst>
            <a:ext uri="{FF2B5EF4-FFF2-40B4-BE49-F238E27FC236}">
              <a16:creationId xmlns:a16="http://schemas.microsoft.com/office/drawing/2014/main" id="{3DF19CCD-4DFF-4D3C-9E28-0109BBF7AB09}"/>
            </a:ext>
          </a:extLst>
        </xdr:cNvPr>
        <xdr:cNvCxnSpPr/>
      </xdr:nvCxnSpPr>
      <xdr:spPr>
        <a:xfrm>
          <a:off x="5547360" y="3863340"/>
          <a:ext cx="1051560" cy="0"/>
        </a:xfrm>
        <a:prstGeom prst="line">
          <a:avLst/>
        </a:prstGeom>
        <a:ln w="9525">
          <a:solidFill>
            <a:sysClr val="windowText" lastClr="000000"/>
          </a:solidFill>
          <a:prstDash val="lgDash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167640</xdr:colOff>
      <xdr:row>50</xdr:row>
      <xdr:rowOff>7620</xdr:rowOff>
    </xdr:from>
    <xdr:to>
      <xdr:col>9</xdr:col>
      <xdr:colOff>548640</xdr:colOff>
      <xdr:row>50</xdr:row>
      <xdr:rowOff>7620</xdr:rowOff>
    </xdr:to>
    <xdr:cxnSp macro="">
      <xdr:nvCxnSpPr>
        <xdr:cNvPr id="29" name="ตัวเชื่อมต่อตรง 28">
          <a:extLst>
            <a:ext uri="{FF2B5EF4-FFF2-40B4-BE49-F238E27FC236}">
              <a16:creationId xmlns:a16="http://schemas.microsoft.com/office/drawing/2014/main" id="{D7D7BDC0-ACAA-4281-83F9-D257153937F0}"/>
            </a:ext>
          </a:extLst>
        </xdr:cNvPr>
        <xdr:cNvCxnSpPr/>
      </xdr:nvCxnSpPr>
      <xdr:spPr>
        <a:xfrm>
          <a:off x="5532120" y="10073640"/>
          <a:ext cx="1051560" cy="0"/>
        </a:xfrm>
        <a:prstGeom prst="line">
          <a:avLst/>
        </a:prstGeom>
        <a:ln w="9525">
          <a:solidFill>
            <a:sysClr val="windowText" lastClr="000000"/>
          </a:solidFill>
          <a:prstDash val="lgDash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7620</xdr:colOff>
      <xdr:row>41</xdr:row>
      <xdr:rowOff>114300</xdr:rowOff>
    </xdr:from>
    <xdr:to>
      <xdr:col>9</xdr:col>
      <xdr:colOff>7620</xdr:colOff>
      <xdr:row>50</xdr:row>
      <xdr:rowOff>205740</xdr:rowOff>
    </xdr:to>
    <xdr:cxnSp macro="">
      <xdr:nvCxnSpPr>
        <xdr:cNvPr id="30" name="ตัวเชื่อมต่อตรง 29">
          <a:extLst>
            <a:ext uri="{FF2B5EF4-FFF2-40B4-BE49-F238E27FC236}">
              <a16:creationId xmlns:a16="http://schemas.microsoft.com/office/drawing/2014/main" id="{677A6E95-7032-4469-BEB5-7ABE5C3A82B9}"/>
            </a:ext>
          </a:extLst>
        </xdr:cNvPr>
        <xdr:cNvCxnSpPr/>
      </xdr:nvCxnSpPr>
      <xdr:spPr>
        <a:xfrm>
          <a:off x="6042660" y="8763000"/>
          <a:ext cx="0" cy="2148840"/>
        </a:xfrm>
        <a:prstGeom prst="line">
          <a:avLst/>
        </a:prstGeom>
        <a:ln w="9525">
          <a:solidFill>
            <a:sysClr val="windowText" lastClr="000000"/>
          </a:solidFill>
          <a:prstDash val="lgDash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662940</xdr:colOff>
      <xdr:row>40</xdr:row>
      <xdr:rowOff>114300</xdr:rowOff>
    </xdr:from>
    <xdr:to>
      <xdr:col>4</xdr:col>
      <xdr:colOff>662940</xdr:colOff>
      <xdr:row>51</xdr:row>
      <xdr:rowOff>152400</xdr:rowOff>
    </xdr:to>
    <xdr:cxnSp macro="">
      <xdr:nvCxnSpPr>
        <xdr:cNvPr id="34" name="ตัวเชื่อมต่อตรง 33">
          <a:extLst>
            <a:ext uri="{FF2B5EF4-FFF2-40B4-BE49-F238E27FC236}">
              <a16:creationId xmlns:a16="http://schemas.microsoft.com/office/drawing/2014/main" id="{B238E68C-EC2C-4984-9347-4AC75BD9A354}"/>
            </a:ext>
          </a:extLst>
        </xdr:cNvPr>
        <xdr:cNvCxnSpPr/>
      </xdr:nvCxnSpPr>
      <xdr:spPr>
        <a:xfrm>
          <a:off x="3345180" y="3436620"/>
          <a:ext cx="0" cy="2552700"/>
        </a:xfrm>
        <a:prstGeom prst="line">
          <a:avLst/>
        </a:prstGeom>
        <a:ln w="9525">
          <a:solidFill>
            <a:sysClr val="windowText" lastClr="000000"/>
          </a:solidFill>
          <a:prstDash val="lgDash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7620</xdr:colOff>
      <xdr:row>40</xdr:row>
      <xdr:rowOff>121920</xdr:rowOff>
    </xdr:from>
    <xdr:to>
      <xdr:col>7</xdr:col>
      <xdr:colOff>7620</xdr:colOff>
      <xdr:row>51</xdr:row>
      <xdr:rowOff>160020</xdr:rowOff>
    </xdr:to>
    <xdr:cxnSp macro="">
      <xdr:nvCxnSpPr>
        <xdr:cNvPr id="36" name="ตัวเชื่อมต่อตรง 35">
          <a:extLst>
            <a:ext uri="{FF2B5EF4-FFF2-40B4-BE49-F238E27FC236}">
              <a16:creationId xmlns:a16="http://schemas.microsoft.com/office/drawing/2014/main" id="{8CBFA7EB-D432-4800-90DF-8B50B5AC5598}"/>
            </a:ext>
          </a:extLst>
        </xdr:cNvPr>
        <xdr:cNvCxnSpPr/>
      </xdr:nvCxnSpPr>
      <xdr:spPr>
        <a:xfrm>
          <a:off x="4701540" y="3444240"/>
          <a:ext cx="0" cy="2552700"/>
        </a:xfrm>
        <a:prstGeom prst="line">
          <a:avLst/>
        </a:prstGeom>
        <a:ln w="9525">
          <a:solidFill>
            <a:sysClr val="windowText" lastClr="000000"/>
          </a:solidFill>
          <a:prstDash val="lgDash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655320</xdr:colOff>
      <xdr:row>41</xdr:row>
      <xdr:rowOff>220980</xdr:rowOff>
    </xdr:from>
    <xdr:to>
      <xdr:col>7</xdr:col>
      <xdr:colOff>15240</xdr:colOff>
      <xdr:row>43</xdr:row>
      <xdr:rowOff>30480</xdr:rowOff>
    </xdr:to>
    <xdr:cxnSp macro="">
      <xdr:nvCxnSpPr>
        <xdr:cNvPr id="41" name="ตัวเชื่อมต่อตรง 40">
          <a:extLst>
            <a:ext uri="{FF2B5EF4-FFF2-40B4-BE49-F238E27FC236}">
              <a16:creationId xmlns:a16="http://schemas.microsoft.com/office/drawing/2014/main" id="{F719E109-818C-47C5-A2AE-89EF8AB9992B}"/>
            </a:ext>
          </a:extLst>
        </xdr:cNvPr>
        <xdr:cNvCxnSpPr/>
      </xdr:nvCxnSpPr>
      <xdr:spPr>
        <a:xfrm flipV="1">
          <a:off x="3337560" y="3771900"/>
          <a:ext cx="1371600" cy="266700"/>
        </a:xfrm>
        <a:prstGeom prst="line">
          <a:avLst/>
        </a:prstGeom>
        <a:ln w="9525">
          <a:solidFill>
            <a:srgbClr val="C00000"/>
          </a:solidFill>
          <a:prstDash val="lgDash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662940</xdr:colOff>
      <xdr:row>42</xdr:row>
      <xdr:rowOff>182880</xdr:rowOff>
    </xdr:from>
    <xdr:to>
      <xdr:col>7</xdr:col>
      <xdr:colOff>22860</xdr:colOff>
      <xdr:row>43</xdr:row>
      <xdr:rowOff>220980</xdr:rowOff>
    </xdr:to>
    <xdr:cxnSp macro="">
      <xdr:nvCxnSpPr>
        <xdr:cNvPr id="42" name="ตัวเชื่อมต่อตรง 41">
          <a:extLst>
            <a:ext uri="{FF2B5EF4-FFF2-40B4-BE49-F238E27FC236}">
              <a16:creationId xmlns:a16="http://schemas.microsoft.com/office/drawing/2014/main" id="{6A72F104-9048-45AD-80AB-34ADB4BE899B}"/>
            </a:ext>
          </a:extLst>
        </xdr:cNvPr>
        <xdr:cNvCxnSpPr/>
      </xdr:nvCxnSpPr>
      <xdr:spPr>
        <a:xfrm flipV="1">
          <a:off x="3345180" y="3962400"/>
          <a:ext cx="1371600" cy="266700"/>
        </a:xfrm>
        <a:prstGeom prst="line">
          <a:avLst/>
        </a:prstGeom>
        <a:ln w="9525">
          <a:solidFill>
            <a:srgbClr val="C00000"/>
          </a:solidFill>
          <a:prstDash val="lgDash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662940</xdr:colOff>
      <xdr:row>43</xdr:row>
      <xdr:rowOff>144780</xdr:rowOff>
    </xdr:from>
    <xdr:to>
      <xdr:col>7</xdr:col>
      <xdr:colOff>22860</xdr:colOff>
      <xdr:row>44</xdr:row>
      <xdr:rowOff>182880</xdr:rowOff>
    </xdr:to>
    <xdr:cxnSp macro="">
      <xdr:nvCxnSpPr>
        <xdr:cNvPr id="43" name="ตัวเชื่อมต่อตรง 42">
          <a:extLst>
            <a:ext uri="{FF2B5EF4-FFF2-40B4-BE49-F238E27FC236}">
              <a16:creationId xmlns:a16="http://schemas.microsoft.com/office/drawing/2014/main" id="{3EA783FC-D049-4335-AB9E-4C95C5161E64}"/>
            </a:ext>
          </a:extLst>
        </xdr:cNvPr>
        <xdr:cNvCxnSpPr/>
      </xdr:nvCxnSpPr>
      <xdr:spPr>
        <a:xfrm flipV="1">
          <a:off x="3345180" y="4152900"/>
          <a:ext cx="1371600" cy="266700"/>
        </a:xfrm>
        <a:prstGeom prst="line">
          <a:avLst/>
        </a:prstGeom>
        <a:ln w="9525">
          <a:solidFill>
            <a:srgbClr val="C00000"/>
          </a:solidFill>
          <a:prstDash val="lgDash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655320</xdr:colOff>
      <xdr:row>44</xdr:row>
      <xdr:rowOff>99060</xdr:rowOff>
    </xdr:from>
    <xdr:to>
      <xdr:col>7</xdr:col>
      <xdr:colOff>15240</xdr:colOff>
      <xdr:row>45</xdr:row>
      <xdr:rowOff>137160</xdr:rowOff>
    </xdr:to>
    <xdr:cxnSp macro="">
      <xdr:nvCxnSpPr>
        <xdr:cNvPr id="44" name="ตัวเชื่อมต่อตรง 43">
          <a:extLst>
            <a:ext uri="{FF2B5EF4-FFF2-40B4-BE49-F238E27FC236}">
              <a16:creationId xmlns:a16="http://schemas.microsoft.com/office/drawing/2014/main" id="{C395AFC5-F432-4EBC-98D9-21D3E3434695}"/>
            </a:ext>
          </a:extLst>
        </xdr:cNvPr>
        <xdr:cNvCxnSpPr/>
      </xdr:nvCxnSpPr>
      <xdr:spPr>
        <a:xfrm flipV="1">
          <a:off x="3337560" y="4335780"/>
          <a:ext cx="1371600" cy="266700"/>
        </a:xfrm>
        <a:prstGeom prst="line">
          <a:avLst/>
        </a:prstGeom>
        <a:ln w="9525">
          <a:solidFill>
            <a:srgbClr val="C00000"/>
          </a:solidFill>
          <a:prstDash val="lgDash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655320</xdr:colOff>
      <xdr:row>45</xdr:row>
      <xdr:rowOff>45720</xdr:rowOff>
    </xdr:from>
    <xdr:to>
      <xdr:col>7</xdr:col>
      <xdr:colOff>15240</xdr:colOff>
      <xdr:row>46</xdr:row>
      <xdr:rowOff>83820</xdr:rowOff>
    </xdr:to>
    <xdr:cxnSp macro="">
      <xdr:nvCxnSpPr>
        <xdr:cNvPr id="45" name="ตัวเชื่อมต่อตรง 44">
          <a:extLst>
            <a:ext uri="{FF2B5EF4-FFF2-40B4-BE49-F238E27FC236}">
              <a16:creationId xmlns:a16="http://schemas.microsoft.com/office/drawing/2014/main" id="{140823D0-08CD-4960-A1F4-21EE3637B309}"/>
            </a:ext>
          </a:extLst>
        </xdr:cNvPr>
        <xdr:cNvCxnSpPr/>
      </xdr:nvCxnSpPr>
      <xdr:spPr>
        <a:xfrm flipV="1">
          <a:off x="3337560" y="4511040"/>
          <a:ext cx="1371600" cy="266700"/>
        </a:xfrm>
        <a:prstGeom prst="line">
          <a:avLst/>
        </a:prstGeom>
        <a:ln w="9525">
          <a:solidFill>
            <a:srgbClr val="C00000"/>
          </a:solidFill>
          <a:prstDash val="lgDash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647700</xdr:colOff>
      <xdr:row>46</xdr:row>
      <xdr:rowOff>7620</xdr:rowOff>
    </xdr:from>
    <xdr:to>
      <xdr:col>7</xdr:col>
      <xdr:colOff>7620</xdr:colOff>
      <xdr:row>47</xdr:row>
      <xdr:rowOff>45720</xdr:rowOff>
    </xdr:to>
    <xdr:cxnSp macro="">
      <xdr:nvCxnSpPr>
        <xdr:cNvPr id="46" name="ตัวเชื่อมต่อตรง 45">
          <a:extLst>
            <a:ext uri="{FF2B5EF4-FFF2-40B4-BE49-F238E27FC236}">
              <a16:creationId xmlns:a16="http://schemas.microsoft.com/office/drawing/2014/main" id="{5D64BA9F-B10E-4016-9B8F-F2A433BA4116}"/>
            </a:ext>
          </a:extLst>
        </xdr:cNvPr>
        <xdr:cNvCxnSpPr/>
      </xdr:nvCxnSpPr>
      <xdr:spPr>
        <a:xfrm flipV="1">
          <a:off x="3329940" y="4701540"/>
          <a:ext cx="1371600" cy="266700"/>
        </a:xfrm>
        <a:prstGeom prst="line">
          <a:avLst/>
        </a:prstGeom>
        <a:ln w="9525">
          <a:solidFill>
            <a:srgbClr val="C00000"/>
          </a:solidFill>
          <a:prstDash val="lgDash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655320</xdr:colOff>
      <xdr:row>46</xdr:row>
      <xdr:rowOff>220980</xdr:rowOff>
    </xdr:from>
    <xdr:to>
      <xdr:col>7</xdr:col>
      <xdr:colOff>15240</xdr:colOff>
      <xdr:row>48</xdr:row>
      <xdr:rowOff>30480</xdr:rowOff>
    </xdr:to>
    <xdr:cxnSp macro="">
      <xdr:nvCxnSpPr>
        <xdr:cNvPr id="47" name="ตัวเชื่อมต่อตรง 46">
          <a:extLst>
            <a:ext uri="{FF2B5EF4-FFF2-40B4-BE49-F238E27FC236}">
              <a16:creationId xmlns:a16="http://schemas.microsoft.com/office/drawing/2014/main" id="{FE436F5D-9508-457C-B9E9-6616F79E23FC}"/>
            </a:ext>
          </a:extLst>
        </xdr:cNvPr>
        <xdr:cNvCxnSpPr/>
      </xdr:nvCxnSpPr>
      <xdr:spPr>
        <a:xfrm flipV="1">
          <a:off x="3337560" y="4914900"/>
          <a:ext cx="1371600" cy="266700"/>
        </a:xfrm>
        <a:prstGeom prst="line">
          <a:avLst/>
        </a:prstGeom>
        <a:ln w="9525">
          <a:solidFill>
            <a:srgbClr val="C00000"/>
          </a:solidFill>
          <a:prstDash val="lgDash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647700</xdr:colOff>
      <xdr:row>47</xdr:row>
      <xdr:rowOff>175260</xdr:rowOff>
    </xdr:from>
    <xdr:to>
      <xdr:col>7</xdr:col>
      <xdr:colOff>7620</xdr:colOff>
      <xdr:row>48</xdr:row>
      <xdr:rowOff>213360</xdr:rowOff>
    </xdr:to>
    <xdr:cxnSp macro="">
      <xdr:nvCxnSpPr>
        <xdr:cNvPr id="48" name="ตัวเชื่อมต่อตรง 47">
          <a:extLst>
            <a:ext uri="{FF2B5EF4-FFF2-40B4-BE49-F238E27FC236}">
              <a16:creationId xmlns:a16="http://schemas.microsoft.com/office/drawing/2014/main" id="{05A93411-8660-4FB1-A862-3C3D63C3526C}"/>
            </a:ext>
          </a:extLst>
        </xdr:cNvPr>
        <xdr:cNvCxnSpPr/>
      </xdr:nvCxnSpPr>
      <xdr:spPr>
        <a:xfrm flipV="1">
          <a:off x="3329940" y="5097780"/>
          <a:ext cx="1371600" cy="266700"/>
        </a:xfrm>
        <a:prstGeom prst="line">
          <a:avLst/>
        </a:prstGeom>
        <a:ln w="9525">
          <a:solidFill>
            <a:srgbClr val="C00000"/>
          </a:solidFill>
          <a:prstDash val="lgDash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647700</xdr:colOff>
      <xdr:row>48</xdr:row>
      <xdr:rowOff>160020</xdr:rowOff>
    </xdr:from>
    <xdr:to>
      <xdr:col>7</xdr:col>
      <xdr:colOff>7620</xdr:colOff>
      <xdr:row>49</xdr:row>
      <xdr:rowOff>198120</xdr:rowOff>
    </xdr:to>
    <xdr:cxnSp macro="">
      <xdr:nvCxnSpPr>
        <xdr:cNvPr id="49" name="ตัวเชื่อมต่อตรง 48">
          <a:extLst>
            <a:ext uri="{FF2B5EF4-FFF2-40B4-BE49-F238E27FC236}">
              <a16:creationId xmlns:a16="http://schemas.microsoft.com/office/drawing/2014/main" id="{BA316191-7807-4477-985A-71DEC556C99F}"/>
            </a:ext>
          </a:extLst>
        </xdr:cNvPr>
        <xdr:cNvCxnSpPr/>
      </xdr:nvCxnSpPr>
      <xdr:spPr>
        <a:xfrm flipV="1">
          <a:off x="3329940" y="5311140"/>
          <a:ext cx="1371600" cy="266700"/>
        </a:xfrm>
        <a:prstGeom prst="line">
          <a:avLst/>
        </a:prstGeom>
        <a:ln w="9525">
          <a:solidFill>
            <a:srgbClr val="C00000"/>
          </a:solidFill>
          <a:prstDash val="lgDash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114300</xdr:colOff>
      <xdr:row>49</xdr:row>
      <xdr:rowOff>137160</xdr:rowOff>
    </xdr:from>
    <xdr:to>
      <xdr:col>7</xdr:col>
      <xdr:colOff>22860</xdr:colOff>
      <xdr:row>50</xdr:row>
      <xdr:rowOff>22860</xdr:rowOff>
    </xdr:to>
    <xdr:cxnSp macro="">
      <xdr:nvCxnSpPr>
        <xdr:cNvPr id="50" name="ตัวเชื่อมต่อตรง 49">
          <a:extLst>
            <a:ext uri="{FF2B5EF4-FFF2-40B4-BE49-F238E27FC236}">
              <a16:creationId xmlns:a16="http://schemas.microsoft.com/office/drawing/2014/main" id="{799D600B-6A4F-4450-B5ED-C3EC3577E545}"/>
            </a:ext>
          </a:extLst>
        </xdr:cNvPr>
        <xdr:cNvCxnSpPr/>
      </xdr:nvCxnSpPr>
      <xdr:spPr>
        <a:xfrm flipV="1">
          <a:off x="4137660" y="5516880"/>
          <a:ext cx="579120" cy="114300"/>
        </a:xfrm>
        <a:prstGeom prst="line">
          <a:avLst/>
        </a:prstGeom>
        <a:ln w="9525">
          <a:solidFill>
            <a:srgbClr val="C00000"/>
          </a:solidFill>
          <a:prstDash val="lgDash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7621</xdr:colOff>
      <xdr:row>54</xdr:row>
      <xdr:rowOff>220980</xdr:rowOff>
    </xdr:from>
    <xdr:to>
      <xdr:col>4</xdr:col>
      <xdr:colOff>53340</xdr:colOff>
      <xdr:row>63</xdr:row>
      <xdr:rowOff>0</xdr:rowOff>
    </xdr:to>
    <xdr:sp macro="" textlink="">
      <xdr:nvSpPr>
        <xdr:cNvPr id="61" name="สี่เหลี่ยมผืนผ้า 60">
          <a:extLst>
            <a:ext uri="{FF2B5EF4-FFF2-40B4-BE49-F238E27FC236}">
              <a16:creationId xmlns:a16="http://schemas.microsoft.com/office/drawing/2014/main" id="{2BB89FDA-5D3A-CE2C-1CBA-89EE6DA19ADC}"/>
            </a:ext>
          </a:extLst>
        </xdr:cNvPr>
        <xdr:cNvSpPr/>
      </xdr:nvSpPr>
      <xdr:spPr>
        <a:xfrm>
          <a:off x="2689861" y="6515100"/>
          <a:ext cx="45719" cy="1836420"/>
        </a:xfrm>
        <a:prstGeom prst="rect">
          <a:avLst/>
        </a:prstGeom>
        <a:solidFill>
          <a:schemeClr val="bg1">
            <a:lumMod val="5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76200</xdr:colOff>
      <xdr:row>58</xdr:row>
      <xdr:rowOff>30480</xdr:rowOff>
    </xdr:from>
    <xdr:to>
      <xdr:col>4</xdr:col>
      <xdr:colOff>121919</xdr:colOff>
      <xdr:row>63</xdr:row>
      <xdr:rowOff>0</xdr:rowOff>
    </xdr:to>
    <xdr:sp macro="" textlink="">
      <xdr:nvSpPr>
        <xdr:cNvPr id="62" name="สี่เหลี่ยมผืนผ้า 61">
          <a:extLst>
            <a:ext uri="{FF2B5EF4-FFF2-40B4-BE49-F238E27FC236}">
              <a16:creationId xmlns:a16="http://schemas.microsoft.com/office/drawing/2014/main" id="{6B36C844-0FBF-4523-9ED9-A5BEA6B0598C}"/>
            </a:ext>
          </a:extLst>
        </xdr:cNvPr>
        <xdr:cNvSpPr/>
      </xdr:nvSpPr>
      <xdr:spPr>
        <a:xfrm>
          <a:off x="2758440" y="7239000"/>
          <a:ext cx="45719" cy="1112520"/>
        </a:xfrm>
        <a:prstGeom prst="rect">
          <a:avLst/>
        </a:prstGeom>
        <a:solidFill>
          <a:schemeClr val="bg1">
            <a:lumMod val="5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0</xdr:colOff>
      <xdr:row>54</xdr:row>
      <xdr:rowOff>7620</xdr:rowOff>
    </xdr:from>
    <xdr:to>
      <xdr:col>8</xdr:col>
      <xdr:colOff>121920</xdr:colOff>
      <xdr:row>54</xdr:row>
      <xdr:rowOff>7620</xdr:rowOff>
    </xdr:to>
    <xdr:cxnSp macro="">
      <xdr:nvCxnSpPr>
        <xdr:cNvPr id="63" name="ตัวเชื่อมต่อตรง 62">
          <a:extLst>
            <a:ext uri="{FF2B5EF4-FFF2-40B4-BE49-F238E27FC236}">
              <a16:creationId xmlns:a16="http://schemas.microsoft.com/office/drawing/2014/main" id="{61E7B16F-423C-4F7D-8683-FDEBD4774E6B}"/>
            </a:ext>
          </a:extLst>
        </xdr:cNvPr>
        <xdr:cNvCxnSpPr/>
      </xdr:nvCxnSpPr>
      <xdr:spPr>
        <a:xfrm>
          <a:off x="2682240" y="6530340"/>
          <a:ext cx="2804160" cy="0"/>
        </a:xfrm>
        <a:prstGeom prst="line">
          <a:avLst/>
        </a:prstGeom>
        <a:ln w="9525">
          <a:solidFill>
            <a:sysClr val="windowText" lastClr="000000"/>
          </a:solidFill>
          <a:prstDash val="dash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4</xdr:col>
      <xdr:colOff>655320</xdr:colOff>
      <xdr:row>41</xdr:row>
      <xdr:rowOff>205740</xdr:rowOff>
    </xdr:from>
    <xdr:to>
      <xdr:col>5</xdr:col>
      <xdr:colOff>563880</xdr:colOff>
      <xdr:row>42</xdr:row>
      <xdr:rowOff>91440</xdr:rowOff>
    </xdr:to>
    <xdr:cxnSp macro="">
      <xdr:nvCxnSpPr>
        <xdr:cNvPr id="65" name="ตัวเชื่อมต่อตรง 64">
          <a:extLst>
            <a:ext uri="{FF2B5EF4-FFF2-40B4-BE49-F238E27FC236}">
              <a16:creationId xmlns:a16="http://schemas.microsoft.com/office/drawing/2014/main" id="{205F2508-F01E-47EA-937C-E91079AA68D7}"/>
            </a:ext>
          </a:extLst>
        </xdr:cNvPr>
        <xdr:cNvCxnSpPr/>
      </xdr:nvCxnSpPr>
      <xdr:spPr>
        <a:xfrm flipV="1">
          <a:off x="3337560" y="3756660"/>
          <a:ext cx="579120" cy="114300"/>
        </a:xfrm>
        <a:prstGeom prst="line">
          <a:avLst/>
        </a:prstGeom>
        <a:ln w="9525">
          <a:solidFill>
            <a:srgbClr val="C00000"/>
          </a:solidFill>
          <a:prstDash val="lgDash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247404</xdr:colOff>
      <xdr:row>56</xdr:row>
      <xdr:rowOff>164468</xdr:rowOff>
    </xdr:from>
    <xdr:to>
      <xdr:col>6</xdr:col>
      <xdr:colOff>442864</xdr:colOff>
      <xdr:row>56</xdr:row>
      <xdr:rowOff>210187</xdr:rowOff>
    </xdr:to>
    <xdr:sp macro="" textlink="">
      <xdr:nvSpPr>
        <xdr:cNvPr id="66" name="สี่เหลี่ยมผืนผ้า 65">
          <a:extLst>
            <a:ext uri="{FF2B5EF4-FFF2-40B4-BE49-F238E27FC236}">
              <a16:creationId xmlns:a16="http://schemas.microsoft.com/office/drawing/2014/main" id="{65E54AAA-4178-43C1-B0A3-BB5777CC6EBD}"/>
            </a:ext>
          </a:extLst>
        </xdr:cNvPr>
        <xdr:cNvSpPr/>
      </xdr:nvSpPr>
      <xdr:spPr>
        <a:xfrm rot="4726546">
          <a:off x="3675074" y="6170358"/>
          <a:ext cx="45719" cy="1536580"/>
        </a:xfrm>
        <a:prstGeom prst="rect">
          <a:avLst/>
        </a:prstGeom>
        <a:solidFill>
          <a:schemeClr val="bg1">
            <a:lumMod val="5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95250</xdr:colOff>
      <xdr:row>57</xdr:row>
      <xdr:rowOff>80010</xdr:rowOff>
    </xdr:from>
    <xdr:to>
      <xdr:col>5</xdr:col>
      <xdr:colOff>3810</xdr:colOff>
      <xdr:row>59</xdr:row>
      <xdr:rowOff>57150</xdr:rowOff>
    </xdr:to>
    <xdr:sp macro="" textlink="">
      <xdr:nvSpPr>
        <xdr:cNvPr id="67" name="ส่วนโค้ง 66">
          <a:extLst>
            <a:ext uri="{FF2B5EF4-FFF2-40B4-BE49-F238E27FC236}">
              <a16:creationId xmlns:a16="http://schemas.microsoft.com/office/drawing/2014/main" id="{BF264E7E-F489-9FE1-6AD3-2A576C269AA1}"/>
            </a:ext>
          </a:extLst>
        </xdr:cNvPr>
        <xdr:cNvSpPr/>
      </xdr:nvSpPr>
      <xdr:spPr>
        <a:xfrm rot="15240595">
          <a:off x="2849880" y="6987540"/>
          <a:ext cx="434340" cy="579120"/>
        </a:xfrm>
        <a:prstGeom prst="arc">
          <a:avLst/>
        </a:prstGeom>
        <a:ln w="57150">
          <a:solidFill>
            <a:sysClr val="windowText" lastClr="00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30480</xdr:colOff>
      <xdr:row>56</xdr:row>
      <xdr:rowOff>15240</xdr:rowOff>
    </xdr:from>
    <xdr:to>
      <xdr:col>8</xdr:col>
      <xdr:colOff>140146</xdr:colOff>
      <xdr:row>56</xdr:row>
      <xdr:rowOff>60959</xdr:rowOff>
    </xdr:to>
    <xdr:sp macro="" textlink="">
      <xdr:nvSpPr>
        <xdr:cNvPr id="68" name="สี่เหลี่ยมผืนผ้า 67">
          <a:extLst>
            <a:ext uri="{FF2B5EF4-FFF2-40B4-BE49-F238E27FC236}">
              <a16:creationId xmlns:a16="http://schemas.microsoft.com/office/drawing/2014/main" id="{970F10CB-0794-4A5F-9ADD-C9408BA1109A}"/>
            </a:ext>
          </a:extLst>
        </xdr:cNvPr>
        <xdr:cNvSpPr/>
      </xdr:nvSpPr>
      <xdr:spPr>
        <a:xfrm rot="4726546">
          <a:off x="4085813" y="5393467"/>
          <a:ext cx="45719" cy="2791906"/>
        </a:xfrm>
        <a:prstGeom prst="rect">
          <a:avLst/>
        </a:prstGeom>
        <a:solidFill>
          <a:schemeClr val="bg1">
            <a:lumMod val="5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579120</xdr:colOff>
      <xdr:row>63</xdr:row>
      <xdr:rowOff>7620</xdr:rowOff>
    </xdr:from>
    <xdr:to>
      <xdr:col>9</xdr:col>
      <xdr:colOff>68580</xdr:colOff>
      <xdr:row>63</xdr:row>
      <xdr:rowOff>53339</xdr:rowOff>
    </xdr:to>
    <xdr:sp macro="" textlink="">
      <xdr:nvSpPr>
        <xdr:cNvPr id="69" name="สี่เหลี่ยมผืนผ้า 68">
          <a:extLst>
            <a:ext uri="{FF2B5EF4-FFF2-40B4-BE49-F238E27FC236}">
              <a16:creationId xmlns:a16="http://schemas.microsoft.com/office/drawing/2014/main" id="{19B97ECD-7175-C1EF-799B-BC01751B3EB3}"/>
            </a:ext>
          </a:extLst>
        </xdr:cNvPr>
        <xdr:cNvSpPr/>
      </xdr:nvSpPr>
      <xdr:spPr>
        <a:xfrm>
          <a:off x="1920240" y="8359140"/>
          <a:ext cx="4183380" cy="45719"/>
        </a:xfrm>
        <a:prstGeom prst="rect">
          <a:avLst/>
        </a:prstGeom>
        <a:solidFill>
          <a:schemeClr val="bg1">
            <a:lumMod val="5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518160</xdr:colOff>
      <xdr:row>63</xdr:row>
      <xdr:rowOff>15240</xdr:rowOff>
    </xdr:from>
    <xdr:to>
      <xdr:col>4</xdr:col>
      <xdr:colOff>251460</xdr:colOff>
      <xdr:row>63</xdr:row>
      <xdr:rowOff>213360</xdr:rowOff>
    </xdr:to>
    <xdr:sp macro="" textlink="">
      <xdr:nvSpPr>
        <xdr:cNvPr id="70" name="สี่เหลี่ยมผืนผ้า 69">
          <a:extLst>
            <a:ext uri="{FF2B5EF4-FFF2-40B4-BE49-F238E27FC236}">
              <a16:creationId xmlns:a16="http://schemas.microsoft.com/office/drawing/2014/main" id="{BBF0AF76-FBE8-46B5-2E1F-8E0A55C6446A}"/>
            </a:ext>
          </a:extLst>
        </xdr:cNvPr>
        <xdr:cNvSpPr/>
      </xdr:nvSpPr>
      <xdr:spPr>
        <a:xfrm>
          <a:off x="2529840" y="8366760"/>
          <a:ext cx="403860" cy="198120"/>
        </a:xfrm>
        <a:prstGeom prst="rect">
          <a:avLst/>
        </a:prstGeom>
        <a:solidFill>
          <a:schemeClr val="bg1">
            <a:lumMod val="5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220980</xdr:colOff>
      <xdr:row>63</xdr:row>
      <xdr:rowOff>220980</xdr:rowOff>
    </xdr:from>
    <xdr:to>
      <xdr:col>4</xdr:col>
      <xdr:colOff>541020</xdr:colOff>
      <xdr:row>65</xdr:row>
      <xdr:rowOff>167640</xdr:rowOff>
    </xdr:to>
    <xdr:sp macro="" textlink="">
      <xdr:nvSpPr>
        <xdr:cNvPr id="71" name="สี่เหลี่ยมผืนผ้า 70">
          <a:extLst>
            <a:ext uri="{FF2B5EF4-FFF2-40B4-BE49-F238E27FC236}">
              <a16:creationId xmlns:a16="http://schemas.microsoft.com/office/drawing/2014/main" id="{E518B13F-91B0-4497-9716-02982760BF96}"/>
            </a:ext>
          </a:extLst>
        </xdr:cNvPr>
        <xdr:cNvSpPr/>
      </xdr:nvSpPr>
      <xdr:spPr>
        <a:xfrm>
          <a:off x="2232660" y="8572500"/>
          <a:ext cx="990600" cy="403860"/>
        </a:xfrm>
        <a:prstGeom prst="rect">
          <a:avLst/>
        </a:prstGeom>
        <a:solidFill>
          <a:schemeClr val="bg1">
            <a:lumMod val="5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312420</xdr:colOff>
      <xdr:row>65</xdr:row>
      <xdr:rowOff>106680</xdr:rowOff>
    </xdr:from>
    <xdr:to>
      <xdr:col>3</xdr:col>
      <xdr:colOff>464820</xdr:colOff>
      <xdr:row>68</xdr:row>
      <xdr:rowOff>137160</xdr:rowOff>
    </xdr:to>
    <xdr:sp macro="" textlink="">
      <xdr:nvSpPr>
        <xdr:cNvPr id="72" name="สี่เหลี่ยมผืนผ้า 71">
          <a:extLst>
            <a:ext uri="{FF2B5EF4-FFF2-40B4-BE49-F238E27FC236}">
              <a16:creationId xmlns:a16="http://schemas.microsoft.com/office/drawing/2014/main" id="{C819CAF2-95D9-B942-0EEC-6230CA1E0B4F}"/>
            </a:ext>
          </a:extLst>
        </xdr:cNvPr>
        <xdr:cNvSpPr/>
      </xdr:nvSpPr>
      <xdr:spPr>
        <a:xfrm>
          <a:off x="2324100" y="8915400"/>
          <a:ext cx="152400" cy="716280"/>
        </a:xfrm>
        <a:prstGeom prst="rect">
          <a:avLst/>
        </a:prstGeom>
        <a:gradFill flip="none" rotWithShape="1">
          <a:gsLst>
            <a:gs pos="0">
              <a:srgbClr val="4B4B4B">
                <a:tint val="66000"/>
                <a:satMod val="160000"/>
              </a:srgbClr>
            </a:gs>
            <a:gs pos="50000">
              <a:srgbClr val="4B4B4B">
                <a:tint val="44500"/>
                <a:satMod val="160000"/>
              </a:srgbClr>
            </a:gs>
            <a:gs pos="100000">
              <a:srgbClr val="4B4B4B">
                <a:tint val="23500"/>
                <a:satMod val="160000"/>
              </a:srgbClr>
            </a:gs>
          </a:gsLst>
          <a:lin ang="10800000" scaled="1"/>
          <a:tileRect/>
        </a:gradFill>
        <a:ln w="9525"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281940</xdr:colOff>
      <xdr:row>65</xdr:row>
      <xdr:rowOff>99060</xdr:rowOff>
    </xdr:from>
    <xdr:to>
      <xdr:col>4</xdr:col>
      <xdr:colOff>426720</xdr:colOff>
      <xdr:row>68</xdr:row>
      <xdr:rowOff>160020</xdr:rowOff>
    </xdr:to>
    <xdr:sp macro="" textlink="">
      <xdr:nvSpPr>
        <xdr:cNvPr id="73" name="สี่เหลี่ยมผืนผ้า 72">
          <a:extLst>
            <a:ext uri="{FF2B5EF4-FFF2-40B4-BE49-F238E27FC236}">
              <a16:creationId xmlns:a16="http://schemas.microsoft.com/office/drawing/2014/main" id="{14D02EA4-44F8-463F-92CB-1B87B014DBB3}"/>
            </a:ext>
          </a:extLst>
        </xdr:cNvPr>
        <xdr:cNvSpPr/>
      </xdr:nvSpPr>
      <xdr:spPr>
        <a:xfrm>
          <a:off x="2964180" y="8907780"/>
          <a:ext cx="144780" cy="746760"/>
        </a:xfrm>
        <a:prstGeom prst="rect">
          <a:avLst/>
        </a:prstGeom>
        <a:gradFill flip="none" rotWithShape="1">
          <a:gsLst>
            <a:gs pos="0">
              <a:srgbClr val="4B4B4B">
                <a:tint val="66000"/>
                <a:satMod val="160000"/>
              </a:srgbClr>
            </a:gs>
            <a:gs pos="50000">
              <a:srgbClr val="4B4B4B">
                <a:tint val="44500"/>
                <a:satMod val="160000"/>
              </a:srgbClr>
            </a:gs>
            <a:gs pos="100000">
              <a:srgbClr val="4B4B4B">
                <a:tint val="23500"/>
                <a:satMod val="160000"/>
              </a:srgbClr>
            </a:gs>
          </a:gsLst>
          <a:lin ang="10800000" scaled="1"/>
          <a:tileRect/>
        </a:gradFill>
        <a:ln w="9525"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152400</xdr:colOff>
      <xdr:row>57</xdr:row>
      <xdr:rowOff>68580</xdr:rowOff>
    </xdr:from>
    <xdr:to>
      <xdr:col>4</xdr:col>
      <xdr:colOff>15240</xdr:colOff>
      <xdr:row>57</xdr:row>
      <xdr:rowOff>68580</xdr:rowOff>
    </xdr:to>
    <xdr:cxnSp macro="">
      <xdr:nvCxnSpPr>
        <xdr:cNvPr id="75" name="ลูกศรเชื่อมต่อแบบตรง 74">
          <a:extLst>
            <a:ext uri="{FF2B5EF4-FFF2-40B4-BE49-F238E27FC236}">
              <a16:creationId xmlns:a16="http://schemas.microsoft.com/office/drawing/2014/main" id="{FD3A3CBF-4706-F625-B1E7-156DFFAA80F3}"/>
            </a:ext>
          </a:extLst>
        </xdr:cNvPr>
        <xdr:cNvCxnSpPr/>
      </xdr:nvCxnSpPr>
      <xdr:spPr>
        <a:xfrm>
          <a:off x="2164080" y="7048500"/>
          <a:ext cx="533400" cy="0"/>
        </a:xfrm>
        <a:prstGeom prst="straightConnector1">
          <a:avLst/>
        </a:prstGeom>
        <a:ln>
          <a:solidFill>
            <a:srgbClr val="0000FF"/>
          </a:solidFill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190500</xdr:colOff>
      <xdr:row>54</xdr:row>
      <xdr:rowOff>220980</xdr:rowOff>
    </xdr:from>
    <xdr:to>
      <xdr:col>4</xdr:col>
      <xdr:colOff>7620</xdr:colOff>
      <xdr:row>54</xdr:row>
      <xdr:rowOff>220980</xdr:rowOff>
    </xdr:to>
    <xdr:cxnSp macro="">
      <xdr:nvCxnSpPr>
        <xdr:cNvPr id="76" name="ลูกศรเชื่อมต่อแบบตรง 75">
          <a:extLst>
            <a:ext uri="{FF2B5EF4-FFF2-40B4-BE49-F238E27FC236}">
              <a16:creationId xmlns:a16="http://schemas.microsoft.com/office/drawing/2014/main" id="{6666313E-8B30-47EA-92E7-CBC733C7077E}"/>
            </a:ext>
          </a:extLst>
        </xdr:cNvPr>
        <xdr:cNvCxnSpPr/>
      </xdr:nvCxnSpPr>
      <xdr:spPr>
        <a:xfrm>
          <a:off x="2202180" y="6515100"/>
          <a:ext cx="487680" cy="0"/>
        </a:xfrm>
        <a:prstGeom prst="straightConnector1">
          <a:avLst/>
        </a:prstGeom>
        <a:ln>
          <a:solidFill>
            <a:srgbClr val="0000FF"/>
          </a:solidFill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342900</xdr:colOff>
      <xdr:row>58</xdr:row>
      <xdr:rowOff>0</xdr:rowOff>
    </xdr:from>
    <xdr:to>
      <xdr:col>4</xdr:col>
      <xdr:colOff>7620</xdr:colOff>
      <xdr:row>58</xdr:row>
      <xdr:rowOff>0</xdr:rowOff>
    </xdr:to>
    <xdr:cxnSp macro="">
      <xdr:nvCxnSpPr>
        <xdr:cNvPr id="77" name="ลูกศรเชื่อมต่อแบบตรง 76">
          <a:extLst>
            <a:ext uri="{FF2B5EF4-FFF2-40B4-BE49-F238E27FC236}">
              <a16:creationId xmlns:a16="http://schemas.microsoft.com/office/drawing/2014/main" id="{1A3399FB-D09F-485F-A8C2-6728747818EF}"/>
            </a:ext>
          </a:extLst>
        </xdr:cNvPr>
        <xdr:cNvCxnSpPr/>
      </xdr:nvCxnSpPr>
      <xdr:spPr>
        <a:xfrm>
          <a:off x="2354580" y="7208520"/>
          <a:ext cx="335280" cy="0"/>
        </a:xfrm>
        <a:prstGeom prst="straightConnector1">
          <a:avLst/>
        </a:prstGeom>
        <a:ln>
          <a:solidFill>
            <a:srgbClr val="0000FF"/>
          </a:solidFill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320040</xdr:colOff>
      <xdr:row>58</xdr:row>
      <xdr:rowOff>160020</xdr:rowOff>
    </xdr:from>
    <xdr:to>
      <xdr:col>4</xdr:col>
      <xdr:colOff>7620</xdr:colOff>
      <xdr:row>58</xdr:row>
      <xdr:rowOff>160020</xdr:rowOff>
    </xdr:to>
    <xdr:cxnSp macro="">
      <xdr:nvCxnSpPr>
        <xdr:cNvPr id="78" name="ลูกศรเชื่อมต่อแบบตรง 77">
          <a:extLst>
            <a:ext uri="{FF2B5EF4-FFF2-40B4-BE49-F238E27FC236}">
              <a16:creationId xmlns:a16="http://schemas.microsoft.com/office/drawing/2014/main" id="{D61C7AA4-BD51-4C97-9337-90770D4F8715}"/>
            </a:ext>
          </a:extLst>
        </xdr:cNvPr>
        <xdr:cNvCxnSpPr/>
      </xdr:nvCxnSpPr>
      <xdr:spPr>
        <a:xfrm>
          <a:off x="2331720" y="7368540"/>
          <a:ext cx="358140" cy="0"/>
        </a:xfrm>
        <a:prstGeom prst="straightConnector1">
          <a:avLst/>
        </a:prstGeom>
        <a:ln>
          <a:solidFill>
            <a:srgbClr val="0000FF"/>
          </a:solidFill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297180</xdr:colOff>
      <xdr:row>59</xdr:row>
      <xdr:rowOff>91440</xdr:rowOff>
    </xdr:from>
    <xdr:to>
      <xdr:col>4</xdr:col>
      <xdr:colOff>7620</xdr:colOff>
      <xdr:row>59</xdr:row>
      <xdr:rowOff>91440</xdr:rowOff>
    </xdr:to>
    <xdr:cxnSp macro="">
      <xdr:nvCxnSpPr>
        <xdr:cNvPr id="79" name="ลูกศรเชื่อมต่อแบบตรง 78">
          <a:extLst>
            <a:ext uri="{FF2B5EF4-FFF2-40B4-BE49-F238E27FC236}">
              <a16:creationId xmlns:a16="http://schemas.microsoft.com/office/drawing/2014/main" id="{0736CE07-08F7-4276-92EC-9B97D92D5594}"/>
            </a:ext>
          </a:extLst>
        </xdr:cNvPr>
        <xdr:cNvCxnSpPr/>
      </xdr:nvCxnSpPr>
      <xdr:spPr>
        <a:xfrm>
          <a:off x="2308860" y="7528560"/>
          <a:ext cx="381000" cy="0"/>
        </a:xfrm>
        <a:prstGeom prst="straightConnector1">
          <a:avLst/>
        </a:prstGeom>
        <a:ln>
          <a:solidFill>
            <a:srgbClr val="0000FF"/>
          </a:solidFill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289560</xdr:colOff>
      <xdr:row>60</xdr:row>
      <xdr:rowOff>15240</xdr:rowOff>
    </xdr:from>
    <xdr:to>
      <xdr:col>4</xdr:col>
      <xdr:colOff>15240</xdr:colOff>
      <xdr:row>60</xdr:row>
      <xdr:rowOff>15240</xdr:rowOff>
    </xdr:to>
    <xdr:cxnSp macro="">
      <xdr:nvCxnSpPr>
        <xdr:cNvPr id="80" name="ลูกศรเชื่อมต่อแบบตรง 79">
          <a:extLst>
            <a:ext uri="{FF2B5EF4-FFF2-40B4-BE49-F238E27FC236}">
              <a16:creationId xmlns:a16="http://schemas.microsoft.com/office/drawing/2014/main" id="{4AF675C0-CFDB-45D4-9303-57D4C4D9CF9D}"/>
            </a:ext>
          </a:extLst>
        </xdr:cNvPr>
        <xdr:cNvCxnSpPr/>
      </xdr:nvCxnSpPr>
      <xdr:spPr>
        <a:xfrm>
          <a:off x="2301240" y="7680960"/>
          <a:ext cx="396240" cy="0"/>
        </a:xfrm>
        <a:prstGeom prst="straightConnector1">
          <a:avLst/>
        </a:prstGeom>
        <a:ln>
          <a:solidFill>
            <a:srgbClr val="0000FF"/>
          </a:solidFill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297180</xdr:colOff>
      <xdr:row>60</xdr:row>
      <xdr:rowOff>152400</xdr:rowOff>
    </xdr:from>
    <xdr:to>
      <xdr:col>4</xdr:col>
      <xdr:colOff>15240</xdr:colOff>
      <xdr:row>60</xdr:row>
      <xdr:rowOff>152400</xdr:rowOff>
    </xdr:to>
    <xdr:cxnSp macro="">
      <xdr:nvCxnSpPr>
        <xdr:cNvPr id="81" name="ลูกศรเชื่อมต่อแบบตรง 80">
          <a:extLst>
            <a:ext uri="{FF2B5EF4-FFF2-40B4-BE49-F238E27FC236}">
              <a16:creationId xmlns:a16="http://schemas.microsoft.com/office/drawing/2014/main" id="{1BFF9AE4-6EB7-4F9B-B210-F2AE916918BB}"/>
            </a:ext>
          </a:extLst>
        </xdr:cNvPr>
        <xdr:cNvCxnSpPr/>
      </xdr:nvCxnSpPr>
      <xdr:spPr>
        <a:xfrm>
          <a:off x="2308860" y="7818120"/>
          <a:ext cx="388620" cy="0"/>
        </a:xfrm>
        <a:prstGeom prst="straightConnector1">
          <a:avLst/>
        </a:prstGeom>
        <a:ln>
          <a:solidFill>
            <a:srgbClr val="0000FF"/>
          </a:solidFill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358140</xdr:colOff>
      <xdr:row>61</xdr:row>
      <xdr:rowOff>76200</xdr:rowOff>
    </xdr:from>
    <xdr:to>
      <xdr:col>4</xdr:col>
      <xdr:colOff>7620</xdr:colOff>
      <xdr:row>61</xdr:row>
      <xdr:rowOff>76200</xdr:rowOff>
    </xdr:to>
    <xdr:cxnSp macro="">
      <xdr:nvCxnSpPr>
        <xdr:cNvPr id="82" name="ลูกศรเชื่อมต่อแบบตรง 81">
          <a:extLst>
            <a:ext uri="{FF2B5EF4-FFF2-40B4-BE49-F238E27FC236}">
              <a16:creationId xmlns:a16="http://schemas.microsoft.com/office/drawing/2014/main" id="{1B189695-79F6-4C73-B9B3-1313DDF910AC}"/>
            </a:ext>
          </a:extLst>
        </xdr:cNvPr>
        <xdr:cNvCxnSpPr/>
      </xdr:nvCxnSpPr>
      <xdr:spPr>
        <a:xfrm>
          <a:off x="2369820" y="7970520"/>
          <a:ext cx="320040" cy="0"/>
        </a:xfrm>
        <a:prstGeom prst="straightConnector1">
          <a:avLst/>
        </a:prstGeom>
        <a:ln>
          <a:solidFill>
            <a:srgbClr val="0000FF"/>
          </a:solidFill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457200</xdr:colOff>
      <xdr:row>62</xdr:row>
      <xdr:rowOff>0</xdr:rowOff>
    </xdr:from>
    <xdr:to>
      <xdr:col>4</xdr:col>
      <xdr:colOff>15240</xdr:colOff>
      <xdr:row>62</xdr:row>
      <xdr:rowOff>0</xdr:rowOff>
    </xdr:to>
    <xdr:cxnSp macro="">
      <xdr:nvCxnSpPr>
        <xdr:cNvPr id="83" name="ลูกศรเชื่อมต่อแบบตรง 82">
          <a:extLst>
            <a:ext uri="{FF2B5EF4-FFF2-40B4-BE49-F238E27FC236}">
              <a16:creationId xmlns:a16="http://schemas.microsoft.com/office/drawing/2014/main" id="{F4CF11BD-77C1-4B41-B871-47DB93317993}"/>
            </a:ext>
          </a:extLst>
        </xdr:cNvPr>
        <xdr:cNvCxnSpPr/>
      </xdr:nvCxnSpPr>
      <xdr:spPr>
        <a:xfrm>
          <a:off x="2468880" y="8122920"/>
          <a:ext cx="228600" cy="0"/>
        </a:xfrm>
        <a:prstGeom prst="straightConnector1">
          <a:avLst/>
        </a:prstGeom>
        <a:ln>
          <a:solidFill>
            <a:srgbClr val="0000FF"/>
          </a:solidFill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571500</xdr:colOff>
      <xdr:row>62</xdr:row>
      <xdr:rowOff>152400</xdr:rowOff>
    </xdr:from>
    <xdr:to>
      <xdr:col>4</xdr:col>
      <xdr:colOff>15240</xdr:colOff>
      <xdr:row>62</xdr:row>
      <xdr:rowOff>167640</xdr:rowOff>
    </xdr:to>
    <xdr:cxnSp macro="">
      <xdr:nvCxnSpPr>
        <xdr:cNvPr id="84" name="ลูกศรเชื่อมต่อแบบตรง 83">
          <a:extLst>
            <a:ext uri="{FF2B5EF4-FFF2-40B4-BE49-F238E27FC236}">
              <a16:creationId xmlns:a16="http://schemas.microsoft.com/office/drawing/2014/main" id="{6072F7C2-BC65-4D5A-8E39-799AACDEC490}"/>
            </a:ext>
          </a:extLst>
        </xdr:cNvPr>
        <xdr:cNvCxnSpPr>
          <a:stCxn id="87" idx="2"/>
        </xdr:cNvCxnSpPr>
      </xdr:nvCxnSpPr>
      <xdr:spPr>
        <a:xfrm flipV="1">
          <a:off x="2583180" y="8275320"/>
          <a:ext cx="114300" cy="15240"/>
        </a:xfrm>
        <a:prstGeom prst="straightConnector1">
          <a:avLst/>
        </a:prstGeom>
        <a:ln>
          <a:solidFill>
            <a:srgbClr val="0000FF"/>
          </a:solidFill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281940</xdr:colOff>
      <xdr:row>57</xdr:row>
      <xdr:rowOff>83820</xdr:rowOff>
    </xdr:from>
    <xdr:to>
      <xdr:col>3</xdr:col>
      <xdr:colOff>571500</xdr:colOff>
      <xdr:row>62</xdr:row>
      <xdr:rowOff>167640</xdr:rowOff>
    </xdr:to>
    <xdr:sp macro="" textlink="">
      <xdr:nvSpPr>
        <xdr:cNvPr id="87" name="รูปแบบอิสระ: รูปร่าง 86">
          <a:extLst>
            <a:ext uri="{FF2B5EF4-FFF2-40B4-BE49-F238E27FC236}">
              <a16:creationId xmlns:a16="http://schemas.microsoft.com/office/drawing/2014/main" id="{2C1CB990-84F3-D3D5-9131-0BE061A449B8}"/>
            </a:ext>
          </a:extLst>
        </xdr:cNvPr>
        <xdr:cNvSpPr/>
      </xdr:nvSpPr>
      <xdr:spPr>
        <a:xfrm>
          <a:off x="2293620" y="7063740"/>
          <a:ext cx="289560" cy="1226820"/>
        </a:xfrm>
        <a:custGeom>
          <a:avLst/>
          <a:gdLst>
            <a:gd name="connsiteX0" fmla="*/ 109857 w 429897"/>
            <a:gd name="connsiteY0" fmla="*/ 0 h 2225040"/>
            <a:gd name="connsiteX1" fmla="*/ 18417 w 429897"/>
            <a:gd name="connsiteY1" fmla="*/ 1417320 h 2225040"/>
            <a:gd name="connsiteX2" fmla="*/ 429897 w 429897"/>
            <a:gd name="connsiteY2" fmla="*/ 2225040 h 222504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429897" h="2225040">
              <a:moveTo>
                <a:pt x="109857" y="0"/>
              </a:moveTo>
              <a:cubicBezTo>
                <a:pt x="37467" y="523240"/>
                <a:pt x="-34923" y="1046480"/>
                <a:pt x="18417" y="1417320"/>
              </a:cubicBezTo>
              <a:cubicBezTo>
                <a:pt x="71757" y="1788160"/>
                <a:pt x="382907" y="2026920"/>
                <a:pt x="429897" y="2225040"/>
              </a:cubicBezTo>
            </a:path>
          </a:pathLst>
        </a:custGeom>
        <a:noFill/>
        <a:ln w="9525">
          <a:solidFill>
            <a:srgbClr val="0000FF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109446</xdr:colOff>
      <xdr:row>54</xdr:row>
      <xdr:rowOff>165445</xdr:rowOff>
    </xdr:from>
    <xdr:to>
      <xdr:col>4</xdr:col>
      <xdr:colOff>63714</xdr:colOff>
      <xdr:row>58</xdr:row>
      <xdr:rowOff>81515</xdr:rowOff>
    </xdr:to>
    <xdr:sp macro="" textlink="">
      <xdr:nvSpPr>
        <xdr:cNvPr id="99" name="ส่วนโค้ง 98">
          <a:extLst>
            <a:ext uri="{FF2B5EF4-FFF2-40B4-BE49-F238E27FC236}">
              <a16:creationId xmlns:a16="http://schemas.microsoft.com/office/drawing/2014/main" id="{480C00B3-9BA7-6DC1-10EB-9355E97C6AC0}"/>
            </a:ext>
          </a:extLst>
        </xdr:cNvPr>
        <xdr:cNvSpPr/>
      </xdr:nvSpPr>
      <xdr:spPr>
        <a:xfrm rot="14354444">
          <a:off x="2018305" y="6562386"/>
          <a:ext cx="830470" cy="624828"/>
        </a:xfrm>
        <a:prstGeom prst="arc">
          <a:avLst/>
        </a:prstGeom>
        <a:ln w="9525">
          <a:solidFill>
            <a:srgbClr val="0000FF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99060</xdr:colOff>
      <xdr:row>55</xdr:row>
      <xdr:rowOff>129540</xdr:rowOff>
    </xdr:from>
    <xdr:to>
      <xdr:col>4</xdr:col>
      <xdr:colOff>7620</xdr:colOff>
      <xdr:row>55</xdr:row>
      <xdr:rowOff>129540</xdr:rowOff>
    </xdr:to>
    <xdr:cxnSp macro="">
      <xdr:nvCxnSpPr>
        <xdr:cNvPr id="102" name="ลูกศรเชื่อมต่อแบบตรง 101">
          <a:extLst>
            <a:ext uri="{FF2B5EF4-FFF2-40B4-BE49-F238E27FC236}">
              <a16:creationId xmlns:a16="http://schemas.microsoft.com/office/drawing/2014/main" id="{DFB3B7F2-52AE-47D5-8A88-992698CA3A5C}"/>
            </a:ext>
          </a:extLst>
        </xdr:cNvPr>
        <xdr:cNvCxnSpPr/>
      </xdr:nvCxnSpPr>
      <xdr:spPr>
        <a:xfrm>
          <a:off x="2110740" y="6652260"/>
          <a:ext cx="579120" cy="0"/>
        </a:xfrm>
        <a:prstGeom prst="straightConnector1">
          <a:avLst/>
        </a:prstGeom>
        <a:ln>
          <a:solidFill>
            <a:srgbClr val="0000FF"/>
          </a:solidFill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68580</xdr:colOff>
      <xdr:row>56</xdr:row>
      <xdr:rowOff>38100</xdr:rowOff>
    </xdr:from>
    <xdr:to>
      <xdr:col>4</xdr:col>
      <xdr:colOff>15240</xdr:colOff>
      <xdr:row>56</xdr:row>
      <xdr:rowOff>38100</xdr:rowOff>
    </xdr:to>
    <xdr:cxnSp macro="">
      <xdr:nvCxnSpPr>
        <xdr:cNvPr id="103" name="ลูกศรเชื่อมต่อแบบตรง 102">
          <a:extLst>
            <a:ext uri="{FF2B5EF4-FFF2-40B4-BE49-F238E27FC236}">
              <a16:creationId xmlns:a16="http://schemas.microsoft.com/office/drawing/2014/main" id="{24B12A42-118D-4640-AEE2-FB6223F76F37}"/>
            </a:ext>
          </a:extLst>
        </xdr:cNvPr>
        <xdr:cNvCxnSpPr/>
      </xdr:nvCxnSpPr>
      <xdr:spPr>
        <a:xfrm>
          <a:off x="2080260" y="6789420"/>
          <a:ext cx="617220" cy="0"/>
        </a:xfrm>
        <a:prstGeom prst="straightConnector1">
          <a:avLst/>
        </a:prstGeom>
        <a:ln>
          <a:solidFill>
            <a:srgbClr val="0000FF"/>
          </a:solidFill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106680</xdr:colOff>
      <xdr:row>56</xdr:row>
      <xdr:rowOff>167640</xdr:rowOff>
    </xdr:from>
    <xdr:to>
      <xdr:col>4</xdr:col>
      <xdr:colOff>7620</xdr:colOff>
      <xdr:row>56</xdr:row>
      <xdr:rowOff>167640</xdr:rowOff>
    </xdr:to>
    <xdr:cxnSp macro="">
      <xdr:nvCxnSpPr>
        <xdr:cNvPr id="104" name="ลูกศรเชื่อมต่อแบบตรง 103">
          <a:extLst>
            <a:ext uri="{FF2B5EF4-FFF2-40B4-BE49-F238E27FC236}">
              <a16:creationId xmlns:a16="http://schemas.microsoft.com/office/drawing/2014/main" id="{C5269244-5F84-4DB4-A506-F6A441E4B412}"/>
            </a:ext>
          </a:extLst>
        </xdr:cNvPr>
        <xdr:cNvCxnSpPr/>
      </xdr:nvCxnSpPr>
      <xdr:spPr>
        <a:xfrm>
          <a:off x="2118360" y="6918960"/>
          <a:ext cx="571500" cy="0"/>
        </a:xfrm>
        <a:prstGeom prst="straightConnector1">
          <a:avLst/>
        </a:prstGeom>
        <a:ln>
          <a:solidFill>
            <a:srgbClr val="0000FF"/>
          </a:solidFill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48294</xdr:colOff>
      <xdr:row>52</xdr:row>
      <xdr:rowOff>30480</xdr:rowOff>
    </xdr:from>
    <xdr:to>
      <xdr:col>8</xdr:col>
      <xdr:colOff>41710</xdr:colOff>
      <xdr:row>52</xdr:row>
      <xdr:rowOff>191570</xdr:rowOff>
    </xdr:to>
    <xdr:sp macro="" textlink="">
      <xdr:nvSpPr>
        <xdr:cNvPr id="109" name="รูปแบบอิสระ: รูปร่าง 108">
          <a:extLst>
            <a:ext uri="{FF2B5EF4-FFF2-40B4-BE49-F238E27FC236}">
              <a16:creationId xmlns:a16="http://schemas.microsoft.com/office/drawing/2014/main" id="{13BE4475-52FB-05F0-BAC8-A3E43A0F55ED}"/>
            </a:ext>
          </a:extLst>
        </xdr:cNvPr>
        <xdr:cNvSpPr/>
      </xdr:nvSpPr>
      <xdr:spPr>
        <a:xfrm>
          <a:off x="2730534" y="6096000"/>
          <a:ext cx="2675656" cy="161090"/>
        </a:xfrm>
        <a:custGeom>
          <a:avLst/>
          <a:gdLst>
            <a:gd name="connsiteX0" fmla="*/ 5046 w 2675656"/>
            <a:gd name="connsiteY0" fmla="*/ 137160 h 161090"/>
            <a:gd name="connsiteX1" fmla="*/ 58386 w 2675656"/>
            <a:gd name="connsiteY1" fmla="*/ 137160 h 161090"/>
            <a:gd name="connsiteX2" fmla="*/ 629886 w 2675656"/>
            <a:gd name="connsiteY2" fmla="*/ 83820 h 161090"/>
            <a:gd name="connsiteX3" fmla="*/ 1650966 w 2675656"/>
            <a:gd name="connsiteY3" fmla="*/ 160020 h 161090"/>
            <a:gd name="connsiteX4" fmla="*/ 2557746 w 2675656"/>
            <a:gd name="connsiteY4" fmla="*/ 15240 h 161090"/>
            <a:gd name="connsiteX5" fmla="*/ 2672046 w 2675656"/>
            <a:gd name="connsiteY5" fmla="*/ 7620 h 161090"/>
            <a:gd name="connsiteX6" fmla="*/ 2672046 w 2675656"/>
            <a:gd name="connsiteY6" fmla="*/ 0 h 16109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</a:cxnLst>
          <a:rect l="l" t="t" r="r" b="b"/>
          <a:pathLst>
            <a:path w="2675656" h="161090">
              <a:moveTo>
                <a:pt x="5046" y="137160"/>
              </a:moveTo>
              <a:cubicBezTo>
                <a:pt x="-20354" y="141605"/>
                <a:pt x="58386" y="137160"/>
                <a:pt x="58386" y="137160"/>
              </a:cubicBezTo>
              <a:cubicBezTo>
                <a:pt x="162526" y="128270"/>
                <a:pt x="364456" y="80010"/>
                <a:pt x="629886" y="83820"/>
              </a:cubicBezTo>
              <a:cubicBezTo>
                <a:pt x="895316" y="87630"/>
                <a:pt x="1329656" y="171450"/>
                <a:pt x="1650966" y="160020"/>
              </a:cubicBezTo>
              <a:cubicBezTo>
                <a:pt x="1972276" y="148590"/>
                <a:pt x="2387566" y="40640"/>
                <a:pt x="2557746" y="15240"/>
              </a:cubicBezTo>
              <a:cubicBezTo>
                <a:pt x="2727926" y="-10160"/>
                <a:pt x="2652996" y="10160"/>
                <a:pt x="2672046" y="7620"/>
              </a:cubicBezTo>
              <a:cubicBezTo>
                <a:pt x="2691096" y="5080"/>
                <a:pt x="2626326" y="26670"/>
                <a:pt x="2672046" y="0"/>
              </a:cubicBezTo>
            </a:path>
          </a:pathLst>
        </a:custGeom>
        <a:noFill/>
        <a:ln w="9525">
          <a:solidFill>
            <a:srgbClr val="0000FF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15240</xdr:colOff>
      <xdr:row>52</xdr:row>
      <xdr:rowOff>190500</xdr:rowOff>
    </xdr:from>
    <xdr:to>
      <xdr:col>6</xdr:col>
      <xdr:colOff>15240</xdr:colOff>
      <xdr:row>54</xdr:row>
      <xdr:rowOff>7620</xdr:rowOff>
    </xdr:to>
    <xdr:cxnSp macro="">
      <xdr:nvCxnSpPr>
        <xdr:cNvPr id="112" name="ลูกศรเชื่อมต่อแบบตรง 111">
          <a:extLst>
            <a:ext uri="{FF2B5EF4-FFF2-40B4-BE49-F238E27FC236}">
              <a16:creationId xmlns:a16="http://schemas.microsoft.com/office/drawing/2014/main" id="{7B999CAE-086B-4B9B-8EE7-C8E3731C6A1D}"/>
            </a:ext>
          </a:extLst>
        </xdr:cNvPr>
        <xdr:cNvCxnSpPr/>
      </xdr:nvCxnSpPr>
      <xdr:spPr>
        <a:xfrm>
          <a:off x="4038600" y="6256020"/>
          <a:ext cx="0" cy="274320"/>
        </a:xfrm>
        <a:prstGeom prst="straightConnector1">
          <a:avLst/>
        </a:prstGeom>
        <a:ln>
          <a:solidFill>
            <a:srgbClr val="0000FF"/>
          </a:solidFill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15240</xdr:colOff>
      <xdr:row>52</xdr:row>
      <xdr:rowOff>167640</xdr:rowOff>
    </xdr:from>
    <xdr:to>
      <xdr:col>7</xdr:col>
      <xdr:colOff>15240</xdr:colOff>
      <xdr:row>54</xdr:row>
      <xdr:rowOff>15240</xdr:rowOff>
    </xdr:to>
    <xdr:cxnSp macro="">
      <xdr:nvCxnSpPr>
        <xdr:cNvPr id="114" name="ลูกศรเชื่อมต่อแบบตรง 113">
          <a:extLst>
            <a:ext uri="{FF2B5EF4-FFF2-40B4-BE49-F238E27FC236}">
              <a16:creationId xmlns:a16="http://schemas.microsoft.com/office/drawing/2014/main" id="{5AA54D7C-D448-49C2-9AC2-90183D178255}"/>
            </a:ext>
          </a:extLst>
        </xdr:cNvPr>
        <xdr:cNvCxnSpPr/>
      </xdr:nvCxnSpPr>
      <xdr:spPr>
        <a:xfrm>
          <a:off x="4709160" y="6233160"/>
          <a:ext cx="0" cy="304800"/>
        </a:xfrm>
        <a:prstGeom prst="straightConnector1">
          <a:avLst/>
        </a:prstGeom>
        <a:ln>
          <a:solidFill>
            <a:srgbClr val="0000FF"/>
          </a:solidFill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38100</xdr:colOff>
      <xdr:row>52</xdr:row>
      <xdr:rowOff>30480</xdr:rowOff>
    </xdr:from>
    <xdr:to>
      <xdr:col>8</xdr:col>
      <xdr:colOff>38100</xdr:colOff>
      <xdr:row>53</xdr:row>
      <xdr:rowOff>220980</xdr:rowOff>
    </xdr:to>
    <xdr:cxnSp macro="">
      <xdr:nvCxnSpPr>
        <xdr:cNvPr id="115" name="ลูกศรเชื่อมต่อแบบตรง 114">
          <a:extLst>
            <a:ext uri="{FF2B5EF4-FFF2-40B4-BE49-F238E27FC236}">
              <a16:creationId xmlns:a16="http://schemas.microsoft.com/office/drawing/2014/main" id="{8F0E1FA3-C70F-4802-9299-729DDAAE41CF}"/>
            </a:ext>
          </a:extLst>
        </xdr:cNvPr>
        <xdr:cNvCxnSpPr>
          <a:stCxn id="109" idx="6"/>
        </xdr:cNvCxnSpPr>
      </xdr:nvCxnSpPr>
      <xdr:spPr>
        <a:xfrm>
          <a:off x="5402580" y="6096000"/>
          <a:ext cx="0" cy="419100"/>
        </a:xfrm>
        <a:prstGeom prst="straightConnector1">
          <a:avLst/>
        </a:prstGeom>
        <a:ln>
          <a:solidFill>
            <a:srgbClr val="0000FF"/>
          </a:solidFill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342900</xdr:colOff>
      <xdr:row>52</xdr:row>
      <xdr:rowOff>144780</xdr:rowOff>
    </xdr:from>
    <xdr:to>
      <xdr:col>5</xdr:col>
      <xdr:colOff>342900</xdr:colOff>
      <xdr:row>54</xdr:row>
      <xdr:rowOff>7620</xdr:rowOff>
    </xdr:to>
    <xdr:cxnSp macro="">
      <xdr:nvCxnSpPr>
        <xdr:cNvPr id="116" name="ลูกศรเชื่อมต่อแบบตรง 115">
          <a:extLst>
            <a:ext uri="{FF2B5EF4-FFF2-40B4-BE49-F238E27FC236}">
              <a16:creationId xmlns:a16="http://schemas.microsoft.com/office/drawing/2014/main" id="{0835DE1F-4E05-4F18-934E-D01C0BD9E650}"/>
            </a:ext>
          </a:extLst>
        </xdr:cNvPr>
        <xdr:cNvCxnSpPr/>
      </xdr:nvCxnSpPr>
      <xdr:spPr>
        <a:xfrm>
          <a:off x="3695700" y="6210300"/>
          <a:ext cx="0" cy="320040"/>
        </a:xfrm>
        <a:prstGeom prst="straightConnector1">
          <a:avLst/>
        </a:prstGeom>
        <a:ln>
          <a:solidFill>
            <a:srgbClr val="0000FF"/>
          </a:solidFill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7620</xdr:colOff>
      <xdr:row>52</xdr:row>
      <xdr:rowOff>114300</xdr:rowOff>
    </xdr:from>
    <xdr:to>
      <xdr:col>5</xdr:col>
      <xdr:colOff>7620</xdr:colOff>
      <xdr:row>54</xdr:row>
      <xdr:rowOff>7620</xdr:rowOff>
    </xdr:to>
    <xdr:cxnSp macro="">
      <xdr:nvCxnSpPr>
        <xdr:cNvPr id="118" name="ลูกศรเชื่อมต่อแบบตรง 117">
          <a:extLst>
            <a:ext uri="{FF2B5EF4-FFF2-40B4-BE49-F238E27FC236}">
              <a16:creationId xmlns:a16="http://schemas.microsoft.com/office/drawing/2014/main" id="{04761D81-5BA2-4769-9466-3DE6EDB6E9B8}"/>
            </a:ext>
          </a:extLst>
        </xdr:cNvPr>
        <xdr:cNvCxnSpPr>
          <a:stCxn id="109" idx="2"/>
        </xdr:cNvCxnSpPr>
      </xdr:nvCxnSpPr>
      <xdr:spPr>
        <a:xfrm>
          <a:off x="3360420" y="6179820"/>
          <a:ext cx="0" cy="350520"/>
        </a:xfrm>
        <a:prstGeom prst="straightConnector1">
          <a:avLst/>
        </a:prstGeom>
        <a:ln>
          <a:solidFill>
            <a:srgbClr val="0000FF"/>
          </a:solidFill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365760</xdr:colOff>
      <xdr:row>52</xdr:row>
      <xdr:rowOff>144780</xdr:rowOff>
    </xdr:from>
    <xdr:to>
      <xdr:col>4</xdr:col>
      <xdr:colOff>365760</xdr:colOff>
      <xdr:row>54</xdr:row>
      <xdr:rowOff>7620</xdr:rowOff>
    </xdr:to>
    <xdr:cxnSp macro="">
      <xdr:nvCxnSpPr>
        <xdr:cNvPr id="119" name="ลูกศรเชื่อมต่อแบบตรง 118">
          <a:extLst>
            <a:ext uri="{FF2B5EF4-FFF2-40B4-BE49-F238E27FC236}">
              <a16:creationId xmlns:a16="http://schemas.microsoft.com/office/drawing/2014/main" id="{D71397DB-D1B3-485C-8F24-E869A2920623}"/>
            </a:ext>
          </a:extLst>
        </xdr:cNvPr>
        <xdr:cNvCxnSpPr/>
      </xdr:nvCxnSpPr>
      <xdr:spPr>
        <a:xfrm>
          <a:off x="3048000" y="6210300"/>
          <a:ext cx="0" cy="320040"/>
        </a:xfrm>
        <a:prstGeom prst="straightConnector1">
          <a:avLst/>
        </a:prstGeom>
        <a:ln>
          <a:solidFill>
            <a:srgbClr val="0000FF"/>
          </a:solidFill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358140</xdr:colOff>
      <xdr:row>52</xdr:row>
      <xdr:rowOff>190500</xdr:rowOff>
    </xdr:from>
    <xdr:to>
      <xdr:col>6</xdr:col>
      <xdr:colOff>358140</xdr:colOff>
      <xdr:row>54</xdr:row>
      <xdr:rowOff>0</xdr:rowOff>
    </xdr:to>
    <xdr:cxnSp macro="">
      <xdr:nvCxnSpPr>
        <xdr:cNvPr id="120" name="ลูกศรเชื่อมต่อแบบตรง 119">
          <a:extLst>
            <a:ext uri="{FF2B5EF4-FFF2-40B4-BE49-F238E27FC236}">
              <a16:creationId xmlns:a16="http://schemas.microsoft.com/office/drawing/2014/main" id="{27ABA230-3199-4E6F-BD43-826D2CBD3C67}"/>
            </a:ext>
          </a:extLst>
        </xdr:cNvPr>
        <xdr:cNvCxnSpPr>
          <a:stCxn id="109" idx="3"/>
        </xdr:cNvCxnSpPr>
      </xdr:nvCxnSpPr>
      <xdr:spPr>
        <a:xfrm>
          <a:off x="4381500" y="6256020"/>
          <a:ext cx="0" cy="266700"/>
        </a:xfrm>
        <a:prstGeom prst="straightConnector1">
          <a:avLst/>
        </a:prstGeom>
        <a:ln>
          <a:solidFill>
            <a:srgbClr val="0000FF"/>
          </a:solidFill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38100</xdr:colOff>
      <xdr:row>52</xdr:row>
      <xdr:rowOff>160020</xdr:rowOff>
    </xdr:from>
    <xdr:to>
      <xdr:col>4</xdr:col>
      <xdr:colOff>38100</xdr:colOff>
      <xdr:row>54</xdr:row>
      <xdr:rowOff>15240</xdr:rowOff>
    </xdr:to>
    <xdr:cxnSp macro="">
      <xdr:nvCxnSpPr>
        <xdr:cNvPr id="121" name="ลูกศรเชื่อมต่อแบบตรง 120">
          <a:extLst>
            <a:ext uri="{FF2B5EF4-FFF2-40B4-BE49-F238E27FC236}">
              <a16:creationId xmlns:a16="http://schemas.microsoft.com/office/drawing/2014/main" id="{F64138A3-ADAD-4A07-A746-72F6700210DB}"/>
            </a:ext>
          </a:extLst>
        </xdr:cNvPr>
        <xdr:cNvCxnSpPr/>
      </xdr:nvCxnSpPr>
      <xdr:spPr>
        <a:xfrm>
          <a:off x="2720340" y="6225540"/>
          <a:ext cx="0" cy="312420"/>
        </a:xfrm>
        <a:prstGeom prst="straightConnector1">
          <a:avLst/>
        </a:prstGeom>
        <a:ln>
          <a:solidFill>
            <a:srgbClr val="0000FF"/>
          </a:solidFill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327660</xdr:colOff>
      <xdr:row>52</xdr:row>
      <xdr:rowOff>106680</xdr:rowOff>
    </xdr:from>
    <xdr:to>
      <xdr:col>7</xdr:col>
      <xdr:colOff>327660</xdr:colOff>
      <xdr:row>54</xdr:row>
      <xdr:rowOff>15240</xdr:rowOff>
    </xdr:to>
    <xdr:cxnSp macro="">
      <xdr:nvCxnSpPr>
        <xdr:cNvPr id="122" name="ลูกศรเชื่อมต่อแบบตรง 121">
          <a:extLst>
            <a:ext uri="{FF2B5EF4-FFF2-40B4-BE49-F238E27FC236}">
              <a16:creationId xmlns:a16="http://schemas.microsoft.com/office/drawing/2014/main" id="{D1917542-6695-4E54-AEC6-80C6E91ECB83}"/>
            </a:ext>
          </a:extLst>
        </xdr:cNvPr>
        <xdr:cNvCxnSpPr/>
      </xdr:nvCxnSpPr>
      <xdr:spPr>
        <a:xfrm>
          <a:off x="5021580" y="6172200"/>
          <a:ext cx="0" cy="365760"/>
        </a:xfrm>
        <a:prstGeom prst="straightConnector1">
          <a:avLst/>
        </a:prstGeom>
        <a:ln>
          <a:solidFill>
            <a:srgbClr val="0000FF"/>
          </a:solidFill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76200</xdr:colOff>
      <xdr:row>57</xdr:row>
      <xdr:rowOff>114300</xdr:rowOff>
    </xdr:from>
    <xdr:to>
      <xdr:col>7</xdr:col>
      <xdr:colOff>335280</xdr:colOff>
      <xdr:row>57</xdr:row>
      <xdr:rowOff>114300</xdr:rowOff>
    </xdr:to>
    <xdr:cxnSp macro="">
      <xdr:nvCxnSpPr>
        <xdr:cNvPr id="160" name="ตัวเชื่อมต่อตรง 159">
          <a:extLst>
            <a:ext uri="{FF2B5EF4-FFF2-40B4-BE49-F238E27FC236}">
              <a16:creationId xmlns:a16="http://schemas.microsoft.com/office/drawing/2014/main" id="{EE93AD88-26D3-4D7F-8DF0-CB07F67B44B6}"/>
            </a:ext>
          </a:extLst>
        </xdr:cNvPr>
        <xdr:cNvCxnSpPr/>
      </xdr:nvCxnSpPr>
      <xdr:spPr>
        <a:xfrm>
          <a:off x="2758440" y="7749540"/>
          <a:ext cx="2270760" cy="0"/>
        </a:xfrm>
        <a:prstGeom prst="line">
          <a:avLst/>
        </a:prstGeom>
        <a:ln w="9525">
          <a:solidFill>
            <a:sysClr val="windowText" lastClr="000000"/>
          </a:solidFill>
          <a:prstDash val="lgDash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518160</xdr:colOff>
      <xdr:row>63</xdr:row>
      <xdr:rowOff>15240</xdr:rowOff>
    </xdr:from>
    <xdr:to>
      <xdr:col>3</xdr:col>
      <xdr:colOff>167640</xdr:colOff>
      <xdr:row>63</xdr:row>
      <xdr:rowOff>15240</xdr:rowOff>
    </xdr:to>
    <xdr:cxnSp macro="">
      <xdr:nvCxnSpPr>
        <xdr:cNvPr id="162" name="ตัวเชื่อมต่อตรง 161">
          <a:extLst>
            <a:ext uri="{FF2B5EF4-FFF2-40B4-BE49-F238E27FC236}">
              <a16:creationId xmlns:a16="http://schemas.microsoft.com/office/drawing/2014/main" id="{36420B4E-7905-4330-A0A3-839B726A5D2A}"/>
            </a:ext>
          </a:extLst>
        </xdr:cNvPr>
        <xdr:cNvCxnSpPr/>
      </xdr:nvCxnSpPr>
      <xdr:spPr>
        <a:xfrm>
          <a:off x="1188720" y="9006840"/>
          <a:ext cx="990600" cy="0"/>
        </a:xfrm>
        <a:prstGeom prst="line">
          <a:avLst/>
        </a:prstGeom>
        <a:ln w="9525">
          <a:solidFill>
            <a:sysClr val="windowText" lastClr="000000"/>
          </a:solidFill>
          <a:prstDash val="lgDash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548640</xdr:colOff>
      <xdr:row>57</xdr:row>
      <xdr:rowOff>106680</xdr:rowOff>
    </xdr:from>
    <xdr:to>
      <xdr:col>4</xdr:col>
      <xdr:colOff>60960</xdr:colOff>
      <xdr:row>57</xdr:row>
      <xdr:rowOff>106680</xdr:rowOff>
    </xdr:to>
    <xdr:cxnSp macro="">
      <xdr:nvCxnSpPr>
        <xdr:cNvPr id="163" name="ตัวเชื่อมต่อตรง 162">
          <a:extLst>
            <a:ext uri="{FF2B5EF4-FFF2-40B4-BE49-F238E27FC236}">
              <a16:creationId xmlns:a16="http://schemas.microsoft.com/office/drawing/2014/main" id="{957E4378-14A9-4B8A-B96D-39B4CBA209A9}"/>
            </a:ext>
          </a:extLst>
        </xdr:cNvPr>
        <xdr:cNvCxnSpPr/>
      </xdr:nvCxnSpPr>
      <xdr:spPr>
        <a:xfrm>
          <a:off x="1219200" y="7726680"/>
          <a:ext cx="1524000" cy="0"/>
        </a:xfrm>
        <a:prstGeom prst="line">
          <a:avLst/>
        </a:prstGeom>
        <a:ln w="9525">
          <a:solidFill>
            <a:sysClr val="windowText" lastClr="000000"/>
          </a:solidFill>
          <a:prstDash val="lgDash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556260</xdr:colOff>
      <xdr:row>54</xdr:row>
      <xdr:rowOff>220980</xdr:rowOff>
    </xdr:from>
    <xdr:to>
      <xdr:col>4</xdr:col>
      <xdr:colOff>68580</xdr:colOff>
      <xdr:row>54</xdr:row>
      <xdr:rowOff>220980</xdr:rowOff>
    </xdr:to>
    <xdr:cxnSp macro="">
      <xdr:nvCxnSpPr>
        <xdr:cNvPr id="165" name="ตัวเชื่อมต่อตรง 164">
          <a:extLst>
            <a:ext uri="{FF2B5EF4-FFF2-40B4-BE49-F238E27FC236}">
              <a16:creationId xmlns:a16="http://schemas.microsoft.com/office/drawing/2014/main" id="{29AEA824-9881-4235-BE6C-F7503812DC87}"/>
            </a:ext>
          </a:extLst>
        </xdr:cNvPr>
        <xdr:cNvCxnSpPr/>
      </xdr:nvCxnSpPr>
      <xdr:spPr>
        <a:xfrm>
          <a:off x="1226820" y="7155180"/>
          <a:ext cx="1524000" cy="0"/>
        </a:xfrm>
        <a:prstGeom prst="line">
          <a:avLst/>
        </a:prstGeom>
        <a:ln w="9525">
          <a:solidFill>
            <a:sysClr val="windowText" lastClr="000000"/>
          </a:solidFill>
          <a:prstDash val="lgDash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54</xdr:row>
      <xdr:rowOff>38100</xdr:rowOff>
    </xdr:from>
    <xdr:to>
      <xdr:col>2</xdr:col>
      <xdr:colOff>0</xdr:colOff>
      <xdr:row>63</xdr:row>
      <xdr:rowOff>129540</xdr:rowOff>
    </xdr:to>
    <xdr:cxnSp macro="">
      <xdr:nvCxnSpPr>
        <xdr:cNvPr id="167" name="ตัวเชื่อมต่อตรง 166">
          <a:extLst>
            <a:ext uri="{FF2B5EF4-FFF2-40B4-BE49-F238E27FC236}">
              <a16:creationId xmlns:a16="http://schemas.microsoft.com/office/drawing/2014/main" id="{46B81DE4-33EE-4BA9-949B-D6F046562AEC}"/>
            </a:ext>
          </a:extLst>
        </xdr:cNvPr>
        <xdr:cNvCxnSpPr/>
      </xdr:nvCxnSpPr>
      <xdr:spPr>
        <a:xfrm>
          <a:off x="1341120" y="6972300"/>
          <a:ext cx="0" cy="2148840"/>
        </a:xfrm>
        <a:prstGeom prst="line">
          <a:avLst/>
        </a:prstGeom>
        <a:ln w="9525">
          <a:solidFill>
            <a:sysClr val="windowText" lastClr="000000"/>
          </a:solidFill>
          <a:prstDash val="lgDash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45720</xdr:colOff>
      <xdr:row>65</xdr:row>
      <xdr:rowOff>137160</xdr:rowOff>
    </xdr:from>
    <xdr:to>
      <xdr:col>4</xdr:col>
      <xdr:colOff>45720</xdr:colOff>
      <xdr:row>71</xdr:row>
      <xdr:rowOff>185057</xdr:rowOff>
    </xdr:to>
    <xdr:cxnSp macro="">
      <xdr:nvCxnSpPr>
        <xdr:cNvPr id="168" name="ตัวเชื่อมต่อตรง 167">
          <a:extLst>
            <a:ext uri="{FF2B5EF4-FFF2-40B4-BE49-F238E27FC236}">
              <a16:creationId xmlns:a16="http://schemas.microsoft.com/office/drawing/2014/main" id="{14385875-885A-4187-BFBC-F1E4080FB764}"/>
            </a:ext>
          </a:extLst>
        </xdr:cNvPr>
        <xdr:cNvCxnSpPr/>
      </xdr:nvCxnSpPr>
      <xdr:spPr>
        <a:xfrm>
          <a:off x="2342606" y="15333617"/>
          <a:ext cx="0" cy="1517469"/>
        </a:xfrm>
        <a:prstGeom prst="line">
          <a:avLst/>
        </a:prstGeom>
        <a:ln w="9525">
          <a:solidFill>
            <a:sysClr val="windowText" lastClr="000000"/>
          </a:solidFill>
          <a:prstDash val="lgDash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114300</xdr:colOff>
      <xdr:row>54</xdr:row>
      <xdr:rowOff>22860</xdr:rowOff>
    </xdr:from>
    <xdr:to>
      <xdr:col>8</xdr:col>
      <xdr:colOff>114300</xdr:colOff>
      <xdr:row>72</xdr:row>
      <xdr:rowOff>21771</xdr:rowOff>
    </xdr:to>
    <xdr:cxnSp macro="">
      <xdr:nvCxnSpPr>
        <xdr:cNvPr id="171" name="ตัวเชื่อมต่อตรง 170">
          <a:extLst>
            <a:ext uri="{FF2B5EF4-FFF2-40B4-BE49-F238E27FC236}">
              <a16:creationId xmlns:a16="http://schemas.microsoft.com/office/drawing/2014/main" id="{16674794-39DE-4F46-B51E-AE424D3BA88D}"/>
            </a:ext>
          </a:extLst>
        </xdr:cNvPr>
        <xdr:cNvCxnSpPr/>
      </xdr:nvCxnSpPr>
      <xdr:spPr>
        <a:xfrm>
          <a:off x="5110843" y="12672060"/>
          <a:ext cx="0" cy="4244340"/>
        </a:xfrm>
        <a:prstGeom prst="line">
          <a:avLst/>
        </a:prstGeom>
        <a:ln w="9525">
          <a:solidFill>
            <a:sysClr val="windowText" lastClr="000000"/>
          </a:solidFill>
          <a:prstDash val="lgDash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495300</xdr:colOff>
      <xdr:row>69</xdr:row>
      <xdr:rowOff>7620</xdr:rowOff>
    </xdr:from>
    <xdr:to>
      <xdr:col>8</xdr:col>
      <xdr:colOff>388620</xdr:colOff>
      <xdr:row>69</xdr:row>
      <xdr:rowOff>7620</xdr:rowOff>
    </xdr:to>
    <xdr:cxnSp macro="">
      <xdr:nvCxnSpPr>
        <xdr:cNvPr id="174" name="ตัวเชื่อมต่อตรง 173">
          <a:extLst>
            <a:ext uri="{FF2B5EF4-FFF2-40B4-BE49-F238E27FC236}">
              <a16:creationId xmlns:a16="http://schemas.microsoft.com/office/drawing/2014/main" id="{DA65DAE1-B952-4F42-AC97-C262E200AA58}"/>
            </a:ext>
          </a:extLst>
        </xdr:cNvPr>
        <xdr:cNvCxnSpPr/>
      </xdr:nvCxnSpPr>
      <xdr:spPr>
        <a:xfrm>
          <a:off x="2506980" y="10386060"/>
          <a:ext cx="3246120" cy="0"/>
        </a:xfrm>
        <a:prstGeom prst="line">
          <a:avLst/>
        </a:prstGeom>
        <a:ln w="9525">
          <a:solidFill>
            <a:sysClr val="windowText" lastClr="000000"/>
          </a:solidFill>
          <a:prstDash val="lgDash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624840</xdr:colOff>
      <xdr:row>39</xdr:row>
      <xdr:rowOff>213360</xdr:rowOff>
    </xdr:from>
    <xdr:to>
      <xdr:col>8</xdr:col>
      <xdr:colOff>45720</xdr:colOff>
      <xdr:row>40</xdr:row>
      <xdr:rowOff>53340</xdr:rowOff>
    </xdr:to>
    <xdr:sp macro="" textlink="">
      <xdr:nvSpPr>
        <xdr:cNvPr id="182" name="วงรี 181">
          <a:extLst>
            <a:ext uri="{FF2B5EF4-FFF2-40B4-BE49-F238E27FC236}">
              <a16:creationId xmlns:a16="http://schemas.microsoft.com/office/drawing/2014/main" id="{00B83AA0-F236-494A-8357-2F45BABB0B9A}"/>
            </a:ext>
          </a:extLst>
        </xdr:cNvPr>
        <xdr:cNvSpPr/>
      </xdr:nvSpPr>
      <xdr:spPr>
        <a:xfrm>
          <a:off x="5318760" y="8382000"/>
          <a:ext cx="91440" cy="83820"/>
        </a:xfrm>
        <a:prstGeom prst="ellipse">
          <a:avLst/>
        </a:prstGeom>
        <a:solidFill>
          <a:srgbClr val="EAEAEA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60960</xdr:colOff>
      <xdr:row>54</xdr:row>
      <xdr:rowOff>220980</xdr:rowOff>
    </xdr:from>
    <xdr:to>
      <xdr:col>6</xdr:col>
      <xdr:colOff>80863</xdr:colOff>
      <xdr:row>56</xdr:row>
      <xdr:rowOff>15678</xdr:rowOff>
    </xdr:to>
    <xdr:cxnSp macro="">
      <xdr:nvCxnSpPr>
        <xdr:cNvPr id="185" name="ตัวเชื่อมต่อตรง 184">
          <a:extLst>
            <a:ext uri="{FF2B5EF4-FFF2-40B4-BE49-F238E27FC236}">
              <a16:creationId xmlns:a16="http://schemas.microsoft.com/office/drawing/2014/main" id="{D1622FD1-4B04-43D5-8F2B-7979F1AE54D5}"/>
            </a:ext>
          </a:extLst>
        </xdr:cNvPr>
        <xdr:cNvCxnSpPr>
          <a:endCxn id="68" idx="1"/>
        </xdr:cNvCxnSpPr>
      </xdr:nvCxnSpPr>
      <xdr:spPr>
        <a:xfrm>
          <a:off x="2743200" y="7170420"/>
          <a:ext cx="1361023" cy="251898"/>
        </a:xfrm>
        <a:prstGeom prst="line">
          <a:avLst/>
        </a:prstGeom>
        <a:ln w="9525">
          <a:solidFill>
            <a:sysClr val="windowText" lastClr="000000"/>
          </a:solidFill>
          <a:prstDash val="solid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472440</xdr:colOff>
      <xdr:row>60</xdr:row>
      <xdr:rowOff>22860</xdr:rowOff>
    </xdr:from>
    <xdr:to>
      <xdr:col>4</xdr:col>
      <xdr:colOff>22860</xdr:colOff>
      <xdr:row>60</xdr:row>
      <xdr:rowOff>22860</xdr:rowOff>
    </xdr:to>
    <xdr:cxnSp macro="">
      <xdr:nvCxnSpPr>
        <xdr:cNvPr id="189" name="ลูกศรเชื่อมต่อแบบตรง 188">
          <a:extLst>
            <a:ext uri="{FF2B5EF4-FFF2-40B4-BE49-F238E27FC236}">
              <a16:creationId xmlns:a16="http://schemas.microsoft.com/office/drawing/2014/main" id="{95AA4C4C-6F0A-9506-0CFA-FF420E02C14D}"/>
            </a:ext>
          </a:extLst>
        </xdr:cNvPr>
        <xdr:cNvCxnSpPr/>
      </xdr:nvCxnSpPr>
      <xdr:spPr>
        <a:xfrm>
          <a:off x="1813560" y="8343900"/>
          <a:ext cx="891540" cy="0"/>
        </a:xfrm>
        <a:prstGeom prst="straightConnector1">
          <a:avLst/>
        </a:prstGeom>
        <a:ln w="38100">
          <a:solidFill>
            <a:srgbClr val="C00000"/>
          </a:solidFill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419100</xdr:colOff>
      <xdr:row>56</xdr:row>
      <xdr:rowOff>45720</xdr:rowOff>
    </xdr:from>
    <xdr:to>
      <xdr:col>4</xdr:col>
      <xdr:colOff>22860</xdr:colOff>
      <xdr:row>56</xdr:row>
      <xdr:rowOff>45720</xdr:rowOff>
    </xdr:to>
    <xdr:cxnSp macro="">
      <xdr:nvCxnSpPr>
        <xdr:cNvPr id="191" name="ลูกศรเชื่อมต่อแบบตรง 190">
          <a:extLst>
            <a:ext uri="{FF2B5EF4-FFF2-40B4-BE49-F238E27FC236}">
              <a16:creationId xmlns:a16="http://schemas.microsoft.com/office/drawing/2014/main" id="{FD58C961-7948-4CD1-B4F3-F5031B7D532A}"/>
            </a:ext>
          </a:extLst>
        </xdr:cNvPr>
        <xdr:cNvCxnSpPr/>
      </xdr:nvCxnSpPr>
      <xdr:spPr>
        <a:xfrm>
          <a:off x="1760220" y="7452360"/>
          <a:ext cx="944880" cy="0"/>
        </a:xfrm>
        <a:prstGeom prst="straightConnector1">
          <a:avLst/>
        </a:prstGeom>
        <a:ln w="38100">
          <a:solidFill>
            <a:srgbClr val="C00000"/>
          </a:solidFill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50</xdr:row>
      <xdr:rowOff>160020</xdr:rowOff>
    </xdr:from>
    <xdr:to>
      <xdr:col>6</xdr:col>
      <xdr:colOff>0</xdr:colOff>
      <xdr:row>54</xdr:row>
      <xdr:rowOff>22860</xdr:rowOff>
    </xdr:to>
    <xdr:cxnSp macro="">
      <xdr:nvCxnSpPr>
        <xdr:cNvPr id="197" name="ลูกศรเชื่อมต่อแบบตรง 196">
          <a:extLst>
            <a:ext uri="{FF2B5EF4-FFF2-40B4-BE49-F238E27FC236}">
              <a16:creationId xmlns:a16="http://schemas.microsoft.com/office/drawing/2014/main" id="{08B99361-E849-03C8-7F5D-9355E3BDE556}"/>
            </a:ext>
          </a:extLst>
        </xdr:cNvPr>
        <xdr:cNvCxnSpPr/>
      </xdr:nvCxnSpPr>
      <xdr:spPr>
        <a:xfrm>
          <a:off x="4023360" y="6195060"/>
          <a:ext cx="0" cy="777240"/>
        </a:xfrm>
        <a:prstGeom prst="straightConnector1">
          <a:avLst/>
        </a:prstGeom>
        <a:ln w="38100">
          <a:solidFill>
            <a:srgbClr val="C00000"/>
          </a:solidFill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15240</xdr:colOff>
      <xdr:row>55</xdr:row>
      <xdr:rowOff>30480</xdr:rowOff>
    </xdr:from>
    <xdr:to>
      <xdr:col>6</xdr:col>
      <xdr:colOff>15240</xdr:colOff>
      <xdr:row>58</xdr:row>
      <xdr:rowOff>121920</xdr:rowOff>
    </xdr:to>
    <xdr:cxnSp macro="">
      <xdr:nvCxnSpPr>
        <xdr:cNvPr id="198" name="ลูกศรเชื่อมต่อแบบตรง 197">
          <a:extLst>
            <a:ext uri="{FF2B5EF4-FFF2-40B4-BE49-F238E27FC236}">
              <a16:creationId xmlns:a16="http://schemas.microsoft.com/office/drawing/2014/main" id="{4FC08D21-D921-4157-B507-11FF1866858D}"/>
            </a:ext>
          </a:extLst>
        </xdr:cNvPr>
        <xdr:cNvCxnSpPr/>
      </xdr:nvCxnSpPr>
      <xdr:spPr>
        <a:xfrm>
          <a:off x="4038600" y="7208520"/>
          <a:ext cx="0" cy="777240"/>
        </a:xfrm>
        <a:prstGeom prst="straightConnector1">
          <a:avLst/>
        </a:prstGeom>
        <a:ln w="38100">
          <a:solidFill>
            <a:srgbClr val="C00000"/>
          </a:solidFill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220980</xdr:colOff>
      <xdr:row>55</xdr:row>
      <xdr:rowOff>213360</xdr:rowOff>
    </xdr:from>
    <xdr:to>
      <xdr:col>7</xdr:col>
      <xdr:colOff>510540</xdr:colOff>
      <xdr:row>56</xdr:row>
      <xdr:rowOff>228600</xdr:rowOff>
    </xdr:to>
    <xdr:sp macro="" textlink="">
      <xdr:nvSpPr>
        <xdr:cNvPr id="199" name="กล่องข้อความ 198">
          <a:extLst>
            <a:ext uri="{FF2B5EF4-FFF2-40B4-BE49-F238E27FC236}">
              <a16:creationId xmlns:a16="http://schemas.microsoft.com/office/drawing/2014/main" id="{21A94750-52CE-6411-3E5B-91BB781B8FF8}"/>
            </a:ext>
          </a:extLst>
        </xdr:cNvPr>
        <xdr:cNvSpPr txBox="1"/>
      </xdr:nvSpPr>
      <xdr:spPr>
        <a:xfrm>
          <a:off x="4914900" y="11650980"/>
          <a:ext cx="289560" cy="2743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800"/>
            <a:t>o</a:t>
          </a:r>
        </a:p>
      </xdr:txBody>
    </xdr:sp>
    <xdr:clientData/>
  </xdr:twoCellAnchor>
  <xdr:twoCellAnchor editAs="oneCell">
    <xdr:from>
      <xdr:col>11</xdr:col>
      <xdr:colOff>428499</xdr:colOff>
      <xdr:row>6</xdr:row>
      <xdr:rowOff>75210</xdr:rowOff>
    </xdr:from>
    <xdr:to>
      <xdr:col>17</xdr:col>
      <xdr:colOff>681841</xdr:colOff>
      <xdr:row>16</xdr:row>
      <xdr:rowOff>218619</xdr:rowOff>
    </xdr:to>
    <xdr:pic>
      <xdr:nvPicPr>
        <xdr:cNvPr id="201" name="รูปภาพ 200">
          <a:extLst>
            <a:ext uri="{FF2B5EF4-FFF2-40B4-BE49-F238E27FC236}">
              <a16:creationId xmlns:a16="http://schemas.microsoft.com/office/drawing/2014/main" id="{DCF01A05-6A6E-6041-C2C7-18A3C1CA9A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49785" y="1512124"/>
          <a:ext cx="4466113" cy="2451181"/>
        </a:xfrm>
        <a:prstGeom prst="rect">
          <a:avLst/>
        </a:prstGeom>
      </xdr:spPr>
    </xdr:pic>
    <xdr:clientData/>
  </xdr:twoCellAnchor>
  <xdr:twoCellAnchor>
    <xdr:from>
      <xdr:col>3</xdr:col>
      <xdr:colOff>381000</xdr:colOff>
      <xdr:row>38</xdr:row>
      <xdr:rowOff>160020</xdr:rowOff>
    </xdr:from>
    <xdr:to>
      <xdr:col>3</xdr:col>
      <xdr:colOff>381000</xdr:colOff>
      <xdr:row>51</xdr:row>
      <xdr:rowOff>137160</xdr:rowOff>
    </xdr:to>
    <xdr:cxnSp macro="">
      <xdr:nvCxnSpPr>
        <xdr:cNvPr id="205" name="ตัวเชื่อมต่อตรง 204">
          <a:extLst>
            <a:ext uri="{FF2B5EF4-FFF2-40B4-BE49-F238E27FC236}">
              <a16:creationId xmlns:a16="http://schemas.microsoft.com/office/drawing/2014/main" id="{3EC6029F-C99C-4FD0-9119-CB077D308A94}"/>
            </a:ext>
          </a:extLst>
        </xdr:cNvPr>
        <xdr:cNvCxnSpPr/>
      </xdr:nvCxnSpPr>
      <xdr:spPr>
        <a:xfrm>
          <a:off x="2392680" y="7033260"/>
          <a:ext cx="0" cy="3108960"/>
        </a:xfrm>
        <a:prstGeom prst="line">
          <a:avLst/>
        </a:prstGeom>
        <a:ln w="19050">
          <a:solidFill>
            <a:srgbClr val="C00000"/>
          </a:solidFill>
          <a:prstDash val="lgDash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373380</xdr:colOff>
      <xdr:row>38</xdr:row>
      <xdr:rowOff>160020</xdr:rowOff>
    </xdr:from>
    <xdr:to>
      <xdr:col>4</xdr:col>
      <xdr:colOff>198120</xdr:colOff>
      <xdr:row>38</xdr:row>
      <xdr:rowOff>160020</xdr:rowOff>
    </xdr:to>
    <xdr:cxnSp macro="">
      <xdr:nvCxnSpPr>
        <xdr:cNvPr id="208" name="ตัวเชื่อมต่อตรง 207">
          <a:extLst>
            <a:ext uri="{FF2B5EF4-FFF2-40B4-BE49-F238E27FC236}">
              <a16:creationId xmlns:a16="http://schemas.microsoft.com/office/drawing/2014/main" id="{F5A6BF9E-0E20-41EE-826A-773EED88CB66}"/>
            </a:ext>
          </a:extLst>
        </xdr:cNvPr>
        <xdr:cNvCxnSpPr/>
      </xdr:nvCxnSpPr>
      <xdr:spPr>
        <a:xfrm>
          <a:off x="2385060" y="7033260"/>
          <a:ext cx="495300" cy="0"/>
        </a:xfrm>
        <a:prstGeom prst="line">
          <a:avLst/>
        </a:prstGeom>
        <a:ln w="19050">
          <a:solidFill>
            <a:srgbClr val="C00000"/>
          </a:solidFill>
          <a:prstDash val="lgDash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373380</xdr:colOff>
      <xdr:row>51</xdr:row>
      <xdr:rowOff>144780</xdr:rowOff>
    </xdr:from>
    <xdr:to>
      <xdr:col>4</xdr:col>
      <xdr:colOff>198120</xdr:colOff>
      <xdr:row>51</xdr:row>
      <xdr:rowOff>144780</xdr:rowOff>
    </xdr:to>
    <xdr:cxnSp macro="">
      <xdr:nvCxnSpPr>
        <xdr:cNvPr id="210" name="ตัวเชื่อมต่อตรง 209">
          <a:extLst>
            <a:ext uri="{FF2B5EF4-FFF2-40B4-BE49-F238E27FC236}">
              <a16:creationId xmlns:a16="http://schemas.microsoft.com/office/drawing/2014/main" id="{6AF48441-246C-4FCD-A2AE-1AB009B70BFC}"/>
            </a:ext>
          </a:extLst>
        </xdr:cNvPr>
        <xdr:cNvCxnSpPr/>
      </xdr:nvCxnSpPr>
      <xdr:spPr>
        <a:xfrm>
          <a:off x="2385060" y="10149840"/>
          <a:ext cx="495300" cy="0"/>
        </a:xfrm>
        <a:prstGeom prst="line">
          <a:avLst/>
        </a:prstGeom>
        <a:ln w="19050">
          <a:solidFill>
            <a:srgbClr val="C00000"/>
          </a:solidFill>
          <a:prstDash val="lgDash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198120</xdr:colOff>
      <xdr:row>38</xdr:row>
      <xdr:rowOff>15240</xdr:rowOff>
    </xdr:from>
    <xdr:to>
      <xdr:col>4</xdr:col>
      <xdr:colOff>495300</xdr:colOff>
      <xdr:row>39</xdr:row>
      <xdr:rowOff>38100</xdr:rowOff>
    </xdr:to>
    <xdr:sp macro="" textlink="">
      <xdr:nvSpPr>
        <xdr:cNvPr id="211" name="วงรี 210">
          <a:extLst>
            <a:ext uri="{FF2B5EF4-FFF2-40B4-BE49-F238E27FC236}">
              <a16:creationId xmlns:a16="http://schemas.microsoft.com/office/drawing/2014/main" id="{3A0DF0D3-69C2-F11A-DBF0-255AC43E821A}"/>
            </a:ext>
          </a:extLst>
        </xdr:cNvPr>
        <xdr:cNvSpPr/>
      </xdr:nvSpPr>
      <xdr:spPr>
        <a:xfrm>
          <a:off x="2880360" y="6888480"/>
          <a:ext cx="297180" cy="281940"/>
        </a:xfrm>
        <a:prstGeom prst="ellipse">
          <a:avLst/>
        </a:prstGeom>
        <a:noFill/>
        <a:ln>
          <a:solidFill>
            <a:srgbClr val="C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198120</xdr:colOff>
      <xdr:row>51</xdr:row>
      <xdr:rowOff>0</xdr:rowOff>
    </xdr:from>
    <xdr:to>
      <xdr:col>4</xdr:col>
      <xdr:colOff>495300</xdr:colOff>
      <xdr:row>52</xdr:row>
      <xdr:rowOff>53340</xdr:rowOff>
    </xdr:to>
    <xdr:sp macro="" textlink="">
      <xdr:nvSpPr>
        <xdr:cNvPr id="212" name="วงรี 211">
          <a:extLst>
            <a:ext uri="{FF2B5EF4-FFF2-40B4-BE49-F238E27FC236}">
              <a16:creationId xmlns:a16="http://schemas.microsoft.com/office/drawing/2014/main" id="{6A5220B3-3948-417D-8FC9-40C5232F2BF4}"/>
            </a:ext>
          </a:extLst>
        </xdr:cNvPr>
        <xdr:cNvSpPr/>
      </xdr:nvSpPr>
      <xdr:spPr>
        <a:xfrm>
          <a:off x="2880360" y="10005060"/>
          <a:ext cx="297180" cy="281940"/>
        </a:xfrm>
        <a:prstGeom prst="ellipse">
          <a:avLst/>
        </a:prstGeom>
        <a:noFill/>
        <a:ln>
          <a:solidFill>
            <a:srgbClr val="C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304800</xdr:colOff>
      <xdr:row>79</xdr:row>
      <xdr:rowOff>15240</xdr:rowOff>
    </xdr:from>
    <xdr:to>
      <xdr:col>3</xdr:col>
      <xdr:colOff>381000</xdr:colOff>
      <xdr:row>79</xdr:row>
      <xdr:rowOff>15240</xdr:rowOff>
    </xdr:to>
    <xdr:cxnSp macro="">
      <xdr:nvCxnSpPr>
        <xdr:cNvPr id="28" name="ตัวเชื่อมต่อตรง 27">
          <a:extLst>
            <a:ext uri="{FF2B5EF4-FFF2-40B4-BE49-F238E27FC236}">
              <a16:creationId xmlns:a16="http://schemas.microsoft.com/office/drawing/2014/main" id="{36068660-9192-4635-AFBE-387D8E93E776}"/>
            </a:ext>
          </a:extLst>
        </xdr:cNvPr>
        <xdr:cNvCxnSpPr/>
      </xdr:nvCxnSpPr>
      <xdr:spPr>
        <a:xfrm>
          <a:off x="975360" y="16162020"/>
          <a:ext cx="1417320" cy="0"/>
        </a:xfrm>
        <a:prstGeom prst="line">
          <a:avLst/>
        </a:prstGeom>
        <a:ln w="9525">
          <a:solidFill>
            <a:sysClr val="windowText" lastClr="000000"/>
          </a:solidFill>
          <a:prstDash val="lgDash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266700</xdr:colOff>
      <xdr:row>81</xdr:row>
      <xdr:rowOff>30480</xdr:rowOff>
    </xdr:from>
    <xdr:to>
      <xdr:col>9</xdr:col>
      <xdr:colOff>15240</xdr:colOff>
      <xdr:row>81</xdr:row>
      <xdr:rowOff>30480</xdr:rowOff>
    </xdr:to>
    <xdr:cxnSp macro="">
      <xdr:nvCxnSpPr>
        <xdr:cNvPr id="35" name="ตัวเชื่อมต่อตรง 34">
          <a:extLst>
            <a:ext uri="{FF2B5EF4-FFF2-40B4-BE49-F238E27FC236}">
              <a16:creationId xmlns:a16="http://schemas.microsoft.com/office/drawing/2014/main" id="{089FF18A-E2CE-400D-880D-35227059BF86}"/>
            </a:ext>
          </a:extLst>
        </xdr:cNvPr>
        <xdr:cNvCxnSpPr/>
      </xdr:nvCxnSpPr>
      <xdr:spPr>
        <a:xfrm>
          <a:off x="1607820" y="16664940"/>
          <a:ext cx="4442460" cy="0"/>
        </a:xfrm>
        <a:prstGeom prst="line">
          <a:avLst/>
        </a:prstGeom>
        <a:ln w="9525">
          <a:solidFill>
            <a:sysClr val="windowText" lastClr="000000"/>
          </a:solidFill>
          <a:prstDash val="lgDash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266700</xdr:colOff>
      <xdr:row>80</xdr:row>
      <xdr:rowOff>7620</xdr:rowOff>
    </xdr:from>
    <xdr:to>
      <xdr:col>4</xdr:col>
      <xdr:colOff>76200</xdr:colOff>
      <xdr:row>82</xdr:row>
      <xdr:rowOff>0</xdr:rowOff>
    </xdr:to>
    <xdr:sp macro="" textlink="">
      <xdr:nvSpPr>
        <xdr:cNvPr id="74" name="วงรี 73">
          <a:extLst>
            <a:ext uri="{FF2B5EF4-FFF2-40B4-BE49-F238E27FC236}">
              <a16:creationId xmlns:a16="http://schemas.microsoft.com/office/drawing/2014/main" id="{594F17E0-A973-49EE-25EC-A39BDE731663}"/>
            </a:ext>
          </a:extLst>
        </xdr:cNvPr>
        <xdr:cNvSpPr/>
      </xdr:nvSpPr>
      <xdr:spPr>
        <a:xfrm>
          <a:off x="2278380" y="16413480"/>
          <a:ext cx="480060" cy="480060"/>
        </a:xfrm>
        <a:prstGeom prst="ellipse">
          <a:avLst/>
        </a:prstGeom>
        <a:noFill/>
        <a:ln w="9525">
          <a:prstDash val="dash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594360</xdr:colOff>
      <xdr:row>80</xdr:row>
      <xdr:rowOff>15240</xdr:rowOff>
    </xdr:from>
    <xdr:to>
      <xdr:col>6</xdr:col>
      <xdr:colOff>403860</xdr:colOff>
      <xdr:row>82</xdr:row>
      <xdr:rowOff>7620</xdr:rowOff>
    </xdr:to>
    <xdr:sp macro="" textlink="">
      <xdr:nvSpPr>
        <xdr:cNvPr id="89" name="วงรี 88">
          <a:extLst>
            <a:ext uri="{FF2B5EF4-FFF2-40B4-BE49-F238E27FC236}">
              <a16:creationId xmlns:a16="http://schemas.microsoft.com/office/drawing/2014/main" id="{73A30554-2682-442F-9FCD-3D45A431FC83}"/>
            </a:ext>
          </a:extLst>
        </xdr:cNvPr>
        <xdr:cNvSpPr/>
      </xdr:nvSpPr>
      <xdr:spPr>
        <a:xfrm>
          <a:off x="3947160" y="16421100"/>
          <a:ext cx="480060" cy="480060"/>
        </a:xfrm>
        <a:prstGeom prst="ellipse">
          <a:avLst/>
        </a:prstGeom>
        <a:noFill/>
        <a:ln w="9525">
          <a:prstDash val="dash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30480</xdr:colOff>
      <xdr:row>83</xdr:row>
      <xdr:rowOff>7620</xdr:rowOff>
    </xdr:from>
    <xdr:to>
      <xdr:col>6</xdr:col>
      <xdr:colOff>624840</xdr:colOff>
      <xdr:row>83</xdr:row>
      <xdr:rowOff>15240</xdr:rowOff>
    </xdr:to>
    <xdr:cxnSp macro="">
      <xdr:nvCxnSpPr>
        <xdr:cNvPr id="97" name="ตัวเชื่อมต่อตรง 96">
          <a:extLst>
            <a:ext uri="{FF2B5EF4-FFF2-40B4-BE49-F238E27FC236}">
              <a16:creationId xmlns:a16="http://schemas.microsoft.com/office/drawing/2014/main" id="{6B2D07EA-8DC2-4854-9434-1DAA97BFF861}"/>
            </a:ext>
          </a:extLst>
        </xdr:cNvPr>
        <xdr:cNvCxnSpPr/>
      </xdr:nvCxnSpPr>
      <xdr:spPr>
        <a:xfrm flipV="1">
          <a:off x="2042160" y="17129760"/>
          <a:ext cx="2606040" cy="7620"/>
        </a:xfrm>
        <a:prstGeom prst="line">
          <a:avLst/>
        </a:prstGeom>
        <a:ln w="12700">
          <a:solidFill>
            <a:sysClr val="windowText" lastClr="000000"/>
          </a:solidFill>
          <a:prstDash val="lgDash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434340</xdr:colOff>
      <xdr:row>77</xdr:row>
      <xdr:rowOff>251460</xdr:rowOff>
    </xdr:from>
    <xdr:to>
      <xdr:col>7</xdr:col>
      <xdr:colOff>274320</xdr:colOff>
      <xdr:row>77</xdr:row>
      <xdr:rowOff>251460</xdr:rowOff>
    </xdr:to>
    <xdr:cxnSp macro="">
      <xdr:nvCxnSpPr>
        <xdr:cNvPr id="100" name="ตัวเชื่อมต่อตรง 99">
          <a:extLst>
            <a:ext uri="{FF2B5EF4-FFF2-40B4-BE49-F238E27FC236}">
              <a16:creationId xmlns:a16="http://schemas.microsoft.com/office/drawing/2014/main" id="{70489960-A6DF-4C44-89AB-FAC9BA739024}"/>
            </a:ext>
          </a:extLst>
        </xdr:cNvPr>
        <xdr:cNvCxnSpPr/>
      </xdr:nvCxnSpPr>
      <xdr:spPr>
        <a:xfrm>
          <a:off x="1775460" y="15880080"/>
          <a:ext cx="3192780" cy="0"/>
        </a:xfrm>
        <a:prstGeom prst="line">
          <a:avLst/>
        </a:prstGeom>
        <a:ln w="9525">
          <a:solidFill>
            <a:sysClr val="windowText" lastClr="000000"/>
          </a:solidFill>
          <a:prstDash val="lgDash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243840</xdr:colOff>
      <xdr:row>54</xdr:row>
      <xdr:rowOff>22861</xdr:rowOff>
    </xdr:from>
    <xdr:to>
      <xdr:col>10</xdr:col>
      <xdr:colOff>342900</xdr:colOff>
      <xdr:row>62</xdr:row>
      <xdr:rowOff>91440</xdr:rowOff>
    </xdr:to>
    <xdr:sp macro="" textlink="">
      <xdr:nvSpPr>
        <xdr:cNvPr id="108" name="สี่เหลี่ยมผืนผ้า 3">
          <a:extLst>
            <a:ext uri="{FF2B5EF4-FFF2-40B4-BE49-F238E27FC236}">
              <a16:creationId xmlns:a16="http://schemas.microsoft.com/office/drawing/2014/main" id="{087DDEDC-9267-4485-8AC0-2517B2D830FE}"/>
            </a:ext>
          </a:extLst>
        </xdr:cNvPr>
        <xdr:cNvSpPr/>
      </xdr:nvSpPr>
      <xdr:spPr>
        <a:xfrm>
          <a:off x="6949440" y="13068301"/>
          <a:ext cx="99060" cy="1897379"/>
        </a:xfrm>
        <a:prstGeom prst="rect">
          <a:avLst/>
        </a:prstGeom>
        <a:ln w="3175"/>
        <a:scene3d>
          <a:camera prst="orthographicFront"/>
          <a:lightRig rig="threePt" dir="t"/>
        </a:scene3d>
        <a:sp3d>
          <a:bevelT/>
        </a:sp3d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9</xdr:col>
      <xdr:colOff>266700</xdr:colOff>
      <xdr:row>54</xdr:row>
      <xdr:rowOff>15240</xdr:rowOff>
    </xdr:from>
    <xdr:to>
      <xdr:col>11</xdr:col>
      <xdr:colOff>449580</xdr:colOff>
      <xdr:row>54</xdr:row>
      <xdr:rowOff>15240</xdr:rowOff>
    </xdr:to>
    <xdr:cxnSp macro="">
      <xdr:nvCxnSpPr>
        <xdr:cNvPr id="110" name="ตัวเชื่อมต่อตรง 109">
          <a:extLst>
            <a:ext uri="{FF2B5EF4-FFF2-40B4-BE49-F238E27FC236}">
              <a16:creationId xmlns:a16="http://schemas.microsoft.com/office/drawing/2014/main" id="{92CE34B3-69DB-4A73-AC5A-933C18D66946}"/>
            </a:ext>
          </a:extLst>
        </xdr:cNvPr>
        <xdr:cNvCxnSpPr/>
      </xdr:nvCxnSpPr>
      <xdr:spPr>
        <a:xfrm>
          <a:off x="6301740" y="13060680"/>
          <a:ext cx="1524000" cy="0"/>
        </a:xfrm>
        <a:prstGeom prst="line">
          <a:avLst/>
        </a:prstGeom>
        <a:ln w="9525">
          <a:solidFill>
            <a:sysClr val="windowText" lastClr="000000"/>
          </a:solidFill>
          <a:prstDash val="lgDash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274320</xdr:colOff>
      <xdr:row>56</xdr:row>
      <xdr:rowOff>220980</xdr:rowOff>
    </xdr:from>
    <xdr:to>
      <xdr:col>11</xdr:col>
      <xdr:colOff>457200</xdr:colOff>
      <xdr:row>56</xdr:row>
      <xdr:rowOff>220980</xdr:rowOff>
    </xdr:to>
    <xdr:cxnSp macro="">
      <xdr:nvCxnSpPr>
        <xdr:cNvPr id="113" name="ตัวเชื่อมต่อตรง 112">
          <a:extLst>
            <a:ext uri="{FF2B5EF4-FFF2-40B4-BE49-F238E27FC236}">
              <a16:creationId xmlns:a16="http://schemas.microsoft.com/office/drawing/2014/main" id="{22841B85-ECF6-49BD-9021-3C3A99D0CD2E}"/>
            </a:ext>
          </a:extLst>
        </xdr:cNvPr>
        <xdr:cNvCxnSpPr/>
      </xdr:nvCxnSpPr>
      <xdr:spPr>
        <a:xfrm>
          <a:off x="6309360" y="13723620"/>
          <a:ext cx="1524000" cy="0"/>
        </a:xfrm>
        <a:prstGeom prst="line">
          <a:avLst/>
        </a:prstGeom>
        <a:ln w="9525">
          <a:solidFill>
            <a:sysClr val="windowText" lastClr="000000"/>
          </a:solidFill>
          <a:prstDash val="lgDash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304800</xdr:colOff>
      <xdr:row>62</xdr:row>
      <xdr:rowOff>99060</xdr:rowOff>
    </xdr:from>
    <xdr:to>
      <xdr:col>11</xdr:col>
      <xdr:colOff>487680</xdr:colOff>
      <xdr:row>62</xdr:row>
      <xdr:rowOff>99060</xdr:rowOff>
    </xdr:to>
    <xdr:cxnSp macro="">
      <xdr:nvCxnSpPr>
        <xdr:cNvPr id="117" name="ตัวเชื่อมต่อตรง 116">
          <a:extLst>
            <a:ext uri="{FF2B5EF4-FFF2-40B4-BE49-F238E27FC236}">
              <a16:creationId xmlns:a16="http://schemas.microsoft.com/office/drawing/2014/main" id="{CC2B056E-514A-4EDC-B6DF-12D00D979363}"/>
            </a:ext>
          </a:extLst>
        </xdr:cNvPr>
        <xdr:cNvCxnSpPr/>
      </xdr:nvCxnSpPr>
      <xdr:spPr>
        <a:xfrm>
          <a:off x="6339840" y="14973300"/>
          <a:ext cx="1524000" cy="0"/>
        </a:xfrm>
        <a:prstGeom prst="line">
          <a:avLst/>
        </a:prstGeom>
        <a:ln w="9525">
          <a:solidFill>
            <a:sysClr val="windowText" lastClr="000000"/>
          </a:solidFill>
          <a:prstDash val="lgDash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655320</xdr:colOff>
      <xdr:row>52</xdr:row>
      <xdr:rowOff>106680</xdr:rowOff>
    </xdr:from>
    <xdr:to>
      <xdr:col>9</xdr:col>
      <xdr:colOff>655320</xdr:colOff>
      <xdr:row>63</xdr:row>
      <xdr:rowOff>137160</xdr:rowOff>
    </xdr:to>
    <xdr:cxnSp macro="">
      <xdr:nvCxnSpPr>
        <xdr:cNvPr id="123" name="ตัวเชื่อมต่อตรง 122">
          <a:extLst>
            <a:ext uri="{FF2B5EF4-FFF2-40B4-BE49-F238E27FC236}">
              <a16:creationId xmlns:a16="http://schemas.microsoft.com/office/drawing/2014/main" id="{9E601013-0603-4FDF-B2B6-92339EAD284D}"/>
            </a:ext>
          </a:extLst>
        </xdr:cNvPr>
        <xdr:cNvCxnSpPr/>
      </xdr:nvCxnSpPr>
      <xdr:spPr>
        <a:xfrm>
          <a:off x="6690360" y="12694920"/>
          <a:ext cx="0" cy="2545080"/>
        </a:xfrm>
        <a:prstGeom prst="line">
          <a:avLst/>
        </a:prstGeom>
        <a:ln w="9525">
          <a:solidFill>
            <a:sysClr val="windowText" lastClr="000000"/>
          </a:solidFill>
          <a:prstDash val="lgDash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6</xdr:col>
      <xdr:colOff>316504</xdr:colOff>
      <xdr:row>6</xdr:row>
      <xdr:rowOff>130232</xdr:rowOff>
    </xdr:from>
    <xdr:to>
      <xdr:col>11</xdr:col>
      <xdr:colOff>311331</xdr:colOff>
      <xdr:row>25</xdr:row>
      <xdr:rowOff>221674</xdr:rowOff>
    </xdr:to>
    <xdr:pic>
      <xdr:nvPicPr>
        <xdr:cNvPr id="125" name="รูปภาพ 124">
          <a:extLst>
            <a:ext uri="{FF2B5EF4-FFF2-40B4-BE49-F238E27FC236}">
              <a16:creationId xmlns:a16="http://schemas.microsoft.com/office/drawing/2014/main" id="{82F1F259-E6E9-320C-F379-4E4BCFCFB9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63218" y="1567146"/>
          <a:ext cx="3369399" cy="4456614"/>
        </a:xfrm>
        <a:prstGeom prst="rect">
          <a:avLst/>
        </a:prstGeom>
      </xdr:spPr>
    </xdr:pic>
    <xdr:clientData/>
  </xdr:twoCellAnchor>
  <xdr:twoCellAnchor editAs="oneCell">
    <xdr:from>
      <xdr:col>1</xdr:col>
      <xdr:colOff>51409</xdr:colOff>
      <xdr:row>6</xdr:row>
      <xdr:rowOff>130232</xdr:rowOff>
    </xdr:from>
    <xdr:to>
      <xdr:col>6</xdr:col>
      <xdr:colOff>238016</xdr:colOff>
      <xdr:row>26</xdr:row>
      <xdr:rowOff>0</xdr:rowOff>
    </xdr:to>
    <xdr:pic>
      <xdr:nvPicPr>
        <xdr:cNvPr id="127" name="รูปภาพ 126">
          <a:extLst>
            <a:ext uri="{FF2B5EF4-FFF2-40B4-BE49-F238E27FC236}">
              <a16:creationId xmlns:a16="http://schemas.microsoft.com/office/drawing/2014/main" id="{9F1EB8F8-F853-5A7F-AA4A-578472AD4F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3552" y="1567146"/>
          <a:ext cx="3561178" cy="4463540"/>
        </a:xfrm>
        <a:prstGeom prst="rect">
          <a:avLst/>
        </a:prstGeom>
      </xdr:spPr>
    </xdr:pic>
    <xdr:clientData/>
  </xdr:twoCellAnchor>
  <xdr:twoCellAnchor>
    <xdr:from>
      <xdr:col>9</xdr:col>
      <xdr:colOff>601980</xdr:colOff>
      <xdr:row>62</xdr:row>
      <xdr:rowOff>38100</xdr:rowOff>
    </xdr:from>
    <xdr:to>
      <xdr:col>10</xdr:col>
      <xdr:colOff>45720</xdr:colOff>
      <xdr:row>62</xdr:row>
      <xdr:rowOff>152400</xdr:rowOff>
    </xdr:to>
    <xdr:sp macro="" textlink="">
      <xdr:nvSpPr>
        <xdr:cNvPr id="128" name="วงรี 127">
          <a:extLst>
            <a:ext uri="{FF2B5EF4-FFF2-40B4-BE49-F238E27FC236}">
              <a16:creationId xmlns:a16="http://schemas.microsoft.com/office/drawing/2014/main" id="{EA0C9F10-EE35-4B2B-9C26-74BF6D630320}"/>
            </a:ext>
          </a:extLst>
        </xdr:cNvPr>
        <xdr:cNvSpPr/>
      </xdr:nvSpPr>
      <xdr:spPr>
        <a:xfrm>
          <a:off x="6637020" y="14942820"/>
          <a:ext cx="114300" cy="114300"/>
        </a:xfrm>
        <a:prstGeom prst="ellipse">
          <a:avLst/>
        </a:prstGeom>
        <a:solidFill>
          <a:schemeClr val="bg1">
            <a:lumMod val="50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9</xdr:col>
      <xdr:colOff>601980</xdr:colOff>
      <xdr:row>53</xdr:row>
      <xdr:rowOff>190500</xdr:rowOff>
    </xdr:from>
    <xdr:to>
      <xdr:col>10</xdr:col>
      <xdr:colOff>45720</xdr:colOff>
      <xdr:row>54</xdr:row>
      <xdr:rowOff>76200</xdr:rowOff>
    </xdr:to>
    <xdr:sp macro="" textlink="">
      <xdr:nvSpPr>
        <xdr:cNvPr id="129" name="วงรี 128">
          <a:extLst>
            <a:ext uri="{FF2B5EF4-FFF2-40B4-BE49-F238E27FC236}">
              <a16:creationId xmlns:a16="http://schemas.microsoft.com/office/drawing/2014/main" id="{E694981C-129A-4649-97F7-FC27F1F27B6D}"/>
            </a:ext>
          </a:extLst>
        </xdr:cNvPr>
        <xdr:cNvSpPr/>
      </xdr:nvSpPr>
      <xdr:spPr>
        <a:xfrm>
          <a:off x="6637020" y="13007340"/>
          <a:ext cx="114300" cy="114300"/>
        </a:xfrm>
        <a:prstGeom prst="ellipse">
          <a:avLst/>
        </a:prstGeom>
        <a:solidFill>
          <a:schemeClr val="bg1">
            <a:lumMod val="50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9</xdr:col>
      <xdr:colOff>601980</xdr:colOff>
      <xdr:row>56</xdr:row>
      <xdr:rowOff>167640</xdr:rowOff>
    </xdr:from>
    <xdr:to>
      <xdr:col>10</xdr:col>
      <xdr:colOff>45720</xdr:colOff>
      <xdr:row>57</xdr:row>
      <xdr:rowOff>53340</xdr:rowOff>
    </xdr:to>
    <xdr:sp macro="" textlink="">
      <xdr:nvSpPr>
        <xdr:cNvPr id="130" name="วงรี 129">
          <a:extLst>
            <a:ext uri="{FF2B5EF4-FFF2-40B4-BE49-F238E27FC236}">
              <a16:creationId xmlns:a16="http://schemas.microsoft.com/office/drawing/2014/main" id="{92DC8F3C-2065-4DFF-A1CE-EF9FBFA6EB89}"/>
            </a:ext>
          </a:extLst>
        </xdr:cNvPr>
        <xdr:cNvSpPr/>
      </xdr:nvSpPr>
      <xdr:spPr>
        <a:xfrm>
          <a:off x="6637020" y="13700760"/>
          <a:ext cx="114300" cy="114300"/>
        </a:xfrm>
        <a:prstGeom prst="ellipse">
          <a:avLst/>
        </a:prstGeom>
        <a:solidFill>
          <a:schemeClr val="bg1">
            <a:lumMod val="50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4</xdr:col>
      <xdr:colOff>91441</xdr:colOff>
      <xdr:row>60</xdr:row>
      <xdr:rowOff>45720</xdr:rowOff>
    </xdr:from>
    <xdr:to>
      <xdr:col>8</xdr:col>
      <xdr:colOff>196596</xdr:colOff>
      <xdr:row>63</xdr:row>
      <xdr:rowOff>204584</xdr:rowOff>
    </xdr:to>
    <xdr:pic>
      <xdr:nvPicPr>
        <xdr:cNvPr id="132" name="รูปภาพ 131">
          <a:extLst>
            <a:ext uri="{FF2B5EF4-FFF2-40B4-BE49-F238E27FC236}">
              <a16:creationId xmlns:a16="http://schemas.microsoft.com/office/drawing/2014/main" id="{986519E9-B751-D5C6-DCBA-B0E7F49EAF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73681" y="12138660"/>
          <a:ext cx="2787395" cy="844665"/>
        </a:xfrm>
        <a:prstGeom prst="rect">
          <a:avLst/>
        </a:prstGeom>
      </xdr:spPr>
    </xdr:pic>
    <xdr:clientData/>
  </xdr:twoCellAnchor>
  <xdr:twoCellAnchor>
    <xdr:from>
      <xdr:col>3</xdr:col>
      <xdr:colOff>15240</xdr:colOff>
      <xdr:row>62</xdr:row>
      <xdr:rowOff>60960</xdr:rowOff>
    </xdr:from>
    <xdr:to>
      <xdr:col>5</xdr:col>
      <xdr:colOff>160020</xdr:colOff>
      <xdr:row>64</xdr:row>
      <xdr:rowOff>106680</xdr:rowOff>
    </xdr:to>
    <xdr:sp macro="" textlink="">
      <xdr:nvSpPr>
        <xdr:cNvPr id="202" name="ลูกศร: โค้งลง 201">
          <a:extLst>
            <a:ext uri="{FF2B5EF4-FFF2-40B4-BE49-F238E27FC236}">
              <a16:creationId xmlns:a16="http://schemas.microsoft.com/office/drawing/2014/main" id="{91C92E2A-A494-E6E0-17A1-13BD3442C854}"/>
            </a:ext>
          </a:extLst>
        </xdr:cNvPr>
        <xdr:cNvSpPr/>
      </xdr:nvSpPr>
      <xdr:spPr>
        <a:xfrm>
          <a:off x="2026920" y="11902440"/>
          <a:ext cx="1485900" cy="502920"/>
        </a:xfrm>
        <a:prstGeom prst="curvedDownArrow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2700000" scaled="1"/>
          <a:tileRect/>
        </a:gradFill>
        <a:ln>
          <a:solidFill>
            <a:schemeClr val="accent2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662940</xdr:colOff>
      <xdr:row>76</xdr:row>
      <xdr:rowOff>213360</xdr:rowOff>
    </xdr:from>
    <xdr:to>
      <xdr:col>6</xdr:col>
      <xdr:colOff>662940</xdr:colOff>
      <xdr:row>86</xdr:row>
      <xdr:rowOff>7620</xdr:rowOff>
    </xdr:to>
    <xdr:cxnSp macro="">
      <xdr:nvCxnSpPr>
        <xdr:cNvPr id="37" name="ตัวเชื่อมต่อตรง 36">
          <a:extLst>
            <a:ext uri="{FF2B5EF4-FFF2-40B4-BE49-F238E27FC236}">
              <a16:creationId xmlns:a16="http://schemas.microsoft.com/office/drawing/2014/main" id="{D3361ACC-12A0-47B8-A46E-2293D2DCD13D}"/>
            </a:ext>
          </a:extLst>
        </xdr:cNvPr>
        <xdr:cNvCxnSpPr/>
      </xdr:nvCxnSpPr>
      <xdr:spPr>
        <a:xfrm>
          <a:off x="4686300" y="15613380"/>
          <a:ext cx="0" cy="2202180"/>
        </a:xfrm>
        <a:prstGeom prst="line">
          <a:avLst/>
        </a:prstGeom>
        <a:ln w="9525">
          <a:solidFill>
            <a:sysClr val="windowText" lastClr="000000"/>
          </a:solidFill>
          <a:prstDash val="lgDash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358140</xdr:colOff>
      <xdr:row>87</xdr:row>
      <xdr:rowOff>220980</xdr:rowOff>
    </xdr:from>
    <xdr:to>
      <xdr:col>6</xdr:col>
      <xdr:colOff>350520</xdr:colOff>
      <xdr:row>87</xdr:row>
      <xdr:rowOff>220980</xdr:rowOff>
    </xdr:to>
    <xdr:cxnSp macro="">
      <xdr:nvCxnSpPr>
        <xdr:cNvPr id="92" name="ตัวเชื่อมต่อตรง 91">
          <a:extLst>
            <a:ext uri="{FF2B5EF4-FFF2-40B4-BE49-F238E27FC236}">
              <a16:creationId xmlns:a16="http://schemas.microsoft.com/office/drawing/2014/main" id="{4FE864EE-10E6-4B5C-9144-682FCBA64040}"/>
            </a:ext>
          </a:extLst>
        </xdr:cNvPr>
        <xdr:cNvCxnSpPr/>
      </xdr:nvCxnSpPr>
      <xdr:spPr>
        <a:xfrm>
          <a:off x="2369820" y="18257520"/>
          <a:ext cx="2004060" cy="0"/>
        </a:xfrm>
        <a:prstGeom prst="line">
          <a:avLst/>
        </a:prstGeom>
        <a:ln w="9525">
          <a:solidFill>
            <a:sysClr val="windowText" lastClr="000000"/>
          </a:solidFill>
          <a:prstDash val="lgDash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7620</xdr:colOff>
      <xdr:row>77</xdr:row>
      <xdr:rowOff>7620</xdr:rowOff>
    </xdr:from>
    <xdr:to>
      <xdr:col>3</xdr:col>
      <xdr:colOff>7620</xdr:colOff>
      <xdr:row>85</xdr:row>
      <xdr:rowOff>220980</xdr:rowOff>
    </xdr:to>
    <xdr:cxnSp macro="">
      <xdr:nvCxnSpPr>
        <xdr:cNvPr id="98" name="ตัวเชื่อมต่อตรง 97">
          <a:extLst>
            <a:ext uri="{FF2B5EF4-FFF2-40B4-BE49-F238E27FC236}">
              <a16:creationId xmlns:a16="http://schemas.microsoft.com/office/drawing/2014/main" id="{C07A1615-B789-496A-8FFE-0501538A490C}"/>
            </a:ext>
          </a:extLst>
        </xdr:cNvPr>
        <xdr:cNvCxnSpPr/>
      </xdr:nvCxnSpPr>
      <xdr:spPr>
        <a:xfrm>
          <a:off x="2019300" y="15636240"/>
          <a:ext cx="0" cy="2164080"/>
        </a:xfrm>
        <a:prstGeom prst="line">
          <a:avLst/>
        </a:prstGeom>
        <a:ln w="9525">
          <a:solidFill>
            <a:sysClr val="windowText" lastClr="000000"/>
          </a:solidFill>
          <a:prstDash val="lgDash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320040</xdr:colOff>
      <xdr:row>81</xdr:row>
      <xdr:rowOff>228600</xdr:rowOff>
    </xdr:from>
    <xdr:to>
      <xdr:col>5</xdr:col>
      <xdr:colOff>381000</xdr:colOff>
      <xdr:row>83</xdr:row>
      <xdr:rowOff>175260</xdr:rowOff>
    </xdr:to>
    <xdr:sp macro="" textlink="">
      <xdr:nvSpPr>
        <xdr:cNvPr id="107" name="ลูกศร: โค้งลง 106">
          <a:extLst>
            <a:ext uri="{FF2B5EF4-FFF2-40B4-BE49-F238E27FC236}">
              <a16:creationId xmlns:a16="http://schemas.microsoft.com/office/drawing/2014/main" id="{5F840DC8-572B-0FD2-2DF2-5A5372988B0C}"/>
            </a:ext>
          </a:extLst>
        </xdr:cNvPr>
        <xdr:cNvSpPr/>
      </xdr:nvSpPr>
      <xdr:spPr>
        <a:xfrm>
          <a:off x="3002280" y="16863060"/>
          <a:ext cx="731520" cy="434340"/>
        </a:xfrm>
        <a:prstGeom prst="curvedDownArrow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7620</xdr:colOff>
      <xdr:row>79</xdr:row>
      <xdr:rowOff>15240</xdr:rowOff>
    </xdr:from>
    <xdr:to>
      <xdr:col>6</xdr:col>
      <xdr:colOff>662940</xdr:colOff>
      <xdr:row>86</xdr:row>
      <xdr:rowOff>220980</xdr:rowOff>
    </xdr:to>
    <xdr:sp macro="" textlink="">
      <xdr:nvSpPr>
        <xdr:cNvPr id="12" name="สี่เหลี่ยมผืนผ้า 11">
          <a:extLst>
            <a:ext uri="{FF2B5EF4-FFF2-40B4-BE49-F238E27FC236}">
              <a16:creationId xmlns:a16="http://schemas.microsoft.com/office/drawing/2014/main" id="{53BA357D-FD30-8073-163A-651CE78539B6}"/>
            </a:ext>
          </a:extLst>
        </xdr:cNvPr>
        <xdr:cNvSpPr/>
      </xdr:nvSpPr>
      <xdr:spPr>
        <a:xfrm>
          <a:off x="2019300" y="16162020"/>
          <a:ext cx="2667000" cy="1866900"/>
        </a:xfrm>
        <a:prstGeom prst="rect">
          <a:avLst/>
        </a:prstGeom>
        <a:noFill/>
        <a:ln w="15875"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342900</xdr:colOff>
      <xdr:row>86</xdr:row>
      <xdr:rowOff>220980</xdr:rowOff>
    </xdr:from>
    <xdr:to>
      <xdr:col>3</xdr:col>
      <xdr:colOff>419100</xdr:colOff>
      <xdr:row>86</xdr:row>
      <xdr:rowOff>220980</xdr:rowOff>
    </xdr:to>
    <xdr:cxnSp macro="">
      <xdr:nvCxnSpPr>
        <xdr:cNvPr id="86" name="ตัวเชื่อมต่อตรง 85">
          <a:extLst>
            <a:ext uri="{FF2B5EF4-FFF2-40B4-BE49-F238E27FC236}">
              <a16:creationId xmlns:a16="http://schemas.microsoft.com/office/drawing/2014/main" id="{110481B7-C86F-4D54-9628-54973ACA544D}"/>
            </a:ext>
          </a:extLst>
        </xdr:cNvPr>
        <xdr:cNvCxnSpPr/>
      </xdr:nvCxnSpPr>
      <xdr:spPr>
        <a:xfrm>
          <a:off x="1013460" y="18028920"/>
          <a:ext cx="1417320" cy="0"/>
        </a:xfrm>
        <a:prstGeom prst="line">
          <a:avLst/>
        </a:prstGeom>
        <a:ln w="9525">
          <a:solidFill>
            <a:sysClr val="windowText" lastClr="000000"/>
          </a:solidFill>
          <a:prstDash val="lgDash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662940</xdr:colOff>
      <xdr:row>77</xdr:row>
      <xdr:rowOff>0</xdr:rowOff>
    </xdr:from>
    <xdr:to>
      <xdr:col>4</xdr:col>
      <xdr:colOff>662940</xdr:colOff>
      <xdr:row>85</xdr:row>
      <xdr:rowOff>205740</xdr:rowOff>
    </xdr:to>
    <xdr:cxnSp macro="">
      <xdr:nvCxnSpPr>
        <xdr:cNvPr id="90" name="ตัวเชื่อมต่อตรง 89">
          <a:extLst>
            <a:ext uri="{FF2B5EF4-FFF2-40B4-BE49-F238E27FC236}">
              <a16:creationId xmlns:a16="http://schemas.microsoft.com/office/drawing/2014/main" id="{E003D971-E9D1-4004-BC46-4B857625708E}"/>
            </a:ext>
          </a:extLst>
        </xdr:cNvPr>
        <xdr:cNvCxnSpPr/>
      </xdr:nvCxnSpPr>
      <xdr:spPr>
        <a:xfrm>
          <a:off x="3345180" y="15628620"/>
          <a:ext cx="0" cy="2156460"/>
        </a:xfrm>
        <a:prstGeom prst="line">
          <a:avLst/>
        </a:prstGeom>
        <a:ln w="12700">
          <a:solidFill>
            <a:sysClr val="windowText" lastClr="000000"/>
          </a:solidFill>
          <a:prstDash val="lgDash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373380</xdr:colOff>
      <xdr:row>81</xdr:row>
      <xdr:rowOff>160020</xdr:rowOff>
    </xdr:from>
    <xdr:to>
      <xdr:col>6</xdr:col>
      <xdr:colOff>289560</xdr:colOff>
      <xdr:row>84</xdr:row>
      <xdr:rowOff>121920</xdr:rowOff>
    </xdr:to>
    <xdr:sp macro="" textlink="">
      <xdr:nvSpPr>
        <xdr:cNvPr id="111" name="สี่เหลี่ยมผืนผ้า 110">
          <a:extLst>
            <a:ext uri="{FF2B5EF4-FFF2-40B4-BE49-F238E27FC236}">
              <a16:creationId xmlns:a16="http://schemas.microsoft.com/office/drawing/2014/main" id="{6C2F4A97-A3D2-4346-8D1A-5D87E79B4B3D}"/>
            </a:ext>
          </a:extLst>
        </xdr:cNvPr>
        <xdr:cNvSpPr/>
      </xdr:nvSpPr>
      <xdr:spPr>
        <a:xfrm>
          <a:off x="2385060" y="16794480"/>
          <a:ext cx="1927860" cy="678180"/>
        </a:xfrm>
        <a:prstGeom prst="rect">
          <a:avLst/>
        </a:prstGeom>
        <a:noFill/>
        <a:ln w="15875">
          <a:solidFill>
            <a:srgbClr val="0000FF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213360</xdr:colOff>
      <xdr:row>81</xdr:row>
      <xdr:rowOff>7620</xdr:rowOff>
    </xdr:from>
    <xdr:to>
      <xdr:col>7</xdr:col>
      <xdr:colOff>213360</xdr:colOff>
      <xdr:row>85</xdr:row>
      <xdr:rowOff>38100</xdr:rowOff>
    </xdr:to>
    <xdr:cxnSp macro="">
      <xdr:nvCxnSpPr>
        <xdr:cNvPr id="131" name="ตัวเชื่อมต่อตรง 130">
          <a:extLst>
            <a:ext uri="{FF2B5EF4-FFF2-40B4-BE49-F238E27FC236}">
              <a16:creationId xmlns:a16="http://schemas.microsoft.com/office/drawing/2014/main" id="{196529DF-B701-459D-8002-CC62076A7F93}"/>
            </a:ext>
          </a:extLst>
        </xdr:cNvPr>
        <xdr:cNvCxnSpPr/>
      </xdr:nvCxnSpPr>
      <xdr:spPr>
        <a:xfrm>
          <a:off x="4907280" y="16642080"/>
          <a:ext cx="0" cy="975360"/>
        </a:xfrm>
        <a:prstGeom prst="line">
          <a:avLst/>
        </a:prstGeom>
        <a:ln w="9525">
          <a:solidFill>
            <a:sysClr val="windowText" lastClr="000000"/>
          </a:solidFill>
          <a:prstDash val="lgDash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78</xdr:row>
      <xdr:rowOff>114300</xdr:rowOff>
    </xdr:from>
    <xdr:to>
      <xdr:col>2</xdr:col>
      <xdr:colOff>0</xdr:colOff>
      <xdr:row>88</xdr:row>
      <xdr:rowOff>152400</xdr:rowOff>
    </xdr:to>
    <xdr:cxnSp macro="">
      <xdr:nvCxnSpPr>
        <xdr:cNvPr id="133" name="ตัวเชื่อมต่อตรง 132">
          <a:extLst>
            <a:ext uri="{FF2B5EF4-FFF2-40B4-BE49-F238E27FC236}">
              <a16:creationId xmlns:a16="http://schemas.microsoft.com/office/drawing/2014/main" id="{2D2ABD0B-C3CE-45D6-9B48-40940CBE140F}"/>
            </a:ext>
          </a:extLst>
        </xdr:cNvPr>
        <xdr:cNvCxnSpPr/>
      </xdr:nvCxnSpPr>
      <xdr:spPr>
        <a:xfrm>
          <a:off x="1341120" y="16002000"/>
          <a:ext cx="0" cy="2415540"/>
        </a:xfrm>
        <a:prstGeom prst="line">
          <a:avLst/>
        </a:prstGeom>
        <a:ln w="9525">
          <a:solidFill>
            <a:sysClr val="windowText" lastClr="000000"/>
          </a:solidFill>
          <a:prstDash val="lgDash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480060</xdr:colOff>
      <xdr:row>89</xdr:row>
      <xdr:rowOff>0</xdr:rowOff>
    </xdr:from>
    <xdr:to>
      <xdr:col>7</xdr:col>
      <xdr:colOff>236220</xdr:colOff>
      <xdr:row>89</xdr:row>
      <xdr:rowOff>0</xdr:rowOff>
    </xdr:to>
    <xdr:cxnSp macro="">
      <xdr:nvCxnSpPr>
        <xdr:cNvPr id="8" name="ตัวเชื่อมต่อตรง 7">
          <a:extLst>
            <a:ext uri="{FF2B5EF4-FFF2-40B4-BE49-F238E27FC236}">
              <a16:creationId xmlns:a16="http://schemas.microsoft.com/office/drawing/2014/main" id="{C6D087F8-BE7A-47EF-9E00-637AD052D445}"/>
            </a:ext>
          </a:extLst>
        </xdr:cNvPr>
        <xdr:cNvCxnSpPr/>
      </xdr:nvCxnSpPr>
      <xdr:spPr>
        <a:xfrm>
          <a:off x="1821180" y="18493740"/>
          <a:ext cx="3108960" cy="0"/>
        </a:xfrm>
        <a:prstGeom prst="line">
          <a:avLst/>
        </a:prstGeom>
        <a:ln w="9525">
          <a:solidFill>
            <a:sysClr val="windowText" lastClr="000000"/>
          </a:solidFill>
          <a:prstDash val="lgDash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312420</xdr:colOff>
      <xdr:row>81</xdr:row>
      <xdr:rowOff>190500</xdr:rowOff>
    </xdr:from>
    <xdr:to>
      <xdr:col>7</xdr:col>
      <xdr:colOff>388620</xdr:colOff>
      <xdr:row>81</xdr:row>
      <xdr:rowOff>190500</xdr:rowOff>
    </xdr:to>
    <xdr:cxnSp macro="">
      <xdr:nvCxnSpPr>
        <xdr:cNvPr id="10" name="ตัวเชื่อมต่อตรง 9">
          <a:extLst>
            <a:ext uri="{FF2B5EF4-FFF2-40B4-BE49-F238E27FC236}">
              <a16:creationId xmlns:a16="http://schemas.microsoft.com/office/drawing/2014/main" id="{4698AE48-97FA-4646-B244-CEFEECFCE5A6}"/>
            </a:ext>
          </a:extLst>
        </xdr:cNvPr>
        <xdr:cNvCxnSpPr/>
      </xdr:nvCxnSpPr>
      <xdr:spPr>
        <a:xfrm>
          <a:off x="3665220" y="16824960"/>
          <a:ext cx="1417320" cy="0"/>
        </a:xfrm>
        <a:prstGeom prst="line">
          <a:avLst/>
        </a:prstGeom>
        <a:ln w="9525">
          <a:solidFill>
            <a:sysClr val="windowText" lastClr="000000"/>
          </a:solidFill>
          <a:prstDash val="lgDash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83</xdr:row>
      <xdr:rowOff>182880</xdr:rowOff>
    </xdr:from>
    <xdr:to>
      <xdr:col>3</xdr:col>
      <xdr:colOff>0</xdr:colOff>
      <xdr:row>115</xdr:row>
      <xdr:rowOff>30480</xdr:rowOff>
    </xdr:to>
    <xdr:cxnSp macro="">
      <xdr:nvCxnSpPr>
        <xdr:cNvPr id="22" name="ตัวเชื่อมต่อตรง 21">
          <a:extLst>
            <a:ext uri="{FF2B5EF4-FFF2-40B4-BE49-F238E27FC236}">
              <a16:creationId xmlns:a16="http://schemas.microsoft.com/office/drawing/2014/main" id="{47E756BD-77E2-4672-90B1-469F9B0D0C76}"/>
            </a:ext>
          </a:extLst>
        </xdr:cNvPr>
        <xdr:cNvCxnSpPr/>
      </xdr:nvCxnSpPr>
      <xdr:spPr>
        <a:xfrm>
          <a:off x="2011680" y="17305020"/>
          <a:ext cx="0" cy="6751320"/>
        </a:xfrm>
        <a:prstGeom prst="line">
          <a:avLst/>
        </a:prstGeom>
        <a:ln w="9525">
          <a:solidFill>
            <a:sysClr val="windowText" lastClr="000000"/>
          </a:solidFill>
          <a:prstDash val="lgDash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274320</xdr:colOff>
      <xdr:row>85</xdr:row>
      <xdr:rowOff>7620</xdr:rowOff>
    </xdr:from>
    <xdr:to>
      <xdr:col>9</xdr:col>
      <xdr:colOff>45720</xdr:colOff>
      <xdr:row>85</xdr:row>
      <xdr:rowOff>7620</xdr:rowOff>
    </xdr:to>
    <xdr:cxnSp macro="">
      <xdr:nvCxnSpPr>
        <xdr:cNvPr id="53" name="ตัวเชื่อมต่อตรง 52">
          <a:extLst>
            <a:ext uri="{FF2B5EF4-FFF2-40B4-BE49-F238E27FC236}">
              <a16:creationId xmlns:a16="http://schemas.microsoft.com/office/drawing/2014/main" id="{61B57A28-0C1B-447E-828D-94AD0E8C453E}"/>
            </a:ext>
          </a:extLst>
        </xdr:cNvPr>
        <xdr:cNvCxnSpPr/>
      </xdr:nvCxnSpPr>
      <xdr:spPr>
        <a:xfrm>
          <a:off x="1615440" y="17586960"/>
          <a:ext cx="4465320" cy="0"/>
        </a:xfrm>
        <a:prstGeom prst="line">
          <a:avLst/>
        </a:prstGeom>
        <a:ln w="9525">
          <a:solidFill>
            <a:sysClr val="windowText" lastClr="000000"/>
          </a:solidFill>
          <a:prstDash val="lgDash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266700</xdr:colOff>
      <xdr:row>84</xdr:row>
      <xdr:rowOff>0</xdr:rowOff>
    </xdr:from>
    <xdr:to>
      <xdr:col>4</xdr:col>
      <xdr:colOff>76200</xdr:colOff>
      <xdr:row>86</xdr:row>
      <xdr:rowOff>22860</xdr:rowOff>
    </xdr:to>
    <xdr:sp macro="" textlink="">
      <xdr:nvSpPr>
        <xdr:cNvPr id="54" name="วงรี 53">
          <a:extLst>
            <a:ext uri="{FF2B5EF4-FFF2-40B4-BE49-F238E27FC236}">
              <a16:creationId xmlns:a16="http://schemas.microsoft.com/office/drawing/2014/main" id="{7F5FBEB6-ADB3-4FAD-9FFF-9CCBA1FCBF20}"/>
            </a:ext>
          </a:extLst>
        </xdr:cNvPr>
        <xdr:cNvSpPr/>
      </xdr:nvSpPr>
      <xdr:spPr>
        <a:xfrm>
          <a:off x="2278380" y="17350740"/>
          <a:ext cx="480060" cy="480060"/>
        </a:xfrm>
        <a:prstGeom prst="ellipse">
          <a:avLst/>
        </a:prstGeom>
        <a:noFill/>
        <a:ln w="9525">
          <a:prstDash val="dash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594360</xdr:colOff>
      <xdr:row>84</xdr:row>
      <xdr:rowOff>0</xdr:rowOff>
    </xdr:from>
    <xdr:to>
      <xdr:col>6</xdr:col>
      <xdr:colOff>403860</xdr:colOff>
      <xdr:row>86</xdr:row>
      <xdr:rowOff>22860</xdr:rowOff>
    </xdr:to>
    <xdr:sp macro="" textlink="">
      <xdr:nvSpPr>
        <xdr:cNvPr id="55" name="วงรี 54">
          <a:extLst>
            <a:ext uri="{FF2B5EF4-FFF2-40B4-BE49-F238E27FC236}">
              <a16:creationId xmlns:a16="http://schemas.microsoft.com/office/drawing/2014/main" id="{29242F78-168D-416E-B649-3214E45D0BF8}"/>
            </a:ext>
          </a:extLst>
        </xdr:cNvPr>
        <xdr:cNvSpPr/>
      </xdr:nvSpPr>
      <xdr:spPr>
        <a:xfrm>
          <a:off x="3947160" y="17350740"/>
          <a:ext cx="480060" cy="480060"/>
        </a:xfrm>
        <a:prstGeom prst="ellipse">
          <a:avLst/>
        </a:prstGeom>
        <a:noFill/>
        <a:ln w="9525">
          <a:prstDash val="dash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632460</xdr:colOff>
      <xdr:row>39</xdr:row>
      <xdr:rowOff>213360</xdr:rowOff>
    </xdr:from>
    <xdr:to>
      <xdr:col>6</xdr:col>
      <xdr:colOff>53340</xdr:colOff>
      <xdr:row>40</xdr:row>
      <xdr:rowOff>53340</xdr:rowOff>
    </xdr:to>
    <xdr:sp macro="" textlink="">
      <xdr:nvSpPr>
        <xdr:cNvPr id="60" name="วงรี 59">
          <a:extLst>
            <a:ext uri="{FF2B5EF4-FFF2-40B4-BE49-F238E27FC236}">
              <a16:creationId xmlns:a16="http://schemas.microsoft.com/office/drawing/2014/main" id="{5A6CD300-6F7B-4F61-AB6C-454CA96A8A05}"/>
            </a:ext>
          </a:extLst>
        </xdr:cNvPr>
        <xdr:cNvSpPr/>
      </xdr:nvSpPr>
      <xdr:spPr>
        <a:xfrm>
          <a:off x="3985260" y="8382000"/>
          <a:ext cx="91440" cy="83820"/>
        </a:xfrm>
        <a:prstGeom prst="ellipse">
          <a:avLst/>
        </a:prstGeom>
        <a:solidFill>
          <a:srgbClr val="EAEAEA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624840</xdr:colOff>
      <xdr:row>39</xdr:row>
      <xdr:rowOff>220980</xdr:rowOff>
    </xdr:from>
    <xdr:to>
      <xdr:col>4</xdr:col>
      <xdr:colOff>45720</xdr:colOff>
      <xdr:row>40</xdr:row>
      <xdr:rowOff>60960</xdr:rowOff>
    </xdr:to>
    <xdr:sp macro="" textlink="">
      <xdr:nvSpPr>
        <xdr:cNvPr id="64" name="วงรี 63">
          <a:extLst>
            <a:ext uri="{FF2B5EF4-FFF2-40B4-BE49-F238E27FC236}">
              <a16:creationId xmlns:a16="http://schemas.microsoft.com/office/drawing/2014/main" id="{A32D68B7-F911-4047-98F9-7D35CC9FA3C6}"/>
            </a:ext>
          </a:extLst>
        </xdr:cNvPr>
        <xdr:cNvSpPr/>
      </xdr:nvSpPr>
      <xdr:spPr>
        <a:xfrm>
          <a:off x="2636520" y="8389620"/>
          <a:ext cx="91440" cy="83820"/>
        </a:xfrm>
        <a:prstGeom prst="ellipse">
          <a:avLst/>
        </a:prstGeom>
        <a:solidFill>
          <a:srgbClr val="EAEAEA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632460</xdr:colOff>
      <xdr:row>42</xdr:row>
      <xdr:rowOff>45720</xdr:rowOff>
    </xdr:from>
    <xdr:to>
      <xdr:col>9</xdr:col>
      <xdr:colOff>53340</xdr:colOff>
      <xdr:row>42</xdr:row>
      <xdr:rowOff>129540</xdr:rowOff>
    </xdr:to>
    <xdr:sp macro="" textlink="">
      <xdr:nvSpPr>
        <xdr:cNvPr id="85" name="วงรี 84">
          <a:extLst>
            <a:ext uri="{FF2B5EF4-FFF2-40B4-BE49-F238E27FC236}">
              <a16:creationId xmlns:a16="http://schemas.microsoft.com/office/drawing/2014/main" id="{D81DA264-3397-40F9-AE7D-7EFF159B6B5F}"/>
            </a:ext>
          </a:extLst>
        </xdr:cNvPr>
        <xdr:cNvSpPr/>
      </xdr:nvSpPr>
      <xdr:spPr>
        <a:xfrm>
          <a:off x="5996940" y="8923020"/>
          <a:ext cx="91440" cy="83820"/>
        </a:xfrm>
        <a:prstGeom prst="ellipse">
          <a:avLst/>
        </a:prstGeom>
        <a:solidFill>
          <a:srgbClr val="EAEAEA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632460</xdr:colOff>
      <xdr:row>39</xdr:row>
      <xdr:rowOff>220980</xdr:rowOff>
    </xdr:from>
    <xdr:to>
      <xdr:col>2</xdr:col>
      <xdr:colOff>53340</xdr:colOff>
      <xdr:row>40</xdr:row>
      <xdr:rowOff>60960</xdr:rowOff>
    </xdr:to>
    <xdr:sp macro="" textlink="">
      <xdr:nvSpPr>
        <xdr:cNvPr id="88" name="วงรี 87">
          <a:extLst>
            <a:ext uri="{FF2B5EF4-FFF2-40B4-BE49-F238E27FC236}">
              <a16:creationId xmlns:a16="http://schemas.microsoft.com/office/drawing/2014/main" id="{D7A099E1-2A2E-46E1-A499-9DA97C461529}"/>
            </a:ext>
          </a:extLst>
        </xdr:cNvPr>
        <xdr:cNvSpPr/>
      </xdr:nvSpPr>
      <xdr:spPr>
        <a:xfrm>
          <a:off x="1303020" y="8389620"/>
          <a:ext cx="91440" cy="83820"/>
        </a:xfrm>
        <a:prstGeom prst="ellipse">
          <a:avLst/>
        </a:prstGeom>
        <a:solidFill>
          <a:srgbClr val="EAEAEA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632460</xdr:colOff>
      <xdr:row>49</xdr:row>
      <xdr:rowOff>198120</xdr:rowOff>
    </xdr:from>
    <xdr:to>
      <xdr:col>9</xdr:col>
      <xdr:colOff>53340</xdr:colOff>
      <xdr:row>50</xdr:row>
      <xdr:rowOff>53340</xdr:rowOff>
    </xdr:to>
    <xdr:sp macro="" textlink="">
      <xdr:nvSpPr>
        <xdr:cNvPr id="91" name="วงรี 90">
          <a:extLst>
            <a:ext uri="{FF2B5EF4-FFF2-40B4-BE49-F238E27FC236}">
              <a16:creationId xmlns:a16="http://schemas.microsoft.com/office/drawing/2014/main" id="{133F4F88-62E7-4270-A9BE-5D4E33016219}"/>
            </a:ext>
          </a:extLst>
        </xdr:cNvPr>
        <xdr:cNvSpPr/>
      </xdr:nvSpPr>
      <xdr:spPr>
        <a:xfrm>
          <a:off x="5996940" y="10675620"/>
          <a:ext cx="91440" cy="83820"/>
        </a:xfrm>
        <a:prstGeom prst="ellipse">
          <a:avLst/>
        </a:prstGeom>
        <a:solidFill>
          <a:srgbClr val="EAEAEA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624840</xdr:colOff>
      <xdr:row>57</xdr:row>
      <xdr:rowOff>76200</xdr:rowOff>
    </xdr:from>
    <xdr:to>
      <xdr:col>2</xdr:col>
      <xdr:colOff>45720</xdr:colOff>
      <xdr:row>57</xdr:row>
      <xdr:rowOff>160020</xdr:rowOff>
    </xdr:to>
    <xdr:sp macro="" textlink="">
      <xdr:nvSpPr>
        <xdr:cNvPr id="93" name="วงรี 92">
          <a:extLst>
            <a:ext uri="{FF2B5EF4-FFF2-40B4-BE49-F238E27FC236}">
              <a16:creationId xmlns:a16="http://schemas.microsoft.com/office/drawing/2014/main" id="{BDAE5920-9657-4A93-9B27-3E124449939D}"/>
            </a:ext>
          </a:extLst>
        </xdr:cNvPr>
        <xdr:cNvSpPr/>
      </xdr:nvSpPr>
      <xdr:spPr>
        <a:xfrm>
          <a:off x="1295400" y="12412980"/>
          <a:ext cx="91440" cy="83820"/>
        </a:xfrm>
        <a:prstGeom prst="ellipse">
          <a:avLst/>
        </a:prstGeom>
        <a:solidFill>
          <a:srgbClr val="EAEAEA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624840</xdr:colOff>
      <xdr:row>62</xdr:row>
      <xdr:rowOff>205740</xdr:rowOff>
    </xdr:from>
    <xdr:to>
      <xdr:col>2</xdr:col>
      <xdr:colOff>45720</xdr:colOff>
      <xdr:row>63</xdr:row>
      <xdr:rowOff>60960</xdr:rowOff>
    </xdr:to>
    <xdr:sp macro="" textlink="">
      <xdr:nvSpPr>
        <xdr:cNvPr id="94" name="วงรี 93">
          <a:extLst>
            <a:ext uri="{FF2B5EF4-FFF2-40B4-BE49-F238E27FC236}">
              <a16:creationId xmlns:a16="http://schemas.microsoft.com/office/drawing/2014/main" id="{AAEA9606-272C-4066-80BA-0FCBC02B0AFB}"/>
            </a:ext>
          </a:extLst>
        </xdr:cNvPr>
        <xdr:cNvSpPr/>
      </xdr:nvSpPr>
      <xdr:spPr>
        <a:xfrm>
          <a:off x="1295400" y="13685520"/>
          <a:ext cx="91440" cy="83820"/>
        </a:xfrm>
        <a:prstGeom prst="ellipse">
          <a:avLst/>
        </a:prstGeom>
        <a:solidFill>
          <a:srgbClr val="EAEAEA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624840</xdr:colOff>
      <xdr:row>54</xdr:row>
      <xdr:rowOff>182880</xdr:rowOff>
    </xdr:from>
    <xdr:to>
      <xdr:col>2</xdr:col>
      <xdr:colOff>45720</xdr:colOff>
      <xdr:row>55</xdr:row>
      <xdr:rowOff>30480</xdr:rowOff>
    </xdr:to>
    <xdr:sp macro="" textlink="">
      <xdr:nvSpPr>
        <xdr:cNvPr id="95" name="วงรี 94">
          <a:extLst>
            <a:ext uri="{FF2B5EF4-FFF2-40B4-BE49-F238E27FC236}">
              <a16:creationId xmlns:a16="http://schemas.microsoft.com/office/drawing/2014/main" id="{F5FE6CC0-D3E9-4B53-8CBC-A9348123D74C}"/>
            </a:ext>
          </a:extLst>
        </xdr:cNvPr>
        <xdr:cNvSpPr/>
      </xdr:nvSpPr>
      <xdr:spPr>
        <a:xfrm>
          <a:off x="1295400" y="11811000"/>
          <a:ext cx="91440" cy="83820"/>
        </a:xfrm>
        <a:prstGeom prst="ellipse">
          <a:avLst/>
        </a:prstGeom>
        <a:solidFill>
          <a:srgbClr val="EAEAEA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0</xdr:colOff>
      <xdr:row>68</xdr:row>
      <xdr:rowOff>220980</xdr:rowOff>
    </xdr:from>
    <xdr:to>
      <xdr:col>4</xdr:col>
      <xdr:colOff>91440</xdr:colOff>
      <xdr:row>69</xdr:row>
      <xdr:rowOff>45720</xdr:rowOff>
    </xdr:to>
    <xdr:sp macro="" textlink="">
      <xdr:nvSpPr>
        <xdr:cNvPr id="96" name="วงรี 95">
          <a:extLst>
            <a:ext uri="{FF2B5EF4-FFF2-40B4-BE49-F238E27FC236}">
              <a16:creationId xmlns:a16="http://schemas.microsoft.com/office/drawing/2014/main" id="{25D49F39-2102-4EAB-9D71-EC1D9233FE83}"/>
            </a:ext>
          </a:extLst>
        </xdr:cNvPr>
        <xdr:cNvSpPr/>
      </xdr:nvSpPr>
      <xdr:spPr>
        <a:xfrm>
          <a:off x="2682240" y="15133320"/>
          <a:ext cx="91440" cy="83820"/>
        </a:xfrm>
        <a:prstGeom prst="ellipse">
          <a:avLst/>
        </a:prstGeom>
        <a:solidFill>
          <a:srgbClr val="EAEAEA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68580</xdr:colOff>
      <xdr:row>68</xdr:row>
      <xdr:rowOff>220980</xdr:rowOff>
    </xdr:from>
    <xdr:to>
      <xdr:col>8</xdr:col>
      <xdr:colOff>160020</xdr:colOff>
      <xdr:row>69</xdr:row>
      <xdr:rowOff>45720</xdr:rowOff>
    </xdr:to>
    <xdr:sp macro="" textlink="">
      <xdr:nvSpPr>
        <xdr:cNvPr id="101" name="วงรี 100">
          <a:extLst>
            <a:ext uri="{FF2B5EF4-FFF2-40B4-BE49-F238E27FC236}">
              <a16:creationId xmlns:a16="http://schemas.microsoft.com/office/drawing/2014/main" id="{E306C40F-6A43-4209-9BFB-583474EBC675}"/>
            </a:ext>
          </a:extLst>
        </xdr:cNvPr>
        <xdr:cNvSpPr/>
      </xdr:nvSpPr>
      <xdr:spPr>
        <a:xfrm>
          <a:off x="5433060" y="15133320"/>
          <a:ext cx="91440" cy="83820"/>
        </a:xfrm>
        <a:prstGeom prst="ellipse">
          <a:avLst/>
        </a:prstGeom>
        <a:solidFill>
          <a:srgbClr val="EAEAEA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632460</xdr:colOff>
      <xdr:row>77</xdr:row>
      <xdr:rowOff>220980</xdr:rowOff>
    </xdr:from>
    <xdr:to>
      <xdr:col>3</xdr:col>
      <xdr:colOff>53340</xdr:colOff>
      <xdr:row>78</xdr:row>
      <xdr:rowOff>45720</xdr:rowOff>
    </xdr:to>
    <xdr:sp macro="" textlink="">
      <xdr:nvSpPr>
        <xdr:cNvPr id="105" name="วงรี 104">
          <a:extLst>
            <a:ext uri="{FF2B5EF4-FFF2-40B4-BE49-F238E27FC236}">
              <a16:creationId xmlns:a16="http://schemas.microsoft.com/office/drawing/2014/main" id="{B1A78FC6-32C4-424B-B85C-A3E23471F9CF}"/>
            </a:ext>
          </a:extLst>
        </xdr:cNvPr>
        <xdr:cNvSpPr/>
      </xdr:nvSpPr>
      <xdr:spPr>
        <a:xfrm>
          <a:off x="1973580" y="15849600"/>
          <a:ext cx="91440" cy="83820"/>
        </a:xfrm>
        <a:prstGeom prst="ellipse">
          <a:avLst/>
        </a:prstGeom>
        <a:solidFill>
          <a:srgbClr val="EAEAEA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617220</xdr:colOff>
      <xdr:row>77</xdr:row>
      <xdr:rowOff>213360</xdr:rowOff>
    </xdr:from>
    <xdr:to>
      <xdr:col>7</xdr:col>
      <xdr:colOff>38100</xdr:colOff>
      <xdr:row>78</xdr:row>
      <xdr:rowOff>38100</xdr:rowOff>
    </xdr:to>
    <xdr:sp macro="" textlink="">
      <xdr:nvSpPr>
        <xdr:cNvPr id="106" name="วงรี 105">
          <a:extLst>
            <a:ext uri="{FF2B5EF4-FFF2-40B4-BE49-F238E27FC236}">
              <a16:creationId xmlns:a16="http://schemas.microsoft.com/office/drawing/2014/main" id="{0BBAC6A4-7687-410F-8EED-767AF7FFA13B}"/>
            </a:ext>
          </a:extLst>
        </xdr:cNvPr>
        <xdr:cNvSpPr/>
      </xdr:nvSpPr>
      <xdr:spPr>
        <a:xfrm>
          <a:off x="4640580" y="15841980"/>
          <a:ext cx="91440" cy="83820"/>
        </a:xfrm>
        <a:prstGeom prst="ellipse">
          <a:avLst/>
        </a:prstGeom>
        <a:solidFill>
          <a:srgbClr val="EAEAEA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236220</xdr:colOff>
      <xdr:row>89</xdr:row>
      <xdr:rowOff>182880</xdr:rowOff>
    </xdr:from>
    <xdr:to>
      <xdr:col>6</xdr:col>
      <xdr:colOff>327660</xdr:colOff>
      <xdr:row>90</xdr:row>
      <xdr:rowOff>38100</xdr:rowOff>
    </xdr:to>
    <xdr:sp macro="" textlink="">
      <xdr:nvSpPr>
        <xdr:cNvPr id="124" name="วงรี 123">
          <a:extLst>
            <a:ext uri="{FF2B5EF4-FFF2-40B4-BE49-F238E27FC236}">
              <a16:creationId xmlns:a16="http://schemas.microsoft.com/office/drawing/2014/main" id="{76F6CFB9-9579-4B79-8BF4-E20DD918AC9A}"/>
            </a:ext>
          </a:extLst>
        </xdr:cNvPr>
        <xdr:cNvSpPr/>
      </xdr:nvSpPr>
      <xdr:spPr>
        <a:xfrm>
          <a:off x="4259580" y="18707100"/>
          <a:ext cx="91440" cy="83820"/>
        </a:xfrm>
        <a:prstGeom prst="ellipse">
          <a:avLst/>
        </a:prstGeom>
        <a:solidFill>
          <a:srgbClr val="EAEAEA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167640</xdr:colOff>
      <xdr:row>81</xdr:row>
      <xdr:rowOff>144780</xdr:rowOff>
    </xdr:from>
    <xdr:to>
      <xdr:col>7</xdr:col>
      <xdr:colOff>259080</xdr:colOff>
      <xdr:row>81</xdr:row>
      <xdr:rowOff>228600</xdr:rowOff>
    </xdr:to>
    <xdr:sp macro="" textlink="">
      <xdr:nvSpPr>
        <xdr:cNvPr id="134" name="วงรี 133">
          <a:extLst>
            <a:ext uri="{FF2B5EF4-FFF2-40B4-BE49-F238E27FC236}">
              <a16:creationId xmlns:a16="http://schemas.microsoft.com/office/drawing/2014/main" id="{8FD36D3E-0936-4F60-B3CF-2AB3FA9D49E2}"/>
            </a:ext>
          </a:extLst>
        </xdr:cNvPr>
        <xdr:cNvSpPr/>
      </xdr:nvSpPr>
      <xdr:spPr>
        <a:xfrm>
          <a:off x="4861560" y="16779240"/>
          <a:ext cx="91440" cy="83820"/>
        </a:xfrm>
        <a:prstGeom prst="ellipse">
          <a:avLst/>
        </a:prstGeom>
        <a:solidFill>
          <a:srgbClr val="EAEAEA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167640</xdr:colOff>
      <xdr:row>84</xdr:row>
      <xdr:rowOff>91440</xdr:rowOff>
    </xdr:from>
    <xdr:to>
      <xdr:col>7</xdr:col>
      <xdr:colOff>259080</xdr:colOff>
      <xdr:row>84</xdr:row>
      <xdr:rowOff>175260</xdr:rowOff>
    </xdr:to>
    <xdr:sp macro="" textlink="">
      <xdr:nvSpPr>
        <xdr:cNvPr id="135" name="วงรี 134">
          <a:extLst>
            <a:ext uri="{FF2B5EF4-FFF2-40B4-BE49-F238E27FC236}">
              <a16:creationId xmlns:a16="http://schemas.microsoft.com/office/drawing/2014/main" id="{770209E7-F107-45FC-BDD2-3A356F78D26A}"/>
            </a:ext>
          </a:extLst>
        </xdr:cNvPr>
        <xdr:cNvSpPr/>
      </xdr:nvSpPr>
      <xdr:spPr>
        <a:xfrm>
          <a:off x="4861560" y="17442180"/>
          <a:ext cx="91440" cy="83820"/>
        </a:xfrm>
        <a:prstGeom prst="ellipse">
          <a:avLst/>
        </a:prstGeom>
        <a:solidFill>
          <a:srgbClr val="EAEAEA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624840</xdr:colOff>
      <xdr:row>86</xdr:row>
      <xdr:rowOff>182880</xdr:rowOff>
    </xdr:from>
    <xdr:to>
      <xdr:col>2</xdr:col>
      <xdr:colOff>45720</xdr:colOff>
      <xdr:row>87</xdr:row>
      <xdr:rowOff>38100</xdr:rowOff>
    </xdr:to>
    <xdr:sp macro="" textlink="">
      <xdr:nvSpPr>
        <xdr:cNvPr id="136" name="วงรี 135">
          <a:extLst>
            <a:ext uri="{FF2B5EF4-FFF2-40B4-BE49-F238E27FC236}">
              <a16:creationId xmlns:a16="http://schemas.microsoft.com/office/drawing/2014/main" id="{EE7E9D01-2644-4635-851E-1004CE09F66C}"/>
            </a:ext>
          </a:extLst>
        </xdr:cNvPr>
        <xdr:cNvSpPr/>
      </xdr:nvSpPr>
      <xdr:spPr>
        <a:xfrm>
          <a:off x="1295400" y="17990820"/>
          <a:ext cx="91440" cy="83820"/>
        </a:xfrm>
        <a:prstGeom prst="ellipse">
          <a:avLst/>
        </a:prstGeom>
        <a:solidFill>
          <a:srgbClr val="EAEAEA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624840</xdr:colOff>
      <xdr:row>78</xdr:row>
      <xdr:rowOff>236220</xdr:rowOff>
    </xdr:from>
    <xdr:to>
      <xdr:col>2</xdr:col>
      <xdr:colOff>45720</xdr:colOff>
      <xdr:row>79</xdr:row>
      <xdr:rowOff>60960</xdr:rowOff>
    </xdr:to>
    <xdr:sp macro="" textlink="">
      <xdr:nvSpPr>
        <xdr:cNvPr id="137" name="วงรี 136">
          <a:extLst>
            <a:ext uri="{FF2B5EF4-FFF2-40B4-BE49-F238E27FC236}">
              <a16:creationId xmlns:a16="http://schemas.microsoft.com/office/drawing/2014/main" id="{4E4ACB9A-CF39-44F9-A2DF-4DC741094A42}"/>
            </a:ext>
          </a:extLst>
        </xdr:cNvPr>
        <xdr:cNvSpPr/>
      </xdr:nvSpPr>
      <xdr:spPr>
        <a:xfrm>
          <a:off x="1295400" y="16123920"/>
          <a:ext cx="91440" cy="83820"/>
        </a:xfrm>
        <a:prstGeom prst="ellipse">
          <a:avLst/>
        </a:prstGeom>
        <a:solidFill>
          <a:srgbClr val="EAEAEA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655320</xdr:colOff>
      <xdr:row>83</xdr:row>
      <xdr:rowOff>22860</xdr:rowOff>
    </xdr:from>
    <xdr:to>
      <xdr:col>6</xdr:col>
      <xdr:colOff>655320</xdr:colOff>
      <xdr:row>114</xdr:row>
      <xdr:rowOff>205740</xdr:rowOff>
    </xdr:to>
    <xdr:cxnSp macro="">
      <xdr:nvCxnSpPr>
        <xdr:cNvPr id="140" name="ตัวเชื่อมต่อตรง 139">
          <a:extLst>
            <a:ext uri="{FF2B5EF4-FFF2-40B4-BE49-F238E27FC236}">
              <a16:creationId xmlns:a16="http://schemas.microsoft.com/office/drawing/2014/main" id="{2DF48864-1BAE-4DC1-A5E7-219DB4A63B9E}"/>
            </a:ext>
          </a:extLst>
        </xdr:cNvPr>
        <xdr:cNvCxnSpPr/>
      </xdr:nvCxnSpPr>
      <xdr:spPr>
        <a:xfrm>
          <a:off x="4678680" y="17145000"/>
          <a:ext cx="0" cy="6858000"/>
        </a:xfrm>
        <a:prstGeom prst="line">
          <a:avLst/>
        </a:prstGeom>
        <a:ln w="9525">
          <a:solidFill>
            <a:sysClr val="windowText" lastClr="000000"/>
          </a:solidFill>
          <a:prstDash val="lgDash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320040</xdr:colOff>
      <xdr:row>89</xdr:row>
      <xdr:rowOff>182880</xdr:rowOff>
    </xdr:from>
    <xdr:to>
      <xdr:col>3</xdr:col>
      <xdr:colOff>411480</xdr:colOff>
      <xdr:row>90</xdr:row>
      <xdr:rowOff>38100</xdr:rowOff>
    </xdr:to>
    <xdr:sp macro="" textlink="">
      <xdr:nvSpPr>
        <xdr:cNvPr id="145" name="วงรี 144">
          <a:extLst>
            <a:ext uri="{FF2B5EF4-FFF2-40B4-BE49-F238E27FC236}">
              <a16:creationId xmlns:a16="http://schemas.microsoft.com/office/drawing/2014/main" id="{0A790AA7-490E-48C7-9928-04973CDE50C7}"/>
            </a:ext>
          </a:extLst>
        </xdr:cNvPr>
        <xdr:cNvSpPr/>
      </xdr:nvSpPr>
      <xdr:spPr>
        <a:xfrm>
          <a:off x="2331720" y="18707100"/>
          <a:ext cx="91440" cy="83820"/>
        </a:xfrm>
        <a:prstGeom prst="ellipse">
          <a:avLst/>
        </a:prstGeom>
        <a:solidFill>
          <a:srgbClr val="EAEAEA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662940</xdr:colOff>
      <xdr:row>81</xdr:row>
      <xdr:rowOff>205740</xdr:rowOff>
    </xdr:from>
    <xdr:to>
      <xdr:col>4</xdr:col>
      <xdr:colOff>662940</xdr:colOff>
      <xdr:row>113</xdr:row>
      <xdr:rowOff>0</xdr:rowOff>
    </xdr:to>
    <xdr:cxnSp macro="">
      <xdr:nvCxnSpPr>
        <xdr:cNvPr id="155" name="ตัวเชื่อมต่อตรง 154">
          <a:extLst>
            <a:ext uri="{FF2B5EF4-FFF2-40B4-BE49-F238E27FC236}">
              <a16:creationId xmlns:a16="http://schemas.microsoft.com/office/drawing/2014/main" id="{0889707C-F276-499D-9D59-DAC4DE2E5FD5}"/>
            </a:ext>
          </a:extLst>
        </xdr:cNvPr>
        <xdr:cNvCxnSpPr/>
      </xdr:nvCxnSpPr>
      <xdr:spPr>
        <a:xfrm>
          <a:off x="3345180" y="16840200"/>
          <a:ext cx="0" cy="6728460"/>
        </a:xfrm>
        <a:prstGeom prst="line">
          <a:avLst/>
        </a:prstGeom>
        <a:ln w="9525">
          <a:solidFill>
            <a:sysClr val="windowText" lastClr="000000"/>
          </a:solidFill>
          <a:prstDash val="lgDash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38100</xdr:colOff>
      <xdr:row>84</xdr:row>
      <xdr:rowOff>144780</xdr:rowOff>
    </xdr:from>
    <xdr:to>
      <xdr:col>8</xdr:col>
      <xdr:colOff>114300</xdr:colOff>
      <xdr:row>84</xdr:row>
      <xdr:rowOff>144780</xdr:rowOff>
    </xdr:to>
    <xdr:cxnSp macro="">
      <xdr:nvCxnSpPr>
        <xdr:cNvPr id="156" name="ตัวเชื่อมต่อตรง 155">
          <a:extLst>
            <a:ext uri="{FF2B5EF4-FFF2-40B4-BE49-F238E27FC236}">
              <a16:creationId xmlns:a16="http://schemas.microsoft.com/office/drawing/2014/main" id="{4239F49C-01DD-446D-B18A-4C73A43C00A5}"/>
            </a:ext>
          </a:extLst>
        </xdr:cNvPr>
        <xdr:cNvCxnSpPr/>
      </xdr:nvCxnSpPr>
      <xdr:spPr>
        <a:xfrm>
          <a:off x="4061460" y="17495520"/>
          <a:ext cx="1417320" cy="0"/>
        </a:xfrm>
        <a:prstGeom prst="line">
          <a:avLst/>
        </a:prstGeom>
        <a:ln w="9525">
          <a:solidFill>
            <a:sysClr val="windowText" lastClr="000000"/>
          </a:solidFill>
          <a:prstDash val="lgDash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365760</xdr:colOff>
      <xdr:row>83</xdr:row>
      <xdr:rowOff>22860</xdr:rowOff>
    </xdr:from>
    <xdr:to>
      <xdr:col>3</xdr:col>
      <xdr:colOff>365760</xdr:colOff>
      <xdr:row>101</xdr:row>
      <xdr:rowOff>167640</xdr:rowOff>
    </xdr:to>
    <xdr:cxnSp macro="">
      <xdr:nvCxnSpPr>
        <xdr:cNvPr id="157" name="ตัวเชื่อมต่อตรง 156">
          <a:extLst>
            <a:ext uri="{FF2B5EF4-FFF2-40B4-BE49-F238E27FC236}">
              <a16:creationId xmlns:a16="http://schemas.microsoft.com/office/drawing/2014/main" id="{5F9CA505-449D-420A-B6D9-EB44CF11AEDB}"/>
            </a:ext>
          </a:extLst>
        </xdr:cNvPr>
        <xdr:cNvCxnSpPr/>
      </xdr:nvCxnSpPr>
      <xdr:spPr>
        <a:xfrm>
          <a:off x="2377440" y="17145000"/>
          <a:ext cx="0" cy="3383280"/>
        </a:xfrm>
        <a:prstGeom prst="line">
          <a:avLst/>
        </a:prstGeom>
        <a:ln w="9525">
          <a:solidFill>
            <a:sysClr val="windowText" lastClr="000000"/>
          </a:solidFill>
          <a:prstDash val="lgDash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281940</xdr:colOff>
      <xdr:row>83</xdr:row>
      <xdr:rowOff>45720</xdr:rowOff>
    </xdr:from>
    <xdr:to>
      <xdr:col>6</xdr:col>
      <xdr:colOff>281940</xdr:colOff>
      <xdr:row>101</xdr:row>
      <xdr:rowOff>99060</xdr:rowOff>
    </xdr:to>
    <xdr:cxnSp macro="">
      <xdr:nvCxnSpPr>
        <xdr:cNvPr id="159" name="ตัวเชื่อมต่อตรง 158">
          <a:extLst>
            <a:ext uri="{FF2B5EF4-FFF2-40B4-BE49-F238E27FC236}">
              <a16:creationId xmlns:a16="http://schemas.microsoft.com/office/drawing/2014/main" id="{11D8DD46-0EAF-4E53-9F59-29A587E6BDCF}"/>
            </a:ext>
          </a:extLst>
        </xdr:cNvPr>
        <xdr:cNvCxnSpPr/>
      </xdr:nvCxnSpPr>
      <xdr:spPr>
        <a:xfrm>
          <a:off x="4305300" y="17167860"/>
          <a:ext cx="0" cy="3291840"/>
        </a:xfrm>
        <a:prstGeom prst="line">
          <a:avLst/>
        </a:prstGeom>
        <a:ln w="9525">
          <a:solidFill>
            <a:sysClr val="windowText" lastClr="000000"/>
          </a:solidFill>
          <a:prstDash val="lgDash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182880</xdr:colOff>
      <xdr:row>90</xdr:row>
      <xdr:rowOff>0</xdr:rowOff>
    </xdr:from>
    <xdr:to>
      <xdr:col>6</xdr:col>
      <xdr:colOff>510540</xdr:colOff>
      <xdr:row>90</xdr:row>
      <xdr:rowOff>0</xdr:rowOff>
    </xdr:to>
    <xdr:cxnSp macro="">
      <xdr:nvCxnSpPr>
        <xdr:cNvPr id="161" name="ตัวเชื่อมต่อตรง 160">
          <a:extLst>
            <a:ext uri="{FF2B5EF4-FFF2-40B4-BE49-F238E27FC236}">
              <a16:creationId xmlns:a16="http://schemas.microsoft.com/office/drawing/2014/main" id="{5B2EA8C0-B995-4CFB-A645-22E261557087}"/>
            </a:ext>
          </a:extLst>
        </xdr:cNvPr>
        <xdr:cNvCxnSpPr/>
      </xdr:nvCxnSpPr>
      <xdr:spPr>
        <a:xfrm>
          <a:off x="2194560" y="18752820"/>
          <a:ext cx="2339340" cy="0"/>
        </a:xfrm>
        <a:prstGeom prst="line">
          <a:avLst/>
        </a:prstGeom>
        <a:ln w="9525">
          <a:solidFill>
            <a:sysClr val="windowText" lastClr="000000"/>
          </a:solidFill>
          <a:prstDash val="lgDash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563880</xdr:colOff>
      <xdr:row>83</xdr:row>
      <xdr:rowOff>0</xdr:rowOff>
    </xdr:from>
    <xdr:to>
      <xdr:col>9</xdr:col>
      <xdr:colOff>45720</xdr:colOff>
      <xdr:row>83</xdr:row>
      <xdr:rowOff>0</xdr:rowOff>
    </xdr:to>
    <xdr:cxnSp macro="">
      <xdr:nvCxnSpPr>
        <xdr:cNvPr id="172" name="ตัวเชื่อมต่อตรง 171">
          <a:extLst>
            <a:ext uri="{FF2B5EF4-FFF2-40B4-BE49-F238E27FC236}">
              <a16:creationId xmlns:a16="http://schemas.microsoft.com/office/drawing/2014/main" id="{DA966038-DCEC-4A9D-9B74-886495963130}"/>
            </a:ext>
          </a:extLst>
        </xdr:cNvPr>
        <xdr:cNvCxnSpPr/>
      </xdr:nvCxnSpPr>
      <xdr:spPr>
        <a:xfrm>
          <a:off x="3246120" y="17122140"/>
          <a:ext cx="2834640" cy="0"/>
        </a:xfrm>
        <a:prstGeom prst="line">
          <a:avLst/>
        </a:prstGeom>
        <a:ln w="9525">
          <a:solidFill>
            <a:sysClr val="windowText" lastClr="000000"/>
          </a:solidFill>
          <a:prstDash val="lgDash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304800</xdr:colOff>
      <xdr:row>78</xdr:row>
      <xdr:rowOff>160020</xdr:rowOff>
    </xdr:from>
    <xdr:to>
      <xdr:col>8</xdr:col>
      <xdr:colOff>304800</xdr:colOff>
      <xdr:row>87</xdr:row>
      <xdr:rowOff>76200</xdr:rowOff>
    </xdr:to>
    <xdr:cxnSp macro="">
      <xdr:nvCxnSpPr>
        <xdr:cNvPr id="180" name="ตัวเชื่อมต่อตรง 179">
          <a:extLst>
            <a:ext uri="{FF2B5EF4-FFF2-40B4-BE49-F238E27FC236}">
              <a16:creationId xmlns:a16="http://schemas.microsoft.com/office/drawing/2014/main" id="{C159970D-4DEC-40AF-A055-DEEA3331E2FF}"/>
            </a:ext>
          </a:extLst>
        </xdr:cNvPr>
        <xdr:cNvCxnSpPr/>
      </xdr:nvCxnSpPr>
      <xdr:spPr>
        <a:xfrm>
          <a:off x="5669280" y="16047720"/>
          <a:ext cx="0" cy="2065020"/>
        </a:xfrm>
        <a:prstGeom prst="line">
          <a:avLst/>
        </a:prstGeom>
        <a:ln w="9525">
          <a:solidFill>
            <a:sysClr val="windowText" lastClr="000000"/>
          </a:solidFill>
          <a:prstDash val="lgDash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259080</xdr:colOff>
      <xdr:row>84</xdr:row>
      <xdr:rowOff>198120</xdr:rowOff>
    </xdr:from>
    <xdr:to>
      <xdr:col>8</xdr:col>
      <xdr:colOff>350520</xdr:colOff>
      <xdr:row>85</xdr:row>
      <xdr:rowOff>53340</xdr:rowOff>
    </xdr:to>
    <xdr:sp macro="" textlink="">
      <xdr:nvSpPr>
        <xdr:cNvPr id="187" name="วงรี 186">
          <a:extLst>
            <a:ext uri="{FF2B5EF4-FFF2-40B4-BE49-F238E27FC236}">
              <a16:creationId xmlns:a16="http://schemas.microsoft.com/office/drawing/2014/main" id="{7F2FE42D-8B9D-481B-B414-514507E9E4BC}"/>
            </a:ext>
          </a:extLst>
        </xdr:cNvPr>
        <xdr:cNvSpPr/>
      </xdr:nvSpPr>
      <xdr:spPr>
        <a:xfrm>
          <a:off x="5623560" y="17548860"/>
          <a:ext cx="91440" cy="83820"/>
        </a:xfrm>
        <a:prstGeom prst="ellipse">
          <a:avLst/>
        </a:prstGeom>
        <a:solidFill>
          <a:srgbClr val="EAEAEA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259080</xdr:colOff>
      <xdr:row>82</xdr:row>
      <xdr:rowOff>190500</xdr:rowOff>
    </xdr:from>
    <xdr:to>
      <xdr:col>8</xdr:col>
      <xdr:colOff>350520</xdr:colOff>
      <xdr:row>83</xdr:row>
      <xdr:rowOff>45720</xdr:rowOff>
    </xdr:to>
    <xdr:sp macro="" textlink="">
      <xdr:nvSpPr>
        <xdr:cNvPr id="188" name="วงรี 187">
          <a:extLst>
            <a:ext uri="{FF2B5EF4-FFF2-40B4-BE49-F238E27FC236}">
              <a16:creationId xmlns:a16="http://schemas.microsoft.com/office/drawing/2014/main" id="{A1DDDD4F-958C-4747-8CD5-AD5D62F8A76B}"/>
            </a:ext>
          </a:extLst>
        </xdr:cNvPr>
        <xdr:cNvSpPr/>
      </xdr:nvSpPr>
      <xdr:spPr>
        <a:xfrm>
          <a:off x="5623560" y="17084040"/>
          <a:ext cx="91440" cy="83820"/>
        </a:xfrm>
        <a:prstGeom prst="ellipse">
          <a:avLst/>
        </a:prstGeom>
        <a:solidFill>
          <a:srgbClr val="EAEAEA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259080</xdr:colOff>
      <xdr:row>80</xdr:row>
      <xdr:rowOff>220980</xdr:rowOff>
    </xdr:from>
    <xdr:to>
      <xdr:col>8</xdr:col>
      <xdr:colOff>350520</xdr:colOff>
      <xdr:row>81</xdr:row>
      <xdr:rowOff>76200</xdr:rowOff>
    </xdr:to>
    <xdr:sp macro="" textlink="">
      <xdr:nvSpPr>
        <xdr:cNvPr id="190" name="วงรี 189">
          <a:extLst>
            <a:ext uri="{FF2B5EF4-FFF2-40B4-BE49-F238E27FC236}">
              <a16:creationId xmlns:a16="http://schemas.microsoft.com/office/drawing/2014/main" id="{57C6CB24-1273-4B4C-A7F6-6FA5DB061A43}"/>
            </a:ext>
          </a:extLst>
        </xdr:cNvPr>
        <xdr:cNvSpPr/>
      </xdr:nvSpPr>
      <xdr:spPr>
        <a:xfrm>
          <a:off x="5623560" y="16626840"/>
          <a:ext cx="91440" cy="83820"/>
        </a:xfrm>
        <a:prstGeom prst="ellipse">
          <a:avLst/>
        </a:prstGeom>
        <a:solidFill>
          <a:srgbClr val="EAEAEA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182880</xdr:colOff>
      <xdr:row>79</xdr:row>
      <xdr:rowOff>7620</xdr:rowOff>
    </xdr:from>
    <xdr:to>
      <xdr:col>8</xdr:col>
      <xdr:colOff>655320</xdr:colOff>
      <xdr:row>79</xdr:row>
      <xdr:rowOff>7620</xdr:rowOff>
    </xdr:to>
    <xdr:cxnSp macro="">
      <xdr:nvCxnSpPr>
        <xdr:cNvPr id="194" name="ตัวเชื่อมต่อตรง 193">
          <a:extLst>
            <a:ext uri="{FF2B5EF4-FFF2-40B4-BE49-F238E27FC236}">
              <a16:creationId xmlns:a16="http://schemas.microsoft.com/office/drawing/2014/main" id="{71DB8F5F-4BC1-4FA0-B861-C1F8A69598FE}"/>
            </a:ext>
          </a:extLst>
        </xdr:cNvPr>
        <xdr:cNvCxnSpPr/>
      </xdr:nvCxnSpPr>
      <xdr:spPr>
        <a:xfrm>
          <a:off x="4206240" y="16154400"/>
          <a:ext cx="1813560" cy="0"/>
        </a:xfrm>
        <a:prstGeom prst="line">
          <a:avLst/>
        </a:prstGeom>
        <a:ln w="9525">
          <a:solidFill>
            <a:sysClr val="windowText" lastClr="000000"/>
          </a:solidFill>
          <a:prstDash val="lgDash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213360</xdr:colOff>
      <xdr:row>86</xdr:row>
      <xdr:rowOff>220980</xdr:rowOff>
    </xdr:from>
    <xdr:to>
      <xdr:col>9</xdr:col>
      <xdr:colOff>15240</xdr:colOff>
      <xdr:row>86</xdr:row>
      <xdr:rowOff>220980</xdr:rowOff>
    </xdr:to>
    <xdr:cxnSp macro="">
      <xdr:nvCxnSpPr>
        <xdr:cNvPr id="196" name="ตัวเชื่อมต่อตรง 195">
          <a:extLst>
            <a:ext uri="{FF2B5EF4-FFF2-40B4-BE49-F238E27FC236}">
              <a16:creationId xmlns:a16="http://schemas.microsoft.com/office/drawing/2014/main" id="{9C503C1A-976C-4DE2-AE01-E3159BA2134C}"/>
            </a:ext>
          </a:extLst>
        </xdr:cNvPr>
        <xdr:cNvCxnSpPr/>
      </xdr:nvCxnSpPr>
      <xdr:spPr>
        <a:xfrm>
          <a:off x="4236720" y="18028920"/>
          <a:ext cx="1813560" cy="0"/>
        </a:xfrm>
        <a:prstGeom prst="line">
          <a:avLst/>
        </a:prstGeom>
        <a:ln w="9525">
          <a:solidFill>
            <a:sysClr val="windowText" lastClr="000000"/>
          </a:solidFill>
          <a:prstDash val="lgDash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259080</xdr:colOff>
      <xdr:row>86</xdr:row>
      <xdr:rowOff>182880</xdr:rowOff>
    </xdr:from>
    <xdr:to>
      <xdr:col>8</xdr:col>
      <xdr:colOff>350520</xdr:colOff>
      <xdr:row>87</xdr:row>
      <xdr:rowOff>38100</xdr:rowOff>
    </xdr:to>
    <xdr:sp macro="" textlink="">
      <xdr:nvSpPr>
        <xdr:cNvPr id="200" name="วงรี 199">
          <a:extLst>
            <a:ext uri="{FF2B5EF4-FFF2-40B4-BE49-F238E27FC236}">
              <a16:creationId xmlns:a16="http://schemas.microsoft.com/office/drawing/2014/main" id="{D9E880B8-574E-4556-8F87-240BE1DB515E}"/>
            </a:ext>
          </a:extLst>
        </xdr:cNvPr>
        <xdr:cNvSpPr/>
      </xdr:nvSpPr>
      <xdr:spPr>
        <a:xfrm>
          <a:off x="5623560" y="17990820"/>
          <a:ext cx="91440" cy="83820"/>
        </a:xfrm>
        <a:prstGeom prst="ellipse">
          <a:avLst/>
        </a:prstGeom>
        <a:solidFill>
          <a:srgbClr val="EAEAEA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259080</xdr:colOff>
      <xdr:row>78</xdr:row>
      <xdr:rowOff>220980</xdr:rowOff>
    </xdr:from>
    <xdr:to>
      <xdr:col>8</xdr:col>
      <xdr:colOff>350520</xdr:colOff>
      <xdr:row>79</xdr:row>
      <xdr:rowOff>45720</xdr:rowOff>
    </xdr:to>
    <xdr:sp macro="" textlink="">
      <xdr:nvSpPr>
        <xdr:cNvPr id="203" name="วงรี 202">
          <a:extLst>
            <a:ext uri="{FF2B5EF4-FFF2-40B4-BE49-F238E27FC236}">
              <a16:creationId xmlns:a16="http://schemas.microsoft.com/office/drawing/2014/main" id="{CC0E83A2-1AF8-40E7-AD6E-185DC6FBC164}"/>
            </a:ext>
          </a:extLst>
        </xdr:cNvPr>
        <xdr:cNvSpPr/>
      </xdr:nvSpPr>
      <xdr:spPr>
        <a:xfrm>
          <a:off x="5623560" y="16108680"/>
          <a:ext cx="91440" cy="83820"/>
        </a:xfrm>
        <a:prstGeom prst="ellipse">
          <a:avLst/>
        </a:prstGeom>
        <a:solidFill>
          <a:srgbClr val="EAEAEA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0</xdr:colOff>
      <xdr:row>101</xdr:row>
      <xdr:rowOff>15240</xdr:rowOff>
    </xdr:from>
    <xdr:to>
      <xdr:col>6</xdr:col>
      <xdr:colOff>655320</xdr:colOff>
      <xdr:row>104</xdr:row>
      <xdr:rowOff>220980</xdr:rowOff>
    </xdr:to>
    <xdr:sp macro="" textlink="">
      <xdr:nvSpPr>
        <xdr:cNvPr id="209" name="สี่เหลี่ยมผืนผ้า 208">
          <a:extLst>
            <a:ext uri="{FF2B5EF4-FFF2-40B4-BE49-F238E27FC236}">
              <a16:creationId xmlns:a16="http://schemas.microsoft.com/office/drawing/2014/main" id="{DE27BE1A-BD3A-5908-0E99-CDD89F61F247}"/>
            </a:ext>
          </a:extLst>
        </xdr:cNvPr>
        <xdr:cNvSpPr/>
      </xdr:nvSpPr>
      <xdr:spPr>
        <a:xfrm>
          <a:off x="2011680" y="20375880"/>
          <a:ext cx="2667000" cy="891540"/>
        </a:xfrm>
        <a:prstGeom prst="rect">
          <a:avLst/>
        </a:prstGeom>
        <a:solidFill>
          <a:srgbClr val="EAEAEA"/>
        </a:solidFill>
        <a:ln w="9525"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327660</xdr:colOff>
      <xdr:row>104</xdr:row>
      <xdr:rowOff>0</xdr:rowOff>
    </xdr:from>
    <xdr:to>
      <xdr:col>4</xdr:col>
      <xdr:colOff>7620</xdr:colOff>
      <xdr:row>110</xdr:row>
      <xdr:rowOff>91440</xdr:rowOff>
    </xdr:to>
    <xdr:sp macro="" textlink="">
      <xdr:nvSpPr>
        <xdr:cNvPr id="213" name="สี่เหลี่ยมผืนผ้า 3">
          <a:extLst>
            <a:ext uri="{FF2B5EF4-FFF2-40B4-BE49-F238E27FC236}">
              <a16:creationId xmlns:a16="http://schemas.microsoft.com/office/drawing/2014/main" id="{C662C525-7754-44C8-AB0A-9D3279A2D8B2}"/>
            </a:ext>
          </a:extLst>
        </xdr:cNvPr>
        <xdr:cNvSpPr/>
      </xdr:nvSpPr>
      <xdr:spPr>
        <a:xfrm>
          <a:off x="2339340" y="21046440"/>
          <a:ext cx="350520" cy="1463040"/>
        </a:xfrm>
        <a:prstGeom prst="rect">
          <a:avLst/>
        </a:prstGeom>
        <a:gradFill flip="none" rotWithShape="1">
          <a:gsLst>
            <a:gs pos="0">
              <a:schemeClr val="bg1">
                <a:lumMod val="95000"/>
              </a:schemeClr>
            </a:gs>
            <a:gs pos="50000">
              <a:schemeClr val="dk1">
                <a:lumMod val="105000"/>
                <a:satMod val="103000"/>
                <a:tint val="73000"/>
              </a:schemeClr>
            </a:gs>
            <a:gs pos="100000">
              <a:schemeClr val="dk1">
                <a:lumMod val="105000"/>
                <a:satMod val="109000"/>
                <a:tint val="81000"/>
              </a:schemeClr>
            </a:gs>
          </a:gsLst>
          <a:lin ang="0" scaled="1"/>
          <a:tileRect/>
        </a:gradFill>
        <a:ln w="3175">
          <a:solidFill>
            <a:srgbClr val="EAEAEA"/>
          </a:solidFill>
        </a:ln>
        <a:scene3d>
          <a:camera prst="orthographicFront"/>
          <a:lightRig rig="threePt" dir="t"/>
        </a:scene3d>
        <a:sp3d>
          <a:bevelT/>
        </a:sp3d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3</xdr:col>
      <xdr:colOff>498566</xdr:colOff>
      <xdr:row>79</xdr:row>
      <xdr:rowOff>28303</xdr:rowOff>
    </xdr:from>
    <xdr:to>
      <xdr:col>3</xdr:col>
      <xdr:colOff>498566</xdr:colOff>
      <xdr:row>113</xdr:row>
      <xdr:rowOff>20683</xdr:rowOff>
    </xdr:to>
    <xdr:cxnSp macro="">
      <xdr:nvCxnSpPr>
        <xdr:cNvPr id="4" name="ตัวเชื่อมต่อตรง 3">
          <a:extLst>
            <a:ext uri="{FF2B5EF4-FFF2-40B4-BE49-F238E27FC236}">
              <a16:creationId xmlns:a16="http://schemas.microsoft.com/office/drawing/2014/main" id="{4E9694DF-2523-4C4A-8E2F-7325D9FA7C01}"/>
            </a:ext>
          </a:extLst>
        </xdr:cNvPr>
        <xdr:cNvCxnSpPr/>
      </xdr:nvCxnSpPr>
      <xdr:spPr>
        <a:xfrm>
          <a:off x="2510246" y="16300269"/>
          <a:ext cx="0" cy="8139248"/>
        </a:xfrm>
        <a:prstGeom prst="line">
          <a:avLst/>
        </a:prstGeom>
        <a:ln w="9525">
          <a:solidFill>
            <a:sysClr val="windowText" lastClr="000000"/>
          </a:solidFill>
          <a:prstDash val="lgDash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655320</xdr:colOff>
      <xdr:row>104</xdr:row>
      <xdr:rowOff>7620</xdr:rowOff>
    </xdr:from>
    <xdr:to>
      <xdr:col>6</xdr:col>
      <xdr:colOff>335280</xdr:colOff>
      <xdr:row>110</xdr:row>
      <xdr:rowOff>99060</xdr:rowOff>
    </xdr:to>
    <xdr:sp macro="" textlink="">
      <xdr:nvSpPr>
        <xdr:cNvPr id="216" name="สี่เหลี่ยมผืนผ้า 3">
          <a:extLst>
            <a:ext uri="{FF2B5EF4-FFF2-40B4-BE49-F238E27FC236}">
              <a16:creationId xmlns:a16="http://schemas.microsoft.com/office/drawing/2014/main" id="{D5DE3ADD-9B02-466D-A3AF-E7F9CD5E8F69}"/>
            </a:ext>
          </a:extLst>
        </xdr:cNvPr>
        <xdr:cNvSpPr/>
      </xdr:nvSpPr>
      <xdr:spPr>
        <a:xfrm>
          <a:off x="4008120" y="21054060"/>
          <a:ext cx="350520" cy="1463040"/>
        </a:xfrm>
        <a:prstGeom prst="rect">
          <a:avLst/>
        </a:prstGeom>
        <a:gradFill flip="none" rotWithShape="1">
          <a:gsLst>
            <a:gs pos="0">
              <a:schemeClr val="bg1">
                <a:lumMod val="95000"/>
              </a:schemeClr>
            </a:gs>
            <a:gs pos="50000">
              <a:schemeClr val="dk1">
                <a:lumMod val="105000"/>
                <a:satMod val="103000"/>
                <a:tint val="73000"/>
              </a:schemeClr>
            </a:gs>
            <a:gs pos="100000">
              <a:schemeClr val="dk1">
                <a:lumMod val="105000"/>
                <a:satMod val="109000"/>
                <a:tint val="81000"/>
              </a:schemeClr>
            </a:gs>
          </a:gsLst>
          <a:lin ang="0" scaled="1"/>
          <a:tileRect/>
        </a:gradFill>
        <a:ln w="3175">
          <a:solidFill>
            <a:srgbClr val="EAEAEA"/>
          </a:solidFill>
        </a:ln>
        <a:scene3d>
          <a:camera prst="orthographicFront"/>
          <a:lightRig rig="threePt" dir="t"/>
        </a:scene3d>
        <a:sp3d>
          <a:bevelT/>
        </a:sp3d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2</xdr:col>
      <xdr:colOff>472440</xdr:colOff>
      <xdr:row>104</xdr:row>
      <xdr:rowOff>0</xdr:rowOff>
    </xdr:from>
    <xdr:to>
      <xdr:col>7</xdr:col>
      <xdr:colOff>175260</xdr:colOff>
      <xdr:row>104</xdr:row>
      <xdr:rowOff>0</xdr:rowOff>
    </xdr:to>
    <xdr:cxnSp macro="">
      <xdr:nvCxnSpPr>
        <xdr:cNvPr id="217" name="ตัวเชื่อมต่อตรง 216">
          <a:extLst>
            <a:ext uri="{FF2B5EF4-FFF2-40B4-BE49-F238E27FC236}">
              <a16:creationId xmlns:a16="http://schemas.microsoft.com/office/drawing/2014/main" id="{E103AEB7-3EF5-4F42-9392-69EE8F945184}"/>
            </a:ext>
          </a:extLst>
        </xdr:cNvPr>
        <xdr:cNvCxnSpPr/>
      </xdr:nvCxnSpPr>
      <xdr:spPr>
        <a:xfrm>
          <a:off x="1813560" y="21046440"/>
          <a:ext cx="3055620" cy="0"/>
        </a:xfrm>
        <a:prstGeom prst="line">
          <a:avLst/>
        </a:prstGeom>
        <a:ln w="9525">
          <a:solidFill>
            <a:sysClr val="windowText" lastClr="000000"/>
          </a:solidFill>
          <a:prstDash val="lgDash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220980</xdr:colOff>
      <xdr:row>104</xdr:row>
      <xdr:rowOff>220980</xdr:rowOff>
    </xdr:from>
    <xdr:to>
      <xdr:col>3</xdr:col>
      <xdr:colOff>297180</xdr:colOff>
      <xdr:row>104</xdr:row>
      <xdr:rowOff>220980</xdr:rowOff>
    </xdr:to>
    <xdr:cxnSp macro="">
      <xdr:nvCxnSpPr>
        <xdr:cNvPr id="219" name="ตัวเชื่อมต่อตรง 218">
          <a:extLst>
            <a:ext uri="{FF2B5EF4-FFF2-40B4-BE49-F238E27FC236}">
              <a16:creationId xmlns:a16="http://schemas.microsoft.com/office/drawing/2014/main" id="{7539A5F8-ABB0-438F-9AD0-B4867AC06FEF}"/>
            </a:ext>
          </a:extLst>
        </xdr:cNvPr>
        <xdr:cNvCxnSpPr/>
      </xdr:nvCxnSpPr>
      <xdr:spPr>
        <a:xfrm>
          <a:off x="891540" y="21267420"/>
          <a:ext cx="1417320" cy="0"/>
        </a:xfrm>
        <a:prstGeom prst="line">
          <a:avLst/>
        </a:prstGeom>
        <a:ln w="9525">
          <a:solidFill>
            <a:sysClr val="windowText" lastClr="000000"/>
          </a:solidFill>
          <a:prstDash val="lgDash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213360</xdr:colOff>
      <xdr:row>101</xdr:row>
      <xdr:rowOff>15240</xdr:rowOff>
    </xdr:from>
    <xdr:to>
      <xdr:col>3</xdr:col>
      <xdr:colOff>289560</xdr:colOff>
      <xdr:row>101</xdr:row>
      <xdr:rowOff>15240</xdr:rowOff>
    </xdr:to>
    <xdr:cxnSp macro="">
      <xdr:nvCxnSpPr>
        <xdr:cNvPr id="220" name="ตัวเชื่อมต่อตรง 219">
          <a:extLst>
            <a:ext uri="{FF2B5EF4-FFF2-40B4-BE49-F238E27FC236}">
              <a16:creationId xmlns:a16="http://schemas.microsoft.com/office/drawing/2014/main" id="{22AD87C0-DD75-4B81-BEA7-D3669DF9A37E}"/>
            </a:ext>
          </a:extLst>
        </xdr:cNvPr>
        <xdr:cNvCxnSpPr/>
      </xdr:nvCxnSpPr>
      <xdr:spPr>
        <a:xfrm>
          <a:off x="883920" y="20375880"/>
          <a:ext cx="1417320" cy="0"/>
        </a:xfrm>
        <a:prstGeom prst="line">
          <a:avLst/>
        </a:prstGeom>
        <a:ln w="9525">
          <a:solidFill>
            <a:sysClr val="windowText" lastClr="000000"/>
          </a:solidFill>
          <a:prstDash val="lgDash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97</xdr:row>
      <xdr:rowOff>53340</xdr:rowOff>
    </xdr:from>
    <xdr:to>
      <xdr:col>2</xdr:col>
      <xdr:colOff>0</xdr:colOff>
      <xdr:row>105</xdr:row>
      <xdr:rowOff>220980</xdr:rowOff>
    </xdr:to>
    <xdr:cxnSp macro="">
      <xdr:nvCxnSpPr>
        <xdr:cNvPr id="221" name="ตัวเชื่อมต่อตรง 220">
          <a:extLst>
            <a:ext uri="{FF2B5EF4-FFF2-40B4-BE49-F238E27FC236}">
              <a16:creationId xmlns:a16="http://schemas.microsoft.com/office/drawing/2014/main" id="{25B96E6E-DF48-4FF6-AFD1-84884E13BC31}"/>
            </a:ext>
          </a:extLst>
        </xdr:cNvPr>
        <xdr:cNvCxnSpPr/>
      </xdr:nvCxnSpPr>
      <xdr:spPr>
        <a:xfrm>
          <a:off x="1341120" y="19964400"/>
          <a:ext cx="0" cy="1996440"/>
        </a:xfrm>
        <a:prstGeom prst="line">
          <a:avLst/>
        </a:prstGeom>
        <a:ln w="9525">
          <a:solidFill>
            <a:sysClr val="windowText" lastClr="000000"/>
          </a:solidFill>
          <a:prstDash val="lgDash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365760</xdr:colOff>
      <xdr:row>97</xdr:row>
      <xdr:rowOff>190500</xdr:rowOff>
    </xdr:from>
    <xdr:to>
      <xdr:col>6</xdr:col>
      <xdr:colOff>281940</xdr:colOff>
      <xdr:row>101</xdr:row>
      <xdr:rowOff>15240</xdr:rowOff>
    </xdr:to>
    <xdr:sp macro="" textlink="">
      <xdr:nvSpPr>
        <xdr:cNvPr id="228" name="สี่เหลี่ยมผืนผ้า 227">
          <a:extLst>
            <a:ext uri="{FF2B5EF4-FFF2-40B4-BE49-F238E27FC236}">
              <a16:creationId xmlns:a16="http://schemas.microsoft.com/office/drawing/2014/main" id="{FA185452-AF01-1386-CCCD-53FCF3D347B3}"/>
            </a:ext>
          </a:extLst>
        </xdr:cNvPr>
        <xdr:cNvSpPr/>
      </xdr:nvSpPr>
      <xdr:spPr>
        <a:xfrm>
          <a:off x="2377440" y="20093940"/>
          <a:ext cx="1927860" cy="739140"/>
        </a:xfrm>
        <a:prstGeom prst="rect">
          <a:avLst/>
        </a:prstGeom>
        <a:solidFill>
          <a:srgbClr val="EAEAEA"/>
        </a:solidFill>
        <a:ln w="9525"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464820</xdr:colOff>
      <xdr:row>120</xdr:row>
      <xdr:rowOff>15240</xdr:rowOff>
    </xdr:from>
    <xdr:to>
      <xdr:col>4</xdr:col>
      <xdr:colOff>190500</xdr:colOff>
      <xdr:row>121</xdr:row>
      <xdr:rowOff>45720</xdr:rowOff>
    </xdr:to>
    <xdr:sp macro="" textlink="">
      <xdr:nvSpPr>
        <xdr:cNvPr id="229" name="กล่องข้อความ 228">
          <a:extLst>
            <a:ext uri="{FF2B5EF4-FFF2-40B4-BE49-F238E27FC236}">
              <a16:creationId xmlns:a16="http://schemas.microsoft.com/office/drawing/2014/main" id="{50F11997-E389-F7C4-D09F-5B0E41ED84C5}"/>
            </a:ext>
          </a:extLst>
        </xdr:cNvPr>
        <xdr:cNvSpPr txBox="1"/>
      </xdr:nvSpPr>
      <xdr:spPr>
        <a:xfrm>
          <a:off x="9235440" y="19004280"/>
          <a:ext cx="396240" cy="2590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/>
            <a:t>DB</a:t>
          </a:r>
        </a:p>
      </xdr:txBody>
    </xdr:sp>
    <xdr:clientData/>
  </xdr:twoCellAnchor>
  <xdr:twoCellAnchor>
    <xdr:from>
      <xdr:col>4</xdr:col>
      <xdr:colOff>548640</xdr:colOff>
      <xdr:row>120</xdr:row>
      <xdr:rowOff>7620</xdr:rowOff>
    </xdr:from>
    <xdr:to>
      <xdr:col>5</xdr:col>
      <xdr:colOff>472440</xdr:colOff>
      <xdr:row>121</xdr:row>
      <xdr:rowOff>38100</xdr:rowOff>
    </xdr:to>
    <xdr:sp macro="" textlink="">
      <xdr:nvSpPr>
        <xdr:cNvPr id="230" name="กล่องข้อความ 229">
          <a:extLst>
            <a:ext uri="{FF2B5EF4-FFF2-40B4-BE49-F238E27FC236}">
              <a16:creationId xmlns:a16="http://schemas.microsoft.com/office/drawing/2014/main" id="{5E481451-B4CE-4CE8-9F66-F945AE558E36}"/>
            </a:ext>
          </a:extLst>
        </xdr:cNvPr>
        <xdr:cNvSpPr txBox="1"/>
      </xdr:nvSpPr>
      <xdr:spPr>
        <a:xfrm>
          <a:off x="9319260" y="18996660"/>
          <a:ext cx="594360" cy="2590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/>
            <a:t>mm. =</a:t>
          </a:r>
        </a:p>
      </xdr:txBody>
    </xdr:sp>
    <xdr:clientData/>
  </xdr:twoCellAnchor>
  <xdr:twoCellAnchor>
    <xdr:from>
      <xdr:col>6</xdr:col>
      <xdr:colOff>160020</xdr:colOff>
      <xdr:row>78</xdr:row>
      <xdr:rowOff>205740</xdr:rowOff>
    </xdr:from>
    <xdr:to>
      <xdr:col>6</xdr:col>
      <xdr:colOff>160020</xdr:colOff>
      <xdr:row>112</xdr:row>
      <xdr:rowOff>205740</xdr:rowOff>
    </xdr:to>
    <xdr:cxnSp macro="">
      <xdr:nvCxnSpPr>
        <xdr:cNvPr id="26" name="ตัวเชื่อมต่อตรง 25">
          <a:extLst>
            <a:ext uri="{FF2B5EF4-FFF2-40B4-BE49-F238E27FC236}">
              <a16:creationId xmlns:a16="http://schemas.microsoft.com/office/drawing/2014/main" id="{92AFF303-6B36-4ADC-AF7B-618A26CA8324}"/>
            </a:ext>
          </a:extLst>
        </xdr:cNvPr>
        <xdr:cNvCxnSpPr/>
      </xdr:nvCxnSpPr>
      <xdr:spPr>
        <a:xfrm>
          <a:off x="4183380" y="16093440"/>
          <a:ext cx="0" cy="7452360"/>
        </a:xfrm>
        <a:prstGeom prst="line">
          <a:avLst/>
        </a:prstGeom>
        <a:ln w="9525">
          <a:solidFill>
            <a:sysClr val="windowText" lastClr="000000"/>
          </a:solidFill>
          <a:prstDash val="lgDash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548640</xdr:colOff>
      <xdr:row>112</xdr:row>
      <xdr:rowOff>0</xdr:rowOff>
    </xdr:from>
    <xdr:to>
      <xdr:col>7</xdr:col>
      <xdr:colOff>129540</xdr:colOff>
      <xdr:row>112</xdr:row>
      <xdr:rowOff>0</xdr:rowOff>
    </xdr:to>
    <xdr:cxnSp macro="">
      <xdr:nvCxnSpPr>
        <xdr:cNvPr id="235" name="ตัวเชื่อมต่อตรง 234">
          <a:extLst>
            <a:ext uri="{FF2B5EF4-FFF2-40B4-BE49-F238E27FC236}">
              <a16:creationId xmlns:a16="http://schemas.microsoft.com/office/drawing/2014/main" id="{B6193E31-84C5-45CE-A36E-8584EC657F07}"/>
            </a:ext>
          </a:extLst>
        </xdr:cNvPr>
        <xdr:cNvCxnSpPr/>
      </xdr:nvCxnSpPr>
      <xdr:spPr>
        <a:xfrm>
          <a:off x="1889760" y="23340060"/>
          <a:ext cx="2933700" cy="0"/>
        </a:xfrm>
        <a:prstGeom prst="line">
          <a:avLst/>
        </a:prstGeom>
        <a:ln w="9525">
          <a:solidFill>
            <a:sysClr val="windowText" lastClr="000000"/>
          </a:solidFill>
          <a:prstDash val="lgDash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563880</xdr:colOff>
      <xdr:row>114</xdr:row>
      <xdr:rowOff>0</xdr:rowOff>
    </xdr:from>
    <xdr:to>
      <xdr:col>7</xdr:col>
      <xdr:colOff>144780</xdr:colOff>
      <xdr:row>114</xdr:row>
      <xdr:rowOff>0</xdr:rowOff>
    </xdr:to>
    <xdr:cxnSp macro="">
      <xdr:nvCxnSpPr>
        <xdr:cNvPr id="240" name="ตัวเชื่อมต่อตรง 239">
          <a:extLst>
            <a:ext uri="{FF2B5EF4-FFF2-40B4-BE49-F238E27FC236}">
              <a16:creationId xmlns:a16="http://schemas.microsoft.com/office/drawing/2014/main" id="{1C18F52E-7980-46C6-B5BD-1A9DE7B371D9}"/>
            </a:ext>
          </a:extLst>
        </xdr:cNvPr>
        <xdr:cNvCxnSpPr/>
      </xdr:nvCxnSpPr>
      <xdr:spPr>
        <a:xfrm>
          <a:off x="1905000" y="23797260"/>
          <a:ext cx="2933700" cy="0"/>
        </a:xfrm>
        <a:prstGeom prst="line">
          <a:avLst/>
        </a:prstGeom>
        <a:ln w="9525">
          <a:solidFill>
            <a:sysClr val="windowText" lastClr="000000"/>
          </a:solidFill>
          <a:prstDash val="lgDash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190500</xdr:colOff>
      <xdr:row>97</xdr:row>
      <xdr:rowOff>190500</xdr:rowOff>
    </xdr:from>
    <xdr:to>
      <xdr:col>4</xdr:col>
      <xdr:colOff>0</xdr:colOff>
      <xdr:row>97</xdr:row>
      <xdr:rowOff>190500</xdr:rowOff>
    </xdr:to>
    <xdr:cxnSp macro="">
      <xdr:nvCxnSpPr>
        <xdr:cNvPr id="242" name="ตัวเชื่อมต่อตรง 241">
          <a:extLst>
            <a:ext uri="{FF2B5EF4-FFF2-40B4-BE49-F238E27FC236}">
              <a16:creationId xmlns:a16="http://schemas.microsoft.com/office/drawing/2014/main" id="{A8E35A4C-D2DB-4584-9414-71E08371D6DA}"/>
            </a:ext>
          </a:extLst>
        </xdr:cNvPr>
        <xdr:cNvCxnSpPr/>
      </xdr:nvCxnSpPr>
      <xdr:spPr>
        <a:xfrm>
          <a:off x="861060" y="20101560"/>
          <a:ext cx="1821180" cy="0"/>
        </a:xfrm>
        <a:prstGeom prst="line">
          <a:avLst/>
        </a:prstGeom>
        <a:ln w="9525">
          <a:solidFill>
            <a:sysClr val="windowText" lastClr="000000"/>
          </a:solidFill>
          <a:prstDash val="lgDash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289560</xdr:colOff>
      <xdr:row>99</xdr:row>
      <xdr:rowOff>22860</xdr:rowOff>
    </xdr:from>
    <xdr:to>
      <xdr:col>7</xdr:col>
      <xdr:colOff>571500</xdr:colOff>
      <xdr:row>99</xdr:row>
      <xdr:rowOff>220980</xdr:rowOff>
    </xdr:to>
    <xdr:sp macro="" textlink="">
      <xdr:nvSpPr>
        <xdr:cNvPr id="245" name="สี่เหลี่ยมผืนผ้า 244">
          <a:extLst>
            <a:ext uri="{FF2B5EF4-FFF2-40B4-BE49-F238E27FC236}">
              <a16:creationId xmlns:a16="http://schemas.microsoft.com/office/drawing/2014/main" id="{9A26EDBD-16AE-EB3A-A037-8538DD1780EF}"/>
            </a:ext>
          </a:extLst>
        </xdr:cNvPr>
        <xdr:cNvSpPr/>
      </xdr:nvSpPr>
      <xdr:spPr>
        <a:xfrm>
          <a:off x="4312920" y="20391120"/>
          <a:ext cx="952500" cy="198120"/>
        </a:xfrm>
        <a:prstGeom prst="rect">
          <a:avLst/>
        </a:prstGeom>
        <a:blipFill>
          <a:blip xmlns:r="http://schemas.openxmlformats.org/officeDocument/2006/relationships" r:embed="rId8">
            <a:alphaModFix amt="58000"/>
            <a:extLst>
              <a:ext uri="{BEBA8EAE-BF5A-486C-A8C5-ECC9F3942E4B}">
                <a14:imgProps xmlns:a14="http://schemas.microsoft.com/office/drawing/2010/main">
                  <a14:imgLayer r:embed="rId9">
                    <a14:imgEffect>
                      <a14:saturation sat="209000"/>
                    </a14:imgEffect>
                  </a14:imgLayer>
                </a14:imgProps>
              </a:ext>
            </a:extLst>
          </a:blip>
          <a:tile tx="0" ty="0" sx="100000" sy="100000" flip="none" algn="tl"/>
        </a:blipFill>
        <a:ln w="9525"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274320</xdr:colOff>
      <xdr:row>99</xdr:row>
      <xdr:rowOff>7620</xdr:rowOff>
    </xdr:from>
    <xdr:to>
      <xdr:col>7</xdr:col>
      <xdr:colOff>579120</xdr:colOff>
      <xdr:row>99</xdr:row>
      <xdr:rowOff>7620</xdr:rowOff>
    </xdr:to>
    <xdr:cxnSp macro="">
      <xdr:nvCxnSpPr>
        <xdr:cNvPr id="247" name="ตัวเชื่อมต่อตรง 246">
          <a:extLst>
            <a:ext uri="{FF2B5EF4-FFF2-40B4-BE49-F238E27FC236}">
              <a16:creationId xmlns:a16="http://schemas.microsoft.com/office/drawing/2014/main" id="{FF60A013-3348-9AAC-1E0D-EF6E8D62D892}"/>
            </a:ext>
          </a:extLst>
        </xdr:cNvPr>
        <xdr:cNvCxnSpPr/>
      </xdr:nvCxnSpPr>
      <xdr:spPr>
        <a:xfrm>
          <a:off x="4297680" y="20375880"/>
          <a:ext cx="975360" cy="0"/>
        </a:xfrm>
        <a:prstGeom prst="line">
          <a:avLst/>
        </a:prstGeom>
        <a:ln w="38100">
          <a:solidFill>
            <a:schemeClr val="tx1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533400</xdr:colOff>
      <xdr:row>98</xdr:row>
      <xdr:rowOff>212366</xdr:rowOff>
    </xdr:from>
    <xdr:to>
      <xdr:col>3</xdr:col>
      <xdr:colOff>373380</xdr:colOff>
      <xdr:row>98</xdr:row>
      <xdr:rowOff>212366</xdr:rowOff>
    </xdr:to>
    <xdr:cxnSp macro="">
      <xdr:nvCxnSpPr>
        <xdr:cNvPr id="248" name="ตัวเชื่อมต่อตรง 247">
          <a:extLst>
            <a:ext uri="{FF2B5EF4-FFF2-40B4-BE49-F238E27FC236}">
              <a16:creationId xmlns:a16="http://schemas.microsoft.com/office/drawing/2014/main" id="{1426D958-CB87-4C05-806C-58B8B60C8844}"/>
            </a:ext>
          </a:extLst>
        </xdr:cNvPr>
        <xdr:cNvCxnSpPr/>
      </xdr:nvCxnSpPr>
      <xdr:spPr>
        <a:xfrm>
          <a:off x="1871870" y="21064662"/>
          <a:ext cx="509214" cy="0"/>
        </a:xfrm>
        <a:prstGeom prst="line">
          <a:avLst/>
        </a:prstGeom>
        <a:ln w="38100">
          <a:solidFill>
            <a:schemeClr val="tx1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548640</xdr:colOff>
      <xdr:row>99</xdr:row>
      <xdr:rowOff>0</xdr:rowOff>
    </xdr:from>
    <xdr:to>
      <xdr:col>3</xdr:col>
      <xdr:colOff>358140</xdr:colOff>
      <xdr:row>99</xdr:row>
      <xdr:rowOff>198120</xdr:rowOff>
    </xdr:to>
    <xdr:sp macro="" textlink="">
      <xdr:nvSpPr>
        <xdr:cNvPr id="250" name="สี่เหลี่ยมผืนผ้า 249">
          <a:extLst>
            <a:ext uri="{FF2B5EF4-FFF2-40B4-BE49-F238E27FC236}">
              <a16:creationId xmlns:a16="http://schemas.microsoft.com/office/drawing/2014/main" id="{355890EB-59C8-4676-B782-374218C91F41}"/>
            </a:ext>
          </a:extLst>
        </xdr:cNvPr>
        <xdr:cNvSpPr/>
      </xdr:nvSpPr>
      <xdr:spPr>
        <a:xfrm>
          <a:off x="1889760" y="20368260"/>
          <a:ext cx="480060" cy="198120"/>
        </a:xfrm>
        <a:prstGeom prst="rect">
          <a:avLst/>
        </a:prstGeom>
        <a:blipFill>
          <a:blip xmlns:r="http://schemas.openxmlformats.org/officeDocument/2006/relationships" r:embed="rId8">
            <a:alphaModFix amt="58000"/>
            <a:extLst>
              <a:ext uri="{BEBA8EAE-BF5A-486C-A8C5-ECC9F3942E4B}">
                <a14:imgProps xmlns:a14="http://schemas.microsoft.com/office/drawing/2010/main">
                  <a14:imgLayer r:embed="rId9">
                    <a14:imgEffect>
                      <a14:saturation sat="209000"/>
                    </a14:imgEffect>
                  </a14:imgLayer>
                </a14:imgProps>
              </a:ext>
            </a:extLst>
          </a:blip>
          <a:tile tx="0" ty="0" sx="100000" sy="100000" flip="none" algn="tl"/>
        </a:blipFill>
        <a:ln w="9525"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464820</xdr:colOff>
      <xdr:row>123</xdr:row>
      <xdr:rowOff>15240</xdr:rowOff>
    </xdr:from>
    <xdr:to>
      <xdr:col>4</xdr:col>
      <xdr:colOff>190500</xdr:colOff>
      <xdr:row>124</xdr:row>
      <xdr:rowOff>45720</xdr:rowOff>
    </xdr:to>
    <xdr:sp macro="" textlink="">
      <xdr:nvSpPr>
        <xdr:cNvPr id="251" name="กล่องข้อความ 250">
          <a:extLst>
            <a:ext uri="{FF2B5EF4-FFF2-40B4-BE49-F238E27FC236}">
              <a16:creationId xmlns:a16="http://schemas.microsoft.com/office/drawing/2014/main" id="{F2C5B061-CA01-4C49-938F-4FB1C63B9E9D}"/>
            </a:ext>
          </a:extLst>
        </xdr:cNvPr>
        <xdr:cNvSpPr txBox="1"/>
      </xdr:nvSpPr>
      <xdr:spPr>
        <a:xfrm>
          <a:off x="8564880" y="19004280"/>
          <a:ext cx="396240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/>
            <a:t>DB</a:t>
          </a:r>
        </a:p>
      </xdr:txBody>
    </xdr:sp>
    <xdr:clientData/>
  </xdr:twoCellAnchor>
  <xdr:twoCellAnchor>
    <xdr:from>
      <xdr:col>4</xdr:col>
      <xdr:colOff>548640</xdr:colOff>
      <xdr:row>123</xdr:row>
      <xdr:rowOff>7620</xdr:rowOff>
    </xdr:from>
    <xdr:to>
      <xdr:col>5</xdr:col>
      <xdr:colOff>472440</xdr:colOff>
      <xdr:row>124</xdr:row>
      <xdr:rowOff>38100</xdr:rowOff>
    </xdr:to>
    <xdr:sp macro="" textlink="">
      <xdr:nvSpPr>
        <xdr:cNvPr id="252" name="กล่องข้อความ 251">
          <a:extLst>
            <a:ext uri="{FF2B5EF4-FFF2-40B4-BE49-F238E27FC236}">
              <a16:creationId xmlns:a16="http://schemas.microsoft.com/office/drawing/2014/main" id="{121B2B49-FC2F-4EE4-991B-9765A188B0D2}"/>
            </a:ext>
          </a:extLst>
        </xdr:cNvPr>
        <xdr:cNvSpPr txBox="1"/>
      </xdr:nvSpPr>
      <xdr:spPr>
        <a:xfrm>
          <a:off x="9319260" y="18996660"/>
          <a:ext cx="594360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/>
            <a:t>mm. =</a:t>
          </a:r>
        </a:p>
      </xdr:txBody>
    </xdr:sp>
    <xdr:clientData/>
  </xdr:twoCellAnchor>
  <xdr:twoCellAnchor>
    <xdr:from>
      <xdr:col>3</xdr:col>
      <xdr:colOff>365760</xdr:colOff>
      <xdr:row>91</xdr:row>
      <xdr:rowOff>220980</xdr:rowOff>
    </xdr:from>
    <xdr:to>
      <xdr:col>6</xdr:col>
      <xdr:colOff>281940</xdr:colOff>
      <xdr:row>94</xdr:row>
      <xdr:rowOff>205740</xdr:rowOff>
    </xdr:to>
    <xdr:sp macro="" textlink="">
      <xdr:nvSpPr>
        <xdr:cNvPr id="253" name="สี่เหลี่ยมผืนผ้า 252">
          <a:extLst>
            <a:ext uri="{FF2B5EF4-FFF2-40B4-BE49-F238E27FC236}">
              <a16:creationId xmlns:a16="http://schemas.microsoft.com/office/drawing/2014/main" id="{C28FD853-A0D3-4388-8E46-1F2716923854}"/>
            </a:ext>
          </a:extLst>
        </xdr:cNvPr>
        <xdr:cNvSpPr/>
      </xdr:nvSpPr>
      <xdr:spPr>
        <a:xfrm>
          <a:off x="2377440" y="19210020"/>
          <a:ext cx="1927860" cy="678180"/>
        </a:xfrm>
        <a:prstGeom prst="rect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449580</xdr:colOff>
      <xdr:row>92</xdr:row>
      <xdr:rowOff>60960</xdr:rowOff>
    </xdr:from>
    <xdr:to>
      <xdr:col>6</xdr:col>
      <xdr:colOff>205740</xdr:colOff>
      <xdr:row>94</xdr:row>
      <xdr:rowOff>121920</xdr:rowOff>
    </xdr:to>
    <xdr:sp macro="" textlink="">
      <xdr:nvSpPr>
        <xdr:cNvPr id="254" name="สี่เหลี่ยมผืนผ้า 253">
          <a:extLst>
            <a:ext uri="{FF2B5EF4-FFF2-40B4-BE49-F238E27FC236}">
              <a16:creationId xmlns:a16="http://schemas.microsoft.com/office/drawing/2014/main" id="{E8BCCC0A-67FC-421F-BD49-9482AD482799}"/>
            </a:ext>
          </a:extLst>
        </xdr:cNvPr>
        <xdr:cNvSpPr/>
      </xdr:nvSpPr>
      <xdr:spPr>
        <a:xfrm>
          <a:off x="2461260" y="19286220"/>
          <a:ext cx="1767840" cy="518160"/>
        </a:xfrm>
        <a:prstGeom prst="rect">
          <a:avLst/>
        </a:prstGeom>
        <a:noFill/>
        <a:ln w="25400"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487680</xdr:colOff>
      <xdr:row>91</xdr:row>
      <xdr:rowOff>220980</xdr:rowOff>
    </xdr:from>
    <xdr:to>
      <xdr:col>4</xdr:col>
      <xdr:colOff>297180</xdr:colOff>
      <xdr:row>91</xdr:row>
      <xdr:rowOff>220980</xdr:rowOff>
    </xdr:to>
    <xdr:cxnSp macro="">
      <xdr:nvCxnSpPr>
        <xdr:cNvPr id="255" name="ตัวเชื่อมต่อตรง 254">
          <a:extLst>
            <a:ext uri="{FF2B5EF4-FFF2-40B4-BE49-F238E27FC236}">
              <a16:creationId xmlns:a16="http://schemas.microsoft.com/office/drawing/2014/main" id="{46BE6035-12BD-4654-955F-2051EB4BE42D}"/>
            </a:ext>
          </a:extLst>
        </xdr:cNvPr>
        <xdr:cNvCxnSpPr/>
      </xdr:nvCxnSpPr>
      <xdr:spPr>
        <a:xfrm>
          <a:off x="1158240" y="19210020"/>
          <a:ext cx="1821180" cy="0"/>
        </a:xfrm>
        <a:prstGeom prst="line">
          <a:avLst/>
        </a:prstGeom>
        <a:ln w="9525">
          <a:solidFill>
            <a:sysClr val="windowText" lastClr="000000"/>
          </a:solidFill>
          <a:prstDash val="lgDash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480060</xdr:colOff>
      <xdr:row>94</xdr:row>
      <xdr:rowOff>205740</xdr:rowOff>
    </xdr:from>
    <xdr:to>
      <xdr:col>4</xdr:col>
      <xdr:colOff>289560</xdr:colOff>
      <xdr:row>94</xdr:row>
      <xdr:rowOff>205740</xdr:rowOff>
    </xdr:to>
    <xdr:cxnSp macro="">
      <xdr:nvCxnSpPr>
        <xdr:cNvPr id="256" name="ตัวเชื่อมต่อตรง 255">
          <a:extLst>
            <a:ext uri="{FF2B5EF4-FFF2-40B4-BE49-F238E27FC236}">
              <a16:creationId xmlns:a16="http://schemas.microsoft.com/office/drawing/2014/main" id="{53AE29ED-C617-4CC6-84AA-DF4D543A2C0F}"/>
            </a:ext>
          </a:extLst>
        </xdr:cNvPr>
        <xdr:cNvCxnSpPr/>
      </xdr:nvCxnSpPr>
      <xdr:spPr>
        <a:xfrm>
          <a:off x="1150620" y="19888200"/>
          <a:ext cx="1821180" cy="0"/>
        </a:xfrm>
        <a:prstGeom prst="line">
          <a:avLst/>
        </a:prstGeom>
        <a:ln w="9525">
          <a:solidFill>
            <a:sysClr val="windowText" lastClr="000000"/>
          </a:solidFill>
          <a:prstDash val="lgDash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91</xdr:row>
      <xdr:rowOff>53340</xdr:rowOff>
    </xdr:from>
    <xdr:to>
      <xdr:col>2</xdr:col>
      <xdr:colOff>0</xdr:colOff>
      <xdr:row>95</xdr:row>
      <xdr:rowOff>99060</xdr:rowOff>
    </xdr:to>
    <xdr:cxnSp macro="">
      <xdr:nvCxnSpPr>
        <xdr:cNvPr id="257" name="ตัวเชื่อมต่อตรง 256">
          <a:extLst>
            <a:ext uri="{FF2B5EF4-FFF2-40B4-BE49-F238E27FC236}">
              <a16:creationId xmlns:a16="http://schemas.microsoft.com/office/drawing/2014/main" id="{7A50DBAF-0A9F-4FEC-B912-EF22EDFC4B4C}"/>
            </a:ext>
          </a:extLst>
        </xdr:cNvPr>
        <xdr:cNvCxnSpPr/>
      </xdr:nvCxnSpPr>
      <xdr:spPr>
        <a:xfrm>
          <a:off x="1341120" y="19042380"/>
          <a:ext cx="0" cy="975360"/>
        </a:xfrm>
        <a:prstGeom prst="line">
          <a:avLst/>
        </a:prstGeom>
        <a:ln w="9525">
          <a:solidFill>
            <a:sysClr val="windowText" lastClr="000000"/>
          </a:solidFill>
          <a:prstDash val="lgDash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403860</xdr:colOff>
      <xdr:row>91</xdr:row>
      <xdr:rowOff>105686</xdr:rowOff>
    </xdr:from>
    <xdr:to>
      <xdr:col>5</xdr:col>
      <xdr:colOff>403860</xdr:colOff>
      <xdr:row>95</xdr:row>
      <xdr:rowOff>151406</xdr:rowOff>
    </xdr:to>
    <xdr:cxnSp macro="">
      <xdr:nvCxnSpPr>
        <xdr:cNvPr id="268" name="ตัวเชื่อมต่อตรง 267">
          <a:extLst>
            <a:ext uri="{FF2B5EF4-FFF2-40B4-BE49-F238E27FC236}">
              <a16:creationId xmlns:a16="http://schemas.microsoft.com/office/drawing/2014/main" id="{10E332EA-84CB-4FAE-9F40-978DFDF15804}"/>
            </a:ext>
          </a:extLst>
        </xdr:cNvPr>
        <xdr:cNvCxnSpPr/>
      </xdr:nvCxnSpPr>
      <xdr:spPr>
        <a:xfrm>
          <a:off x="3750034" y="19301460"/>
          <a:ext cx="0" cy="1006503"/>
        </a:xfrm>
        <a:prstGeom prst="line">
          <a:avLst/>
        </a:prstGeom>
        <a:ln w="9525">
          <a:solidFill>
            <a:sysClr val="windowText" lastClr="000000"/>
          </a:solidFill>
          <a:prstDash val="lgDash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309438</xdr:colOff>
      <xdr:row>91</xdr:row>
      <xdr:rowOff>112312</xdr:rowOff>
    </xdr:from>
    <xdr:to>
      <xdr:col>4</xdr:col>
      <xdr:colOff>309438</xdr:colOff>
      <xdr:row>95</xdr:row>
      <xdr:rowOff>158032</xdr:rowOff>
    </xdr:to>
    <xdr:cxnSp macro="">
      <xdr:nvCxnSpPr>
        <xdr:cNvPr id="269" name="ตัวเชื่อมต่อตรง 268">
          <a:extLst>
            <a:ext uri="{FF2B5EF4-FFF2-40B4-BE49-F238E27FC236}">
              <a16:creationId xmlns:a16="http://schemas.microsoft.com/office/drawing/2014/main" id="{31942353-4C56-48C6-A9DC-4DC9243C801B}"/>
            </a:ext>
          </a:extLst>
        </xdr:cNvPr>
        <xdr:cNvCxnSpPr/>
      </xdr:nvCxnSpPr>
      <xdr:spPr>
        <a:xfrm>
          <a:off x="2986377" y="19308086"/>
          <a:ext cx="0" cy="1006503"/>
        </a:xfrm>
        <a:prstGeom prst="line">
          <a:avLst/>
        </a:prstGeom>
        <a:ln w="9525">
          <a:solidFill>
            <a:sysClr val="windowText" lastClr="000000"/>
          </a:solidFill>
          <a:prstDash val="lgDash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114300</xdr:colOff>
      <xdr:row>90</xdr:row>
      <xdr:rowOff>23854</xdr:rowOff>
    </xdr:from>
    <xdr:to>
      <xdr:col>9</xdr:col>
      <xdr:colOff>38100</xdr:colOff>
      <xdr:row>91</xdr:row>
      <xdr:rowOff>54334</xdr:rowOff>
    </xdr:to>
    <xdr:sp macro="" textlink="">
      <xdr:nvSpPr>
        <xdr:cNvPr id="270" name="กล่องข้อความ 269">
          <a:extLst>
            <a:ext uri="{FF2B5EF4-FFF2-40B4-BE49-F238E27FC236}">
              <a16:creationId xmlns:a16="http://schemas.microsoft.com/office/drawing/2014/main" id="{1BA03735-06AF-42E1-957E-B656A5943389}"/>
            </a:ext>
          </a:extLst>
        </xdr:cNvPr>
        <xdr:cNvSpPr txBox="1"/>
      </xdr:nvSpPr>
      <xdr:spPr>
        <a:xfrm>
          <a:off x="5468178" y="18954584"/>
          <a:ext cx="593035" cy="2955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0">
              <a:solidFill>
                <a:srgbClr val="0000FF"/>
              </a:solidFill>
            </a:rPr>
            <a:t>mm. </a:t>
          </a:r>
        </a:p>
      </xdr:txBody>
    </xdr:sp>
    <xdr:clientData/>
  </xdr:twoCellAnchor>
  <xdr:twoCellAnchor>
    <xdr:from>
      <xdr:col>6</xdr:col>
      <xdr:colOff>152400</xdr:colOff>
      <xdr:row>91</xdr:row>
      <xdr:rowOff>30480</xdr:rowOff>
    </xdr:from>
    <xdr:to>
      <xdr:col>8</xdr:col>
      <xdr:colOff>449580</xdr:colOff>
      <xdr:row>91</xdr:row>
      <xdr:rowOff>30480</xdr:rowOff>
    </xdr:to>
    <xdr:cxnSp macro="">
      <xdr:nvCxnSpPr>
        <xdr:cNvPr id="272" name="ตัวเชื่อมต่อตรง 271">
          <a:extLst>
            <a:ext uri="{FF2B5EF4-FFF2-40B4-BE49-F238E27FC236}">
              <a16:creationId xmlns:a16="http://schemas.microsoft.com/office/drawing/2014/main" id="{B83AF84B-A451-CE6D-F5D6-FDFF9B5C2393}"/>
            </a:ext>
          </a:extLst>
        </xdr:cNvPr>
        <xdr:cNvCxnSpPr/>
      </xdr:nvCxnSpPr>
      <xdr:spPr>
        <a:xfrm>
          <a:off x="4175760" y="19019520"/>
          <a:ext cx="1638300" cy="0"/>
        </a:xfrm>
        <a:prstGeom prst="line">
          <a:avLst/>
        </a:prstGeom>
        <a:ln w="12700">
          <a:solidFill>
            <a:srgbClr val="0000FF"/>
          </a:solidFill>
          <a:prstDash val="dash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220980</xdr:colOff>
      <xdr:row>93</xdr:row>
      <xdr:rowOff>259080</xdr:rowOff>
    </xdr:from>
    <xdr:to>
      <xdr:col>9</xdr:col>
      <xdr:colOff>525780</xdr:colOff>
      <xdr:row>93</xdr:row>
      <xdr:rowOff>259080</xdr:rowOff>
    </xdr:to>
    <xdr:cxnSp macro="">
      <xdr:nvCxnSpPr>
        <xdr:cNvPr id="279" name="ลูกศรเชื่อมต่อแบบตรง 278">
          <a:extLst>
            <a:ext uri="{FF2B5EF4-FFF2-40B4-BE49-F238E27FC236}">
              <a16:creationId xmlns:a16="http://schemas.microsoft.com/office/drawing/2014/main" id="{3BA318CB-71E7-7583-81A1-B5630BD144D8}"/>
            </a:ext>
          </a:extLst>
        </xdr:cNvPr>
        <xdr:cNvCxnSpPr/>
      </xdr:nvCxnSpPr>
      <xdr:spPr>
        <a:xfrm flipH="1">
          <a:off x="4244340" y="19743420"/>
          <a:ext cx="2316480" cy="0"/>
        </a:xfrm>
        <a:prstGeom prst="straightConnector1">
          <a:avLst/>
        </a:prstGeom>
        <a:ln w="12700">
          <a:solidFill>
            <a:sysClr val="windowText" lastClr="000000"/>
          </a:solidFill>
          <a:prstDash val="dash"/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327660</xdr:colOff>
      <xdr:row>93</xdr:row>
      <xdr:rowOff>30480</xdr:rowOff>
    </xdr:from>
    <xdr:to>
      <xdr:col>8</xdr:col>
      <xdr:colOff>121920</xdr:colOff>
      <xdr:row>94</xdr:row>
      <xdr:rowOff>68580</xdr:rowOff>
    </xdr:to>
    <xdr:sp macro="" textlink="">
      <xdr:nvSpPr>
        <xdr:cNvPr id="281" name="กล่องข้อความ 280">
          <a:extLst>
            <a:ext uri="{FF2B5EF4-FFF2-40B4-BE49-F238E27FC236}">
              <a16:creationId xmlns:a16="http://schemas.microsoft.com/office/drawing/2014/main" id="{B8139B15-FE19-4E38-8F39-0C5EF1C1821E}"/>
            </a:ext>
          </a:extLst>
        </xdr:cNvPr>
        <xdr:cNvSpPr txBox="1"/>
      </xdr:nvSpPr>
      <xdr:spPr>
        <a:xfrm>
          <a:off x="5021580" y="19514820"/>
          <a:ext cx="46482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/>
            <a:t>- DB</a:t>
          </a:r>
        </a:p>
      </xdr:txBody>
    </xdr:sp>
    <xdr:clientData/>
  </xdr:twoCellAnchor>
  <xdr:twoCellAnchor>
    <xdr:from>
      <xdr:col>8</xdr:col>
      <xdr:colOff>137160</xdr:colOff>
      <xdr:row>93</xdr:row>
      <xdr:rowOff>22860</xdr:rowOff>
    </xdr:from>
    <xdr:to>
      <xdr:col>9</xdr:col>
      <xdr:colOff>121920</xdr:colOff>
      <xdr:row>94</xdr:row>
      <xdr:rowOff>60960</xdr:rowOff>
    </xdr:to>
    <xdr:sp macro="" textlink="">
      <xdr:nvSpPr>
        <xdr:cNvPr id="282" name="กล่องข้อความ 281">
          <a:extLst>
            <a:ext uri="{FF2B5EF4-FFF2-40B4-BE49-F238E27FC236}">
              <a16:creationId xmlns:a16="http://schemas.microsoft.com/office/drawing/2014/main" id="{D1C47135-8458-46C0-BC42-269C086A5447}"/>
            </a:ext>
          </a:extLst>
        </xdr:cNvPr>
        <xdr:cNvSpPr txBox="1"/>
      </xdr:nvSpPr>
      <xdr:spPr>
        <a:xfrm>
          <a:off x="5501640" y="19507200"/>
          <a:ext cx="65532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/>
            <a:t>mm. @</a:t>
          </a:r>
        </a:p>
      </xdr:txBody>
    </xdr:sp>
    <xdr:clientData/>
  </xdr:twoCellAnchor>
  <xdr:twoCellAnchor>
    <xdr:from>
      <xdr:col>7</xdr:col>
      <xdr:colOff>502920</xdr:colOff>
      <xdr:row>106</xdr:row>
      <xdr:rowOff>243840</xdr:rowOff>
    </xdr:from>
    <xdr:to>
      <xdr:col>9</xdr:col>
      <xdr:colOff>182880</xdr:colOff>
      <xdr:row>108</xdr:row>
      <xdr:rowOff>91440</xdr:rowOff>
    </xdr:to>
    <xdr:sp macro="" textlink="">
      <xdr:nvSpPr>
        <xdr:cNvPr id="286" name="กล่องข้อความ 285">
          <a:extLst>
            <a:ext uri="{FF2B5EF4-FFF2-40B4-BE49-F238E27FC236}">
              <a16:creationId xmlns:a16="http://schemas.microsoft.com/office/drawing/2014/main" id="{181BA215-397C-4FF7-A5B7-28EF3FBAED6A}"/>
            </a:ext>
          </a:extLst>
        </xdr:cNvPr>
        <xdr:cNvSpPr txBox="1"/>
      </xdr:nvSpPr>
      <xdr:spPr>
        <a:xfrm>
          <a:off x="5196840" y="22799040"/>
          <a:ext cx="1021080" cy="3352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400" b="1">
              <a:solidFill>
                <a:schemeClr val="accent3">
                  <a:lumMod val="75000"/>
                </a:schemeClr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ยาวไม่น้อยกว่า</a:t>
          </a:r>
          <a:endParaRPr lang="en-US" sz="1400" b="1">
            <a:solidFill>
              <a:schemeClr val="accent3">
                <a:lumMod val="75000"/>
              </a:schemeClr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9</xdr:col>
      <xdr:colOff>198120</xdr:colOff>
      <xdr:row>106</xdr:row>
      <xdr:rowOff>228600</xdr:rowOff>
    </xdr:from>
    <xdr:to>
      <xdr:col>9</xdr:col>
      <xdr:colOff>617220</xdr:colOff>
      <xdr:row>108</xdr:row>
      <xdr:rowOff>76200</xdr:rowOff>
    </xdr:to>
    <xdr:sp macro="" textlink="">
      <xdr:nvSpPr>
        <xdr:cNvPr id="287" name="กล่องข้อความ 286">
          <a:extLst>
            <a:ext uri="{FF2B5EF4-FFF2-40B4-BE49-F238E27FC236}">
              <a16:creationId xmlns:a16="http://schemas.microsoft.com/office/drawing/2014/main" id="{A9260D30-2856-463D-AD5B-71C25FDDA609}"/>
            </a:ext>
          </a:extLst>
        </xdr:cNvPr>
        <xdr:cNvSpPr txBox="1"/>
      </xdr:nvSpPr>
      <xdr:spPr>
        <a:xfrm>
          <a:off x="6233160" y="22783800"/>
          <a:ext cx="419100" cy="3352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 b="1">
              <a:solidFill>
                <a:schemeClr val="accent3">
                  <a:lumMod val="75000"/>
                </a:schemeClr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m.</a:t>
          </a:r>
        </a:p>
      </xdr:txBody>
    </xdr:sp>
    <xdr:clientData/>
  </xdr:twoCellAnchor>
  <xdr:twoCellAnchor>
    <xdr:from>
      <xdr:col>9</xdr:col>
      <xdr:colOff>68580</xdr:colOff>
      <xdr:row>107</xdr:row>
      <xdr:rowOff>205740</xdr:rowOff>
    </xdr:from>
    <xdr:to>
      <xdr:col>10</xdr:col>
      <xdr:colOff>83820</xdr:colOff>
      <xdr:row>109</xdr:row>
      <xdr:rowOff>53340</xdr:rowOff>
    </xdr:to>
    <xdr:sp macro="" textlink="">
      <xdr:nvSpPr>
        <xdr:cNvPr id="288" name="กล่องข้อความ 287">
          <a:extLst>
            <a:ext uri="{FF2B5EF4-FFF2-40B4-BE49-F238E27FC236}">
              <a16:creationId xmlns:a16="http://schemas.microsoft.com/office/drawing/2014/main" id="{E6A20506-4CB1-46F0-AABF-5251B6EEB320}"/>
            </a:ext>
          </a:extLst>
        </xdr:cNvPr>
        <xdr:cNvSpPr txBox="1"/>
      </xdr:nvSpPr>
      <xdr:spPr>
        <a:xfrm>
          <a:off x="6103620" y="22936200"/>
          <a:ext cx="68580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400" b="1">
              <a:solidFill>
                <a:schemeClr val="accent3">
                  <a:lumMod val="75000"/>
                </a:schemeClr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ตัน/ต้น)</a:t>
          </a:r>
          <a:endParaRPr lang="en-US" sz="1400" b="1">
            <a:solidFill>
              <a:schemeClr val="accent3">
                <a:lumMod val="75000"/>
              </a:schemeClr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 editAs="oneCell">
    <xdr:from>
      <xdr:col>10</xdr:col>
      <xdr:colOff>358140</xdr:colOff>
      <xdr:row>92</xdr:row>
      <xdr:rowOff>45720</xdr:rowOff>
    </xdr:from>
    <xdr:to>
      <xdr:col>15</xdr:col>
      <xdr:colOff>617219</xdr:colOff>
      <xdr:row>99</xdr:row>
      <xdr:rowOff>4949</xdr:rowOff>
    </xdr:to>
    <xdr:pic>
      <xdr:nvPicPr>
        <xdr:cNvPr id="16" name="รูปภาพ 15">
          <a:extLst>
            <a:ext uri="{FF2B5EF4-FFF2-40B4-BE49-F238E27FC236}">
              <a16:creationId xmlns:a16="http://schemas.microsoft.com/office/drawing/2014/main" id="{222E55E7-FBD9-CF7F-532D-79744A91D3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63740" y="19263360"/>
          <a:ext cx="3779519" cy="1597529"/>
        </a:xfrm>
        <a:prstGeom prst="rect">
          <a:avLst/>
        </a:prstGeom>
      </xdr:spPr>
    </xdr:pic>
    <xdr:clientData/>
  </xdr:twoCellAnchor>
  <xdr:twoCellAnchor>
    <xdr:from>
      <xdr:col>12</xdr:col>
      <xdr:colOff>522514</xdr:colOff>
      <xdr:row>109</xdr:row>
      <xdr:rowOff>15240</xdr:rowOff>
    </xdr:from>
    <xdr:to>
      <xdr:col>13</xdr:col>
      <xdr:colOff>190500</xdr:colOff>
      <xdr:row>110</xdr:row>
      <xdr:rowOff>32658</xdr:rowOff>
    </xdr:to>
    <xdr:sp macro="" textlink="">
      <xdr:nvSpPr>
        <xdr:cNvPr id="18" name="กล่องข้อความ 17">
          <a:extLst>
            <a:ext uri="{FF2B5EF4-FFF2-40B4-BE49-F238E27FC236}">
              <a16:creationId xmlns:a16="http://schemas.microsoft.com/office/drawing/2014/main" id="{2430092D-C9B1-41D2-AA05-8A235CCA5DE8}"/>
            </a:ext>
          </a:extLst>
        </xdr:cNvPr>
        <xdr:cNvSpPr txBox="1"/>
      </xdr:nvSpPr>
      <xdr:spPr>
        <a:xfrm>
          <a:off x="8273143" y="25781726"/>
          <a:ext cx="364671" cy="25690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/>
            <a:t>DB</a:t>
          </a:r>
        </a:p>
      </xdr:txBody>
    </xdr:sp>
    <xdr:clientData/>
  </xdr:twoCellAnchor>
  <xdr:twoCellAnchor>
    <xdr:from>
      <xdr:col>13</xdr:col>
      <xdr:colOff>548640</xdr:colOff>
      <xdr:row>109</xdr:row>
      <xdr:rowOff>7620</xdr:rowOff>
    </xdr:from>
    <xdr:to>
      <xdr:col>14</xdr:col>
      <xdr:colOff>472440</xdr:colOff>
      <xdr:row>110</xdr:row>
      <xdr:rowOff>38100</xdr:rowOff>
    </xdr:to>
    <xdr:sp macro="" textlink="">
      <xdr:nvSpPr>
        <xdr:cNvPr id="23" name="กล่องข้อความ 22">
          <a:extLst>
            <a:ext uri="{FF2B5EF4-FFF2-40B4-BE49-F238E27FC236}">
              <a16:creationId xmlns:a16="http://schemas.microsoft.com/office/drawing/2014/main" id="{61B0F7E9-4573-47A2-ACB3-71F883609364}"/>
            </a:ext>
          </a:extLst>
        </xdr:cNvPr>
        <xdr:cNvSpPr txBox="1"/>
      </xdr:nvSpPr>
      <xdr:spPr>
        <a:xfrm>
          <a:off x="3230880" y="25839420"/>
          <a:ext cx="594360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/>
            <a:t>mm. =</a:t>
          </a:r>
        </a:p>
      </xdr:txBody>
    </xdr:sp>
    <xdr:clientData/>
  </xdr:twoCellAnchor>
  <xdr:twoCellAnchor>
    <xdr:from>
      <xdr:col>7</xdr:col>
      <xdr:colOff>342900</xdr:colOff>
      <xdr:row>90</xdr:row>
      <xdr:rowOff>31474</xdr:rowOff>
    </xdr:from>
    <xdr:to>
      <xdr:col>8</xdr:col>
      <xdr:colOff>137160</xdr:colOff>
      <xdr:row>91</xdr:row>
      <xdr:rowOff>69574</xdr:rowOff>
    </xdr:to>
    <xdr:sp macro="" textlink="">
      <xdr:nvSpPr>
        <xdr:cNvPr id="24" name="กล่องข้อความ 23">
          <a:extLst>
            <a:ext uri="{FF2B5EF4-FFF2-40B4-BE49-F238E27FC236}">
              <a16:creationId xmlns:a16="http://schemas.microsoft.com/office/drawing/2014/main" id="{EE4F1B70-EC2D-47B5-BAE7-78A25258F68C}"/>
            </a:ext>
          </a:extLst>
        </xdr:cNvPr>
        <xdr:cNvSpPr txBox="1"/>
      </xdr:nvSpPr>
      <xdr:spPr>
        <a:xfrm>
          <a:off x="5027543" y="18962204"/>
          <a:ext cx="463495" cy="3031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>
              <a:solidFill>
                <a:srgbClr val="0000FF"/>
              </a:solidFill>
            </a:rPr>
            <a:t>- DB</a:t>
          </a:r>
        </a:p>
      </xdr:txBody>
    </xdr:sp>
    <xdr:clientData/>
  </xdr:twoCellAnchor>
  <xdr:twoCellAnchor>
    <xdr:from>
      <xdr:col>4</xdr:col>
      <xdr:colOff>632460</xdr:colOff>
      <xdr:row>92</xdr:row>
      <xdr:rowOff>69574</xdr:rowOff>
    </xdr:from>
    <xdr:to>
      <xdr:col>5</xdr:col>
      <xdr:colOff>30480</xdr:colOff>
      <xdr:row>92</xdr:row>
      <xdr:rowOff>145774</xdr:rowOff>
    </xdr:to>
    <xdr:sp macro="" textlink="">
      <xdr:nvSpPr>
        <xdr:cNvPr id="32" name="วงรี 31">
          <a:extLst>
            <a:ext uri="{FF2B5EF4-FFF2-40B4-BE49-F238E27FC236}">
              <a16:creationId xmlns:a16="http://schemas.microsoft.com/office/drawing/2014/main" id="{A8EE0D46-C7C5-4050-90FE-02742EDFE014}"/>
            </a:ext>
          </a:extLst>
        </xdr:cNvPr>
        <xdr:cNvSpPr/>
      </xdr:nvSpPr>
      <xdr:spPr>
        <a:xfrm>
          <a:off x="3309399" y="19497261"/>
          <a:ext cx="67255" cy="76200"/>
        </a:xfrm>
        <a:prstGeom prst="ellipse">
          <a:avLst/>
        </a:prstGeom>
        <a:solidFill>
          <a:srgbClr val="0000FF"/>
        </a:solidFill>
        <a:ln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123908</xdr:colOff>
      <xdr:row>92</xdr:row>
      <xdr:rowOff>67586</xdr:rowOff>
    </xdr:from>
    <xdr:to>
      <xdr:col>6</xdr:col>
      <xdr:colOff>192488</xdr:colOff>
      <xdr:row>92</xdr:row>
      <xdr:rowOff>143786</xdr:rowOff>
    </xdr:to>
    <xdr:sp macro="" textlink="">
      <xdr:nvSpPr>
        <xdr:cNvPr id="38" name="วงรี 37">
          <a:extLst>
            <a:ext uri="{FF2B5EF4-FFF2-40B4-BE49-F238E27FC236}">
              <a16:creationId xmlns:a16="http://schemas.microsoft.com/office/drawing/2014/main" id="{18657AEE-2831-4505-B9D4-57C452068DAB}"/>
            </a:ext>
          </a:extLst>
        </xdr:cNvPr>
        <xdr:cNvSpPr/>
      </xdr:nvSpPr>
      <xdr:spPr>
        <a:xfrm>
          <a:off x="4147268" y="19285226"/>
          <a:ext cx="68580" cy="76200"/>
        </a:xfrm>
        <a:prstGeom prst="ellipse">
          <a:avLst/>
        </a:prstGeom>
        <a:solidFill>
          <a:srgbClr val="0000FF"/>
        </a:solidFill>
        <a:ln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120595</xdr:colOff>
      <xdr:row>92</xdr:row>
      <xdr:rowOff>194476</xdr:rowOff>
    </xdr:from>
    <xdr:to>
      <xdr:col>6</xdr:col>
      <xdr:colOff>189175</xdr:colOff>
      <xdr:row>93</xdr:row>
      <xdr:rowOff>38763</xdr:rowOff>
    </xdr:to>
    <xdr:sp macro="" textlink="">
      <xdr:nvSpPr>
        <xdr:cNvPr id="39" name="วงรี 38">
          <a:extLst>
            <a:ext uri="{FF2B5EF4-FFF2-40B4-BE49-F238E27FC236}">
              <a16:creationId xmlns:a16="http://schemas.microsoft.com/office/drawing/2014/main" id="{AF1E414F-6D11-41AC-9400-F28439FD7DAA}"/>
            </a:ext>
          </a:extLst>
        </xdr:cNvPr>
        <xdr:cNvSpPr/>
      </xdr:nvSpPr>
      <xdr:spPr>
        <a:xfrm>
          <a:off x="4136004" y="19622163"/>
          <a:ext cx="68580" cy="76200"/>
        </a:xfrm>
        <a:prstGeom prst="ellipse">
          <a:avLst/>
        </a:prstGeom>
        <a:solidFill>
          <a:srgbClr val="0000FF"/>
        </a:solidFill>
        <a:ln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463494</xdr:colOff>
      <xdr:row>93</xdr:row>
      <xdr:rowOff>172941</xdr:rowOff>
    </xdr:from>
    <xdr:to>
      <xdr:col>3</xdr:col>
      <xdr:colOff>532074</xdr:colOff>
      <xdr:row>93</xdr:row>
      <xdr:rowOff>249141</xdr:rowOff>
    </xdr:to>
    <xdr:sp macro="" textlink="">
      <xdr:nvSpPr>
        <xdr:cNvPr id="40" name="วงรี 39">
          <a:extLst>
            <a:ext uri="{FF2B5EF4-FFF2-40B4-BE49-F238E27FC236}">
              <a16:creationId xmlns:a16="http://schemas.microsoft.com/office/drawing/2014/main" id="{8CD1FAB4-C2D6-4F30-B757-CF6FE1FC6932}"/>
            </a:ext>
          </a:extLst>
        </xdr:cNvPr>
        <xdr:cNvSpPr/>
      </xdr:nvSpPr>
      <xdr:spPr>
        <a:xfrm>
          <a:off x="2475174" y="19619181"/>
          <a:ext cx="68580" cy="76200"/>
        </a:xfrm>
        <a:prstGeom prst="ellipse">
          <a:avLst/>
        </a:prstGeom>
        <a:solidFill>
          <a:srgbClr val="0000FF"/>
        </a:solidFill>
        <a:ln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464820</xdr:colOff>
      <xdr:row>92</xdr:row>
      <xdr:rowOff>76200</xdr:rowOff>
    </xdr:from>
    <xdr:to>
      <xdr:col>3</xdr:col>
      <xdr:colOff>533400</xdr:colOff>
      <xdr:row>92</xdr:row>
      <xdr:rowOff>152400</xdr:rowOff>
    </xdr:to>
    <xdr:sp macro="" textlink="">
      <xdr:nvSpPr>
        <xdr:cNvPr id="51" name="วงรี 50">
          <a:extLst>
            <a:ext uri="{FF2B5EF4-FFF2-40B4-BE49-F238E27FC236}">
              <a16:creationId xmlns:a16="http://schemas.microsoft.com/office/drawing/2014/main" id="{6EBCFCED-0417-44CB-BDDA-CDC3C9434CAC}"/>
            </a:ext>
          </a:extLst>
        </xdr:cNvPr>
        <xdr:cNvSpPr/>
      </xdr:nvSpPr>
      <xdr:spPr>
        <a:xfrm>
          <a:off x="2476500" y="19293840"/>
          <a:ext cx="68580" cy="76200"/>
        </a:xfrm>
        <a:prstGeom prst="ellipse">
          <a:avLst/>
        </a:prstGeom>
        <a:solidFill>
          <a:srgbClr val="0000FF"/>
        </a:solidFill>
        <a:ln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119601</xdr:colOff>
      <xdr:row>93</xdr:row>
      <xdr:rowOff>176253</xdr:rowOff>
    </xdr:from>
    <xdr:to>
      <xdr:col>6</xdr:col>
      <xdr:colOff>188181</xdr:colOff>
      <xdr:row>93</xdr:row>
      <xdr:rowOff>252453</xdr:rowOff>
    </xdr:to>
    <xdr:sp macro="" textlink="">
      <xdr:nvSpPr>
        <xdr:cNvPr id="52" name="วงรี 51">
          <a:extLst>
            <a:ext uri="{FF2B5EF4-FFF2-40B4-BE49-F238E27FC236}">
              <a16:creationId xmlns:a16="http://schemas.microsoft.com/office/drawing/2014/main" id="{FBE5BDDC-7731-49E9-BBF0-6C8EF91C1792}"/>
            </a:ext>
          </a:extLst>
        </xdr:cNvPr>
        <xdr:cNvSpPr/>
      </xdr:nvSpPr>
      <xdr:spPr>
        <a:xfrm>
          <a:off x="4142961" y="19622493"/>
          <a:ext cx="68580" cy="76200"/>
        </a:xfrm>
        <a:prstGeom prst="ellipse">
          <a:avLst/>
        </a:prstGeom>
        <a:solidFill>
          <a:srgbClr val="0000FF"/>
        </a:solidFill>
        <a:ln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632460</xdr:colOff>
      <xdr:row>94</xdr:row>
      <xdr:rowOff>30480</xdr:rowOff>
    </xdr:from>
    <xdr:to>
      <xdr:col>5</xdr:col>
      <xdr:colOff>30480</xdr:colOff>
      <xdr:row>94</xdr:row>
      <xdr:rowOff>106680</xdr:rowOff>
    </xdr:to>
    <xdr:sp macro="" textlink="">
      <xdr:nvSpPr>
        <xdr:cNvPr id="56" name="วงรี 55">
          <a:extLst>
            <a:ext uri="{FF2B5EF4-FFF2-40B4-BE49-F238E27FC236}">
              <a16:creationId xmlns:a16="http://schemas.microsoft.com/office/drawing/2014/main" id="{577B03CF-6C86-4F8A-BDAF-546875E2355C}"/>
            </a:ext>
          </a:extLst>
        </xdr:cNvPr>
        <xdr:cNvSpPr/>
      </xdr:nvSpPr>
      <xdr:spPr>
        <a:xfrm>
          <a:off x="3314700" y="19743420"/>
          <a:ext cx="68580" cy="76200"/>
        </a:xfrm>
        <a:prstGeom prst="ellipse">
          <a:avLst/>
        </a:prstGeom>
        <a:solidFill>
          <a:srgbClr val="0000FF"/>
        </a:solidFill>
        <a:ln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464489</xdr:colOff>
      <xdr:row>92</xdr:row>
      <xdr:rowOff>184536</xdr:rowOff>
    </xdr:from>
    <xdr:to>
      <xdr:col>3</xdr:col>
      <xdr:colOff>533069</xdr:colOff>
      <xdr:row>93</xdr:row>
      <xdr:rowOff>28823</xdr:rowOff>
    </xdr:to>
    <xdr:sp macro="" textlink="">
      <xdr:nvSpPr>
        <xdr:cNvPr id="57" name="วงรี 56">
          <a:extLst>
            <a:ext uri="{FF2B5EF4-FFF2-40B4-BE49-F238E27FC236}">
              <a16:creationId xmlns:a16="http://schemas.microsoft.com/office/drawing/2014/main" id="{736106E2-89A0-4A2C-B72E-CCC996954DB8}"/>
            </a:ext>
          </a:extLst>
        </xdr:cNvPr>
        <xdr:cNvSpPr/>
      </xdr:nvSpPr>
      <xdr:spPr>
        <a:xfrm>
          <a:off x="2476169" y="19402176"/>
          <a:ext cx="68580" cy="72887"/>
        </a:xfrm>
        <a:prstGeom prst="ellipse">
          <a:avLst/>
        </a:prstGeom>
        <a:solidFill>
          <a:srgbClr val="0000FF"/>
        </a:solidFill>
        <a:ln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609602</xdr:colOff>
      <xdr:row>88</xdr:row>
      <xdr:rowOff>181708</xdr:rowOff>
    </xdr:from>
    <xdr:to>
      <xdr:col>7</xdr:col>
      <xdr:colOff>32826</xdr:colOff>
      <xdr:row>89</xdr:row>
      <xdr:rowOff>36928</xdr:rowOff>
    </xdr:to>
    <xdr:sp macro="" textlink="">
      <xdr:nvSpPr>
        <xdr:cNvPr id="58" name="วงรี 57">
          <a:extLst>
            <a:ext uri="{FF2B5EF4-FFF2-40B4-BE49-F238E27FC236}">
              <a16:creationId xmlns:a16="http://schemas.microsoft.com/office/drawing/2014/main" id="{689CCE14-6BA1-4312-BBA0-B71660EE8784}"/>
            </a:ext>
          </a:extLst>
        </xdr:cNvPr>
        <xdr:cNvSpPr/>
      </xdr:nvSpPr>
      <xdr:spPr>
        <a:xfrm>
          <a:off x="4618894" y="18422816"/>
          <a:ext cx="91440" cy="83820"/>
        </a:xfrm>
        <a:prstGeom prst="ellipse">
          <a:avLst/>
        </a:prstGeom>
        <a:solidFill>
          <a:srgbClr val="EAEAEA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99646</xdr:colOff>
      <xdr:row>88</xdr:row>
      <xdr:rowOff>169984</xdr:rowOff>
    </xdr:from>
    <xdr:to>
      <xdr:col>6</xdr:col>
      <xdr:colOff>191086</xdr:colOff>
      <xdr:row>89</xdr:row>
      <xdr:rowOff>25204</xdr:rowOff>
    </xdr:to>
    <xdr:sp macro="" textlink="">
      <xdr:nvSpPr>
        <xdr:cNvPr id="59" name="วงรี 58">
          <a:extLst>
            <a:ext uri="{FF2B5EF4-FFF2-40B4-BE49-F238E27FC236}">
              <a16:creationId xmlns:a16="http://schemas.microsoft.com/office/drawing/2014/main" id="{1AF2CA10-0EC1-4DF8-BE48-3B53163A71D8}"/>
            </a:ext>
          </a:extLst>
        </xdr:cNvPr>
        <xdr:cNvSpPr/>
      </xdr:nvSpPr>
      <xdr:spPr>
        <a:xfrm>
          <a:off x="4108938" y="18411092"/>
          <a:ext cx="91440" cy="83820"/>
        </a:xfrm>
        <a:prstGeom prst="ellipse">
          <a:avLst/>
        </a:prstGeom>
        <a:solidFill>
          <a:srgbClr val="EAEAEA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451339</xdr:colOff>
      <xdr:row>88</xdr:row>
      <xdr:rowOff>187569</xdr:rowOff>
    </xdr:from>
    <xdr:to>
      <xdr:col>3</xdr:col>
      <xdr:colOff>542779</xdr:colOff>
      <xdr:row>89</xdr:row>
      <xdr:rowOff>42789</xdr:rowOff>
    </xdr:to>
    <xdr:sp macro="" textlink="">
      <xdr:nvSpPr>
        <xdr:cNvPr id="126" name="วงรี 125">
          <a:extLst>
            <a:ext uri="{FF2B5EF4-FFF2-40B4-BE49-F238E27FC236}">
              <a16:creationId xmlns:a16="http://schemas.microsoft.com/office/drawing/2014/main" id="{55DBF490-B813-4C2D-9AE4-88F8E1E9F757}"/>
            </a:ext>
          </a:extLst>
        </xdr:cNvPr>
        <xdr:cNvSpPr/>
      </xdr:nvSpPr>
      <xdr:spPr>
        <a:xfrm>
          <a:off x="2455985" y="18428677"/>
          <a:ext cx="91440" cy="83820"/>
        </a:xfrm>
        <a:prstGeom prst="ellipse">
          <a:avLst/>
        </a:prstGeom>
        <a:solidFill>
          <a:srgbClr val="EAEAEA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627188</xdr:colOff>
      <xdr:row>88</xdr:row>
      <xdr:rowOff>181709</xdr:rowOff>
    </xdr:from>
    <xdr:to>
      <xdr:col>3</xdr:col>
      <xdr:colOff>50413</xdr:colOff>
      <xdr:row>89</xdr:row>
      <xdr:rowOff>36929</xdr:rowOff>
    </xdr:to>
    <xdr:sp macro="" textlink="">
      <xdr:nvSpPr>
        <xdr:cNvPr id="138" name="วงรี 137">
          <a:extLst>
            <a:ext uri="{FF2B5EF4-FFF2-40B4-BE49-F238E27FC236}">
              <a16:creationId xmlns:a16="http://schemas.microsoft.com/office/drawing/2014/main" id="{D4621A0F-492B-4FD8-84A4-60830466D68E}"/>
            </a:ext>
          </a:extLst>
        </xdr:cNvPr>
        <xdr:cNvSpPr/>
      </xdr:nvSpPr>
      <xdr:spPr>
        <a:xfrm>
          <a:off x="1963619" y="18422817"/>
          <a:ext cx="91440" cy="83820"/>
        </a:xfrm>
        <a:prstGeom prst="ellipse">
          <a:avLst/>
        </a:prstGeom>
        <a:solidFill>
          <a:srgbClr val="EAEAEA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463494</xdr:colOff>
      <xdr:row>93</xdr:row>
      <xdr:rowOff>60960</xdr:rowOff>
    </xdr:from>
    <xdr:to>
      <xdr:col>3</xdr:col>
      <xdr:colOff>533400</xdr:colOff>
      <xdr:row>93</xdr:row>
      <xdr:rowOff>137160</xdr:rowOff>
    </xdr:to>
    <xdr:sp macro="" textlink="">
      <xdr:nvSpPr>
        <xdr:cNvPr id="139" name="วงรี 138">
          <a:extLst>
            <a:ext uri="{FF2B5EF4-FFF2-40B4-BE49-F238E27FC236}">
              <a16:creationId xmlns:a16="http://schemas.microsoft.com/office/drawing/2014/main" id="{65A376F8-565F-4AC5-B1C4-E742387D42EC}"/>
            </a:ext>
          </a:extLst>
        </xdr:cNvPr>
        <xdr:cNvSpPr/>
      </xdr:nvSpPr>
      <xdr:spPr>
        <a:xfrm>
          <a:off x="2475174" y="19507200"/>
          <a:ext cx="69906" cy="76200"/>
        </a:xfrm>
        <a:prstGeom prst="ellipse">
          <a:avLst/>
        </a:prstGeom>
        <a:solidFill>
          <a:srgbClr val="0000FF"/>
        </a:solidFill>
        <a:ln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463826</xdr:colOff>
      <xdr:row>94</xdr:row>
      <xdr:rowOff>35120</xdr:rowOff>
    </xdr:from>
    <xdr:to>
      <xdr:col>3</xdr:col>
      <xdr:colOff>532406</xdr:colOff>
      <xdr:row>94</xdr:row>
      <xdr:rowOff>111320</xdr:rowOff>
    </xdr:to>
    <xdr:sp macro="" textlink="">
      <xdr:nvSpPr>
        <xdr:cNvPr id="141" name="วงรี 140">
          <a:extLst>
            <a:ext uri="{FF2B5EF4-FFF2-40B4-BE49-F238E27FC236}">
              <a16:creationId xmlns:a16="http://schemas.microsoft.com/office/drawing/2014/main" id="{336EE130-81C6-46A3-BBF1-FB083ED8D6CF}"/>
            </a:ext>
          </a:extLst>
        </xdr:cNvPr>
        <xdr:cNvSpPr/>
      </xdr:nvSpPr>
      <xdr:spPr>
        <a:xfrm>
          <a:off x="2475506" y="19748060"/>
          <a:ext cx="68580" cy="76200"/>
        </a:xfrm>
        <a:prstGeom prst="ellipse">
          <a:avLst/>
        </a:prstGeom>
        <a:solidFill>
          <a:srgbClr val="0000FF"/>
        </a:solidFill>
        <a:ln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118274</xdr:colOff>
      <xdr:row>94</xdr:row>
      <xdr:rowOff>19879</xdr:rowOff>
    </xdr:from>
    <xdr:to>
      <xdr:col>6</xdr:col>
      <xdr:colOff>186854</xdr:colOff>
      <xdr:row>94</xdr:row>
      <xdr:rowOff>96079</xdr:rowOff>
    </xdr:to>
    <xdr:sp macro="" textlink="">
      <xdr:nvSpPr>
        <xdr:cNvPr id="142" name="วงรี 141">
          <a:extLst>
            <a:ext uri="{FF2B5EF4-FFF2-40B4-BE49-F238E27FC236}">
              <a16:creationId xmlns:a16="http://schemas.microsoft.com/office/drawing/2014/main" id="{85E0164E-6C63-4779-BFFE-ECC9762A8054}"/>
            </a:ext>
          </a:extLst>
        </xdr:cNvPr>
        <xdr:cNvSpPr/>
      </xdr:nvSpPr>
      <xdr:spPr>
        <a:xfrm>
          <a:off x="4141634" y="19732819"/>
          <a:ext cx="68580" cy="76200"/>
        </a:xfrm>
        <a:prstGeom prst="ellipse">
          <a:avLst/>
        </a:prstGeom>
        <a:solidFill>
          <a:srgbClr val="0000FF"/>
        </a:solidFill>
        <a:ln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119269</xdr:colOff>
      <xdr:row>93</xdr:row>
      <xdr:rowOff>65267</xdr:rowOff>
    </xdr:from>
    <xdr:to>
      <xdr:col>6</xdr:col>
      <xdr:colOff>187849</xdr:colOff>
      <xdr:row>93</xdr:row>
      <xdr:rowOff>141467</xdr:rowOff>
    </xdr:to>
    <xdr:sp macro="" textlink="">
      <xdr:nvSpPr>
        <xdr:cNvPr id="143" name="วงรี 142">
          <a:extLst>
            <a:ext uri="{FF2B5EF4-FFF2-40B4-BE49-F238E27FC236}">
              <a16:creationId xmlns:a16="http://schemas.microsoft.com/office/drawing/2014/main" id="{BB8AD839-EA91-4371-9F6D-157AA31C8C53}"/>
            </a:ext>
          </a:extLst>
        </xdr:cNvPr>
        <xdr:cNvSpPr/>
      </xdr:nvSpPr>
      <xdr:spPr>
        <a:xfrm>
          <a:off x="4142629" y="19511507"/>
          <a:ext cx="68580" cy="76200"/>
        </a:xfrm>
        <a:prstGeom prst="ellipse">
          <a:avLst/>
        </a:prstGeom>
        <a:solidFill>
          <a:srgbClr val="0000FF"/>
        </a:solidFill>
        <a:ln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450573</xdr:colOff>
      <xdr:row>92</xdr:row>
      <xdr:rowOff>178906</xdr:rowOff>
    </xdr:from>
    <xdr:to>
      <xdr:col>6</xdr:col>
      <xdr:colOff>205407</xdr:colOff>
      <xdr:row>94</xdr:row>
      <xdr:rowOff>6627</xdr:rowOff>
    </xdr:to>
    <xdr:sp macro="" textlink="">
      <xdr:nvSpPr>
        <xdr:cNvPr id="144" name="สี่เหลี่ยมผืนผ้า 143">
          <a:extLst>
            <a:ext uri="{FF2B5EF4-FFF2-40B4-BE49-F238E27FC236}">
              <a16:creationId xmlns:a16="http://schemas.microsoft.com/office/drawing/2014/main" id="{471370CA-C9B1-42E3-9B27-C46426E6052E}"/>
            </a:ext>
          </a:extLst>
        </xdr:cNvPr>
        <xdr:cNvSpPr/>
      </xdr:nvSpPr>
      <xdr:spPr>
        <a:xfrm>
          <a:off x="2458277" y="19606593"/>
          <a:ext cx="1762539" cy="324677"/>
        </a:xfrm>
        <a:prstGeom prst="rect">
          <a:avLst/>
        </a:prstGeom>
        <a:noFill/>
        <a:ln w="25400"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160020</xdr:colOff>
      <xdr:row>91</xdr:row>
      <xdr:rowOff>38100</xdr:rowOff>
    </xdr:from>
    <xdr:to>
      <xdr:col>6</xdr:col>
      <xdr:colOff>160020</xdr:colOff>
      <xdr:row>92</xdr:row>
      <xdr:rowOff>129540</xdr:rowOff>
    </xdr:to>
    <xdr:cxnSp macro="">
      <xdr:nvCxnSpPr>
        <xdr:cNvPr id="275" name="ลูกศรเชื่อมต่อแบบตรง 274">
          <a:extLst>
            <a:ext uri="{FF2B5EF4-FFF2-40B4-BE49-F238E27FC236}">
              <a16:creationId xmlns:a16="http://schemas.microsoft.com/office/drawing/2014/main" id="{F310E0CC-2D07-5BA7-0DE9-380A799A9D61}"/>
            </a:ext>
          </a:extLst>
        </xdr:cNvPr>
        <xdr:cNvCxnSpPr/>
      </xdr:nvCxnSpPr>
      <xdr:spPr>
        <a:xfrm>
          <a:off x="4183380" y="19027140"/>
          <a:ext cx="0" cy="320040"/>
        </a:xfrm>
        <a:prstGeom prst="straightConnector1">
          <a:avLst/>
        </a:prstGeom>
        <a:ln w="12700">
          <a:solidFill>
            <a:srgbClr val="0000FF"/>
          </a:solidFill>
          <a:prstDash val="dash"/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624840</xdr:colOff>
      <xdr:row>97</xdr:row>
      <xdr:rowOff>144780</xdr:rowOff>
    </xdr:from>
    <xdr:to>
      <xdr:col>2</xdr:col>
      <xdr:colOff>45720</xdr:colOff>
      <xdr:row>98</xdr:row>
      <xdr:rowOff>0</xdr:rowOff>
    </xdr:to>
    <xdr:sp macro="" textlink="">
      <xdr:nvSpPr>
        <xdr:cNvPr id="151" name="วงรี 150">
          <a:extLst>
            <a:ext uri="{FF2B5EF4-FFF2-40B4-BE49-F238E27FC236}">
              <a16:creationId xmlns:a16="http://schemas.microsoft.com/office/drawing/2014/main" id="{6E16DA39-DEEE-4732-AA48-50878F41E330}"/>
            </a:ext>
          </a:extLst>
        </xdr:cNvPr>
        <xdr:cNvSpPr/>
      </xdr:nvSpPr>
      <xdr:spPr>
        <a:xfrm>
          <a:off x="1295400" y="20543520"/>
          <a:ext cx="91440" cy="83820"/>
        </a:xfrm>
        <a:prstGeom prst="ellipse">
          <a:avLst/>
        </a:prstGeom>
        <a:solidFill>
          <a:srgbClr val="EAEAEA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624840</xdr:colOff>
      <xdr:row>94</xdr:row>
      <xdr:rowOff>160020</xdr:rowOff>
    </xdr:from>
    <xdr:to>
      <xdr:col>2</xdr:col>
      <xdr:colOff>45720</xdr:colOff>
      <xdr:row>95</xdr:row>
      <xdr:rowOff>15240</xdr:rowOff>
    </xdr:to>
    <xdr:sp macro="" textlink="">
      <xdr:nvSpPr>
        <xdr:cNvPr id="152" name="วงรี 151">
          <a:extLst>
            <a:ext uri="{FF2B5EF4-FFF2-40B4-BE49-F238E27FC236}">
              <a16:creationId xmlns:a16="http://schemas.microsoft.com/office/drawing/2014/main" id="{31F2FB32-5DFB-4DC2-A368-6283C43FC7F4}"/>
            </a:ext>
          </a:extLst>
        </xdr:cNvPr>
        <xdr:cNvSpPr/>
      </xdr:nvSpPr>
      <xdr:spPr>
        <a:xfrm>
          <a:off x="1295400" y="19872960"/>
          <a:ext cx="91440" cy="83820"/>
        </a:xfrm>
        <a:prstGeom prst="ellipse">
          <a:avLst/>
        </a:prstGeom>
        <a:solidFill>
          <a:srgbClr val="EAEAEA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624840</xdr:colOff>
      <xdr:row>91</xdr:row>
      <xdr:rowOff>182880</xdr:rowOff>
    </xdr:from>
    <xdr:to>
      <xdr:col>2</xdr:col>
      <xdr:colOff>45720</xdr:colOff>
      <xdr:row>92</xdr:row>
      <xdr:rowOff>38100</xdr:rowOff>
    </xdr:to>
    <xdr:sp macro="" textlink="">
      <xdr:nvSpPr>
        <xdr:cNvPr id="153" name="วงรี 152">
          <a:extLst>
            <a:ext uri="{FF2B5EF4-FFF2-40B4-BE49-F238E27FC236}">
              <a16:creationId xmlns:a16="http://schemas.microsoft.com/office/drawing/2014/main" id="{7471F9F8-E609-4ACA-8BE0-6707C5A56DAF}"/>
            </a:ext>
          </a:extLst>
        </xdr:cNvPr>
        <xdr:cNvSpPr/>
      </xdr:nvSpPr>
      <xdr:spPr>
        <a:xfrm>
          <a:off x="1295400" y="19171920"/>
          <a:ext cx="91440" cy="83820"/>
        </a:xfrm>
        <a:prstGeom prst="ellipse">
          <a:avLst/>
        </a:prstGeom>
        <a:solidFill>
          <a:srgbClr val="EAEAEA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624840</xdr:colOff>
      <xdr:row>100</xdr:row>
      <xdr:rowOff>198120</xdr:rowOff>
    </xdr:from>
    <xdr:to>
      <xdr:col>2</xdr:col>
      <xdr:colOff>45720</xdr:colOff>
      <xdr:row>101</xdr:row>
      <xdr:rowOff>53340</xdr:rowOff>
    </xdr:to>
    <xdr:sp macro="" textlink="">
      <xdr:nvSpPr>
        <xdr:cNvPr id="154" name="วงรี 153">
          <a:extLst>
            <a:ext uri="{FF2B5EF4-FFF2-40B4-BE49-F238E27FC236}">
              <a16:creationId xmlns:a16="http://schemas.microsoft.com/office/drawing/2014/main" id="{14204746-214C-418A-B026-8FFEC2047DD9}"/>
            </a:ext>
          </a:extLst>
        </xdr:cNvPr>
        <xdr:cNvSpPr/>
      </xdr:nvSpPr>
      <xdr:spPr>
        <a:xfrm>
          <a:off x="1295400" y="21290280"/>
          <a:ext cx="91440" cy="83820"/>
        </a:xfrm>
        <a:prstGeom prst="ellipse">
          <a:avLst/>
        </a:prstGeom>
        <a:solidFill>
          <a:srgbClr val="EAEAEA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624840</xdr:colOff>
      <xdr:row>104</xdr:row>
      <xdr:rowOff>175260</xdr:rowOff>
    </xdr:from>
    <xdr:to>
      <xdr:col>2</xdr:col>
      <xdr:colOff>45720</xdr:colOff>
      <xdr:row>105</xdr:row>
      <xdr:rowOff>0</xdr:rowOff>
    </xdr:to>
    <xdr:sp macro="" textlink="">
      <xdr:nvSpPr>
        <xdr:cNvPr id="158" name="วงรี 157">
          <a:extLst>
            <a:ext uri="{FF2B5EF4-FFF2-40B4-BE49-F238E27FC236}">
              <a16:creationId xmlns:a16="http://schemas.microsoft.com/office/drawing/2014/main" id="{64B34EC2-5F3F-4220-9D4A-B2675B02340A}"/>
            </a:ext>
          </a:extLst>
        </xdr:cNvPr>
        <xdr:cNvSpPr/>
      </xdr:nvSpPr>
      <xdr:spPr>
        <a:xfrm>
          <a:off x="1295400" y="22212300"/>
          <a:ext cx="91440" cy="83820"/>
        </a:xfrm>
        <a:prstGeom prst="ellipse">
          <a:avLst/>
        </a:prstGeom>
        <a:solidFill>
          <a:srgbClr val="EAEAEA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624840</xdr:colOff>
      <xdr:row>111</xdr:row>
      <xdr:rowOff>182880</xdr:rowOff>
    </xdr:from>
    <xdr:to>
      <xdr:col>3</xdr:col>
      <xdr:colOff>45720</xdr:colOff>
      <xdr:row>112</xdr:row>
      <xdr:rowOff>38100</xdr:rowOff>
    </xdr:to>
    <xdr:sp macro="" textlink="">
      <xdr:nvSpPr>
        <xdr:cNvPr id="169" name="วงรี 168">
          <a:extLst>
            <a:ext uri="{FF2B5EF4-FFF2-40B4-BE49-F238E27FC236}">
              <a16:creationId xmlns:a16="http://schemas.microsoft.com/office/drawing/2014/main" id="{337E878F-8758-45BA-8CA7-B3C77CC01DBE}"/>
            </a:ext>
          </a:extLst>
        </xdr:cNvPr>
        <xdr:cNvSpPr/>
      </xdr:nvSpPr>
      <xdr:spPr>
        <a:xfrm>
          <a:off x="1965960" y="23957280"/>
          <a:ext cx="91440" cy="83820"/>
        </a:xfrm>
        <a:prstGeom prst="ellipse">
          <a:avLst/>
        </a:prstGeom>
        <a:solidFill>
          <a:srgbClr val="EAEAEA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609600</xdr:colOff>
      <xdr:row>113</xdr:row>
      <xdr:rowOff>190500</xdr:rowOff>
    </xdr:from>
    <xdr:to>
      <xdr:col>7</xdr:col>
      <xdr:colOff>30480</xdr:colOff>
      <xdr:row>114</xdr:row>
      <xdr:rowOff>38100</xdr:rowOff>
    </xdr:to>
    <xdr:sp macro="" textlink="">
      <xdr:nvSpPr>
        <xdr:cNvPr id="170" name="วงรี 169">
          <a:extLst>
            <a:ext uri="{FF2B5EF4-FFF2-40B4-BE49-F238E27FC236}">
              <a16:creationId xmlns:a16="http://schemas.microsoft.com/office/drawing/2014/main" id="{192F6E5B-503E-4831-9F9D-DCFCBB2F75C2}"/>
            </a:ext>
          </a:extLst>
        </xdr:cNvPr>
        <xdr:cNvSpPr/>
      </xdr:nvSpPr>
      <xdr:spPr>
        <a:xfrm>
          <a:off x="4632960" y="24429720"/>
          <a:ext cx="91440" cy="83820"/>
        </a:xfrm>
        <a:prstGeom prst="ellipse">
          <a:avLst/>
        </a:prstGeom>
        <a:solidFill>
          <a:srgbClr val="EAEAEA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624840</xdr:colOff>
      <xdr:row>113</xdr:row>
      <xdr:rowOff>198120</xdr:rowOff>
    </xdr:from>
    <xdr:to>
      <xdr:col>3</xdr:col>
      <xdr:colOff>45720</xdr:colOff>
      <xdr:row>114</xdr:row>
      <xdr:rowOff>45720</xdr:rowOff>
    </xdr:to>
    <xdr:sp macro="" textlink="">
      <xdr:nvSpPr>
        <xdr:cNvPr id="173" name="วงรี 172">
          <a:extLst>
            <a:ext uri="{FF2B5EF4-FFF2-40B4-BE49-F238E27FC236}">
              <a16:creationId xmlns:a16="http://schemas.microsoft.com/office/drawing/2014/main" id="{C1F998ED-B15F-4BEE-A405-060ED8B08D04}"/>
            </a:ext>
          </a:extLst>
        </xdr:cNvPr>
        <xdr:cNvSpPr/>
      </xdr:nvSpPr>
      <xdr:spPr>
        <a:xfrm>
          <a:off x="1965960" y="24437340"/>
          <a:ext cx="91440" cy="83820"/>
        </a:xfrm>
        <a:prstGeom prst="ellipse">
          <a:avLst/>
        </a:prstGeom>
        <a:solidFill>
          <a:srgbClr val="EAEAEA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609600</xdr:colOff>
      <xdr:row>111</xdr:row>
      <xdr:rowOff>182880</xdr:rowOff>
    </xdr:from>
    <xdr:to>
      <xdr:col>7</xdr:col>
      <xdr:colOff>30480</xdr:colOff>
      <xdr:row>112</xdr:row>
      <xdr:rowOff>38100</xdr:rowOff>
    </xdr:to>
    <xdr:sp macro="" textlink="">
      <xdr:nvSpPr>
        <xdr:cNvPr id="175" name="วงรี 174">
          <a:extLst>
            <a:ext uri="{FF2B5EF4-FFF2-40B4-BE49-F238E27FC236}">
              <a16:creationId xmlns:a16="http://schemas.microsoft.com/office/drawing/2014/main" id="{EBA30B0E-1FB1-4A62-B1A8-5B0CC4C7A210}"/>
            </a:ext>
          </a:extLst>
        </xdr:cNvPr>
        <xdr:cNvSpPr/>
      </xdr:nvSpPr>
      <xdr:spPr>
        <a:xfrm>
          <a:off x="4632960" y="23957280"/>
          <a:ext cx="91440" cy="83820"/>
        </a:xfrm>
        <a:prstGeom prst="ellipse">
          <a:avLst/>
        </a:prstGeom>
        <a:solidFill>
          <a:srgbClr val="EAEAEA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114300</xdr:colOff>
      <xdr:row>111</xdr:row>
      <xdr:rowOff>175260</xdr:rowOff>
    </xdr:from>
    <xdr:to>
      <xdr:col>6</xdr:col>
      <xdr:colOff>205740</xdr:colOff>
      <xdr:row>112</xdr:row>
      <xdr:rowOff>30480</xdr:rowOff>
    </xdr:to>
    <xdr:sp macro="" textlink="">
      <xdr:nvSpPr>
        <xdr:cNvPr id="176" name="วงรี 175">
          <a:extLst>
            <a:ext uri="{FF2B5EF4-FFF2-40B4-BE49-F238E27FC236}">
              <a16:creationId xmlns:a16="http://schemas.microsoft.com/office/drawing/2014/main" id="{F84F6DA5-344A-48CB-988A-C894666D1E93}"/>
            </a:ext>
          </a:extLst>
        </xdr:cNvPr>
        <xdr:cNvSpPr/>
      </xdr:nvSpPr>
      <xdr:spPr>
        <a:xfrm>
          <a:off x="4137660" y="23949660"/>
          <a:ext cx="91440" cy="83820"/>
        </a:xfrm>
        <a:prstGeom prst="ellipse">
          <a:avLst/>
        </a:prstGeom>
        <a:solidFill>
          <a:srgbClr val="EAEAEA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449580</xdr:colOff>
      <xdr:row>111</xdr:row>
      <xdr:rowOff>182880</xdr:rowOff>
    </xdr:from>
    <xdr:to>
      <xdr:col>3</xdr:col>
      <xdr:colOff>541020</xdr:colOff>
      <xdr:row>112</xdr:row>
      <xdr:rowOff>38100</xdr:rowOff>
    </xdr:to>
    <xdr:sp macro="" textlink="">
      <xdr:nvSpPr>
        <xdr:cNvPr id="177" name="วงรี 176">
          <a:extLst>
            <a:ext uri="{FF2B5EF4-FFF2-40B4-BE49-F238E27FC236}">
              <a16:creationId xmlns:a16="http://schemas.microsoft.com/office/drawing/2014/main" id="{C7065FEE-9D11-4229-8346-3DC8B5F28FEB}"/>
            </a:ext>
          </a:extLst>
        </xdr:cNvPr>
        <xdr:cNvSpPr/>
      </xdr:nvSpPr>
      <xdr:spPr>
        <a:xfrm>
          <a:off x="2461260" y="23957280"/>
          <a:ext cx="91440" cy="83820"/>
        </a:xfrm>
        <a:prstGeom prst="ellipse">
          <a:avLst/>
        </a:prstGeom>
        <a:solidFill>
          <a:srgbClr val="EAEAEA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601980</xdr:colOff>
      <xdr:row>101</xdr:row>
      <xdr:rowOff>175260</xdr:rowOff>
    </xdr:from>
    <xdr:to>
      <xdr:col>3</xdr:col>
      <xdr:colOff>601980</xdr:colOff>
      <xdr:row>107</xdr:row>
      <xdr:rowOff>167640</xdr:rowOff>
    </xdr:to>
    <xdr:cxnSp macro="">
      <xdr:nvCxnSpPr>
        <xdr:cNvPr id="183" name="ตัวเชื่อมต่อตรง 182">
          <a:extLst>
            <a:ext uri="{FF2B5EF4-FFF2-40B4-BE49-F238E27FC236}">
              <a16:creationId xmlns:a16="http://schemas.microsoft.com/office/drawing/2014/main" id="{5E2519CF-AD1C-4256-AAD0-748814DEDFD3}"/>
            </a:ext>
          </a:extLst>
        </xdr:cNvPr>
        <xdr:cNvCxnSpPr/>
      </xdr:nvCxnSpPr>
      <xdr:spPr>
        <a:xfrm>
          <a:off x="2613660" y="21496020"/>
          <a:ext cx="0" cy="1485900"/>
        </a:xfrm>
        <a:prstGeom prst="line">
          <a:avLst/>
        </a:prstGeom>
        <a:ln>
          <a:solidFill>
            <a:srgbClr val="008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594360</xdr:colOff>
      <xdr:row>101</xdr:row>
      <xdr:rowOff>175260</xdr:rowOff>
    </xdr:from>
    <xdr:to>
      <xdr:col>4</xdr:col>
      <xdr:colOff>335280</xdr:colOff>
      <xdr:row>101</xdr:row>
      <xdr:rowOff>175260</xdr:rowOff>
    </xdr:to>
    <xdr:cxnSp macro="">
      <xdr:nvCxnSpPr>
        <xdr:cNvPr id="206" name="ตัวเชื่อมต่อตรง 205">
          <a:extLst>
            <a:ext uri="{FF2B5EF4-FFF2-40B4-BE49-F238E27FC236}">
              <a16:creationId xmlns:a16="http://schemas.microsoft.com/office/drawing/2014/main" id="{9CD78881-9AE0-463C-A4B8-9FB1FD5596EF}"/>
            </a:ext>
          </a:extLst>
        </xdr:cNvPr>
        <xdr:cNvCxnSpPr/>
      </xdr:nvCxnSpPr>
      <xdr:spPr>
        <a:xfrm>
          <a:off x="2606040" y="21496020"/>
          <a:ext cx="411480" cy="0"/>
        </a:xfrm>
        <a:prstGeom prst="line">
          <a:avLst/>
        </a:prstGeom>
        <a:ln>
          <a:solidFill>
            <a:srgbClr val="008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228600</xdr:colOff>
      <xdr:row>101</xdr:row>
      <xdr:rowOff>175260</xdr:rowOff>
    </xdr:from>
    <xdr:to>
      <xdr:col>6</xdr:col>
      <xdr:colOff>228600</xdr:colOff>
      <xdr:row>107</xdr:row>
      <xdr:rowOff>167640</xdr:rowOff>
    </xdr:to>
    <xdr:cxnSp macro="">
      <xdr:nvCxnSpPr>
        <xdr:cNvPr id="215" name="ตัวเชื่อมต่อตรง 214">
          <a:extLst>
            <a:ext uri="{FF2B5EF4-FFF2-40B4-BE49-F238E27FC236}">
              <a16:creationId xmlns:a16="http://schemas.microsoft.com/office/drawing/2014/main" id="{F16B79B7-F4FB-4A19-8F1D-B75584CB7F18}"/>
            </a:ext>
          </a:extLst>
        </xdr:cNvPr>
        <xdr:cNvCxnSpPr/>
      </xdr:nvCxnSpPr>
      <xdr:spPr>
        <a:xfrm>
          <a:off x="4251960" y="21496020"/>
          <a:ext cx="0" cy="1485900"/>
        </a:xfrm>
        <a:prstGeom prst="line">
          <a:avLst/>
        </a:prstGeom>
        <a:ln>
          <a:solidFill>
            <a:srgbClr val="008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220980</xdr:colOff>
      <xdr:row>101</xdr:row>
      <xdr:rowOff>175260</xdr:rowOff>
    </xdr:from>
    <xdr:to>
      <xdr:col>6</xdr:col>
      <xdr:colOff>632460</xdr:colOff>
      <xdr:row>101</xdr:row>
      <xdr:rowOff>175260</xdr:rowOff>
    </xdr:to>
    <xdr:cxnSp macro="">
      <xdr:nvCxnSpPr>
        <xdr:cNvPr id="218" name="ตัวเชื่อมต่อตรง 217">
          <a:extLst>
            <a:ext uri="{FF2B5EF4-FFF2-40B4-BE49-F238E27FC236}">
              <a16:creationId xmlns:a16="http://schemas.microsoft.com/office/drawing/2014/main" id="{9080BCF4-6CDD-47BD-876F-3FCF6BB44975}"/>
            </a:ext>
          </a:extLst>
        </xdr:cNvPr>
        <xdr:cNvCxnSpPr/>
      </xdr:nvCxnSpPr>
      <xdr:spPr>
        <a:xfrm>
          <a:off x="4244340" y="21496020"/>
          <a:ext cx="411480" cy="0"/>
        </a:xfrm>
        <a:prstGeom prst="line">
          <a:avLst/>
        </a:prstGeom>
        <a:ln>
          <a:solidFill>
            <a:srgbClr val="008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411480</xdr:colOff>
      <xdr:row>101</xdr:row>
      <xdr:rowOff>175260</xdr:rowOff>
    </xdr:from>
    <xdr:to>
      <xdr:col>3</xdr:col>
      <xdr:colOff>411480</xdr:colOff>
      <xdr:row>107</xdr:row>
      <xdr:rowOff>167640</xdr:rowOff>
    </xdr:to>
    <xdr:cxnSp macro="">
      <xdr:nvCxnSpPr>
        <xdr:cNvPr id="222" name="ตัวเชื่อมต่อตรง 221">
          <a:extLst>
            <a:ext uri="{FF2B5EF4-FFF2-40B4-BE49-F238E27FC236}">
              <a16:creationId xmlns:a16="http://schemas.microsoft.com/office/drawing/2014/main" id="{52348CF0-6A15-4D5F-9363-162170A01F02}"/>
            </a:ext>
          </a:extLst>
        </xdr:cNvPr>
        <xdr:cNvCxnSpPr/>
      </xdr:nvCxnSpPr>
      <xdr:spPr>
        <a:xfrm>
          <a:off x="2423160" y="21496020"/>
          <a:ext cx="0" cy="1485900"/>
        </a:xfrm>
        <a:prstGeom prst="line">
          <a:avLst/>
        </a:prstGeom>
        <a:ln>
          <a:solidFill>
            <a:srgbClr val="008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7620</xdr:colOff>
      <xdr:row>101</xdr:row>
      <xdr:rowOff>182880</xdr:rowOff>
    </xdr:from>
    <xdr:to>
      <xdr:col>3</xdr:col>
      <xdr:colOff>419100</xdr:colOff>
      <xdr:row>101</xdr:row>
      <xdr:rowOff>182880</xdr:rowOff>
    </xdr:to>
    <xdr:cxnSp macro="">
      <xdr:nvCxnSpPr>
        <xdr:cNvPr id="223" name="ตัวเชื่อมต่อตรง 222">
          <a:extLst>
            <a:ext uri="{FF2B5EF4-FFF2-40B4-BE49-F238E27FC236}">
              <a16:creationId xmlns:a16="http://schemas.microsoft.com/office/drawing/2014/main" id="{2F58661C-CFB2-4FB6-A6A3-7521828DF4D9}"/>
            </a:ext>
          </a:extLst>
        </xdr:cNvPr>
        <xdr:cNvCxnSpPr/>
      </xdr:nvCxnSpPr>
      <xdr:spPr>
        <a:xfrm>
          <a:off x="2019300" y="21503640"/>
          <a:ext cx="411480" cy="0"/>
        </a:xfrm>
        <a:prstGeom prst="line">
          <a:avLst/>
        </a:prstGeom>
        <a:ln>
          <a:solidFill>
            <a:srgbClr val="008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60960</xdr:colOff>
      <xdr:row>101</xdr:row>
      <xdr:rowOff>175260</xdr:rowOff>
    </xdr:from>
    <xdr:to>
      <xdr:col>6</xdr:col>
      <xdr:colOff>60960</xdr:colOff>
      <xdr:row>107</xdr:row>
      <xdr:rowOff>167640</xdr:rowOff>
    </xdr:to>
    <xdr:cxnSp macro="">
      <xdr:nvCxnSpPr>
        <xdr:cNvPr id="224" name="ตัวเชื่อมต่อตรง 223">
          <a:extLst>
            <a:ext uri="{FF2B5EF4-FFF2-40B4-BE49-F238E27FC236}">
              <a16:creationId xmlns:a16="http://schemas.microsoft.com/office/drawing/2014/main" id="{EFC0E8F6-C504-494E-98BA-C54C0F02E3A4}"/>
            </a:ext>
          </a:extLst>
        </xdr:cNvPr>
        <xdr:cNvCxnSpPr/>
      </xdr:nvCxnSpPr>
      <xdr:spPr>
        <a:xfrm>
          <a:off x="4084320" y="21496020"/>
          <a:ext cx="0" cy="1485900"/>
        </a:xfrm>
        <a:prstGeom prst="line">
          <a:avLst/>
        </a:prstGeom>
        <a:ln>
          <a:solidFill>
            <a:srgbClr val="008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327660</xdr:colOff>
      <xdr:row>101</xdr:row>
      <xdr:rowOff>182880</xdr:rowOff>
    </xdr:from>
    <xdr:to>
      <xdr:col>6</xdr:col>
      <xdr:colOff>68580</xdr:colOff>
      <xdr:row>101</xdr:row>
      <xdr:rowOff>182880</xdr:rowOff>
    </xdr:to>
    <xdr:cxnSp macro="">
      <xdr:nvCxnSpPr>
        <xdr:cNvPr id="225" name="ตัวเชื่อมต่อตรง 224">
          <a:extLst>
            <a:ext uri="{FF2B5EF4-FFF2-40B4-BE49-F238E27FC236}">
              <a16:creationId xmlns:a16="http://schemas.microsoft.com/office/drawing/2014/main" id="{30C8EA21-E14E-40F3-8634-E5885EEE9D5B}"/>
            </a:ext>
          </a:extLst>
        </xdr:cNvPr>
        <xdr:cNvCxnSpPr/>
      </xdr:nvCxnSpPr>
      <xdr:spPr>
        <a:xfrm>
          <a:off x="3680460" y="21503640"/>
          <a:ext cx="411480" cy="0"/>
        </a:xfrm>
        <a:prstGeom prst="line">
          <a:avLst/>
        </a:prstGeom>
        <a:ln>
          <a:solidFill>
            <a:srgbClr val="008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114300</xdr:colOff>
      <xdr:row>109</xdr:row>
      <xdr:rowOff>7620</xdr:rowOff>
    </xdr:from>
    <xdr:to>
      <xdr:col>11</xdr:col>
      <xdr:colOff>91440</xdr:colOff>
      <xdr:row>110</xdr:row>
      <xdr:rowOff>38100</xdr:rowOff>
    </xdr:to>
    <xdr:sp macro="" textlink="">
      <xdr:nvSpPr>
        <xdr:cNvPr id="226" name="กล่องข้อความ 225">
          <a:extLst>
            <a:ext uri="{FF2B5EF4-FFF2-40B4-BE49-F238E27FC236}">
              <a16:creationId xmlns:a16="http://schemas.microsoft.com/office/drawing/2014/main" id="{F4765F98-D60F-4870-9350-463BAF6B50AA}"/>
            </a:ext>
          </a:extLst>
        </xdr:cNvPr>
        <xdr:cNvSpPr txBox="1"/>
      </xdr:nvSpPr>
      <xdr:spPr>
        <a:xfrm>
          <a:off x="6819900" y="23286720"/>
          <a:ext cx="647700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>
              <a:solidFill>
                <a:schemeClr val="accent3">
                  <a:lumMod val="75000"/>
                </a:schemeClr>
              </a:solidFill>
            </a:rPr>
            <a:t>mm. L =</a:t>
          </a:r>
        </a:p>
      </xdr:txBody>
    </xdr:sp>
    <xdr:clientData/>
  </xdr:twoCellAnchor>
  <xdr:twoCellAnchor>
    <xdr:from>
      <xdr:col>8</xdr:col>
      <xdr:colOff>457200</xdr:colOff>
      <xdr:row>109</xdr:row>
      <xdr:rowOff>228600</xdr:rowOff>
    </xdr:from>
    <xdr:to>
      <xdr:col>10</xdr:col>
      <xdr:colOff>281940</xdr:colOff>
      <xdr:row>111</xdr:row>
      <xdr:rowOff>7620</xdr:rowOff>
    </xdr:to>
    <xdr:sp macro="" textlink="">
      <xdr:nvSpPr>
        <xdr:cNvPr id="227" name="กล่องข้อความ 226">
          <a:extLst>
            <a:ext uri="{FF2B5EF4-FFF2-40B4-BE49-F238E27FC236}">
              <a16:creationId xmlns:a16="http://schemas.microsoft.com/office/drawing/2014/main" id="{CDB6C0DB-FD15-4DEA-9F3F-33C0A0391B4D}"/>
            </a:ext>
          </a:extLst>
        </xdr:cNvPr>
        <xdr:cNvSpPr txBox="1"/>
      </xdr:nvSpPr>
      <xdr:spPr>
        <a:xfrm>
          <a:off x="5821680" y="23507700"/>
          <a:ext cx="1165860" cy="2743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 b="1">
              <a:solidFill>
                <a:schemeClr val="accent3">
                  <a:lumMod val="75000"/>
                </a:schemeClr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m. </a:t>
          </a:r>
          <a:r>
            <a:rPr lang="th-TH" sz="1400" b="1">
              <a:solidFill>
                <a:schemeClr val="accent3">
                  <a:lumMod val="75000"/>
                </a:schemeClr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อยู่ในเสาเข็ม =</a:t>
          </a:r>
          <a:endParaRPr lang="en-US" sz="1400" b="1">
            <a:solidFill>
              <a:schemeClr val="accent3">
                <a:lumMod val="75000"/>
              </a:schemeClr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6</xdr:col>
      <xdr:colOff>662940</xdr:colOff>
      <xdr:row>109</xdr:row>
      <xdr:rowOff>228600</xdr:rowOff>
    </xdr:from>
    <xdr:to>
      <xdr:col>8</xdr:col>
      <xdr:colOff>327660</xdr:colOff>
      <xdr:row>111</xdr:row>
      <xdr:rowOff>7620</xdr:rowOff>
    </xdr:to>
    <xdr:sp macro="" textlink="">
      <xdr:nvSpPr>
        <xdr:cNvPr id="231" name="กล่องข้อความ 230">
          <a:extLst>
            <a:ext uri="{FF2B5EF4-FFF2-40B4-BE49-F238E27FC236}">
              <a16:creationId xmlns:a16="http://schemas.microsoft.com/office/drawing/2014/main" id="{EDBF892B-DA63-476E-9AF4-6E775C263B12}"/>
            </a:ext>
          </a:extLst>
        </xdr:cNvPr>
        <xdr:cNvSpPr txBox="1"/>
      </xdr:nvSpPr>
      <xdr:spPr>
        <a:xfrm>
          <a:off x="4686300" y="23507700"/>
          <a:ext cx="1005840" cy="2743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400" b="1">
              <a:solidFill>
                <a:schemeClr val="accent3">
                  <a:lumMod val="75000"/>
                </a:schemeClr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อยู่ในฐานราก</a:t>
          </a:r>
          <a:r>
            <a:rPr lang="en-US" sz="1400" b="1">
              <a:solidFill>
                <a:schemeClr val="accent3">
                  <a:lumMod val="75000"/>
                </a:schemeClr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400" b="1">
              <a:solidFill>
                <a:schemeClr val="accent3">
                  <a:lumMod val="75000"/>
                </a:schemeClr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=</a:t>
          </a:r>
          <a:endParaRPr lang="en-US" sz="1400" b="1">
            <a:solidFill>
              <a:schemeClr val="accent3">
                <a:lumMod val="75000"/>
              </a:schemeClr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10</xdr:col>
      <xdr:colOff>396240</xdr:colOff>
      <xdr:row>110</xdr:row>
      <xdr:rowOff>15240</xdr:rowOff>
    </xdr:from>
    <xdr:to>
      <xdr:col>11</xdr:col>
      <xdr:colOff>182880</xdr:colOff>
      <xdr:row>111</xdr:row>
      <xdr:rowOff>22860</xdr:rowOff>
    </xdr:to>
    <xdr:sp macro="" textlink="">
      <xdr:nvSpPr>
        <xdr:cNvPr id="232" name="กล่องข้อความ 231">
          <a:extLst>
            <a:ext uri="{FF2B5EF4-FFF2-40B4-BE49-F238E27FC236}">
              <a16:creationId xmlns:a16="http://schemas.microsoft.com/office/drawing/2014/main" id="{73FB100B-EEF9-46BA-94D6-42C8DAED4D7C}"/>
            </a:ext>
          </a:extLst>
        </xdr:cNvPr>
        <xdr:cNvSpPr txBox="1"/>
      </xdr:nvSpPr>
      <xdr:spPr>
        <a:xfrm>
          <a:off x="7101840" y="23530560"/>
          <a:ext cx="457200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>
              <a:solidFill>
                <a:schemeClr val="accent3">
                  <a:lumMod val="75000"/>
                </a:schemeClr>
              </a:solidFill>
            </a:rPr>
            <a:t>m.</a:t>
          </a:r>
        </a:p>
      </xdr:txBody>
    </xdr:sp>
    <xdr:clientData/>
  </xdr:twoCellAnchor>
  <xdr:twoCellAnchor>
    <xdr:from>
      <xdr:col>14</xdr:col>
      <xdr:colOff>609600</xdr:colOff>
      <xdr:row>53</xdr:row>
      <xdr:rowOff>220980</xdr:rowOff>
    </xdr:from>
    <xdr:to>
      <xdr:col>16</xdr:col>
      <xdr:colOff>358140</xdr:colOff>
      <xdr:row>55</xdr:row>
      <xdr:rowOff>76200</xdr:rowOff>
    </xdr:to>
    <xdr:sp macro="" textlink="">
      <xdr:nvSpPr>
        <xdr:cNvPr id="233" name="กล่องข้อความ 232">
          <a:extLst>
            <a:ext uri="{FF2B5EF4-FFF2-40B4-BE49-F238E27FC236}">
              <a16:creationId xmlns:a16="http://schemas.microsoft.com/office/drawing/2014/main" id="{1BA80520-0465-4696-B244-3520334EB9A3}"/>
            </a:ext>
          </a:extLst>
        </xdr:cNvPr>
        <xdr:cNvSpPr txBox="1"/>
      </xdr:nvSpPr>
      <xdr:spPr>
        <a:xfrm>
          <a:off x="10073640" y="11612880"/>
          <a:ext cx="1181100" cy="327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400" b="1">
              <a:latin typeface="TH SarabunPSK" panose="020B0500040200020003" pitchFamily="34" charset="-34"/>
              <a:cs typeface="TH SarabunPSK" panose="020B0500040200020003" pitchFamily="34" charset="-34"/>
            </a:rPr>
            <a:t>เผื่อ </a:t>
          </a:r>
          <a:r>
            <a:rPr lang="en-US" sz="1400" b="1">
              <a:latin typeface="TH SarabunPSK" panose="020B0500040200020003" pitchFamily="34" charset="-34"/>
              <a:cs typeface="TH SarabunPSK" panose="020B0500040200020003" pitchFamily="34" charset="-34"/>
            </a:rPr>
            <a:t>Dowle Bar </a:t>
          </a:r>
          <a:r>
            <a:rPr lang="th-TH" sz="1400" b="1">
              <a:latin typeface="TH SarabunPSK" panose="020B0500040200020003" pitchFamily="34" charset="-34"/>
              <a:cs typeface="TH SarabunPSK" panose="020B0500040200020003" pitchFamily="34" charset="-34"/>
            </a:rPr>
            <a:t>=</a:t>
          </a:r>
          <a:endParaRPr lang="en-US" sz="1400" b="1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16</xdr:col>
      <xdr:colOff>419100</xdr:colOff>
      <xdr:row>53</xdr:row>
      <xdr:rowOff>205740</xdr:rowOff>
    </xdr:from>
    <xdr:to>
      <xdr:col>17</xdr:col>
      <xdr:colOff>137160</xdr:colOff>
      <xdr:row>55</xdr:row>
      <xdr:rowOff>60960</xdr:rowOff>
    </xdr:to>
    <xdr:sp macro="" textlink="">
      <xdr:nvSpPr>
        <xdr:cNvPr id="234" name="กล่องข้อความ 233">
          <a:extLst>
            <a:ext uri="{FF2B5EF4-FFF2-40B4-BE49-F238E27FC236}">
              <a16:creationId xmlns:a16="http://schemas.microsoft.com/office/drawing/2014/main" id="{7572D782-15C9-4497-827A-F2D924D3D863}"/>
            </a:ext>
          </a:extLst>
        </xdr:cNvPr>
        <xdr:cNvSpPr txBox="1"/>
      </xdr:nvSpPr>
      <xdr:spPr>
        <a:xfrm>
          <a:off x="11315700" y="11597640"/>
          <a:ext cx="388620" cy="327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 b="1">
              <a:latin typeface="TH SarabunPSK" panose="020B0500040200020003" pitchFamily="34" charset="-34"/>
              <a:cs typeface="TH SarabunPSK" panose="020B0500040200020003" pitchFamily="34" charset="-34"/>
            </a:rPr>
            <a:t>m.</a:t>
          </a:r>
        </a:p>
      </xdr:txBody>
    </xdr:sp>
    <xdr:clientData/>
  </xdr:twoCellAnchor>
  <xdr:twoCellAnchor>
    <xdr:from>
      <xdr:col>14</xdr:col>
      <xdr:colOff>441960</xdr:colOff>
      <xdr:row>54</xdr:row>
      <xdr:rowOff>213360</xdr:rowOff>
    </xdr:from>
    <xdr:to>
      <xdr:col>16</xdr:col>
      <xdr:colOff>304800</xdr:colOff>
      <xdr:row>56</xdr:row>
      <xdr:rowOff>68580</xdr:rowOff>
    </xdr:to>
    <xdr:sp macro="" textlink="">
      <xdr:nvSpPr>
        <xdr:cNvPr id="236" name="กล่องข้อความ 235">
          <a:extLst>
            <a:ext uri="{FF2B5EF4-FFF2-40B4-BE49-F238E27FC236}">
              <a16:creationId xmlns:a16="http://schemas.microsoft.com/office/drawing/2014/main" id="{ADCBEDFB-938C-4526-88B3-BDBC69312D6C}"/>
            </a:ext>
          </a:extLst>
        </xdr:cNvPr>
        <xdr:cNvSpPr txBox="1"/>
      </xdr:nvSpPr>
      <xdr:spPr>
        <a:xfrm>
          <a:off x="9906000" y="11841480"/>
          <a:ext cx="1295400" cy="327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400" b="1">
              <a:latin typeface="TH SarabunPSK" panose="020B0500040200020003" pitchFamily="34" charset="-34"/>
              <a:cs typeface="TH SarabunPSK" panose="020B0500040200020003" pitchFamily="34" charset="-34"/>
            </a:rPr>
            <a:t>ดังนั้นสั่งที่ความยาว</a:t>
          </a:r>
          <a:r>
            <a:rPr lang="th-TH" sz="14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400" b="1">
              <a:latin typeface="TH SarabunPSK" panose="020B0500040200020003" pitchFamily="34" charset="-34"/>
              <a:cs typeface="TH SarabunPSK" panose="020B0500040200020003" pitchFamily="34" charset="-34"/>
            </a:rPr>
            <a:t>=</a:t>
          </a:r>
          <a:endParaRPr lang="en-US" sz="1400" b="1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16</xdr:col>
      <xdr:colOff>411480</xdr:colOff>
      <xdr:row>54</xdr:row>
      <xdr:rowOff>205740</xdr:rowOff>
    </xdr:from>
    <xdr:to>
      <xdr:col>17</xdr:col>
      <xdr:colOff>129540</xdr:colOff>
      <xdr:row>56</xdr:row>
      <xdr:rowOff>60960</xdr:rowOff>
    </xdr:to>
    <xdr:sp macro="" textlink="">
      <xdr:nvSpPr>
        <xdr:cNvPr id="237" name="กล่องข้อความ 236">
          <a:extLst>
            <a:ext uri="{FF2B5EF4-FFF2-40B4-BE49-F238E27FC236}">
              <a16:creationId xmlns:a16="http://schemas.microsoft.com/office/drawing/2014/main" id="{ECFA8E0A-1543-49A5-8B3A-4957E2ED5CA8}"/>
            </a:ext>
          </a:extLst>
        </xdr:cNvPr>
        <xdr:cNvSpPr txBox="1"/>
      </xdr:nvSpPr>
      <xdr:spPr>
        <a:xfrm>
          <a:off x="11308080" y="11833860"/>
          <a:ext cx="388620" cy="327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 b="1">
              <a:latin typeface="TH SarabunPSK" panose="020B0500040200020003" pitchFamily="34" charset="-34"/>
              <a:cs typeface="TH SarabunPSK" panose="020B0500040200020003" pitchFamily="34" charset="-34"/>
            </a:rPr>
            <a:t>m.</a:t>
          </a:r>
        </a:p>
      </xdr:txBody>
    </xdr:sp>
    <xdr:clientData/>
  </xdr:twoCellAnchor>
  <xdr:twoCellAnchor>
    <xdr:from>
      <xdr:col>11</xdr:col>
      <xdr:colOff>487678</xdr:colOff>
      <xdr:row>108</xdr:row>
      <xdr:rowOff>213360</xdr:rowOff>
    </xdr:from>
    <xdr:to>
      <xdr:col>12</xdr:col>
      <xdr:colOff>175258</xdr:colOff>
      <xdr:row>110</xdr:row>
      <xdr:rowOff>7620</xdr:rowOff>
    </xdr:to>
    <xdr:sp macro="" textlink="">
      <xdr:nvSpPr>
        <xdr:cNvPr id="238" name="กล่องข้อความ 237">
          <a:extLst>
            <a:ext uri="{FF2B5EF4-FFF2-40B4-BE49-F238E27FC236}">
              <a16:creationId xmlns:a16="http://schemas.microsoft.com/office/drawing/2014/main" id="{9B2B4A84-1189-4396-A157-4C786297A24F}"/>
            </a:ext>
          </a:extLst>
        </xdr:cNvPr>
        <xdr:cNvSpPr txBox="1"/>
      </xdr:nvSpPr>
      <xdr:spPr>
        <a:xfrm>
          <a:off x="7508964" y="25740360"/>
          <a:ext cx="416923" cy="27323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 b="1">
              <a:latin typeface="TH SarabunPSK" panose="020B0500040200020003" pitchFamily="34" charset="-34"/>
              <a:cs typeface="TH SarabunPSK" panose="020B0500040200020003" pitchFamily="34" charset="-34"/>
            </a:rPr>
            <a:t>Use</a:t>
          </a:r>
        </a:p>
      </xdr:txBody>
    </xdr:sp>
    <xdr:clientData/>
  </xdr:twoCellAnchor>
  <xdr:twoCellAnchor>
    <xdr:from>
      <xdr:col>11</xdr:col>
      <xdr:colOff>190500</xdr:colOff>
      <xdr:row>109</xdr:row>
      <xdr:rowOff>0</xdr:rowOff>
    </xdr:from>
    <xdr:to>
      <xdr:col>11</xdr:col>
      <xdr:colOff>647700</xdr:colOff>
      <xdr:row>110</xdr:row>
      <xdr:rowOff>30480</xdr:rowOff>
    </xdr:to>
    <xdr:sp macro="" textlink="">
      <xdr:nvSpPr>
        <xdr:cNvPr id="239" name="กล่องข้อความ 238">
          <a:extLst>
            <a:ext uri="{FF2B5EF4-FFF2-40B4-BE49-F238E27FC236}">
              <a16:creationId xmlns:a16="http://schemas.microsoft.com/office/drawing/2014/main" id="{DFC6904F-8C19-404D-B528-CE5CEEB21CF6}"/>
            </a:ext>
          </a:extLst>
        </xdr:cNvPr>
        <xdr:cNvSpPr txBox="1"/>
      </xdr:nvSpPr>
      <xdr:spPr>
        <a:xfrm>
          <a:off x="7566660" y="23279100"/>
          <a:ext cx="457200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>
              <a:solidFill>
                <a:schemeClr val="accent3">
                  <a:lumMod val="75000"/>
                </a:schemeClr>
              </a:solidFill>
            </a:rPr>
            <a:t>m.</a:t>
          </a:r>
        </a:p>
      </xdr:txBody>
    </xdr:sp>
    <xdr:clientData/>
  </xdr:twoCellAnchor>
  <xdr:twoCellAnchor>
    <xdr:from>
      <xdr:col>3</xdr:col>
      <xdr:colOff>68580</xdr:colOff>
      <xdr:row>101</xdr:row>
      <xdr:rowOff>106680</xdr:rowOff>
    </xdr:from>
    <xdr:to>
      <xdr:col>6</xdr:col>
      <xdr:colOff>579120</xdr:colOff>
      <xdr:row>101</xdr:row>
      <xdr:rowOff>106680</xdr:rowOff>
    </xdr:to>
    <xdr:cxnSp macro="">
      <xdr:nvCxnSpPr>
        <xdr:cNvPr id="243" name="ตัวเชื่อมต่อตรง 242">
          <a:extLst>
            <a:ext uri="{FF2B5EF4-FFF2-40B4-BE49-F238E27FC236}">
              <a16:creationId xmlns:a16="http://schemas.microsoft.com/office/drawing/2014/main" id="{62FDABBE-1404-8627-F42F-3C6EFF8CFD16}"/>
            </a:ext>
          </a:extLst>
        </xdr:cNvPr>
        <xdr:cNvCxnSpPr/>
      </xdr:nvCxnSpPr>
      <xdr:spPr>
        <a:xfrm>
          <a:off x="2080260" y="21427440"/>
          <a:ext cx="2522220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114300</xdr:colOff>
      <xdr:row>102</xdr:row>
      <xdr:rowOff>99060</xdr:rowOff>
    </xdr:from>
    <xdr:to>
      <xdr:col>3</xdr:col>
      <xdr:colOff>114300</xdr:colOff>
      <xdr:row>103</xdr:row>
      <xdr:rowOff>220980</xdr:rowOff>
    </xdr:to>
    <xdr:cxnSp macro="">
      <xdr:nvCxnSpPr>
        <xdr:cNvPr id="249" name="ตัวเชื่อมต่อตรง 248">
          <a:extLst>
            <a:ext uri="{FF2B5EF4-FFF2-40B4-BE49-F238E27FC236}">
              <a16:creationId xmlns:a16="http://schemas.microsoft.com/office/drawing/2014/main" id="{9F54D755-9848-9406-D7B7-9DF9B7466CD0}"/>
            </a:ext>
          </a:extLst>
        </xdr:cNvPr>
        <xdr:cNvCxnSpPr/>
      </xdr:nvCxnSpPr>
      <xdr:spPr>
        <a:xfrm>
          <a:off x="2125980" y="21648420"/>
          <a:ext cx="0" cy="35052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76200</xdr:colOff>
      <xdr:row>101</xdr:row>
      <xdr:rowOff>91440</xdr:rowOff>
    </xdr:from>
    <xdr:to>
      <xdr:col>3</xdr:col>
      <xdr:colOff>76200</xdr:colOff>
      <xdr:row>103</xdr:row>
      <xdr:rowOff>160020</xdr:rowOff>
    </xdr:to>
    <xdr:cxnSp macro="">
      <xdr:nvCxnSpPr>
        <xdr:cNvPr id="259" name="ตัวเชื่อมต่อตรง 258">
          <a:extLst>
            <a:ext uri="{FF2B5EF4-FFF2-40B4-BE49-F238E27FC236}">
              <a16:creationId xmlns:a16="http://schemas.microsoft.com/office/drawing/2014/main" id="{5824DEB1-7543-4FF8-A29D-E8B3891B2400}"/>
            </a:ext>
          </a:extLst>
        </xdr:cNvPr>
        <xdr:cNvCxnSpPr/>
      </xdr:nvCxnSpPr>
      <xdr:spPr>
        <a:xfrm>
          <a:off x="2087880" y="21412200"/>
          <a:ext cx="0" cy="52578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114300</xdr:colOff>
      <xdr:row>103</xdr:row>
      <xdr:rowOff>213360</xdr:rowOff>
    </xdr:from>
    <xdr:to>
      <xdr:col>6</xdr:col>
      <xdr:colOff>541020</xdr:colOff>
      <xdr:row>103</xdr:row>
      <xdr:rowOff>213360</xdr:rowOff>
    </xdr:to>
    <xdr:cxnSp macro="">
      <xdr:nvCxnSpPr>
        <xdr:cNvPr id="277" name="ตัวเชื่อมต่อตรง 276">
          <a:extLst>
            <a:ext uri="{FF2B5EF4-FFF2-40B4-BE49-F238E27FC236}">
              <a16:creationId xmlns:a16="http://schemas.microsoft.com/office/drawing/2014/main" id="{CB0FD317-E634-4DDA-879F-2922D7B9D274}"/>
            </a:ext>
          </a:extLst>
        </xdr:cNvPr>
        <xdr:cNvCxnSpPr/>
      </xdr:nvCxnSpPr>
      <xdr:spPr>
        <a:xfrm>
          <a:off x="2125980" y="21991320"/>
          <a:ext cx="2438400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587734</xdr:colOff>
      <xdr:row>101</xdr:row>
      <xdr:rowOff>91440</xdr:rowOff>
    </xdr:from>
    <xdr:to>
      <xdr:col>6</xdr:col>
      <xdr:colOff>587734</xdr:colOff>
      <xdr:row>103</xdr:row>
      <xdr:rowOff>160020</xdr:rowOff>
    </xdr:to>
    <xdr:cxnSp macro="">
      <xdr:nvCxnSpPr>
        <xdr:cNvPr id="284" name="ตัวเชื่อมต่อตรง 283">
          <a:extLst>
            <a:ext uri="{FF2B5EF4-FFF2-40B4-BE49-F238E27FC236}">
              <a16:creationId xmlns:a16="http://schemas.microsoft.com/office/drawing/2014/main" id="{386E3AB3-F74C-41E6-A0ED-0BA5E976A50C}"/>
            </a:ext>
          </a:extLst>
        </xdr:cNvPr>
        <xdr:cNvCxnSpPr/>
      </xdr:nvCxnSpPr>
      <xdr:spPr>
        <a:xfrm>
          <a:off x="4603143" y="21646101"/>
          <a:ext cx="0" cy="532406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548640</xdr:colOff>
      <xdr:row>102</xdr:row>
      <xdr:rowOff>99060</xdr:rowOff>
    </xdr:from>
    <xdr:to>
      <xdr:col>6</xdr:col>
      <xdr:colOff>548640</xdr:colOff>
      <xdr:row>103</xdr:row>
      <xdr:rowOff>220980</xdr:rowOff>
    </xdr:to>
    <xdr:cxnSp macro="">
      <xdr:nvCxnSpPr>
        <xdr:cNvPr id="285" name="ตัวเชื่อมต่อตรง 284">
          <a:extLst>
            <a:ext uri="{FF2B5EF4-FFF2-40B4-BE49-F238E27FC236}">
              <a16:creationId xmlns:a16="http://schemas.microsoft.com/office/drawing/2014/main" id="{EE28A47B-E668-41B7-8555-46F42E0052C9}"/>
            </a:ext>
          </a:extLst>
        </xdr:cNvPr>
        <xdr:cNvCxnSpPr/>
      </xdr:nvCxnSpPr>
      <xdr:spPr>
        <a:xfrm>
          <a:off x="4572000" y="21648420"/>
          <a:ext cx="0" cy="35052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624840</xdr:colOff>
      <xdr:row>103</xdr:row>
      <xdr:rowOff>117566</xdr:rowOff>
    </xdr:from>
    <xdr:to>
      <xdr:col>5</xdr:col>
      <xdr:colOff>30480</xdr:colOff>
      <xdr:row>103</xdr:row>
      <xdr:rowOff>193766</xdr:rowOff>
    </xdr:to>
    <xdr:sp macro="" textlink="">
      <xdr:nvSpPr>
        <xdr:cNvPr id="290" name="วงรี 289">
          <a:extLst>
            <a:ext uri="{FF2B5EF4-FFF2-40B4-BE49-F238E27FC236}">
              <a16:creationId xmlns:a16="http://schemas.microsoft.com/office/drawing/2014/main" id="{1FCBAAAD-9C23-4344-AF9A-9BF80B820C35}"/>
            </a:ext>
          </a:extLst>
        </xdr:cNvPr>
        <xdr:cNvSpPr/>
      </xdr:nvSpPr>
      <xdr:spPr>
        <a:xfrm>
          <a:off x="3307080" y="22063166"/>
          <a:ext cx="76200" cy="76200"/>
        </a:xfrm>
        <a:prstGeom prst="ellipse">
          <a:avLst/>
        </a:prstGeom>
        <a:solidFill>
          <a:srgbClr val="FF00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457199</xdr:colOff>
      <xdr:row>103</xdr:row>
      <xdr:rowOff>117566</xdr:rowOff>
    </xdr:from>
    <xdr:to>
      <xdr:col>6</xdr:col>
      <xdr:colOff>533399</xdr:colOff>
      <xdr:row>103</xdr:row>
      <xdr:rowOff>193766</xdr:rowOff>
    </xdr:to>
    <xdr:sp macro="" textlink="">
      <xdr:nvSpPr>
        <xdr:cNvPr id="292" name="วงรี 291">
          <a:extLst>
            <a:ext uri="{FF2B5EF4-FFF2-40B4-BE49-F238E27FC236}">
              <a16:creationId xmlns:a16="http://schemas.microsoft.com/office/drawing/2014/main" id="{219357C1-4DAC-424E-A929-1A26B15C2252}"/>
            </a:ext>
          </a:extLst>
        </xdr:cNvPr>
        <xdr:cNvSpPr/>
      </xdr:nvSpPr>
      <xdr:spPr>
        <a:xfrm>
          <a:off x="4480559" y="22063166"/>
          <a:ext cx="76200" cy="76200"/>
        </a:xfrm>
        <a:prstGeom prst="ellipse">
          <a:avLst/>
        </a:prstGeom>
        <a:solidFill>
          <a:srgbClr val="FF00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134983</xdr:colOff>
      <xdr:row>103</xdr:row>
      <xdr:rowOff>117566</xdr:rowOff>
    </xdr:from>
    <xdr:to>
      <xdr:col>3</xdr:col>
      <xdr:colOff>211183</xdr:colOff>
      <xdr:row>103</xdr:row>
      <xdr:rowOff>193766</xdr:rowOff>
    </xdr:to>
    <xdr:sp macro="" textlink="">
      <xdr:nvSpPr>
        <xdr:cNvPr id="293" name="วงรี 292">
          <a:extLst>
            <a:ext uri="{FF2B5EF4-FFF2-40B4-BE49-F238E27FC236}">
              <a16:creationId xmlns:a16="http://schemas.microsoft.com/office/drawing/2014/main" id="{3CDFB0C5-D1DD-4FBA-9A6D-95029539D1A6}"/>
            </a:ext>
          </a:extLst>
        </xdr:cNvPr>
        <xdr:cNvSpPr/>
      </xdr:nvSpPr>
      <xdr:spPr>
        <a:xfrm>
          <a:off x="2146663" y="22063166"/>
          <a:ext cx="76200" cy="76200"/>
        </a:xfrm>
        <a:prstGeom prst="ellipse">
          <a:avLst/>
        </a:prstGeom>
        <a:solidFill>
          <a:srgbClr val="FF00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274320</xdr:colOff>
      <xdr:row>103</xdr:row>
      <xdr:rowOff>115389</xdr:rowOff>
    </xdr:from>
    <xdr:to>
      <xdr:col>6</xdr:col>
      <xdr:colOff>350520</xdr:colOff>
      <xdr:row>103</xdr:row>
      <xdr:rowOff>191589</xdr:rowOff>
    </xdr:to>
    <xdr:sp macro="" textlink="">
      <xdr:nvSpPr>
        <xdr:cNvPr id="294" name="วงรี 293">
          <a:extLst>
            <a:ext uri="{FF2B5EF4-FFF2-40B4-BE49-F238E27FC236}">
              <a16:creationId xmlns:a16="http://schemas.microsoft.com/office/drawing/2014/main" id="{8293C7C9-EE1E-4C44-93A3-A2978F5838B7}"/>
            </a:ext>
          </a:extLst>
        </xdr:cNvPr>
        <xdr:cNvSpPr/>
      </xdr:nvSpPr>
      <xdr:spPr>
        <a:xfrm>
          <a:off x="4297680" y="22060989"/>
          <a:ext cx="76200" cy="76200"/>
        </a:xfrm>
        <a:prstGeom prst="ellipse">
          <a:avLst/>
        </a:prstGeom>
        <a:solidFill>
          <a:srgbClr val="FF00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56604</xdr:colOff>
      <xdr:row>103</xdr:row>
      <xdr:rowOff>111035</xdr:rowOff>
    </xdr:from>
    <xdr:to>
      <xdr:col>4</xdr:col>
      <xdr:colOff>132804</xdr:colOff>
      <xdr:row>103</xdr:row>
      <xdr:rowOff>189412</xdr:rowOff>
    </xdr:to>
    <xdr:sp macro="" textlink="">
      <xdr:nvSpPr>
        <xdr:cNvPr id="295" name="วงรี 294">
          <a:extLst>
            <a:ext uri="{FF2B5EF4-FFF2-40B4-BE49-F238E27FC236}">
              <a16:creationId xmlns:a16="http://schemas.microsoft.com/office/drawing/2014/main" id="{C2450DFA-5102-4C25-9EF2-0F2CEE4BB464}"/>
            </a:ext>
          </a:extLst>
        </xdr:cNvPr>
        <xdr:cNvSpPr/>
      </xdr:nvSpPr>
      <xdr:spPr>
        <a:xfrm>
          <a:off x="2738844" y="22056635"/>
          <a:ext cx="76200" cy="78377"/>
        </a:xfrm>
        <a:prstGeom prst="ellipse">
          <a:avLst/>
        </a:prstGeom>
        <a:solidFill>
          <a:srgbClr val="FF00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539931</xdr:colOff>
      <xdr:row>103</xdr:row>
      <xdr:rowOff>113212</xdr:rowOff>
    </xdr:from>
    <xdr:to>
      <xdr:col>5</xdr:col>
      <xdr:colOff>616131</xdr:colOff>
      <xdr:row>103</xdr:row>
      <xdr:rowOff>189412</xdr:rowOff>
    </xdr:to>
    <xdr:sp macro="" textlink="">
      <xdr:nvSpPr>
        <xdr:cNvPr id="296" name="วงรี 295">
          <a:extLst>
            <a:ext uri="{FF2B5EF4-FFF2-40B4-BE49-F238E27FC236}">
              <a16:creationId xmlns:a16="http://schemas.microsoft.com/office/drawing/2014/main" id="{720C5359-B2E6-43C9-8D54-3DC7A6822C7B}"/>
            </a:ext>
          </a:extLst>
        </xdr:cNvPr>
        <xdr:cNvSpPr/>
      </xdr:nvSpPr>
      <xdr:spPr>
        <a:xfrm>
          <a:off x="3892731" y="22058812"/>
          <a:ext cx="76200" cy="76200"/>
        </a:xfrm>
        <a:prstGeom prst="ellipse">
          <a:avLst/>
        </a:prstGeom>
        <a:solidFill>
          <a:srgbClr val="FF00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662940</xdr:colOff>
      <xdr:row>95</xdr:row>
      <xdr:rowOff>138249</xdr:rowOff>
    </xdr:from>
    <xdr:to>
      <xdr:col>4</xdr:col>
      <xdr:colOff>662940</xdr:colOff>
      <xdr:row>106</xdr:row>
      <xdr:rowOff>199209</xdr:rowOff>
    </xdr:to>
    <xdr:cxnSp macro="">
      <xdr:nvCxnSpPr>
        <xdr:cNvPr id="297" name="ตัวเชื่อมต่อตรง 296">
          <a:extLst>
            <a:ext uri="{FF2B5EF4-FFF2-40B4-BE49-F238E27FC236}">
              <a16:creationId xmlns:a16="http://schemas.microsoft.com/office/drawing/2014/main" id="{6069B7BA-7A67-4835-8888-76D461234AD8}"/>
            </a:ext>
          </a:extLst>
        </xdr:cNvPr>
        <xdr:cNvCxnSpPr/>
      </xdr:nvCxnSpPr>
      <xdr:spPr>
        <a:xfrm>
          <a:off x="3345180" y="20233278"/>
          <a:ext cx="0" cy="2695302"/>
        </a:xfrm>
        <a:prstGeom prst="line">
          <a:avLst/>
        </a:prstGeom>
        <a:ln w="9525">
          <a:solidFill>
            <a:sysClr val="windowText" lastClr="000000"/>
          </a:solidFill>
          <a:prstDash val="lgDash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579120</xdr:colOff>
      <xdr:row>98</xdr:row>
      <xdr:rowOff>78377</xdr:rowOff>
    </xdr:from>
    <xdr:to>
      <xdr:col>5</xdr:col>
      <xdr:colOff>579120</xdr:colOff>
      <xdr:row>109</xdr:row>
      <xdr:rowOff>104502</xdr:rowOff>
    </xdr:to>
    <xdr:cxnSp macro="">
      <xdr:nvCxnSpPr>
        <xdr:cNvPr id="301" name="ตัวเชื่อมต่อตรง 300">
          <a:extLst>
            <a:ext uri="{FF2B5EF4-FFF2-40B4-BE49-F238E27FC236}">
              <a16:creationId xmlns:a16="http://schemas.microsoft.com/office/drawing/2014/main" id="{1301AF44-49E8-4A00-8AD0-8A767BAF3232}"/>
            </a:ext>
          </a:extLst>
        </xdr:cNvPr>
        <xdr:cNvCxnSpPr/>
      </xdr:nvCxnSpPr>
      <xdr:spPr>
        <a:xfrm>
          <a:off x="3931920" y="20865737"/>
          <a:ext cx="0" cy="2695302"/>
        </a:xfrm>
        <a:prstGeom prst="line">
          <a:avLst/>
        </a:prstGeom>
        <a:ln w="9525">
          <a:solidFill>
            <a:sysClr val="windowText" lastClr="000000"/>
          </a:solidFill>
          <a:prstDash val="lgDash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95794</xdr:colOff>
      <xdr:row>97</xdr:row>
      <xdr:rowOff>169816</xdr:rowOff>
    </xdr:from>
    <xdr:to>
      <xdr:col>4</xdr:col>
      <xdr:colOff>95794</xdr:colOff>
      <xdr:row>108</xdr:row>
      <xdr:rowOff>200295</xdr:rowOff>
    </xdr:to>
    <xdr:cxnSp macro="">
      <xdr:nvCxnSpPr>
        <xdr:cNvPr id="302" name="ตัวเชื่อมต่อตรง 301">
          <a:extLst>
            <a:ext uri="{FF2B5EF4-FFF2-40B4-BE49-F238E27FC236}">
              <a16:creationId xmlns:a16="http://schemas.microsoft.com/office/drawing/2014/main" id="{42F8CD72-F89B-4620-BA67-F0F07B7C091B}"/>
            </a:ext>
          </a:extLst>
        </xdr:cNvPr>
        <xdr:cNvCxnSpPr/>
      </xdr:nvCxnSpPr>
      <xdr:spPr>
        <a:xfrm>
          <a:off x="2778034" y="20726399"/>
          <a:ext cx="0" cy="2695302"/>
        </a:xfrm>
        <a:prstGeom prst="line">
          <a:avLst/>
        </a:prstGeom>
        <a:ln w="9525">
          <a:solidFill>
            <a:sysClr val="windowText" lastClr="000000"/>
          </a:solidFill>
          <a:prstDash val="lgDash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87085</xdr:colOff>
      <xdr:row>103</xdr:row>
      <xdr:rowOff>115388</xdr:rowOff>
    </xdr:from>
    <xdr:to>
      <xdr:col>6</xdr:col>
      <xdr:colOff>163285</xdr:colOff>
      <xdr:row>103</xdr:row>
      <xdr:rowOff>191588</xdr:rowOff>
    </xdr:to>
    <xdr:sp macro="" textlink="">
      <xdr:nvSpPr>
        <xdr:cNvPr id="303" name="วงรี 302">
          <a:extLst>
            <a:ext uri="{FF2B5EF4-FFF2-40B4-BE49-F238E27FC236}">
              <a16:creationId xmlns:a16="http://schemas.microsoft.com/office/drawing/2014/main" id="{5A5C03E2-2D55-4D2E-9CCD-A2CCCBAF30EC}"/>
            </a:ext>
          </a:extLst>
        </xdr:cNvPr>
        <xdr:cNvSpPr/>
      </xdr:nvSpPr>
      <xdr:spPr>
        <a:xfrm>
          <a:off x="4110445" y="22060988"/>
          <a:ext cx="76200" cy="76200"/>
        </a:xfrm>
        <a:prstGeom prst="ellipse">
          <a:avLst/>
        </a:prstGeom>
        <a:solidFill>
          <a:srgbClr val="FF00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435428</xdr:colOff>
      <xdr:row>103</xdr:row>
      <xdr:rowOff>115389</xdr:rowOff>
    </xdr:from>
    <xdr:to>
      <xdr:col>4</xdr:col>
      <xdr:colOff>511628</xdr:colOff>
      <xdr:row>103</xdr:row>
      <xdr:rowOff>191589</xdr:rowOff>
    </xdr:to>
    <xdr:sp macro="" textlink="">
      <xdr:nvSpPr>
        <xdr:cNvPr id="304" name="วงรี 303">
          <a:extLst>
            <a:ext uri="{FF2B5EF4-FFF2-40B4-BE49-F238E27FC236}">
              <a16:creationId xmlns:a16="http://schemas.microsoft.com/office/drawing/2014/main" id="{CBD4E711-3B77-4764-B0FE-31C696842442}"/>
            </a:ext>
          </a:extLst>
        </xdr:cNvPr>
        <xdr:cNvSpPr/>
      </xdr:nvSpPr>
      <xdr:spPr>
        <a:xfrm>
          <a:off x="3117668" y="22060989"/>
          <a:ext cx="76200" cy="76200"/>
        </a:xfrm>
        <a:prstGeom prst="ellipse">
          <a:avLst/>
        </a:prstGeom>
        <a:solidFill>
          <a:srgbClr val="FF00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261256</xdr:colOff>
      <xdr:row>103</xdr:row>
      <xdr:rowOff>115388</xdr:rowOff>
    </xdr:from>
    <xdr:to>
      <xdr:col>4</xdr:col>
      <xdr:colOff>337456</xdr:colOff>
      <xdr:row>103</xdr:row>
      <xdr:rowOff>191588</xdr:rowOff>
    </xdr:to>
    <xdr:sp macro="" textlink="">
      <xdr:nvSpPr>
        <xdr:cNvPr id="305" name="วงรี 304">
          <a:extLst>
            <a:ext uri="{FF2B5EF4-FFF2-40B4-BE49-F238E27FC236}">
              <a16:creationId xmlns:a16="http://schemas.microsoft.com/office/drawing/2014/main" id="{A2315A97-790C-4C62-BFCA-03A95988D99E}"/>
            </a:ext>
          </a:extLst>
        </xdr:cNvPr>
        <xdr:cNvSpPr/>
      </xdr:nvSpPr>
      <xdr:spPr>
        <a:xfrm>
          <a:off x="2943496" y="22060988"/>
          <a:ext cx="76200" cy="76200"/>
        </a:xfrm>
        <a:prstGeom prst="ellipse">
          <a:avLst/>
        </a:prstGeom>
        <a:solidFill>
          <a:srgbClr val="FF00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526868</xdr:colOff>
      <xdr:row>103</xdr:row>
      <xdr:rowOff>115388</xdr:rowOff>
    </xdr:from>
    <xdr:to>
      <xdr:col>3</xdr:col>
      <xdr:colOff>603068</xdr:colOff>
      <xdr:row>103</xdr:row>
      <xdr:rowOff>191588</xdr:rowOff>
    </xdr:to>
    <xdr:sp macro="" textlink="">
      <xdr:nvSpPr>
        <xdr:cNvPr id="306" name="วงรี 305">
          <a:extLst>
            <a:ext uri="{FF2B5EF4-FFF2-40B4-BE49-F238E27FC236}">
              <a16:creationId xmlns:a16="http://schemas.microsoft.com/office/drawing/2014/main" id="{F940737F-CC83-46CE-93D0-EB7F93B5036C}"/>
            </a:ext>
          </a:extLst>
        </xdr:cNvPr>
        <xdr:cNvSpPr/>
      </xdr:nvSpPr>
      <xdr:spPr>
        <a:xfrm>
          <a:off x="2538548" y="22060988"/>
          <a:ext cx="76200" cy="76200"/>
        </a:xfrm>
        <a:prstGeom prst="ellipse">
          <a:avLst/>
        </a:prstGeom>
        <a:solidFill>
          <a:srgbClr val="FF00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343991</xdr:colOff>
      <xdr:row>103</xdr:row>
      <xdr:rowOff>111035</xdr:rowOff>
    </xdr:from>
    <xdr:to>
      <xdr:col>3</xdr:col>
      <xdr:colOff>420191</xdr:colOff>
      <xdr:row>103</xdr:row>
      <xdr:rowOff>187235</xdr:rowOff>
    </xdr:to>
    <xdr:sp macro="" textlink="">
      <xdr:nvSpPr>
        <xdr:cNvPr id="307" name="วงรี 306">
          <a:extLst>
            <a:ext uri="{FF2B5EF4-FFF2-40B4-BE49-F238E27FC236}">
              <a16:creationId xmlns:a16="http://schemas.microsoft.com/office/drawing/2014/main" id="{3E179DC6-7BE5-4ABE-A214-5554921D75B0}"/>
            </a:ext>
          </a:extLst>
        </xdr:cNvPr>
        <xdr:cNvSpPr/>
      </xdr:nvSpPr>
      <xdr:spPr>
        <a:xfrm>
          <a:off x="2355671" y="22056635"/>
          <a:ext cx="76200" cy="76200"/>
        </a:xfrm>
        <a:prstGeom prst="ellipse">
          <a:avLst/>
        </a:prstGeom>
        <a:solidFill>
          <a:srgbClr val="FF00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335279</xdr:colOff>
      <xdr:row>103</xdr:row>
      <xdr:rowOff>115389</xdr:rowOff>
    </xdr:from>
    <xdr:to>
      <xdr:col>5</xdr:col>
      <xdr:colOff>411479</xdr:colOff>
      <xdr:row>103</xdr:row>
      <xdr:rowOff>191589</xdr:rowOff>
    </xdr:to>
    <xdr:sp macro="" textlink="">
      <xdr:nvSpPr>
        <xdr:cNvPr id="308" name="วงรี 307">
          <a:extLst>
            <a:ext uri="{FF2B5EF4-FFF2-40B4-BE49-F238E27FC236}">
              <a16:creationId xmlns:a16="http://schemas.microsoft.com/office/drawing/2014/main" id="{404FFBEF-6300-45B9-A583-E294FE2CC715}"/>
            </a:ext>
          </a:extLst>
        </xdr:cNvPr>
        <xdr:cNvSpPr/>
      </xdr:nvSpPr>
      <xdr:spPr>
        <a:xfrm>
          <a:off x="3688079" y="22060989"/>
          <a:ext cx="76200" cy="76200"/>
        </a:xfrm>
        <a:prstGeom prst="ellipse">
          <a:avLst/>
        </a:prstGeom>
        <a:solidFill>
          <a:srgbClr val="FF00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148045</xdr:colOff>
      <xdr:row>103</xdr:row>
      <xdr:rowOff>115389</xdr:rowOff>
    </xdr:from>
    <xdr:to>
      <xdr:col>5</xdr:col>
      <xdr:colOff>224245</xdr:colOff>
      <xdr:row>103</xdr:row>
      <xdr:rowOff>191589</xdr:rowOff>
    </xdr:to>
    <xdr:sp macro="" textlink="">
      <xdr:nvSpPr>
        <xdr:cNvPr id="309" name="วงรี 308">
          <a:extLst>
            <a:ext uri="{FF2B5EF4-FFF2-40B4-BE49-F238E27FC236}">
              <a16:creationId xmlns:a16="http://schemas.microsoft.com/office/drawing/2014/main" id="{5707133D-8B0C-4510-84BD-8C6E2041636E}"/>
            </a:ext>
          </a:extLst>
        </xdr:cNvPr>
        <xdr:cNvSpPr/>
      </xdr:nvSpPr>
      <xdr:spPr>
        <a:xfrm>
          <a:off x="3500845" y="22060989"/>
          <a:ext cx="76200" cy="76200"/>
        </a:xfrm>
        <a:prstGeom prst="ellipse">
          <a:avLst/>
        </a:prstGeom>
        <a:solidFill>
          <a:srgbClr val="FF00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457198</xdr:colOff>
      <xdr:row>101</xdr:row>
      <xdr:rowOff>121921</xdr:rowOff>
    </xdr:from>
    <xdr:to>
      <xdr:col>6</xdr:col>
      <xdr:colOff>533398</xdr:colOff>
      <xdr:row>101</xdr:row>
      <xdr:rowOff>198121</xdr:rowOff>
    </xdr:to>
    <xdr:sp macro="" textlink="">
      <xdr:nvSpPr>
        <xdr:cNvPr id="310" name="วงรี 309">
          <a:extLst>
            <a:ext uri="{FF2B5EF4-FFF2-40B4-BE49-F238E27FC236}">
              <a16:creationId xmlns:a16="http://schemas.microsoft.com/office/drawing/2014/main" id="{35D07C44-0660-4655-AB9D-0629777604B8}"/>
            </a:ext>
          </a:extLst>
        </xdr:cNvPr>
        <xdr:cNvSpPr/>
      </xdr:nvSpPr>
      <xdr:spPr>
        <a:xfrm>
          <a:off x="4480558" y="21605967"/>
          <a:ext cx="76200" cy="76200"/>
        </a:xfrm>
        <a:prstGeom prst="ellipse">
          <a:avLst/>
        </a:prstGeom>
        <a:solidFill>
          <a:srgbClr val="FF00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134982</xdr:colOff>
      <xdr:row>101</xdr:row>
      <xdr:rowOff>121921</xdr:rowOff>
    </xdr:from>
    <xdr:to>
      <xdr:col>3</xdr:col>
      <xdr:colOff>211182</xdr:colOff>
      <xdr:row>101</xdr:row>
      <xdr:rowOff>198121</xdr:rowOff>
    </xdr:to>
    <xdr:sp macro="" textlink="">
      <xdr:nvSpPr>
        <xdr:cNvPr id="311" name="วงรี 310">
          <a:extLst>
            <a:ext uri="{FF2B5EF4-FFF2-40B4-BE49-F238E27FC236}">
              <a16:creationId xmlns:a16="http://schemas.microsoft.com/office/drawing/2014/main" id="{0DC28CAA-883C-41FD-A4D5-1EF7D3F767F3}"/>
            </a:ext>
          </a:extLst>
        </xdr:cNvPr>
        <xdr:cNvSpPr/>
      </xdr:nvSpPr>
      <xdr:spPr>
        <a:xfrm>
          <a:off x="2146662" y="21605967"/>
          <a:ext cx="76200" cy="76200"/>
        </a:xfrm>
        <a:prstGeom prst="ellipse">
          <a:avLst/>
        </a:prstGeom>
        <a:solidFill>
          <a:srgbClr val="FF00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274319</xdr:colOff>
      <xdr:row>101</xdr:row>
      <xdr:rowOff>119744</xdr:rowOff>
    </xdr:from>
    <xdr:to>
      <xdr:col>6</xdr:col>
      <xdr:colOff>350519</xdr:colOff>
      <xdr:row>101</xdr:row>
      <xdr:rowOff>195944</xdr:rowOff>
    </xdr:to>
    <xdr:sp macro="" textlink="">
      <xdr:nvSpPr>
        <xdr:cNvPr id="312" name="วงรี 311">
          <a:extLst>
            <a:ext uri="{FF2B5EF4-FFF2-40B4-BE49-F238E27FC236}">
              <a16:creationId xmlns:a16="http://schemas.microsoft.com/office/drawing/2014/main" id="{98837F25-E11E-43D2-A4BD-54294BC233D2}"/>
            </a:ext>
          </a:extLst>
        </xdr:cNvPr>
        <xdr:cNvSpPr/>
      </xdr:nvSpPr>
      <xdr:spPr>
        <a:xfrm>
          <a:off x="4297679" y="21603790"/>
          <a:ext cx="76200" cy="76200"/>
        </a:xfrm>
        <a:prstGeom prst="ellipse">
          <a:avLst/>
        </a:prstGeom>
        <a:solidFill>
          <a:srgbClr val="FF00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87084</xdr:colOff>
      <xdr:row>101</xdr:row>
      <xdr:rowOff>119743</xdr:rowOff>
    </xdr:from>
    <xdr:to>
      <xdr:col>6</xdr:col>
      <xdr:colOff>163284</xdr:colOff>
      <xdr:row>101</xdr:row>
      <xdr:rowOff>195943</xdr:rowOff>
    </xdr:to>
    <xdr:sp macro="" textlink="">
      <xdr:nvSpPr>
        <xdr:cNvPr id="314" name="วงรี 313">
          <a:extLst>
            <a:ext uri="{FF2B5EF4-FFF2-40B4-BE49-F238E27FC236}">
              <a16:creationId xmlns:a16="http://schemas.microsoft.com/office/drawing/2014/main" id="{E685844E-25C1-46EA-B0E3-80A9E4AD95BD}"/>
            </a:ext>
          </a:extLst>
        </xdr:cNvPr>
        <xdr:cNvSpPr/>
      </xdr:nvSpPr>
      <xdr:spPr>
        <a:xfrm>
          <a:off x="4110444" y="21603789"/>
          <a:ext cx="76200" cy="76200"/>
        </a:xfrm>
        <a:prstGeom prst="ellipse">
          <a:avLst/>
        </a:prstGeom>
        <a:solidFill>
          <a:srgbClr val="FF00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435427</xdr:colOff>
      <xdr:row>101</xdr:row>
      <xdr:rowOff>119744</xdr:rowOff>
    </xdr:from>
    <xdr:to>
      <xdr:col>4</xdr:col>
      <xdr:colOff>511627</xdr:colOff>
      <xdr:row>101</xdr:row>
      <xdr:rowOff>195944</xdr:rowOff>
    </xdr:to>
    <xdr:sp macro="" textlink="">
      <xdr:nvSpPr>
        <xdr:cNvPr id="315" name="วงรี 314">
          <a:extLst>
            <a:ext uri="{FF2B5EF4-FFF2-40B4-BE49-F238E27FC236}">
              <a16:creationId xmlns:a16="http://schemas.microsoft.com/office/drawing/2014/main" id="{5762B109-1A6B-4169-9A5B-18635C291411}"/>
            </a:ext>
          </a:extLst>
        </xdr:cNvPr>
        <xdr:cNvSpPr/>
      </xdr:nvSpPr>
      <xdr:spPr>
        <a:xfrm>
          <a:off x="3117667" y="21603790"/>
          <a:ext cx="76200" cy="76200"/>
        </a:xfrm>
        <a:prstGeom prst="ellipse">
          <a:avLst/>
        </a:prstGeom>
        <a:solidFill>
          <a:srgbClr val="FF00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261255</xdr:colOff>
      <xdr:row>101</xdr:row>
      <xdr:rowOff>119743</xdr:rowOff>
    </xdr:from>
    <xdr:to>
      <xdr:col>4</xdr:col>
      <xdr:colOff>337455</xdr:colOff>
      <xdr:row>101</xdr:row>
      <xdr:rowOff>195943</xdr:rowOff>
    </xdr:to>
    <xdr:sp macro="" textlink="">
      <xdr:nvSpPr>
        <xdr:cNvPr id="316" name="วงรี 315">
          <a:extLst>
            <a:ext uri="{FF2B5EF4-FFF2-40B4-BE49-F238E27FC236}">
              <a16:creationId xmlns:a16="http://schemas.microsoft.com/office/drawing/2014/main" id="{64B73FF8-FE6A-4969-9C91-666630A4C1BD}"/>
            </a:ext>
          </a:extLst>
        </xdr:cNvPr>
        <xdr:cNvSpPr/>
      </xdr:nvSpPr>
      <xdr:spPr>
        <a:xfrm>
          <a:off x="2943495" y="21603789"/>
          <a:ext cx="76200" cy="76200"/>
        </a:xfrm>
        <a:prstGeom prst="ellipse">
          <a:avLst/>
        </a:prstGeom>
        <a:solidFill>
          <a:srgbClr val="FF00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526867</xdr:colOff>
      <xdr:row>101</xdr:row>
      <xdr:rowOff>119743</xdr:rowOff>
    </xdr:from>
    <xdr:to>
      <xdr:col>3</xdr:col>
      <xdr:colOff>603067</xdr:colOff>
      <xdr:row>101</xdr:row>
      <xdr:rowOff>195943</xdr:rowOff>
    </xdr:to>
    <xdr:sp macro="" textlink="">
      <xdr:nvSpPr>
        <xdr:cNvPr id="317" name="วงรี 316">
          <a:extLst>
            <a:ext uri="{FF2B5EF4-FFF2-40B4-BE49-F238E27FC236}">
              <a16:creationId xmlns:a16="http://schemas.microsoft.com/office/drawing/2014/main" id="{09F57CA0-3434-4E39-B46D-73707FF14108}"/>
            </a:ext>
          </a:extLst>
        </xdr:cNvPr>
        <xdr:cNvSpPr/>
      </xdr:nvSpPr>
      <xdr:spPr>
        <a:xfrm>
          <a:off x="2538547" y="21603789"/>
          <a:ext cx="76200" cy="76200"/>
        </a:xfrm>
        <a:prstGeom prst="ellipse">
          <a:avLst/>
        </a:prstGeom>
        <a:solidFill>
          <a:srgbClr val="FF00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343990</xdr:colOff>
      <xdr:row>101</xdr:row>
      <xdr:rowOff>115390</xdr:rowOff>
    </xdr:from>
    <xdr:to>
      <xdr:col>3</xdr:col>
      <xdr:colOff>420190</xdr:colOff>
      <xdr:row>101</xdr:row>
      <xdr:rowOff>191590</xdr:rowOff>
    </xdr:to>
    <xdr:sp macro="" textlink="">
      <xdr:nvSpPr>
        <xdr:cNvPr id="318" name="วงรี 317">
          <a:extLst>
            <a:ext uri="{FF2B5EF4-FFF2-40B4-BE49-F238E27FC236}">
              <a16:creationId xmlns:a16="http://schemas.microsoft.com/office/drawing/2014/main" id="{AC8BFC38-3668-48E0-9CA6-4680DDF111EC}"/>
            </a:ext>
          </a:extLst>
        </xdr:cNvPr>
        <xdr:cNvSpPr/>
      </xdr:nvSpPr>
      <xdr:spPr>
        <a:xfrm>
          <a:off x="2355670" y="21599436"/>
          <a:ext cx="76200" cy="76200"/>
        </a:xfrm>
        <a:prstGeom prst="ellipse">
          <a:avLst/>
        </a:prstGeom>
        <a:solidFill>
          <a:srgbClr val="FF00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335278</xdr:colOff>
      <xdr:row>101</xdr:row>
      <xdr:rowOff>119744</xdr:rowOff>
    </xdr:from>
    <xdr:to>
      <xdr:col>5</xdr:col>
      <xdr:colOff>411478</xdr:colOff>
      <xdr:row>101</xdr:row>
      <xdr:rowOff>195944</xdr:rowOff>
    </xdr:to>
    <xdr:sp macro="" textlink="">
      <xdr:nvSpPr>
        <xdr:cNvPr id="319" name="วงรี 318">
          <a:extLst>
            <a:ext uri="{FF2B5EF4-FFF2-40B4-BE49-F238E27FC236}">
              <a16:creationId xmlns:a16="http://schemas.microsoft.com/office/drawing/2014/main" id="{2C9E27D9-788E-4D8D-BEE2-FACEA7469B73}"/>
            </a:ext>
          </a:extLst>
        </xdr:cNvPr>
        <xdr:cNvSpPr/>
      </xdr:nvSpPr>
      <xdr:spPr>
        <a:xfrm>
          <a:off x="3688078" y="21603790"/>
          <a:ext cx="76200" cy="76200"/>
        </a:xfrm>
        <a:prstGeom prst="ellipse">
          <a:avLst/>
        </a:prstGeom>
        <a:solidFill>
          <a:srgbClr val="FF00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148044</xdr:colOff>
      <xdr:row>101</xdr:row>
      <xdr:rowOff>119744</xdr:rowOff>
    </xdr:from>
    <xdr:to>
      <xdr:col>5</xdr:col>
      <xdr:colOff>224244</xdr:colOff>
      <xdr:row>101</xdr:row>
      <xdr:rowOff>195944</xdr:rowOff>
    </xdr:to>
    <xdr:sp macro="" textlink="">
      <xdr:nvSpPr>
        <xdr:cNvPr id="320" name="วงรี 319">
          <a:extLst>
            <a:ext uri="{FF2B5EF4-FFF2-40B4-BE49-F238E27FC236}">
              <a16:creationId xmlns:a16="http://schemas.microsoft.com/office/drawing/2014/main" id="{DA25FDD6-EBB1-4886-A00A-1664877346AF}"/>
            </a:ext>
          </a:extLst>
        </xdr:cNvPr>
        <xdr:cNvSpPr/>
      </xdr:nvSpPr>
      <xdr:spPr>
        <a:xfrm>
          <a:off x="3500844" y="21603790"/>
          <a:ext cx="76200" cy="76200"/>
        </a:xfrm>
        <a:prstGeom prst="ellipse">
          <a:avLst/>
        </a:prstGeom>
        <a:solidFill>
          <a:srgbClr val="FF00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544286</xdr:colOff>
      <xdr:row>101</xdr:row>
      <xdr:rowOff>117565</xdr:rowOff>
    </xdr:from>
    <xdr:to>
      <xdr:col>5</xdr:col>
      <xdr:colOff>620486</xdr:colOff>
      <xdr:row>101</xdr:row>
      <xdr:rowOff>193765</xdr:rowOff>
    </xdr:to>
    <xdr:sp macro="" textlink="">
      <xdr:nvSpPr>
        <xdr:cNvPr id="321" name="วงรี 320">
          <a:extLst>
            <a:ext uri="{FF2B5EF4-FFF2-40B4-BE49-F238E27FC236}">
              <a16:creationId xmlns:a16="http://schemas.microsoft.com/office/drawing/2014/main" id="{1F234183-5F2A-4910-9D03-6098B8F425EC}"/>
            </a:ext>
          </a:extLst>
        </xdr:cNvPr>
        <xdr:cNvSpPr/>
      </xdr:nvSpPr>
      <xdr:spPr>
        <a:xfrm>
          <a:off x="3897086" y="21601611"/>
          <a:ext cx="76200" cy="76200"/>
        </a:xfrm>
        <a:prstGeom prst="ellipse">
          <a:avLst/>
        </a:prstGeom>
        <a:solidFill>
          <a:srgbClr val="FF00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60960</xdr:colOff>
      <xdr:row>101</xdr:row>
      <xdr:rowOff>121920</xdr:rowOff>
    </xdr:from>
    <xdr:to>
      <xdr:col>4</xdr:col>
      <xdr:colOff>137160</xdr:colOff>
      <xdr:row>101</xdr:row>
      <xdr:rowOff>198120</xdr:rowOff>
    </xdr:to>
    <xdr:sp macro="" textlink="">
      <xdr:nvSpPr>
        <xdr:cNvPr id="322" name="วงรี 321">
          <a:extLst>
            <a:ext uri="{FF2B5EF4-FFF2-40B4-BE49-F238E27FC236}">
              <a16:creationId xmlns:a16="http://schemas.microsoft.com/office/drawing/2014/main" id="{9B0490EC-9FD8-4065-A62B-8CC1B92F1F9B}"/>
            </a:ext>
          </a:extLst>
        </xdr:cNvPr>
        <xdr:cNvSpPr/>
      </xdr:nvSpPr>
      <xdr:spPr>
        <a:xfrm>
          <a:off x="2743200" y="21605966"/>
          <a:ext cx="76200" cy="76200"/>
        </a:xfrm>
        <a:prstGeom prst="ellipse">
          <a:avLst/>
        </a:prstGeom>
        <a:solidFill>
          <a:srgbClr val="FF00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622663</xdr:colOff>
      <xdr:row>101</xdr:row>
      <xdr:rowOff>126274</xdr:rowOff>
    </xdr:from>
    <xdr:to>
      <xdr:col>5</xdr:col>
      <xdr:colOff>28303</xdr:colOff>
      <xdr:row>101</xdr:row>
      <xdr:rowOff>202474</xdr:rowOff>
    </xdr:to>
    <xdr:sp macro="" textlink="">
      <xdr:nvSpPr>
        <xdr:cNvPr id="323" name="วงรี 322">
          <a:extLst>
            <a:ext uri="{FF2B5EF4-FFF2-40B4-BE49-F238E27FC236}">
              <a16:creationId xmlns:a16="http://schemas.microsoft.com/office/drawing/2014/main" id="{AAD9B987-1057-45C2-B246-281411A177F1}"/>
            </a:ext>
          </a:extLst>
        </xdr:cNvPr>
        <xdr:cNvSpPr/>
      </xdr:nvSpPr>
      <xdr:spPr>
        <a:xfrm>
          <a:off x="3304903" y="21610320"/>
          <a:ext cx="76200" cy="76200"/>
        </a:xfrm>
        <a:prstGeom prst="ellipse">
          <a:avLst/>
        </a:prstGeom>
        <a:solidFill>
          <a:srgbClr val="FF00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496957</xdr:colOff>
      <xdr:row>98</xdr:row>
      <xdr:rowOff>99390</xdr:rowOff>
    </xdr:from>
    <xdr:to>
      <xdr:col>3</xdr:col>
      <xdr:colOff>510209</xdr:colOff>
      <xdr:row>103</xdr:row>
      <xdr:rowOff>106017</xdr:rowOff>
    </xdr:to>
    <xdr:cxnSp macro="">
      <xdr:nvCxnSpPr>
        <xdr:cNvPr id="324" name="ตัวเชื่อมต่อตรง 323">
          <a:extLst>
            <a:ext uri="{FF2B5EF4-FFF2-40B4-BE49-F238E27FC236}">
              <a16:creationId xmlns:a16="http://schemas.microsoft.com/office/drawing/2014/main" id="{62DB7F68-7E52-4D70-AD77-2636F0AD039C}"/>
            </a:ext>
          </a:extLst>
        </xdr:cNvPr>
        <xdr:cNvCxnSpPr/>
      </xdr:nvCxnSpPr>
      <xdr:spPr>
        <a:xfrm>
          <a:off x="2504661" y="20951686"/>
          <a:ext cx="13252" cy="1172818"/>
        </a:xfrm>
        <a:prstGeom prst="line">
          <a:avLst/>
        </a:prstGeom>
        <a:ln w="28575">
          <a:solidFill>
            <a:srgbClr val="0000FF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152400</xdr:colOff>
      <xdr:row>103</xdr:row>
      <xdr:rowOff>92764</xdr:rowOff>
    </xdr:from>
    <xdr:to>
      <xdr:col>3</xdr:col>
      <xdr:colOff>496957</xdr:colOff>
      <xdr:row>103</xdr:row>
      <xdr:rowOff>92764</xdr:rowOff>
    </xdr:to>
    <xdr:cxnSp macro="">
      <xdr:nvCxnSpPr>
        <xdr:cNvPr id="326" name="ตัวเชื่อมต่อตรง 325">
          <a:extLst>
            <a:ext uri="{FF2B5EF4-FFF2-40B4-BE49-F238E27FC236}">
              <a16:creationId xmlns:a16="http://schemas.microsoft.com/office/drawing/2014/main" id="{EE1BC1E7-8683-411A-9489-DBF0262563D4}"/>
            </a:ext>
          </a:extLst>
        </xdr:cNvPr>
        <xdr:cNvCxnSpPr/>
      </xdr:nvCxnSpPr>
      <xdr:spPr>
        <a:xfrm>
          <a:off x="2160104" y="22111251"/>
          <a:ext cx="344557" cy="0"/>
        </a:xfrm>
        <a:prstGeom prst="line">
          <a:avLst/>
        </a:prstGeom>
        <a:ln w="28575">
          <a:solidFill>
            <a:srgbClr val="0000FF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165652</xdr:colOff>
      <xdr:row>103</xdr:row>
      <xdr:rowOff>92765</xdr:rowOff>
    </xdr:from>
    <xdr:to>
      <xdr:col>6</xdr:col>
      <xdr:colOff>510209</xdr:colOff>
      <xdr:row>103</xdr:row>
      <xdr:rowOff>92765</xdr:rowOff>
    </xdr:to>
    <xdr:cxnSp macro="">
      <xdr:nvCxnSpPr>
        <xdr:cNvPr id="330" name="ตัวเชื่อมต่อตรง 329">
          <a:extLst>
            <a:ext uri="{FF2B5EF4-FFF2-40B4-BE49-F238E27FC236}">
              <a16:creationId xmlns:a16="http://schemas.microsoft.com/office/drawing/2014/main" id="{596B978A-CD55-4B01-ADDC-6FB5B8EA2251}"/>
            </a:ext>
          </a:extLst>
        </xdr:cNvPr>
        <xdr:cNvCxnSpPr/>
      </xdr:nvCxnSpPr>
      <xdr:spPr>
        <a:xfrm>
          <a:off x="4181061" y="22111252"/>
          <a:ext cx="344557" cy="0"/>
        </a:xfrm>
        <a:prstGeom prst="line">
          <a:avLst/>
        </a:prstGeom>
        <a:ln w="28575">
          <a:solidFill>
            <a:srgbClr val="0000FF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159026</xdr:colOff>
      <xdr:row>98</xdr:row>
      <xdr:rowOff>79513</xdr:rowOff>
    </xdr:from>
    <xdr:to>
      <xdr:col>6</xdr:col>
      <xdr:colOff>172278</xdr:colOff>
      <xdr:row>103</xdr:row>
      <xdr:rowOff>86140</xdr:rowOff>
    </xdr:to>
    <xdr:cxnSp macro="">
      <xdr:nvCxnSpPr>
        <xdr:cNvPr id="331" name="ตัวเชื่อมต่อตรง 330">
          <a:extLst>
            <a:ext uri="{FF2B5EF4-FFF2-40B4-BE49-F238E27FC236}">
              <a16:creationId xmlns:a16="http://schemas.microsoft.com/office/drawing/2014/main" id="{8A217194-22FF-43A9-BB16-D84780D887BF}"/>
            </a:ext>
          </a:extLst>
        </xdr:cNvPr>
        <xdr:cNvCxnSpPr/>
      </xdr:nvCxnSpPr>
      <xdr:spPr>
        <a:xfrm>
          <a:off x="4174435" y="20931809"/>
          <a:ext cx="13252" cy="1172818"/>
        </a:xfrm>
        <a:prstGeom prst="line">
          <a:avLst/>
        </a:prstGeom>
        <a:ln w="28575">
          <a:solidFill>
            <a:srgbClr val="0000FF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450574</xdr:colOff>
      <xdr:row>98</xdr:row>
      <xdr:rowOff>212035</xdr:rowOff>
    </xdr:from>
    <xdr:to>
      <xdr:col>6</xdr:col>
      <xdr:colOff>205408</xdr:colOff>
      <xdr:row>98</xdr:row>
      <xdr:rowOff>212035</xdr:rowOff>
    </xdr:to>
    <xdr:cxnSp macro="">
      <xdr:nvCxnSpPr>
        <xdr:cNvPr id="332" name="ตัวเชื่อมต่อตรง 331">
          <a:extLst>
            <a:ext uri="{FF2B5EF4-FFF2-40B4-BE49-F238E27FC236}">
              <a16:creationId xmlns:a16="http://schemas.microsoft.com/office/drawing/2014/main" id="{962AADEE-8C64-49C9-8E60-B2AF7706E14C}"/>
            </a:ext>
          </a:extLst>
        </xdr:cNvPr>
        <xdr:cNvCxnSpPr/>
      </xdr:nvCxnSpPr>
      <xdr:spPr>
        <a:xfrm>
          <a:off x="2458278" y="21064331"/>
          <a:ext cx="1762539" cy="0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450574</xdr:colOff>
      <xdr:row>99</xdr:row>
      <xdr:rowOff>231913</xdr:rowOff>
    </xdr:from>
    <xdr:to>
      <xdr:col>6</xdr:col>
      <xdr:colOff>205408</xdr:colOff>
      <xdr:row>99</xdr:row>
      <xdr:rowOff>231913</xdr:rowOff>
    </xdr:to>
    <xdr:cxnSp macro="">
      <xdr:nvCxnSpPr>
        <xdr:cNvPr id="336" name="ตัวเชื่อมต่อตรง 335">
          <a:extLst>
            <a:ext uri="{FF2B5EF4-FFF2-40B4-BE49-F238E27FC236}">
              <a16:creationId xmlns:a16="http://schemas.microsoft.com/office/drawing/2014/main" id="{6BDD4553-3C38-496D-BBD8-6E788775B3E4}"/>
            </a:ext>
          </a:extLst>
        </xdr:cNvPr>
        <xdr:cNvCxnSpPr/>
      </xdr:nvCxnSpPr>
      <xdr:spPr>
        <a:xfrm>
          <a:off x="2458278" y="21316122"/>
          <a:ext cx="1762539" cy="0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450574</xdr:colOff>
      <xdr:row>100</xdr:row>
      <xdr:rowOff>225287</xdr:rowOff>
    </xdr:from>
    <xdr:to>
      <xdr:col>6</xdr:col>
      <xdr:colOff>205408</xdr:colOff>
      <xdr:row>100</xdr:row>
      <xdr:rowOff>225287</xdr:rowOff>
    </xdr:to>
    <xdr:cxnSp macro="">
      <xdr:nvCxnSpPr>
        <xdr:cNvPr id="338" name="ตัวเชื่อมต่อตรง 337">
          <a:extLst>
            <a:ext uri="{FF2B5EF4-FFF2-40B4-BE49-F238E27FC236}">
              <a16:creationId xmlns:a16="http://schemas.microsoft.com/office/drawing/2014/main" id="{54029B6E-5C2E-4A3C-A8DD-AB8F46C489CF}"/>
            </a:ext>
          </a:extLst>
        </xdr:cNvPr>
        <xdr:cNvCxnSpPr/>
      </xdr:nvCxnSpPr>
      <xdr:spPr>
        <a:xfrm>
          <a:off x="2458278" y="21548035"/>
          <a:ext cx="1762539" cy="0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450574</xdr:colOff>
      <xdr:row>101</xdr:row>
      <xdr:rowOff>225287</xdr:rowOff>
    </xdr:from>
    <xdr:to>
      <xdr:col>6</xdr:col>
      <xdr:colOff>205408</xdr:colOff>
      <xdr:row>101</xdr:row>
      <xdr:rowOff>225287</xdr:rowOff>
    </xdr:to>
    <xdr:cxnSp macro="">
      <xdr:nvCxnSpPr>
        <xdr:cNvPr id="339" name="ตัวเชื่อมต่อตรง 338">
          <a:extLst>
            <a:ext uri="{FF2B5EF4-FFF2-40B4-BE49-F238E27FC236}">
              <a16:creationId xmlns:a16="http://schemas.microsoft.com/office/drawing/2014/main" id="{B06803D4-9553-4378-BE29-BAEA4E5F3559}"/>
            </a:ext>
          </a:extLst>
        </xdr:cNvPr>
        <xdr:cNvCxnSpPr/>
      </xdr:nvCxnSpPr>
      <xdr:spPr>
        <a:xfrm>
          <a:off x="2458278" y="21779948"/>
          <a:ext cx="1762539" cy="0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450574</xdr:colOff>
      <xdr:row>103</xdr:row>
      <xdr:rowOff>19878</xdr:rowOff>
    </xdr:from>
    <xdr:to>
      <xdr:col>6</xdr:col>
      <xdr:colOff>205408</xdr:colOff>
      <xdr:row>103</xdr:row>
      <xdr:rowOff>19878</xdr:rowOff>
    </xdr:to>
    <xdr:cxnSp macro="">
      <xdr:nvCxnSpPr>
        <xdr:cNvPr id="340" name="ตัวเชื่อมต่อตรง 339">
          <a:extLst>
            <a:ext uri="{FF2B5EF4-FFF2-40B4-BE49-F238E27FC236}">
              <a16:creationId xmlns:a16="http://schemas.microsoft.com/office/drawing/2014/main" id="{D5437F7F-8A3A-4850-8238-8B3F1281DC78}"/>
            </a:ext>
          </a:extLst>
        </xdr:cNvPr>
        <xdr:cNvCxnSpPr/>
      </xdr:nvCxnSpPr>
      <xdr:spPr>
        <a:xfrm>
          <a:off x="2458278" y="22038365"/>
          <a:ext cx="1762539" cy="0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463827</xdr:colOff>
      <xdr:row>101</xdr:row>
      <xdr:rowOff>106018</xdr:rowOff>
    </xdr:from>
    <xdr:to>
      <xdr:col>6</xdr:col>
      <xdr:colOff>218661</xdr:colOff>
      <xdr:row>101</xdr:row>
      <xdr:rowOff>106018</xdr:rowOff>
    </xdr:to>
    <xdr:cxnSp macro="">
      <xdr:nvCxnSpPr>
        <xdr:cNvPr id="341" name="ตัวเชื่อมต่อตรง 340">
          <a:extLst>
            <a:ext uri="{FF2B5EF4-FFF2-40B4-BE49-F238E27FC236}">
              <a16:creationId xmlns:a16="http://schemas.microsoft.com/office/drawing/2014/main" id="{49356DC2-087C-488A-9131-81F3413F8C62}"/>
            </a:ext>
          </a:extLst>
        </xdr:cNvPr>
        <xdr:cNvCxnSpPr/>
      </xdr:nvCxnSpPr>
      <xdr:spPr>
        <a:xfrm>
          <a:off x="2471531" y="21660679"/>
          <a:ext cx="1762539" cy="0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457200</xdr:colOff>
      <xdr:row>100</xdr:row>
      <xdr:rowOff>119270</xdr:rowOff>
    </xdr:from>
    <xdr:to>
      <xdr:col>6</xdr:col>
      <xdr:colOff>212034</xdr:colOff>
      <xdr:row>100</xdr:row>
      <xdr:rowOff>119270</xdr:rowOff>
    </xdr:to>
    <xdr:cxnSp macro="">
      <xdr:nvCxnSpPr>
        <xdr:cNvPr id="342" name="ตัวเชื่อมต่อตรง 341">
          <a:extLst>
            <a:ext uri="{FF2B5EF4-FFF2-40B4-BE49-F238E27FC236}">
              <a16:creationId xmlns:a16="http://schemas.microsoft.com/office/drawing/2014/main" id="{200AB309-EEBC-454F-9052-0D483E95D562}"/>
            </a:ext>
          </a:extLst>
        </xdr:cNvPr>
        <xdr:cNvCxnSpPr/>
      </xdr:nvCxnSpPr>
      <xdr:spPr>
        <a:xfrm>
          <a:off x="2464904" y="21442018"/>
          <a:ext cx="1762539" cy="0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457201</xdr:colOff>
      <xdr:row>102</xdr:row>
      <xdr:rowOff>119270</xdr:rowOff>
    </xdr:from>
    <xdr:to>
      <xdr:col>6</xdr:col>
      <xdr:colOff>212035</xdr:colOff>
      <xdr:row>102</xdr:row>
      <xdr:rowOff>119270</xdr:rowOff>
    </xdr:to>
    <xdr:cxnSp macro="">
      <xdr:nvCxnSpPr>
        <xdr:cNvPr id="343" name="ตัวเชื่อมต่อตรง 342">
          <a:extLst>
            <a:ext uri="{FF2B5EF4-FFF2-40B4-BE49-F238E27FC236}">
              <a16:creationId xmlns:a16="http://schemas.microsoft.com/office/drawing/2014/main" id="{1F62BCF9-04AF-4C8B-A389-AFD6F19AC034}"/>
            </a:ext>
          </a:extLst>
        </xdr:cNvPr>
        <xdr:cNvCxnSpPr/>
      </xdr:nvCxnSpPr>
      <xdr:spPr>
        <a:xfrm>
          <a:off x="2464905" y="21905844"/>
          <a:ext cx="1762539" cy="0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457200</xdr:colOff>
      <xdr:row>99</xdr:row>
      <xdr:rowOff>106018</xdr:rowOff>
    </xdr:from>
    <xdr:to>
      <xdr:col>6</xdr:col>
      <xdr:colOff>212034</xdr:colOff>
      <xdr:row>99</xdr:row>
      <xdr:rowOff>106018</xdr:rowOff>
    </xdr:to>
    <xdr:cxnSp macro="">
      <xdr:nvCxnSpPr>
        <xdr:cNvPr id="345" name="ตัวเชื่อมต่อตรง 344">
          <a:extLst>
            <a:ext uri="{FF2B5EF4-FFF2-40B4-BE49-F238E27FC236}">
              <a16:creationId xmlns:a16="http://schemas.microsoft.com/office/drawing/2014/main" id="{E1CDE405-2401-4124-9D1F-60C4EEF13C22}"/>
            </a:ext>
          </a:extLst>
        </xdr:cNvPr>
        <xdr:cNvCxnSpPr/>
      </xdr:nvCxnSpPr>
      <xdr:spPr>
        <a:xfrm>
          <a:off x="2464904" y="21190227"/>
          <a:ext cx="1762539" cy="0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655982</xdr:colOff>
      <xdr:row>98</xdr:row>
      <xdr:rowOff>92765</xdr:rowOff>
    </xdr:from>
    <xdr:to>
      <xdr:col>4</xdr:col>
      <xdr:colOff>655982</xdr:colOff>
      <xdr:row>103</xdr:row>
      <xdr:rowOff>125897</xdr:rowOff>
    </xdr:to>
    <xdr:cxnSp macro="">
      <xdr:nvCxnSpPr>
        <xdr:cNvPr id="346" name="ตัวเชื่อมต่อตรง 345">
          <a:extLst>
            <a:ext uri="{FF2B5EF4-FFF2-40B4-BE49-F238E27FC236}">
              <a16:creationId xmlns:a16="http://schemas.microsoft.com/office/drawing/2014/main" id="{6930A269-67C5-4BCC-90A8-2984A62EF14D}"/>
            </a:ext>
          </a:extLst>
        </xdr:cNvPr>
        <xdr:cNvCxnSpPr/>
      </xdr:nvCxnSpPr>
      <xdr:spPr>
        <a:xfrm>
          <a:off x="3332921" y="20945061"/>
          <a:ext cx="0" cy="1199323"/>
        </a:xfrm>
        <a:prstGeom prst="line">
          <a:avLst/>
        </a:prstGeom>
        <a:ln w="28575">
          <a:solidFill>
            <a:srgbClr val="0000FF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364435</xdr:colOff>
      <xdr:row>101</xdr:row>
      <xdr:rowOff>218662</xdr:rowOff>
    </xdr:from>
    <xdr:to>
      <xdr:col>8</xdr:col>
      <xdr:colOff>119269</xdr:colOff>
      <xdr:row>103</xdr:row>
      <xdr:rowOff>53010</xdr:rowOff>
    </xdr:to>
    <xdr:sp macro="" textlink="">
      <xdr:nvSpPr>
        <xdr:cNvPr id="349" name="กล่องข้อความ 348">
          <a:extLst>
            <a:ext uri="{FF2B5EF4-FFF2-40B4-BE49-F238E27FC236}">
              <a16:creationId xmlns:a16="http://schemas.microsoft.com/office/drawing/2014/main" id="{1401273F-0CBE-4644-A9B9-51C9FA9ACF18}"/>
            </a:ext>
          </a:extLst>
        </xdr:cNvPr>
        <xdr:cNvSpPr txBox="1"/>
      </xdr:nvSpPr>
      <xdr:spPr>
        <a:xfrm>
          <a:off x="5049078" y="21773323"/>
          <a:ext cx="424069" cy="33130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n-US" sz="1400" b="1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-DB</a:t>
          </a:r>
        </a:p>
      </xdr:txBody>
    </xdr:sp>
    <xdr:clientData/>
  </xdr:twoCellAnchor>
  <xdr:twoCellAnchor>
    <xdr:from>
      <xdr:col>8</xdr:col>
      <xdr:colOff>125896</xdr:colOff>
      <xdr:row>101</xdr:row>
      <xdr:rowOff>218660</xdr:rowOff>
    </xdr:from>
    <xdr:to>
      <xdr:col>9</xdr:col>
      <xdr:colOff>470452</xdr:colOff>
      <xdr:row>103</xdr:row>
      <xdr:rowOff>23853</xdr:rowOff>
    </xdr:to>
    <xdr:sp macro="" textlink="">
      <xdr:nvSpPr>
        <xdr:cNvPr id="351" name="กล่องข้อความ 350">
          <a:extLst>
            <a:ext uri="{FF2B5EF4-FFF2-40B4-BE49-F238E27FC236}">
              <a16:creationId xmlns:a16="http://schemas.microsoft.com/office/drawing/2014/main" id="{FBF8A664-34DA-45E6-9ED3-91243C8E78DB}"/>
            </a:ext>
          </a:extLst>
        </xdr:cNvPr>
        <xdr:cNvSpPr txBox="1"/>
      </xdr:nvSpPr>
      <xdr:spPr>
        <a:xfrm>
          <a:off x="5479774" y="21773321"/>
          <a:ext cx="1013791" cy="3021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n-US" sz="1400" b="1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mm. (</a:t>
          </a:r>
          <a:r>
            <a:rPr lang="th-TH" sz="1400" b="1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บน+ล่าง)</a:t>
          </a:r>
          <a:endParaRPr lang="en-US" sz="1400" b="1">
            <a:solidFill>
              <a:srgbClr val="C00000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4</xdr:col>
      <xdr:colOff>563217</xdr:colOff>
      <xdr:row>95</xdr:row>
      <xdr:rowOff>198781</xdr:rowOff>
    </xdr:from>
    <xdr:to>
      <xdr:col>5</xdr:col>
      <xdr:colOff>86138</xdr:colOff>
      <xdr:row>103</xdr:row>
      <xdr:rowOff>79512</xdr:rowOff>
    </xdr:to>
    <xdr:sp macro="" textlink="">
      <xdr:nvSpPr>
        <xdr:cNvPr id="352" name="สี่เหลี่ยมผืนผ้า 351">
          <a:extLst>
            <a:ext uri="{FF2B5EF4-FFF2-40B4-BE49-F238E27FC236}">
              <a16:creationId xmlns:a16="http://schemas.microsoft.com/office/drawing/2014/main" id="{93344298-BE05-FCDC-FC4D-0E8A3E7E8FB5}"/>
            </a:ext>
          </a:extLst>
        </xdr:cNvPr>
        <xdr:cNvSpPr/>
      </xdr:nvSpPr>
      <xdr:spPr>
        <a:xfrm>
          <a:off x="3240156" y="20355338"/>
          <a:ext cx="192156" cy="1775791"/>
        </a:xfrm>
        <a:prstGeom prst="rect">
          <a:avLst/>
        </a:prstGeom>
        <a:gradFill flip="none" rotWithShape="1">
          <a:gsLst>
            <a:gs pos="0">
              <a:srgbClr val="C0C0C0">
                <a:shade val="30000"/>
                <a:satMod val="115000"/>
                <a:alpha val="67000"/>
                <a:lumMod val="20000"/>
              </a:srgbClr>
            </a:gs>
            <a:gs pos="0">
              <a:srgbClr val="C0C0C0">
                <a:shade val="67500"/>
                <a:satMod val="115000"/>
              </a:srgbClr>
            </a:gs>
            <a:gs pos="53000">
              <a:srgbClr val="C0C0C0">
                <a:shade val="100000"/>
                <a:satMod val="115000"/>
                <a:alpha val="55000"/>
                <a:lumMod val="41000"/>
                <a:lumOff val="59000"/>
              </a:srgbClr>
            </a:gs>
          </a:gsLst>
          <a:lin ang="0" scaled="1"/>
          <a:tileRect/>
        </a:gradFill>
        <a:ln w="9525">
          <a:prstDash val="lgDash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92765</xdr:colOff>
      <xdr:row>95</xdr:row>
      <xdr:rowOff>205408</xdr:rowOff>
    </xdr:from>
    <xdr:to>
      <xdr:col>5</xdr:col>
      <xdr:colOff>218661</xdr:colOff>
      <xdr:row>101</xdr:row>
      <xdr:rowOff>13253</xdr:rowOff>
    </xdr:to>
    <xdr:sp macro="" textlink="">
      <xdr:nvSpPr>
        <xdr:cNvPr id="353" name="สี่เหลี่ยมผืนผ้า 352">
          <a:extLst>
            <a:ext uri="{FF2B5EF4-FFF2-40B4-BE49-F238E27FC236}">
              <a16:creationId xmlns:a16="http://schemas.microsoft.com/office/drawing/2014/main" id="{49C17F3C-9364-4339-9A5F-EC17B6CAC00E}"/>
            </a:ext>
          </a:extLst>
        </xdr:cNvPr>
        <xdr:cNvSpPr/>
      </xdr:nvSpPr>
      <xdr:spPr>
        <a:xfrm>
          <a:off x="3438939" y="20361965"/>
          <a:ext cx="125896" cy="1205949"/>
        </a:xfrm>
        <a:prstGeom prst="rect">
          <a:avLst/>
        </a:prstGeom>
        <a:gradFill flip="none" rotWithShape="1">
          <a:gsLst>
            <a:gs pos="0">
              <a:srgbClr val="C0C0C0">
                <a:shade val="30000"/>
                <a:satMod val="115000"/>
                <a:alpha val="0"/>
              </a:srgbClr>
            </a:gs>
            <a:gs pos="0">
              <a:srgbClr val="C0C0C0">
                <a:shade val="67500"/>
                <a:satMod val="115000"/>
                <a:alpha val="48000"/>
              </a:srgbClr>
            </a:gs>
            <a:gs pos="73000">
              <a:srgbClr val="C0C0C0">
                <a:shade val="100000"/>
                <a:satMod val="115000"/>
                <a:lumMod val="7000"/>
                <a:lumOff val="93000"/>
              </a:srgbClr>
            </a:gs>
          </a:gsLst>
          <a:lin ang="0" scaled="1"/>
          <a:tileRect/>
        </a:gradFill>
        <a:ln w="9525">
          <a:prstDash val="dash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145774</xdr:colOff>
      <xdr:row>95</xdr:row>
      <xdr:rowOff>218660</xdr:rowOff>
    </xdr:from>
    <xdr:to>
      <xdr:col>4</xdr:col>
      <xdr:colOff>6626</xdr:colOff>
      <xdr:row>97</xdr:row>
      <xdr:rowOff>24847</xdr:rowOff>
    </xdr:to>
    <xdr:sp macro="" textlink="">
      <xdr:nvSpPr>
        <xdr:cNvPr id="354" name="กล่องข้อความ 353">
          <a:extLst>
            <a:ext uri="{FF2B5EF4-FFF2-40B4-BE49-F238E27FC236}">
              <a16:creationId xmlns:a16="http://schemas.microsoft.com/office/drawing/2014/main" id="{A3341C39-0F6E-41B2-90E4-59C5EE94F249}"/>
            </a:ext>
          </a:extLst>
        </xdr:cNvPr>
        <xdr:cNvSpPr txBox="1"/>
      </xdr:nvSpPr>
      <xdr:spPr>
        <a:xfrm>
          <a:off x="2153478" y="20375217"/>
          <a:ext cx="530087" cy="30314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 b="1">
              <a:solidFill>
                <a:srgbClr val="6600CC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mm.</a:t>
          </a:r>
        </a:p>
      </xdr:txBody>
    </xdr:sp>
    <xdr:clientData/>
  </xdr:twoCellAnchor>
  <xdr:twoCellAnchor>
    <xdr:from>
      <xdr:col>2</xdr:col>
      <xdr:colOff>337929</xdr:colOff>
      <xdr:row>95</xdr:row>
      <xdr:rowOff>225287</xdr:rowOff>
    </xdr:from>
    <xdr:to>
      <xdr:col>3</xdr:col>
      <xdr:colOff>198782</xdr:colOff>
      <xdr:row>97</xdr:row>
      <xdr:rowOff>31474</xdr:rowOff>
    </xdr:to>
    <xdr:sp macro="" textlink="">
      <xdr:nvSpPr>
        <xdr:cNvPr id="355" name="กล่องข้อความ 354">
          <a:extLst>
            <a:ext uri="{FF2B5EF4-FFF2-40B4-BE49-F238E27FC236}">
              <a16:creationId xmlns:a16="http://schemas.microsoft.com/office/drawing/2014/main" id="{098F8272-CC5D-433D-B6DC-2CDD6CE843AC}"/>
            </a:ext>
          </a:extLst>
        </xdr:cNvPr>
        <xdr:cNvSpPr txBox="1"/>
      </xdr:nvSpPr>
      <xdr:spPr>
        <a:xfrm>
          <a:off x="1676399" y="20381844"/>
          <a:ext cx="530087" cy="30314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400" b="1">
              <a:solidFill>
                <a:srgbClr val="6600CC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หนา</a:t>
          </a:r>
          <a:endParaRPr lang="en-US" sz="1400" b="1">
            <a:solidFill>
              <a:srgbClr val="6600CC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1</xdr:col>
      <xdr:colOff>602975</xdr:colOff>
      <xdr:row>95</xdr:row>
      <xdr:rowOff>212034</xdr:rowOff>
    </xdr:from>
    <xdr:to>
      <xdr:col>2</xdr:col>
      <xdr:colOff>344557</xdr:colOff>
      <xdr:row>97</xdr:row>
      <xdr:rowOff>51351</xdr:rowOff>
    </xdr:to>
    <xdr:sp macro="" textlink="">
      <xdr:nvSpPr>
        <xdr:cNvPr id="356" name="กล่องข้อความ 355">
          <a:extLst>
            <a:ext uri="{FF2B5EF4-FFF2-40B4-BE49-F238E27FC236}">
              <a16:creationId xmlns:a16="http://schemas.microsoft.com/office/drawing/2014/main" id="{594C86AA-C065-4E2A-BE5A-29FE20696AF5}"/>
            </a:ext>
          </a:extLst>
        </xdr:cNvPr>
        <xdr:cNvSpPr txBox="1"/>
      </xdr:nvSpPr>
      <xdr:spPr>
        <a:xfrm>
          <a:off x="1272210" y="20368591"/>
          <a:ext cx="410817" cy="30314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 b="1">
              <a:solidFill>
                <a:srgbClr val="6600CC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Ø =</a:t>
          </a:r>
        </a:p>
      </xdr:txBody>
    </xdr:sp>
    <xdr:clientData/>
  </xdr:twoCellAnchor>
  <xdr:twoCellAnchor>
    <xdr:from>
      <xdr:col>3</xdr:col>
      <xdr:colOff>543340</xdr:colOff>
      <xdr:row>96</xdr:row>
      <xdr:rowOff>165651</xdr:rowOff>
    </xdr:from>
    <xdr:to>
      <xdr:col>4</xdr:col>
      <xdr:colOff>596348</xdr:colOff>
      <xdr:row>96</xdr:row>
      <xdr:rowOff>165651</xdr:rowOff>
    </xdr:to>
    <xdr:cxnSp macro="">
      <xdr:nvCxnSpPr>
        <xdr:cNvPr id="25" name="ลูกศรเชื่อมต่อแบบตรง 24">
          <a:extLst>
            <a:ext uri="{FF2B5EF4-FFF2-40B4-BE49-F238E27FC236}">
              <a16:creationId xmlns:a16="http://schemas.microsoft.com/office/drawing/2014/main" id="{4F8B9EDD-B9CB-B515-3EE5-FDA180A5230D}"/>
            </a:ext>
          </a:extLst>
        </xdr:cNvPr>
        <xdr:cNvCxnSpPr/>
      </xdr:nvCxnSpPr>
      <xdr:spPr>
        <a:xfrm>
          <a:off x="2551044" y="20554121"/>
          <a:ext cx="722243" cy="0"/>
        </a:xfrm>
        <a:prstGeom prst="straightConnector1">
          <a:avLst/>
        </a:prstGeom>
        <a:ln w="12700">
          <a:solidFill>
            <a:srgbClr val="6600CC"/>
          </a:solidFill>
          <a:prstDash val="dash"/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596348</xdr:colOff>
      <xdr:row>106</xdr:row>
      <xdr:rowOff>165652</xdr:rowOff>
    </xdr:from>
    <xdr:to>
      <xdr:col>4</xdr:col>
      <xdr:colOff>583096</xdr:colOff>
      <xdr:row>109</xdr:row>
      <xdr:rowOff>119270</xdr:rowOff>
    </xdr:to>
    <xdr:cxnSp macro="">
      <xdr:nvCxnSpPr>
        <xdr:cNvPr id="33" name="ลูกศรเชื่อมต่อแบบตรง 32">
          <a:extLst>
            <a:ext uri="{FF2B5EF4-FFF2-40B4-BE49-F238E27FC236}">
              <a16:creationId xmlns:a16="http://schemas.microsoft.com/office/drawing/2014/main" id="{1B4CA2BF-EC65-DEDB-00FC-0476AC5E1D00}"/>
            </a:ext>
          </a:extLst>
        </xdr:cNvPr>
        <xdr:cNvCxnSpPr/>
      </xdr:nvCxnSpPr>
      <xdr:spPr>
        <a:xfrm flipH="1" flipV="1">
          <a:off x="2604052" y="22992522"/>
          <a:ext cx="655983" cy="682487"/>
        </a:xfrm>
        <a:prstGeom prst="straightConnector1">
          <a:avLst/>
        </a:prstGeom>
        <a:ln w="12700">
          <a:prstDash val="dash"/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583095</xdr:colOff>
      <xdr:row>109</xdr:row>
      <xdr:rowOff>125896</xdr:rowOff>
    </xdr:from>
    <xdr:to>
      <xdr:col>7</xdr:col>
      <xdr:colOff>59635</xdr:colOff>
      <xdr:row>109</xdr:row>
      <xdr:rowOff>125896</xdr:rowOff>
    </xdr:to>
    <xdr:cxnSp macro="">
      <xdr:nvCxnSpPr>
        <xdr:cNvPr id="149" name="ตัวเชื่อมต่อตรง 148">
          <a:extLst>
            <a:ext uri="{FF2B5EF4-FFF2-40B4-BE49-F238E27FC236}">
              <a16:creationId xmlns:a16="http://schemas.microsoft.com/office/drawing/2014/main" id="{50ECBFE8-FB34-7D85-A4A2-74D0B2849F3E}"/>
            </a:ext>
          </a:extLst>
        </xdr:cNvPr>
        <xdr:cNvCxnSpPr/>
      </xdr:nvCxnSpPr>
      <xdr:spPr>
        <a:xfrm>
          <a:off x="3260034" y="23681635"/>
          <a:ext cx="1484244" cy="0"/>
        </a:xfrm>
        <a:prstGeom prst="line">
          <a:avLst/>
        </a:prstGeom>
        <a:ln w="12700">
          <a:solidFill>
            <a:srgbClr val="008000"/>
          </a:solidFill>
          <a:prstDash val="dash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344556</xdr:colOff>
      <xdr:row>107</xdr:row>
      <xdr:rowOff>139147</xdr:rowOff>
    </xdr:from>
    <xdr:to>
      <xdr:col>7</xdr:col>
      <xdr:colOff>53009</xdr:colOff>
      <xdr:row>107</xdr:row>
      <xdr:rowOff>139147</xdr:rowOff>
    </xdr:to>
    <xdr:cxnSp macro="">
      <xdr:nvCxnSpPr>
        <xdr:cNvPr id="178" name="ลูกศรเชื่อมต่อแบบตรง 177">
          <a:extLst>
            <a:ext uri="{FF2B5EF4-FFF2-40B4-BE49-F238E27FC236}">
              <a16:creationId xmlns:a16="http://schemas.microsoft.com/office/drawing/2014/main" id="{BA13548C-D2CC-EF8C-3BAA-B3BDA1C31287}"/>
            </a:ext>
          </a:extLst>
        </xdr:cNvPr>
        <xdr:cNvCxnSpPr/>
      </xdr:nvCxnSpPr>
      <xdr:spPr>
        <a:xfrm flipH="1">
          <a:off x="4359965" y="23224434"/>
          <a:ext cx="377687" cy="0"/>
        </a:xfrm>
        <a:prstGeom prst="straightConnector1">
          <a:avLst/>
        </a:prstGeom>
        <a:ln w="12700">
          <a:prstDash val="dash"/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11</xdr:col>
      <xdr:colOff>457199</xdr:colOff>
      <xdr:row>16</xdr:row>
      <xdr:rowOff>216539</xdr:rowOff>
    </xdr:from>
    <xdr:to>
      <xdr:col>17</xdr:col>
      <xdr:colOff>665842</xdr:colOff>
      <xdr:row>26</xdr:row>
      <xdr:rowOff>43542</xdr:rowOff>
    </xdr:to>
    <xdr:pic>
      <xdr:nvPicPr>
        <xdr:cNvPr id="193" name="รูปภาพ 192">
          <a:extLst>
            <a:ext uri="{FF2B5EF4-FFF2-40B4-BE49-F238E27FC236}">
              <a16:creationId xmlns:a16="http://schemas.microsoft.com/office/drawing/2014/main" id="{EBDB2B96-99DF-782E-D83C-56523AD216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78485" y="3961225"/>
          <a:ext cx="4421414" cy="211300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4D5295-5DAA-4A6B-B7B9-7302FF4ADBA3}">
  <sheetPr>
    <tabColor rgb="FFFFFF00"/>
  </sheetPr>
  <dimension ref="B1:Q119"/>
  <sheetViews>
    <sheetView tabSelected="1" zoomScale="70" zoomScaleNormal="70" workbookViewId="0">
      <selection activeCell="O41" sqref="O41"/>
    </sheetView>
  </sheetViews>
  <sheetFormatPr defaultRowHeight="18"/>
  <cols>
    <col min="1" max="1" width="3.3984375" style="1" customWidth="1"/>
    <col min="2" max="10" width="8.796875" style="1"/>
    <col min="11" max="11" width="9.5" style="1" customWidth="1"/>
    <col min="12" max="12" width="9.8984375" style="1" customWidth="1"/>
    <col min="13" max="14" width="8.796875" style="1"/>
    <col min="15" max="15" width="5.8984375" style="1" customWidth="1"/>
    <col min="16" max="16" width="4.09765625" style="1" customWidth="1"/>
    <col min="17" max="16384" width="8.796875" style="1"/>
  </cols>
  <sheetData>
    <row r="1" spans="2:17" ht="18.600000000000001" thickBot="1"/>
    <row r="2" spans="2:17" ht="19.2" thickTop="1">
      <c r="B2" s="52"/>
      <c r="C2" s="53"/>
      <c r="D2" s="54"/>
      <c r="E2" s="53"/>
      <c r="F2" s="53"/>
      <c r="G2" s="53"/>
      <c r="H2" s="53"/>
      <c r="I2" s="53"/>
      <c r="J2" s="55"/>
      <c r="K2" s="55"/>
      <c r="L2" s="53"/>
      <c r="M2" s="55"/>
      <c r="N2" s="55"/>
      <c r="O2" s="55"/>
      <c r="P2" s="55"/>
      <c r="Q2" s="55"/>
    </row>
    <row r="3" spans="2:17" ht="18.600000000000001">
      <c r="B3" s="56" t="s">
        <v>218</v>
      </c>
      <c r="C3" s="57"/>
      <c r="D3" s="58"/>
      <c r="E3" s="59"/>
      <c r="F3" s="59"/>
      <c r="G3" s="59"/>
      <c r="H3" s="59"/>
      <c r="I3" s="60"/>
      <c r="J3" s="60"/>
      <c r="K3" s="56" t="s">
        <v>219</v>
      </c>
      <c r="L3" s="61"/>
      <c r="M3" s="62"/>
      <c r="N3" s="62"/>
      <c r="O3" s="62"/>
      <c r="P3" s="60"/>
      <c r="Q3" s="60"/>
    </row>
    <row r="4" spans="2:17" ht="18.600000000000001">
      <c r="B4" s="56" t="s">
        <v>220</v>
      </c>
      <c r="C4" s="63"/>
      <c r="D4" s="64"/>
      <c r="E4" s="65"/>
      <c r="F4" s="65"/>
      <c r="G4" s="65"/>
      <c r="H4" s="65"/>
      <c r="I4" s="60"/>
      <c r="J4" s="60"/>
      <c r="K4" s="56" t="s">
        <v>221</v>
      </c>
      <c r="L4" s="66"/>
      <c r="M4" s="67"/>
      <c r="N4" s="67"/>
      <c r="O4" s="67"/>
      <c r="P4" s="65"/>
      <c r="Q4" s="65"/>
    </row>
    <row r="5" spans="2:17" ht="18.600000000000001">
      <c r="B5" s="56" t="s">
        <v>222</v>
      </c>
      <c r="C5" s="63"/>
      <c r="D5" s="64"/>
      <c r="E5" s="65"/>
      <c r="F5" s="65"/>
      <c r="G5" s="65"/>
      <c r="H5" s="65"/>
      <c r="I5" s="60"/>
      <c r="J5" s="60"/>
      <c r="K5" s="56" t="s">
        <v>223</v>
      </c>
      <c r="L5" s="68"/>
      <c r="M5" s="67"/>
      <c r="N5" s="67"/>
      <c r="O5" s="67"/>
      <c r="P5" s="65"/>
      <c r="Q5" s="65"/>
    </row>
    <row r="6" spans="2:17" ht="19.2" thickBot="1">
      <c r="B6" s="69"/>
      <c r="C6" s="70"/>
      <c r="D6" s="71"/>
      <c r="E6" s="70"/>
      <c r="F6" s="70"/>
      <c r="G6" s="70"/>
      <c r="H6" s="70"/>
      <c r="I6" s="70"/>
      <c r="J6" s="72"/>
      <c r="K6" s="72"/>
      <c r="L6" s="70"/>
      <c r="M6" s="72"/>
      <c r="N6" s="72"/>
      <c r="O6" s="72"/>
      <c r="P6" s="72"/>
      <c r="Q6" s="72"/>
    </row>
    <row r="7" spans="2:17" ht="18.600000000000001" thickTop="1"/>
    <row r="8" spans="2:17">
      <c r="D8" s="1" t="s">
        <v>8</v>
      </c>
    </row>
    <row r="9" spans="2:17">
      <c r="D9" s="2" t="s">
        <v>9</v>
      </c>
      <c r="E9" s="73">
        <v>5</v>
      </c>
      <c r="F9" s="3" t="s">
        <v>11</v>
      </c>
    </row>
    <row r="10" spans="2:17">
      <c r="D10" s="2" t="s">
        <v>10</v>
      </c>
      <c r="E10" s="73">
        <v>5.5</v>
      </c>
      <c r="F10" s="3" t="s">
        <v>11</v>
      </c>
    </row>
    <row r="11" spans="2:17" ht="20.399999999999999">
      <c r="D11" s="2" t="s">
        <v>4</v>
      </c>
      <c r="E11" s="73">
        <v>2400</v>
      </c>
      <c r="F11" s="3" t="s">
        <v>0</v>
      </c>
    </row>
    <row r="12" spans="2:17" ht="20.399999999999999">
      <c r="D12" s="2" t="s">
        <v>106</v>
      </c>
      <c r="E12" s="37">
        <f>0.6*E11</f>
        <v>1440</v>
      </c>
      <c r="F12" s="3" t="s">
        <v>0</v>
      </c>
    </row>
    <row r="13" spans="2:17">
      <c r="I13" s="5">
        <f>E9</f>
        <v>5</v>
      </c>
      <c r="J13" s="1" t="s">
        <v>11</v>
      </c>
    </row>
    <row r="15" spans="2:17">
      <c r="E15" s="4">
        <f>E9</f>
        <v>5</v>
      </c>
      <c r="F15" s="6" t="s">
        <v>11</v>
      </c>
      <c r="H15" s="4">
        <f>E9</f>
        <v>5</v>
      </c>
      <c r="I15" s="6" t="s">
        <v>11</v>
      </c>
      <c r="K15" s="4">
        <f>E9</f>
        <v>5</v>
      </c>
      <c r="L15" s="6" t="s">
        <v>11</v>
      </c>
    </row>
    <row r="22" spans="2:14">
      <c r="M22" s="4">
        <f>E10</f>
        <v>5.5</v>
      </c>
      <c r="N22" s="6" t="s">
        <v>11</v>
      </c>
    </row>
    <row r="27" spans="2:14">
      <c r="F27" s="7">
        <f>SQRT(I30^2+F39^2)</f>
        <v>5.5901699437494745</v>
      </c>
      <c r="G27" s="1" t="s">
        <v>11</v>
      </c>
    </row>
    <row r="28" spans="2:14">
      <c r="G28" s="8" t="s">
        <v>150</v>
      </c>
      <c r="K28" s="9" t="s">
        <v>83</v>
      </c>
      <c r="L28" s="9"/>
      <c r="M28" s="74">
        <v>5</v>
      </c>
      <c r="N28" s="10" t="s">
        <v>11</v>
      </c>
    </row>
    <row r="29" spans="2:14" ht="18.600000000000001">
      <c r="L29" s="2" t="s">
        <v>56</v>
      </c>
      <c r="M29" s="74">
        <v>100</v>
      </c>
      <c r="N29" s="10" t="s">
        <v>87</v>
      </c>
    </row>
    <row r="30" spans="2:14" ht="18.600000000000001">
      <c r="B30" s="74">
        <v>1</v>
      </c>
      <c r="C30" s="1" t="s">
        <v>11</v>
      </c>
      <c r="I30" s="11">
        <f>B30</f>
        <v>1</v>
      </c>
      <c r="J30" s="1" t="s">
        <v>11</v>
      </c>
      <c r="K30" s="9" t="s">
        <v>88</v>
      </c>
      <c r="L30" s="9"/>
      <c r="M30" s="38">
        <f>M29*1.35</f>
        <v>135</v>
      </c>
      <c r="N30" s="10" t="s">
        <v>87</v>
      </c>
    </row>
    <row r="31" spans="2:14" ht="18.600000000000001">
      <c r="B31" s="12"/>
      <c r="C31" s="13" t="s">
        <v>15</v>
      </c>
      <c r="K31" s="9" t="s">
        <v>84</v>
      </c>
      <c r="L31" s="9"/>
      <c r="M31" s="74">
        <v>50</v>
      </c>
      <c r="N31" s="10" t="s">
        <v>87</v>
      </c>
    </row>
    <row r="32" spans="2:14" ht="18.600000000000001">
      <c r="B32" s="12"/>
      <c r="F32" s="2" t="s">
        <v>82</v>
      </c>
      <c r="G32" s="78">
        <f>ATAN(I30/F39)*180/PI()</f>
        <v>10.304846468766033</v>
      </c>
      <c r="H32" s="1" t="str">
        <f>IF(G32&lt;18,"&lt; 18   ไม่ต้องคิดแรงลม","คิดงแรงลม")</f>
        <v>&lt; 18   ไม่ต้องคิดแรงลม</v>
      </c>
      <c r="K32" s="9" t="s">
        <v>53</v>
      </c>
      <c r="L32" s="9"/>
      <c r="M32" s="74">
        <v>15</v>
      </c>
      <c r="N32" s="10" t="s">
        <v>87</v>
      </c>
    </row>
    <row r="33" spans="2:15" ht="18.600000000000001">
      <c r="B33" s="12"/>
      <c r="K33" s="9" t="s">
        <v>85</v>
      </c>
      <c r="L33" s="9"/>
      <c r="M33" s="74">
        <v>8</v>
      </c>
      <c r="N33" s="10" t="s">
        <v>87</v>
      </c>
    </row>
    <row r="34" spans="2:15" ht="19.2" thickBot="1">
      <c r="B34" s="12"/>
      <c r="C34" s="13" t="s">
        <v>17</v>
      </c>
      <c r="L34" s="2" t="s">
        <v>86</v>
      </c>
      <c r="M34" s="51">
        <f>SUM(M30:M33)</f>
        <v>208</v>
      </c>
      <c r="N34" s="10" t="s">
        <v>87</v>
      </c>
    </row>
    <row r="35" spans="2:15" ht="18.600000000000001" thickTop="1">
      <c r="B35" s="74">
        <v>2.5</v>
      </c>
      <c r="C35" s="1" t="s">
        <v>11</v>
      </c>
      <c r="M35" s="7"/>
      <c r="N35" s="10"/>
    </row>
    <row r="36" spans="2:15">
      <c r="B36" s="12"/>
      <c r="K36" s="1" t="s">
        <v>89</v>
      </c>
      <c r="M36" s="7"/>
    </row>
    <row r="37" spans="2:15" ht="20.399999999999999">
      <c r="B37" s="12"/>
      <c r="K37" s="9" t="s">
        <v>92</v>
      </c>
      <c r="L37" s="9"/>
      <c r="M37" s="38">
        <f>0.01*M34*(1+(0.33*I13))</f>
        <v>5.5120000000000013</v>
      </c>
      <c r="N37" s="10" t="s">
        <v>87</v>
      </c>
    </row>
    <row r="38" spans="2:15" ht="20.399999999999999">
      <c r="K38" s="9" t="s">
        <v>93</v>
      </c>
      <c r="L38" s="9"/>
      <c r="M38" s="38">
        <f>(0.333*I13)+5</f>
        <v>6.665</v>
      </c>
      <c r="N38" s="10" t="s">
        <v>87</v>
      </c>
    </row>
    <row r="39" spans="2:15" ht="18.600000000000001">
      <c r="F39" s="5">
        <f>E10</f>
        <v>5.5</v>
      </c>
      <c r="G39" s="1" t="s">
        <v>11</v>
      </c>
      <c r="J39" s="9" t="s">
        <v>167</v>
      </c>
      <c r="K39" s="9"/>
      <c r="L39" s="9"/>
      <c r="M39" s="74">
        <v>6.67</v>
      </c>
      <c r="N39" s="10" t="s">
        <v>87</v>
      </c>
    </row>
    <row r="40" spans="2:15" ht="18.600000000000001">
      <c r="K40" s="9" t="s">
        <v>90</v>
      </c>
      <c r="L40" s="9"/>
      <c r="M40" s="38">
        <f>M34+M39</f>
        <v>214.67</v>
      </c>
      <c r="N40" s="10" t="s">
        <v>87</v>
      </c>
    </row>
    <row r="41" spans="2:15" ht="19.2" thickBot="1">
      <c r="D41" s="1" t="s">
        <v>165</v>
      </c>
      <c r="L41" s="2" t="s">
        <v>91</v>
      </c>
      <c r="M41" s="75">
        <v>220</v>
      </c>
      <c r="N41" s="10" t="s">
        <v>87</v>
      </c>
      <c r="O41" s="50" t="str">
        <f>IF(M41&lt;M40,"NO","OK")</f>
        <v>OK</v>
      </c>
    </row>
    <row r="42" spans="2:15" ht="18.600000000000001" thickTop="1">
      <c r="D42" s="9" t="s">
        <v>95</v>
      </c>
      <c r="E42" s="9"/>
      <c r="F42" s="73">
        <v>1</v>
      </c>
      <c r="G42" s="10" t="s">
        <v>11</v>
      </c>
      <c r="I42" s="1" t="s">
        <v>108</v>
      </c>
      <c r="M42" s="7"/>
    </row>
    <row r="43" spans="2:15">
      <c r="D43" s="9" t="s">
        <v>94</v>
      </c>
      <c r="E43" s="9"/>
      <c r="F43" s="37">
        <f>E9</f>
        <v>5</v>
      </c>
      <c r="G43" s="10" t="s">
        <v>11</v>
      </c>
      <c r="I43" s="76" t="s">
        <v>119</v>
      </c>
      <c r="J43" s="76"/>
      <c r="K43" s="10" t="s">
        <v>111</v>
      </c>
      <c r="L43" s="73">
        <v>5.5</v>
      </c>
      <c r="M43" s="10" t="s">
        <v>42</v>
      </c>
    </row>
    <row r="44" spans="2:15" ht="24.6">
      <c r="D44" s="9" t="s">
        <v>103</v>
      </c>
      <c r="E44" s="9"/>
      <c r="F44" s="37">
        <f>M31</f>
        <v>50</v>
      </c>
      <c r="G44" s="10" t="s">
        <v>87</v>
      </c>
      <c r="I44" s="16" t="s">
        <v>113</v>
      </c>
      <c r="J44" s="74">
        <v>33</v>
      </c>
      <c r="K44" s="10" t="s">
        <v>110</v>
      </c>
      <c r="L44" s="17" t="s">
        <v>115</v>
      </c>
      <c r="M44" s="74">
        <v>248</v>
      </c>
      <c r="N44" s="10" t="s">
        <v>112</v>
      </c>
    </row>
    <row r="45" spans="2:15" ht="24.6">
      <c r="D45" s="9" t="s">
        <v>53</v>
      </c>
      <c r="E45" s="9"/>
      <c r="F45" s="37">
        <f>M32</f>
        <v>15</v>
      </c>
      <c r="G45" s="10" t="s">
        <v>87</v>
      </c>
      <c r="I45" s="16" t="s">
        <v>114</v>
      </c>
      <c r="J45" s="74">
        <v>9.3699999999999992</v>
      </c>
      <c r="K45" s="10" t="s">
        <v>110</v>
      </c>
      <c r="L45" s="17" t="s">
        <v>116</v>
      </c>
      <c r="M45" s="74">
        <v>41.1</v>
      </c>
      <c r="N45" s="10" t="s">
        <v>112</v>
      </c>
    </row>
    <row r="46" spans="2:15" ht="18.600000000000001">
      <c r="D46" s="2"/>
      <c r="E46" s="2" t="s">
        <v>86</v>
      </c>
      <c r="F46" s="37">
        <f>SUM(F44:F45)</f>
        <v>65</v>
      </c>
      <c r="G46" s="10" t="s">
        <v>87</v>
      </c>
      <c r="L46" s="4"/>
    </row>
    <row r="47" spans="2:15" ht="20.399999999999999">
      <c r="D47" s="9" t="s">
        <v>104</v>
      </c>
      <c r="E47" s="9"/>
      <c r="F47" s="37">
        <f>F46*F42</f>
        <v>65</v>
      </c>
      <c r="G47" s="10" t="s">
        <v>42</v>
      </c>
      <c r="I47" s="9" t="s">
        <v>117</v>
      </c>
      <c r="J47" s="9"/>
      <c r="K47" s="37">
        <f>((F52*100)/J44)+((F53*100)/J45)</f>
        <v>1085.0915607462625</v>
      </c>
      <c r="L47" s="10" t="s">
        <v>118</v>
      </c>
      <c r="M47" s="39" t="str">
        <f>IF(K47&lt;E12,"&lt; Fb  OK","&gt; Fb  NO")</f>
        <v>&lt; Fb  OK</v>
      </c>
    </row>
    <row r="48" spans="2:15">
      <c r="D48" s="9" t="s">
        <v>85</v>
      </c>
      <c r="E48" s="9"/>
      <c r="F48" s="74">
        <v>6</v>
      </c>
      <c r="G48" s="10" t="s">
        <v>42</v>
      </c>
      <c r="I48" s="1" t="s">
        <v>121</v>
      </c>
    </row>
    <row r="49" spans="3:17" ht="21" thickBot="1">
      <c r="D49" s="9" t="s">
        <v>105</v>
      </c>
      <c r="E49" s="9"/>
      <c r="F49" s="47">
        <f>F47+F48</f>
        <v>71</v>
      </c>
      <c r="G49" s="10" t="s">
        <v>42</v>
      </c>
      <c r="I49" s="9" t="s">
        <v>122</v>
      </c>
      <c r="J49" s="9"/>
      <c r="K49" s="9"/>
      <c r="L49" s="38">
        <f>(E9*100)/360</f>
        <v>1.3888888888888888</v>
      </c>
      <c r="M49" s="10" t="s">
        <v>37</v>
      </c>
    </row>
    <row r="50" spans="3:17" ht="21" thickTop="1">
      <c r="E50" s="2" t="s">
        <v>96</v>
      </c>
      <c r="F50" s="38">
        <f>F49*SIN(G32*PI()/180)</f>
        <v>12.700866112198806</v>
      </c>
      <c r="G50" s="10" t="s">
        <v>42</v>
      </c>
      <c r="H50" s="9" t="s">
        <v>123</v>
      </c>
      <c r="I50" s="9"/>
      <c r="J50" s="9"/>
      <c r="K50" s="9"/>
      <c r="L50" s="38">
        <f>(5*F51*(E9*100)^4)/(384*100*2.1*10^6*M44)</f>
        <v>1.0915505407516928</v>
      </c>
      <c r="M50" s="10" t="s">
        <v>37</v>
      </c>
      <c r="N50" s="49" t="str">
        <f>IF(L50&lt;L49,"&lt; การโก่งที่ยอมให้  OK","&gt; การโก่งที่ยอมให้  NO")</f>
        <v>&lt; การโก่งที่ยอมให้  OK</v>
      </c>
    </row>
    <row r="51" spans="3:17" ht="20.399999999999999">
      <c r="E51" s="2" t="s">
        <v>97</v>
      </c>
      <c r="F51" s="48">
        <f>F49*COS(G32*PI()/180)</f>
        <v>69.854763617093425</v>
      </c>
      <c r="G51" s="10" t="s">
        <v>42</v>
      </c>
      <c r="L51" s="7"/>
    </row>
    <row r="52" spans="3:17" ht="20.399999999999999">
      <c r="E52" s="2" t="s">
        <v>101</v>
      </c>
      <c r="F52" s="38">
        <f>(F51*F43^2)/8</f>
        <v>218.29613630341694</v>
      </c>
      <c r="G52" s="10" t="s">
        <v>60</v>
      </c>
      <c r="I52" s="18" t="s">
        <v>124</v>
      </c>
      <c r="J52" s="18"/>
      <c r="K52" s="19" t="str">
        <f>I43&amp;" "&amp;"mm. @"</f>
        <v>C-150x50x20x2.3 mm. @</v>
      </c>
      <c r="L52" s="19"/>
      <c r="M52" s="20">
        <f>F42</f>
        <v>1</v>
      </c>
      <c r="N52" s="21" t="s">
        <v>11</v>
      </c>
    </row>
    <row r="53" spans="3:17" ht="20.399999999999999">
      <c r="E53" s="2" t="s">
        <v>100</v>
      </c>
      <c r="F53" s="38">
        <f>(F50*F43^2)/8</f>
        <v>39.690206600621266</v>
      </c>
      <c r="G53" s="10" t="s">
        <v>60</v>
      </c>
      <c r="I53" s="1" t="s">
        <v>125</v>
      </c>
    </row>
    <row r="54" spans="3:17" ht="20.399999999999999">
      <c r="D54" s="9" t="s">
        <v>102</v>
      </c>
      <c r="E54" s="9"/>
      <c r="F54" s="74">
        <v>224.45</v>
      </c>
      <c r="G54" s="10" t="s">
        <v>60</v>
      </c>
      <c r="K54" s="2" t="s">
        <v>100</v>
      </c>
      <c r="L54" s="38">
        <f>(F50*(E9/2)^2)/8</f>
        <v>9.9225516501553166</v>
      </c>
      <c r="M54" s="10" t="s">
        <v>42</v>
      </c>
    </row>
    <row r="55" spans="3:17" ht="20.399999999999999">
      <c r="C55" s="9" t="s">
        <v>107</v>
      </c>
      <c r="D55" s="9"/>
      <c r="E55" s="9"/>
      <c r="F55" s="37">
        <f>(F54*100)/E12</f>
        <v>15.586805555555555</v>
      </c>
      <c r="G55" s="10" t="s">
        <v>110</v>
      </c>
      <c r="I55" s="9" t="s">
        <v>126</v>
      </c>
      <c r="J55" s="9"/>
      <c r="K55" s="9"/>
      <c r="L55" s="37">
        <f>J45/2</f>
        <v>4.6849999999999996</v>
      </c>
      <c r="M55" s="10" t="s">
        <v>110</v>
      </c>
    </row>
    <row r="56" spans="3:17" ht="20.399999999999999">
      <c r="D56" s="22" t="s">
        <v>120</v>
      </c>
      <c r="F56" s="4"/>
      <c r="J56" s="9" t="s">
        <v>117</v>
      </c>
      <c r="K56" s="9"/>
      <c r="L56" s="37">
        <f>((F54*100)/(J44))+((L54*100)/L55)</f>
        <v>891.94557385280257</v>
      </c>
      <c r="M56" s="10" t="s">
        <v>118</v>
      </c>
      <c r="N56" s="39" t="str">
        <f>IF(L56&lt;E12,"&lt; Fb  OK","&gt; Fb  NO")</f>
        <v>&lt; Fb  OK</v>
      </c>
    </row>
    <row r="57" spans="3:17" ht="20.399999999999999">
      <c r="E57" s="2" t="s">
        <v>109</v>
      </c>
      <c r="F57" s="41">
        <f>F55*2</f>
        <v>31.173611111111111</v>
      </c>
      <c r="G57" s="10" t="s">
        <v>110</v>
      </c>
    </row>
    <row r="58" spans="3:17">
      <c r="E58" s="2"/>
      <c r="F58" s="23"/>
      <c r="G58" s="10"/>
    </row>
    <row r="59" spans="3:17">
      <c r="E59" s="2"/>
      <c r="F59" s="23"/>
      <c r="G59" s="10"/>
    </row>
    <row r="60" spans="3:17">
      <c r="E60" s="2"/>
      <c r="F60" s="23"/>
      <c r="G60" s="10"/>
    </row>
    <row r="61" spans="3:17">
      <c r="D61" s="24" t="s">
        <v>127</v>
      </c>
      <c r="F61" s="4"/>
    </row>
    <row r="62" spans="3:17">
      <c r="C62" s="9" t="s">
        <v>128</v>
      </c>
      <c r="D62" s="9"/>
      <c r="E62" s="37">
        <f>F27/F42</f>
        <v>5.5901699437494745</v>
      </c>
      <c r="F62" s="35" t="s">
        <v>129</v>
      </c>
      <c r="G62" s="77">
        <v>6</v>
      </c>
      <c r="H62" s="3" t="s">
        <v>130</v>
      </c>
      <c r="K62" s="9" t="s">
        <v>141</v>
      </c>
      <c r="L62" s="9"/>
      <c r="M62" s="37">
        <f>E70*SIN(G32*PI()/180)</f>
        <v>169.38708937069936</v>
      </c>
      <c r="N62" s="10" t="s">
        <v>18</v>
      </c>
    </row>
    <row r="63" spans="3:17" ht="18.600000000000001">
      <c r="C63" s="9" t="s">
        <v>131</v>
      </c>
      <c r="D63" s="9"/>
      <c r="E63" s="43">
        <f>G62+1</f>
        <v>7</v>
      </c>
      <c r="F63" s="37" t="s">
        <v>132</v>
      </c>
      <c r="K63" s="9" t="s">
        <v>168</v>
      </c>
      <c r="L63" s="9"/>
      <c r="M63" s="38">
        <f>M62/E12</f>
        <v>0.11762992317409678</v>
      </c>
      <c r="N63" s="10" t="s">
        <v>99</v>
      </c>
    </row>
    <row r="64" spans="3:17" ht="21">
      <c r="D64" s="2" t="s">
        <v>133</v>
      </c>
      <c r="E64" s="44" t="str">
        <f>I43&amp;" "&amp;"mm."</f>
        <v>C-150x50x20x2.3 mm.</v>
      </c>
      <c r="F64" s="44"/>
      <c r="G64" s="3" t="s">
        <v>134</v>
      </c>
      <c r="H64" s="4">
        <f>L43</f>
        <v>5.5</v>
      </c>
      <c r="I64" s="10" t="s">
        <v>42</v>
      </c>
      <c r="J64" s="9" t="s">
        <v>147</v>
      </c>
      <c r="K64" s="9"/>
      <c r="L64" s="9"/>
      <c r="M64" s="77">
        <v>15</v>
      </c>
      <c r="N64" s="3" t="s">
        <v>142</v>
      </c>
      <c r="O64" s="37">
        <f>((3.14/4)*(M64/10)^2)</f>
        <v>1.7662500000000001</v>
      </c>
      <c r="P64" s="10" t="s">
        <v>99</v>
      </c>
      <c r="Q64" s="39" t="str">
        <f>IF(O64&gt;M63,"&gt; As  OK","&lt; As NO")</f>
        <v>&gt; As  OK</v>
      </c>
    </row>
    <row r="65" spans="2:15">
      <c r="C65" s="9" t="s">
        <v>94</v>
      </c>
      <c r="D65" s="9"/>
      <c r="E65" s="37">
        <f>F43</f>
        <v>5</v>
      </c>
      <c r="F65" s="45" t="s">
        <v>11</v>
      </c>
      <c r="G65" s="10" t="s">
        <v>135</v>
      </c>
      <c r="H65" s="3">
        <v>1</v>
      </c>
      <c r="I65" s="3" t="s">
        <v>136</v>
      </c>
      <c r="K65" s="9" t="s">
        <v>143</v>
      </c>
      <c r="L65" s="9"/>
      <c r="M65" s="1" t="str">
        <f>M64&amp;" "&amp;"mm."</f>
        <v>15 mm.</v>
      </c>
    </row>
    <row r="66" spans="2:15" ht="21">
      <c r="C66" s="1" t="s">
        <v>137</v>
      </c>
      <c r="E66" s="37">
        <f>E10/2</f>
        <v>2.75</v>
      </c>
      <c r="F66" s="45" t="s">
        <v>11</v>
      </c>
      <c r="J66" s="1" t="s">
        <v>144</v>
      </c>
    </row>
    <row r="67" spans="2:15">
      <c r="D67" s="3" t="s">
        <v>138</v>
      </c>
      <c r="E67" s="37">
        <f>H64*E63</f>
        <v>38.5</v>
      </c>
      <c r="F67" s="46" t="s">
        <v>18</v>
      </c>
      <c r="L67" s="2" t="s">
        <v>145</v>
      </c>
      <c r="M67" s="42">
        <f>(F42*100)/300</f>
        <v>0.33333333333333331</v>
      </c>
      <c r="N67" s="10" t="s">
        <v>37</v>
      </c>
    </row>
    <row r="68" spans="2:15" ht="18.600000000000001">
      <c r="C68" s="9" t="s">
        <v>139</v>
      </c>
      <c r="D68" s="9"/>
      <c r="E68" s="37">
        <f>F45+F44</f>
        <v>65</v>
      </c>
      <c r="F68" s="46" t="s">
        <v>87</v>
      </c>
      <c r="L68" s="1" t="s">
        <v>146</v>
      </c>
      <c r="M68" s="42">
        <f>4*M67</f>
        <v>1.3333333333333333</v>
      </c>
      <c r="N68" s="10" t="s">
        <v>37</v>
      </c>
      <c r="O68" s="49" t="str">
        <f>IF(M68&lt;M64,"&lt; Dp  OK","&gt; Dp NO")</f>
        <v>&lt; Dp  OK</v>
      </c>
    </row>
    <row r="69" spans="2:15">
      <c r="C69" s="9" t="s">
        <v>139</v>
      </c>
      <c r="D69" s="9"/>
      <c r="E69" s="37">
        <f>E68*(E9/2)*E62</f>
        <v>908.40261585928965</v>
      </c>
      <c r="F69" s="46" t="s">
        <v>18</v>
      </c>
    </row>
    <row r="70" spans="2:15" ht="18.600000000000001" thickBot="1">
      <c r="C70" s="9" t="s">
        <v>140</v>
      </c>
      <c r="D70" s="9"/>
      <c r="E70" s="47">
        <f>E67+E69</f>
        <v>946.90261585928965</v>
      </c>
      <c r="F70" s="46" t="s">
        <v>18</v>
      </c>
      <c r="J70" s="28"/>
      <c r="K70" s="28"/>
      <c r="L70" s="29" t="str">
        <f>M64&amp;" "&amp;"mm. 1 แถว"</f>
        <v>15 mm. 1 แถว</v>
      </c>
      <c r="M70" s="29"/>
      <c r="N70" s="30">
        <f>E9</f>
        <v>5</v>
      </c>
      <c r="O70" s="31" t="s">
        <v>11</v>
      </c>
    </row>
    <row r="71" spans="2:15" ht="18.600000000000001" thickTop="1">
      <c r="D71" s="24" t="s">
        <v>166</v>
      </c>
      <c r="K71" s="25" t="s">
        <v>148</v>
      </c>
      <c r="L71" s="25"/>
      <c r="M71" s="25"/>
      <c r="N71" s="25"/>
    </row>
    <row r="72" spans="2:15">
      <c r="D72" s="1" t="s">
        <v>149</v>
      </c>
      <c r="E72" s="3"/>
      <c r="F72" s="4"/>
    </row>
    <row r="73" spans="2:15" ht="18.600000000000001">
      <c r="D73" s="2" t="s">
        <v>56</v>
      </c>
      <c r="E73" s="37">
        <f>M29</f>
        <v>100</v>
      </c>
      <c r="F73" s="10" t="s">
        <v>87</v>
      </c>
      <c r="H73" s="1" t="s">
        <v>154</v>
      </c>
      <c r="L73" s="7"/>
    </row>
    <row r="74" spans="2:15" ht="21">
      <c r="D74" s="2" t="s">
        <v>57</v>
      </c>
      <c r="E74" s="37">
        <f>E73*E9*B30</f>
        <v>500</v>
      </c>
      <c r="F74" s="10" t="s">
        <v>18</v>
      </c>
      <c r="G74" s="2" t="s">
        <v>156</v>
      </c>
      <c r="H74" s="77" t="s">
        <v>155</v>
      </c>
      <c r="I74" s="77">
        <v>3.2</v>
      </c>
      <c r="J74" s="10" t="s">
        <v>111</v>
      </c>
      <c r="K74" s="73">
        <v>10.78</v>
      </c>
      <c r="L74" s="10" t="s">
        <v>42</v>
      </c>
      <c r="M74" s="2" t="s">
        <v>159</v>
      </c>
      <c r="N74" s="77">
        <v>13.73</v>
      </c>
      <c r="O74" s="10" t="s">
        <v>99</v>
      </c>
    </row>
    <row r="75" spans="2:15" ht="24.6">
      <c r="D75" s="2" t="s">
        <v>58</v>
      </c>
      <c r="E75" s="37">
        <f>E73*E9*B35</f>
        <v>1250</v>
      </c>
      <c r="F75" s="10" t="s">
        <v>18</v>
      </c>
      <c r="H75" s="16" t="s">
        <v>113</v>
      </c>
      <c r="I75" s="74">
        <v>45.85</v>
      </c>
      <c r="J75" s="10" t="s">
        <v>110</v>
      </c>
      <c r="K75" s="17" t="s">
        <v>115</v>
      </c>
      <c r="L75" s="74">
        <v>320.48</v>
      </c>
      <c r="M75" s="10" t="s">
        <v>112</v>
      </c>
    </row>
    <row r="76" spans="2:15" ht="20.399999999999999">
      <c r="D76" s="2" t="s">
        <v>152</v>
      </c>
      <c r="E76" s="37">
        <f>M41*E9*E10</f>
        <v>6050</v>
      </c>
      <c r="F76" s="10" t="s">
        <v>18</v>
      </c>
      <c r="H76" s="9" t="s">
        <v>117</v>
      </c>
      <c r="I76" s="9"/>
      <c r="J76" s="36">
        <f>(E77/I75)+(E77/L75)</f>
        <v>549.56325990158712</v>
      </c>
      <c r="K76" s="10" t="s">
        <v>118</v>
      </c>
      <c r="L76" s="39" t="str">
        <f>IF(J76&lt;E12,"&lt; Fb  OK","&gt; Fb  NO")</f>
        <v>&lt; Fb  OK</v>
      </c>
      <c r="M76" s="10"/>
    </row>
    <row r="77" spans="2:15" ht="20.399999999999999">
      <c r="D77" s="2" t="s">
        <v>151</v>
      </c>
      <c r="E77" s="41">
        <f>(E76*(E10/2))+(E74*((B30/2)+B35))+(E75*B35*(B35/2))</f>
        <v>22043.75</v>
      </c>
      <c r="F77" s="10" t="s">
        <v>60</v>
      </c>
      <c r="G77" s="9" t="s">
        <v>163</v>
      </c>
      <c r="H77" s="9"/>
      <c r="I77" s="9"/>
      <c r="J77" s="37">
        <f>E79</f>
        <v>30.616319444444443</v>
      </c>
      <c r="K77" s="10" t="s">
        <v>110</v>
      </c>
      <c r="L77" s="40" t="str">
        <f>IF(J77&lt;I75,"&lt; Sxreal  OK","&gt; Sxreal  NO")</f>
        <v>&lt; Sxreal  OK</v>
      </c>
    </row>
    <row r="78" spans="2:15" ht="20.399999999999999">
      <c r="B78" s="9" t="s">
        <v>107</v>
      </c>
      <c r="C78" s="9"/>
      <c r="D78" s="9"/>
      <c r="E78" s="37">
        <f>E77/E12</f>
        <v>15.308159722222221</v>
      </c>
      <c r="F78" s="10" t="s">
        <v>110</v>
      </c>
      <c r="G78" s="9" t="s">
        <v>162</v>
      </c>
      <c r="H78" s="9"/>
      <c r="I78" s="9"/>
      <c r="J78" s="37">
        <f>0.6*2520*I75</f>
        <v>69325.2</v>
      </c>
      <c r="K78" s="3" t="s">
        <v>157</v>
      </c>
      <c r="L78" s="39" t="str">
        <f>IF(J78&gt;E77,"&gt; Mmax. OK","&lt; Mmax.  NO")</f>
        <v>&gt; Mmax. OK</v>
      </c>
    </row>
    <row r="79" spans="2:15" ht="20.399999999999999">
      <c r="D79" s="2" t="s">
        <v>153</v>
      </c>
      <c r="E79" s="37">
        <f>E78*2</f>
        <v>30.616319444444443</v>
      </c>
      <c r="F79" s="10" t="s">
        <v>110</v>
      </c>
      <c r="H79" s="9" t="s">
        <v>160</v>
      </c>
      <c r="I79" s="9"/>
      <c r="J79" s="37">
        <f>0.4*E11</f>
        <v>960</v>
      </c>
      <c r="K79" s="3" t="s">
        <v>0</v>
      </c>
      <c r="L79" s="35"/>
    </row>
    <row r="80" spans="2:15" ht="20.399999999999999">
      <c r="D80" s="2" t="s">
        <v>158</v>
      </c>
      <c r="E80" s="37">
        <f>E74+E75+E76</f>
        <v>7800</v>
      </c>
      <c r="F80" s="10" t="s">
        <v>18</v>
      </c>
      <c r="H80" s="9" t="s">
        <v>161</v>
      </c>
      <c r="I80" s="9"/>
      <c r="J80" s="38">
        <f>E80/N74</f>
        <v>568.09905316824472</v>
      </c>
      <c r="K80" s="3" t="s">
        <v>0</v>
      </c>
      <c r="L80" s="39" t="str">
        <f>IF(J80&lt;J79,"&lt; Va OK","&gt; Va  NO")</f>
        <v>&lt; Va OK</v>
      </c>
    </row>
    <row r="81" spans="5:13">
      <c r="E81" s="4"/>
      <c r="F81" s="4"/>
      <c r="H81" s="32"/>
      <c r="I81" s="32"/>
      <c r="J81" s="31" t="str">
        <f>H74</f>
        <v>5"</v>
      </c>
      <c r="K81" s="33" t="str">
        <f>I74&amp;" "&amp;"mm."</f>
        <v>3.2 mm.</v>
      </c>
      <c r="L81" s="33" t="s">
        <v>164</v>
      </c>
      <c r="M81" s="34"/>
    </row>
    <row r="82" spans="5:13">
      <c r="E82" s="4"/>
      <c r="F82" s="4"/>
    </row>
    <row r="83" spans="5:13">
      <c r="E83" s="4"/>
      <c r="F83" s="4"/>
    </row>
    <row r="84" spans="5:13">
      <c r="E84" s="4"/>
      <c r="F84" s="4"/>
    </row>
    <row r="85" spans="5:13">
      <c r="E85" s="4"/>
      <c r="F85" s="4"/>
    </row>
    <row r="86" spans="5:13">
      <c r="E86" s="4"/>
      <c r="F86" s="4"/>
    </row>
    <row r="87" spans="5:13">
      <c r="E87" s="4"/>
      <c r="F87" s="4"/>
    </row>
    <row r="88" spans="5:13">
      <c r="F88" s="4"/>
    </row>
    <row r="89" spans="5:13">
      <c r="F89" s="4"/>
    </row>
    <row r="90" spans="5:13">
      <c r="F90" s="4"/>
    </row>
    <row r="91" spans="5:13">
      <c r="F91" s="4"/>
    </row>
    <row r="92" spans="5:13">
      <c r="F92" s="4"/>
    </row>
    <row r="93" spans="5:13">
      <c r="F93" s="4"/>
    </row>
    <row r="94" spans="5:13">
      <c r="F94" s="4"/>
    </row>
    <row r="95" spans="5:13">
      <c r="F95" s="4"/>
    </row>
    <row r="96" spans="5:13">
      <c r="F96" s="4"/>
    </row>
    <row r="97" spans="6:6">
      <c r="F97" s="4"/>
    </row>
    <row r="98" spans="6:6">
      <c r="F98" s="4"/>
    </row>
    <row r="99" spans="6:6">
      <c r="F99" s="4"/>
    </row>
    <row r="100" spans="6:6">
      <c r="F100" s="4"/>
    </row>
    <row r="101" spans="6:6">
      <c r="F101" s="4"/>
    </row>
    <row r="102" spans="6:6">
      <c r="F102" s="4"/>
    </row>
    <row r="103" spans="6:6">
      <c r="F103" s="4"/>
    </row>
    <row r="104" spans="6:6">
      <c r="F104" s="4"/>
    </row>
    <row r="105" spans="6:6">
      <c r="F105" s="4"/>
    </row>
    <row r="106" spans="6:6">
      <c r="F106" s="4"/>
    </row>
    <row r="107" spans="6:6">
      <c r="F107" s="4"/>
    </row>
    <row r="108" spans="6:6">
      <c r="F108" s="4"/>
    </row>
    <row r="109" spans="6:6">
      <c r="F109" s="4"/>
    </row>
    <row r="110" spans="6:6">
      <c r="F110" s="4"/>
    </row>
    <row r="111" spans="6:6">
      <c r="F111" s="4"/>
    </row>
    <row r="112" spans="6:6">
      <c r="F112" s="4"/>
    </row>
    <row r="113" spans="6:6">
      <c r="F113" s="4"/>
    </row>
    <row r="114" spans="6:6">
      <c r="F114" s="4"/>
    </row>
    <row r="115" spans="6:6">
      <c r="F115" s="4"/>
    </row>
    <row r="116" spans="6:6">
      <c r="F116" s="4"/>
    </row>
    <row r="117" spans="6:6">
      <c r="F117" s="4"/>
    </row>
    <row r="118" spans="6:6">
      <c r="F118" s="4"/>
    </row>
    <row r="119" spans="6:6">
      <c r="F119" s="4"/>
    </row>
  </sheetData>
  <sheetProtection algorithmName="SHA-512" hashValue="nAQFPuXpRgT5cdPXdD+EARo4ZqCYcuGzEI/5EyFroYFd++4Q292d6ReDVV4Z7GP5QHEN+6sI7hlmvbhV/+D/Uw==" saltValue="ORbh09bfPbESwecl02kCnA==" spinCount="100000" sheet="1" objects="1" scenarios="1"/>
  <mergeCells count="46">
    <mergeCell ref="K71:N71"/>
    <mergeCell ref="K62:L62"/>
    <mergeCell ref="K63:L63"/>
    <mergeCell ref="J64:L64"/>
    <mergeCell ref="K65:L65"/>
    <mergeCell ref="C68:D68"/>
    <mergeCell ref="C69:D69"/>
    <mergeCell ref="C70:D70"/>
    <mergeCell ref="J70:K70"/>
    <mergeCell ref="L70:M70"/>
    <mergeCell ref="K37:L37"/>
    <mergeCell ref="I55:K55"/>
    <mergeCell ref="J56:K56"/>
    <mergeCell ref="C62:D62"/>
    <mergeCell ref="C63:D63"/>
    <mergeCell ref="K38:L38"/>
    <mergeCell ref="K40:L40"/>
    <mergeCell ref="D42:E42"/>
    <mergeCell ref="D43:E43"/>
    <mergeCell ref="D49:E49"/>
    <mergeCell ref="C55:E55"/>
    <mergeCell ref="I43:J43"/>
    <mergeCell ref="I47:J47"/>
    <mergeCell ref="I49:K49"/>
    <mergeCell ref="H50:K50"/>
    <mergeCell ref="J39:L39"/>
    <mergeCell ref="K28:L28"/>
    <mergeCell ref="K31:L31"/>
    <mergeCell ref="K32:L32"/>
    <mergeCell ref="K33:L33"/>
    <mergeCell ref="K30:L30"/>
    <mergeCell ref="H80:I80"/>
    <mergeCell ref="H79:I79"/>
    <mergeCell ref="H81:I81"/>
    <mergeCell ref="B78:D78"/>
    <mergeCell ref="H76:I76"/>
    <mergeCell ref="G77:I77"/>
    <mergeCell ref="G78:I78"/>
    <mergeCell ref="E64:F64"/>
    <mergeCell ref="C65:D65"/>
    <mergeCell ref="K52:L52"/>
    <mergeCell ref="D54:E54"/>
    <mergeCell ref="D44:E44"/>
    <mergeCell ref="D45:E45"/>
    <mergeCell ref="D47:E47"/>
    <mergeCell ref="D48:E48"/>
  </mergeCells>
  <pageMargins left="0.46" right="0.3" top="0.74803149606299213" bottom="0.74803149606299213" header="0.31496062992125984" footer="0.31496062992125984"/>
  <pageSetup paperSize="9" scale="60" orientation="portrait" r:id="rId1"/>
  <rowBreaks count="1" manualBreakCount="1">
    <brk id="58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D0AD22-4B6B-4308-832A-C2DCA8FC260E}">
  <sheetPr>
    <tabColor rgb="FFFF0000"/>
  </sheetPr>
  <dimension ref="B1:R126"/>
  <sheetViews>
    <sheetView zoomScale="70" zoomScaleNormal="70" workbookViewId="0">
      <selection activeCell="N127" sqref="N127"/>
    </sheetView>
  </sheetViews>
  <sheetFormatPr defaultRowHeight="18"/>
  <cols>
    <col min="1" max="1" width="3.5" style="1" customWidth="1"/>
    <col min="2" max="11" width="8.796875" style="1"/>
    <col min="12" max="12" width="9.5" style="1" customWidth="1"/>
    <col min="13" max="13" width="9.09765625" style="1" customWidth="1"/>
    <col min="14" max="14" width="8.796875" style="1"/>
    <col min="15" max="15" width="10" style="1" customWidth="1"/>
    <col min="16" max="17" width="8.796875" style="1"/>
    <col min="18" max="18" width="10.09765625" style="1" customWidth="1"/>
    <col min="19" max="16384" width="8.796875" style="1"/>
  </cols>
  <sheetData>
    <row r="1" spans="2:18" ht="18.600000000000001" thickBot="1"/>
    <row r="2" spans="2:18" ht="19.2" thickTop="1">
      <c r="B2" s="52"/>
      <c r="C2" s="53"/>
      <c r="D2" s="54"/>
      <c r="E2" s="53"/>
      <c r="F2" s="53"/>
      <c r="G2" s="53"/>
      <c r="H2" s="53"/>
      <c r="I2" s="53"/>
      <c r="J2" s="55"/>
      <c r="K2" s="55"/>
      <c r="L2" s="53"/>
      <c r="M2" s="55"/>
      <c r="N2" s="55"/>
      <c r="O2" s="55"/>
      <c r="P2" s="55"/>
      <c r="Q2" s="55"/>
      <c r="R2" s="55"/>
    </row>
    <row r="3" spans="2:18" ht="18.600000000000001">
      <c r="B3" s="56" t="s">
        <v>218</v>
      </c>
      <c r="C3" s="57"/>
      <c r="D3" s="58"/>
      <c r="E3" s="59"/>
      <c r="F3" s="59"/>
      <c r="G3" s="59"/>
      <c r="H3" s="59"/>
      <c r="I3" s="60"/>
      <c r="J3" s="60"/>
      <c r="K3" s="60"/>
      <c r="L3" s="56" t="s">
        <v>219</v>
      </c>
      <c r="M3" s="61"/>
      <c r="N3" s="62"/>
      <c r="O3" s="62"/>
      <c r="P3" s="62"/>
      <c r="Q3" s="60"/>
      <c r="R3" s="60"/>
    </row>
    <row r="4" spans="2:18" ht="18.600000000000001">
      <c r="B4" s="56" t="s">
        <v>220</v>
      </c>
      <c r="C4" s="63"/>
      <c r="D4" s="64"/>
      <c r="E4" s="65"/>
      <c r="F4" s="65"/>
      <c r="G4" s="65"/>
      <c r="H4" s="65"/>
      <c r="I4" s="60"/>
      <c r="J4" s="60"/>
      <c r="K4" s="60"/>
      <c r="L4" s="56" t="s">
        <v>221</v>
      </c>
      <c r="M4" s="66"/>
      <c r="N4" s="67"/>
      <c r="O4" s="67"/>
      <c r="P4" s="67"/>
      <c r="Q4" s="65"/>
      <c r="R4" s="65"/>
    </row>
    <row r="5" spans="2:18" ht="18.600000000000001">
      <c r="B5" s="56" t="s">
        <v>222</v>
      </c>
      <c r="C5" s="63"/>
      <c r="D5" s="64"/>
      <c r="E5" s="65"/>
      <c r="F5" s="65"/>
      <c r="G5" s="65"/>
      <c r="H5" s="65"/>
      <c r="I5" s="60"/>
      <c r="J5" s="60"/>
      <c r="K5" s="60"/>
      <c r="L5" s="56" t="s">
        <v>223</v>
      </c>
      <c r="M5" s="68"/>
      <c r="N5" s="67"/>
      <c r="O5" s="67"/>
      <c r="P5" s="67"/>
      <c r="Q5" s="65"/>
      <c r="R5" s="65"/>
    </row>
    <row r="6" spans="2:18" ht="19.2" thickBot="1">
      <c r="B6" s="69"/>
      <c r="C6" s="70"/>
      <c r="D6" s="71"/>
      <c r="E6" s="70"/>
      <c r="F6" s="70"/>
      <c r="G6" s="70"/>
      <c r="H6" s="70"/>
      <c r="I6" s="70"/>
      <c r="J6" s="72"/>
      <c r="K6" s="72"/>
      <c r="L6" s="70"/>
      <c r="M6" s="72"/>
      <c r="N6" s="72"/>
      <c r="O6" s="72"/>
      <c r="P6" s="72"/>
      <c r="Q6" s="72"/>
      <c r="R6" s="72"/>
    </row>
    <row r="7" spans="2:18" ht="19.2" thickTop="1">
      <c r="B7" s="79"/>
      <c r="C7" s="80"/>
      <c r="D7" s="81"/>
      <c r="E7" s="80"/>
      <c r="F7" s="80"/>
      <c r="G7" s="80"/>
      <c r="H7" s="80"/>
      <c r="I7" s="80"/>
      <c r="L7" s="80"/>
    </row>
    <row r="8" spans="2:18" ht="18.600000000000001">
      <c r="B8" s="79"/>
      <c r="C8" s="80"/>
      <c r="D8" s="81"/>
      <c r="E8" s="80"/>
      <c r="F8" s="80"/>
      <c r="G8" s="80"/>
      <c r="H8" s="80"/>
      <c r="I8" s="80"/>
      <c r="L8" s="80"/>
    </row>
    <row r="29" spans="4:17" ht="20.399999999999999">
      <c r="D29" s="2" t="s">
        <v>3</v>
      </c>
      <c r="E29" s="74">
        <v>170</v>
      </c>
      <c r="F29" s="10" t="s">
        <v>0</v>
      </c>
      <c r="H29" s="1" t="s">
        <v>8</v>
      </c>
      <c r="L29" s="1" t="s">
        <v>32</v>
      </c>
    </row>
    <row r="30" spans="4:17" ht="20.399999999999999">
      <c r="D30" s="2" t="s">
        <v>4</v>
      </c>
      <c r="E30" s="73">
        <v>4000</v>
      </c>
      <c r="F30" s="10" t="s">
        <v>0</v>
      </c>
      <c r="I30" s="2" t="s">
        <v>9</v>
      </c>
      <c r="J30" s="151">
        <f>ลำดับ1_ออกแบบหลังคา!E9</f>
        <v>5</v>
      </c>
      <c r="K30" s="10" t="s">
        <v>11</v>
      </c>
      <c r="L30" s="2" t="s">
        <v>9</v>
      </c>
      <c r="M30" s="149">
        <f>M50</f>
        <v>1</v>
      </c>
      <c r="N30" s="10" t="s">
        <v>11</v>
      </c>
      <c r="O30" s="2"/>
      <c r="P30" s="4"/>
      <c r="Q30" s="10"/>
    </row>
    <row r="31" spans="4:17" ht="20.399999999999999">
      <c r="D31" s="2" t="s">
        <v>5</v>
      </c>
      <c r="E31" s="37">
        <f>0.5*E30</f>
        <v>2000</v>
      </c>
      <c r="F31" s="10" t="s">
        <v>0</v>
      </c>
      <c r="I31" s="2" t="s">
        <v>10</v>
      </c>
      <c r="J31" s="151">
        <f>ลำดับ1_ออกแบบหลังคา!E10</f>
        <v>5.5</v>
      </c>
      <c r="K31" s="10" t="s">
        <v>11</v>
      </c>
      <c r="L31" s="2" t="s">
        <v>10</v>
      </c>
      <c r="M31" s="149">
        <f>M48</f>
        <v>1</v>
      </c>
      <c r="N31" s="10" t="s">
        <v>11</v>
      </c>
      <c r="O31" s="2"/>
      <c r="P31" s="4"/>
      <c r="Q31" s="10"/>
    </row>
    <row r="32" spans="4:17" ht="20.399999999999999">
      <c r="D32" s="2" t="s">
        <v>7</v>
      </c>
      <c r="E32" s="38">
        <f>0.375*E29</f>
        <v>63.75</v>
      </c>
      <c r="F32" s="10" t="s">
        <v>0</v>
      </c>
      <c r="G32" s="150" t="str">
        <f>IF(E32&lt;75,"&lt;75 ksc. OK","NO")</f>
        <v>&lt;75 ksc. OK</v>
      </c>
      <c r="H32" s="9" t="s">
        <v>52</v>
      </c>
      <c r="I32" s="9"/>
      <c r="J32" s="151">
        <f>J30</f>
        <v>5</v>
      </c>
      <c r="K32" s="10" t="s">
        <v>11</v>
      </c>
      <c r="L32" s="2" t="s">
        <v>21</v>
      </c>
      <c r="M32" s="73">
        <v>0.55000000000000004</v>
      </c>
      <c r="N32" s="10" t="s">
        <v>11</v>
      </c>
      <c r="P32" s="4"/>
    </row>
    <row r="33" spans="3:17" ht="20.399999999999999">
      <c r="D33" s="2" t="s">
        <v>1</v>
      </c>
      <c r="E33" s="42">
        <f>(2.039*10^6)/(2.323^1.5*4270*SQRT(E29))</f>
        <v>10.344061057262415</v>
      </c>
      <c r="F33" s="10"/>
      <c r="H33" s="9" t="s">
        <v>12</v>
      </c>
      <c r="I33" s="9"/>
      <c r="J33" s="149">
        <f>ลำดับ1_ออกแบบหลังคา!M29</f>
        <v>100</v>
      </c>
      <c r="K33" s="10" t="s">
        <v>87</v>
      </c>
      <c r="L33" s="83" t="s">
        <v>175</v>
      </c>
      <c r="M33" s="37">
        <f>M32-0.1</f>
        <v>0.45000000000000007</v>
      </c>
      <c r="N33" s="10" t="s">
        <v>11</v>
      </c>
      <c r="P33" s="4"/>
    </row>
    <row r="34" spans="3:17" ht="18.600000000000001">
      <c r="D34" s="2" t="s">
        <v>2</v>
      </c>
      <c r="E34" s="42">
        <f>1/(1+(E31/(E33*E32)))</f>
        <v>0.24796024984296772</v>
      </c>
      <c r="F34" s="10"/>
      <c r="H34" s="9" t="s">
        <v>13</v>
      </c>
      <c r="I34" s="9"/>
      <c r="J34" s="37">
        <f>1.35*J33</f>
        <v>135</v>
      </c>
      <c r="K34" s="10" t="s">
        <v>87</v>
      </c>
      <c r="N34" s="84"/>
      <c r="P34" s="4"/>
    </row>
    <row r="35" spans="3:17" ht="18.600000000000001">
      <c r="D35" s="2" t="s">
        <v>6</v>
      </c>
      <c r="E35" s="42">
        <f>1-(E34/3)</f>
        <v>0.91734658338567743</v>
      </c>
      <c r="F35" s="10"/>
      <c r="H35" s="9" t="s">
        <v>53</v>
      </c>
      <c r="I35" s="9"/>
      <c r="J35" s="151">
        <f>ลำดับ1_ออกแบบหลังคา!M32</f>
        <v>15</v>
      </c>
      <c r="K35" s="10" t="s">
        <v>87</v>
      </c>
      <c r="L35" s="2" t="s">
        <v>33</v>
      </c>
      <c r="N35" s="84"/>
      <c r="P35" s="4"/>
    </row>
    <row r="36" spans="3:17">
      <c r="D36" s="2" t="s">
        <v>22</v>
      </c>
      <c r="E36" s="42">
        <f>0.5*E32*E35*E34</f>
        <v>7.2504624302838598</v>
      </c>
      <c r="F36" s="10" t="s">
        <v>0</v>
      </c>
      <c r="H36" s="9"/>
      <c r="I36" s="9"/>
      <c r="J36" s="4"/>
      <c r="K36" s="10"/>
      <c r="L36" s="2" t="s">
        <v>9</v>
      </c>
      <c r="M36" s="74">
        <v>0.3</v>
      </c>
      <c r="N36" s="10" t="s">
        <v>11</v>
      </c>
      <c r="P36" s="4"/>
    </row>
    <row r="37" spans="3:17">
      <c r="H37" s="9" t="s">
        <v>169</v>
      </c>
      <c r="I37" s="9"/>
      <c r="J37" s="149">
        <f>(ลำดับ1_ออกแบบหลังคา!M41)*J30*J31</f>
        <v>6050</v>
      </c>
      <c r="K37" s="10" t="s">
        <v>18</v>
      </c>
      <c r="L37" s="2" t="s">
        <v>10</v>
      </c>
      <c r="M37" s="74">
        <v>0.8</v>
      </c>
      <c r="N37" s="10" t="s">
        <v>11</v>
      </c>
      <c r="P37" s="4"/>
    </row>
    <row r="38" spans="3:17">
      <c r="D38" s="2"/>
      <c r="E38" s="27"/>
      <c r="F38" s="3"/>
      <c r="G38" s="9" t="s">
        <v>170</v>
      </c>
      <c r="H38" s="9"/>
      <c r="I38" s="9"/>
      <c r="J38" s="149">
        <f>((M30*M31*M32)+(M36*M37*M38))*2400</f>
        <v>1608</v>
      </c>
      <c r="K38" s="10" t="s">
        <v>18</v>
      </c>
      <c r="L38" s="2" t="s">
        <v>34</v>
      </c>
      <c r="M38" s="74">
        <v>0.5</v>
      </c>
      <c r="N38" s="10" t="s">
        <v>11</v>
      </c>
      <c r="P38" s="4"/>
    </row>
    <row r="39" spans="3:17">
      <c r="E39" s="85" t="s">
        <v>31</v>
      </c>
      <c r="F39" s="9"/>
      <c r="G39" s="9"/>
      <c r="H39" s="9"/>
      <c r="I39" s="9"/>
      <c r="J39" s="152"/>
      <c r="K39" s="10"/>
      <c r="P39" s="4"/>
    </row>
    <row r="40" spans="3:17" ht="19.2" thickBot="1">
      <c r="C40" s="86" t="str">
        <f>J30&amp;" "&amp;"m."</f>
        <v>5 m.</v>
      </c>
      <c r="D40" s="86"/>
      <c r="E40" s="86" t="str">
        <f>J30&amp;" "&amp;"m."</f>
        <v>5 m.</v>
      </c>
      <c r="F40" s="86"/>
      <c r="G40" s="86" t="str">
        <f>J30&amp;" "&amp;"m."</f>
        <v>5 m.</v>
      </c>
      <c r="H40" s="86"/>
      <c r="I40" s="87" t="s">
        <v>54</v>
      </c>
      <c r="J40" s="153">
        <f>J37+J38</f>
        <v>7658</v>
      </c>
      <c r="K40" s="10" t="s">
        <v>18</v>
      </c>
      <c r="L40" s="2"/>
      <c r="M40" s="88"/>
      <c r="P40" s="4"/>
    </row>
    <row r="41" spans="3:17" ht="18.600000000000001" thickTop="1">
      <c r="E41" s="3"/>
      <c r="P41" s="4"/>
    </row>
    <row r="42" spans="3:17">
      <c r="E42" s="3"/>
      <c r="K42" s="9" t="s">
        <v>28</v>
      </c>
      <c r="L42" s="9"/>
      <c r="M42" s="73" t="s">
        <v>171</v>
      </c>
      <c r="N42" s="3"/>
    </row>
    <row r="43" spans="3:17">
      <c r="E43" s="3"/>
      <c r="K43" s="9" t="s">
        <v>28</v>
      </c>
      <c r="L43" s="9"/>
      <c r="M43" s="77">
        <v>18</v>
      </c>
      <c r="N43" s="25" t="s">
        <v>55</v>
      </c>
      <c r="O43" s="25"/>
      <c r="P43" s="74">
        <v>7</v>
      </c>
      <c r="Q43" s="1" t="s">
        <v>20</v>
      </c>
    </row>
    <row r="44" spans="3:17">
      <c r="E44" s="3"/>
      <c r="J44" s="9" t="s">
        <v>24</v>
      </c>
      <c r="K44" s="9"/>
      <c r="L44" s="9"/>
      <c r="M44" s="48">
        <f>P43/2.5</f>
        <v>2.8</v>
      </c>
      <c r="N44" s="10" t="s">
        <v>25</v>
      </c>
    </row>
    <row r="45" spans="3:17">
      <c r="E45" s="3"/>
      <c r="K45" s="9" t="s">
        <v>172</v>
      </c>
      <c r="L45" s="9"/>
      <c r="M45" s="38">
        <f>(J40/1000)/M44</f>
        <v>2.7350000000000003</v>
      </c>
      <c r="N45" s="10" t="s">
        <v>26</v>
      </c>
      <c r="O45" s="3"/>
    </row>
    <row r="46" spans="3:17">
      <c r="E46" s="3"/>
      <c r="J46" s="7" t="str">
        <f>J31&amp;" "&amp;"m."</f>
        <v>5.5 m.</v>
      </c>
      <c r="L46" s="2" t="s">
        <v>27</v>
      </c>
      <c r="M46" s="112">
        <v>4</v>
      </c>
      <c r="N46" s="10" t="s">
        <v>26</v>
      </c>
      <c r="O46" s="50" t="str">
        <f>IF(M46&gt;M45,"&gt; P OK","&lt; P NO")</f>
        <v>&gt; P OK</v>
      </c>
    </row>
    <row r="47" spans="3:17">
      <c r="E47" s="3"/>
      <c r="J47" s="9" t="s">
        <v>29</v>
      </c>
      <c r="K47" s="9"/>
      <c r="L47" s="9"/>
      <c r="M47" s="38">
        <f>((M43*3)+(M43*2))/100</f>
        <v>0.9</v>
      </c>
      <c r="N47" s="10" t="s">
        <v>11</v>
      </c>
      <c r="O47" s="35"/>
    </row>
    <row r="48" spans="3:17">
      <c r="L48" s="2" t="s">
        <v>27</v>
      </c>
      <c r="M48" s="74">
        <v>1</v>
      </c>
      <c r="N48" s="10" t="s">
        <v>11</v>
      </c>
      <c r="O48" s="122" t="str">
        <f>IF(M48&lt;M47,"&lt; ความยาว Change Section !!!","&gt; ความยาว OK")</f>
        <v>&gt; ความยาว OK</v>
      </c>
    </row>
    <row r="49" spans="2:18">
      <c r="L49" s="2" t="s">
        <v>30</v>
      </c>
      <c r="M49" s="38">
        <f>((M43*3)+(M43*2))/100</f>
        <v>0.9</v>
      </c>
      <c r="N49" s="10" t="s">
        <v>11</v>
      </c>
      <c r="O49" s="35"/>
    </row>
    <row r="50" spans="2:18">
      <c r="L50" s="2" t="s">
        <v>27</v>
      </c>
      <c r="M50" s="74">
        <v>1</v>
      </c>
      <c r="N50" s="10" t="s">
        <v>11</v>
      </c>
      <c r="O50" s="122" t="str">
        <f>IF(M50&lt;M49,"&lt; ความกว้าง Change Section","&gt; ความกว้าง OK")</f>
        <v>&gt; ความกว้าง OK</v>
      </c>
    </row>
    <row r="51" spans="2:18">
      <c r="K51" s="9" t="s">
        <v>181</v>
      </c>
      <c r="L51" s="9"/>
      <c r="M51" s="145">
        <f>(J40/M46)/1000</f>
        <v>1.9145000000000001</v>
      </c>
      <c r="N51" s="10" t="s">
        <v>182</v>
      </c>
    </row>
    <row r="52" spans="2:18">
      <c r="E52" s="15" t="s">
        <v>31</v>
      </c>
      <c r="F52" s="90" t="s">
        <v>16</v>
      </c>
      <c r="G52" s="91"/>
      <c r="H52" s="24"/>
      <c r="K52" s="22" t="s">
        <v>51</v>
      </c>
    </row>
    <row r="53" spans="2:18">
      <c r="K53" s="9" t="s">
        <v>50</v>
      </c>
      <c r="L53" s="9"/>
      <c r="M53" s="41">
        <f>J40/M46</f>
        <v>1914.5</v>
      </c>
      <c r="N53" s="3" t="s">
        <v>49</v>
      </c>
    </row>
    <row r="54" spans="2:18" ht="18.600000000000001" thickBot="1">
      <c r="K54" s="3" t="s">
        <v>35</v>
      </c>
      <c r="L54" s="9" t="s">
        <v>38</v>
      </c>
      <c r="M54" s="9"/>
      <c r="N54" s="82" t="str">
        <f>M42</f>
        <v>I-18x18</v>
      </c>
      <c r="O54" s="10" t="s">
        <v>37</v>
      </c>
    </row>
    <row r="55" spans="2:18" ht="18.600000000000001" thickBot="1">
      <c r="C55" s="90"/>
      <c r="F55" s="90" t="s">
        <v>14</v>
      </c>
      <c r="G55" s="91"/>
      <c r="H55" s="24"/>
      <c r="K55" s="92" t="s">
        <v>48</v>
      </c>
      <c r="L55" s="92"/>
      <c r="M55" s="92"/>
      <c r="N55" s="113">
        <v>4</v>
      </c>
      <c r="O55" s="10" t="s">
        <v>11</v>
      </c>
      <c r="Q55" s="12">
        <f>O107/2</f>
        <v>1</v>
      </c>
    </row>
    <row r="56" spans="2:18" ht="18.600000000000001">
      <c r="B56" s="11"/>
      <c r="C56" s="93" t="s">
        <v>15</v>
      </c>
      <c r="D56" s="24"/>
      <c r="J56" s="94">
        <v>7</v>
      </c>
      <c r="K56" s="1" t="s">
        <v>11</v>
      </c>
      <c r="M56" s="2" t="s">
        <v>39</v>
      </c>
      <c r="N56" s="73">
        <v>183</v>
      </c>
      <c r="O56" s="10" t="s">
        <v>98</v>
      </c>
      <c r="Q56" s="23">
        <f>N55+Q55</f>
        <v>5</v>
      </c>
    </row>
    <row r="57" spans="2:18" ht="18.600000000000001">
      <c r="B57" s="11">
        <f>ลำดับ1_ออกแบบหลังคา!B30</f>
        <v>1</v>
      </c>
      <c r="C57" s="1" t="s">
        <v>11</v>
      </c>
      <c r="G57" s="95" t="s">
        <v>19</v>
      </c>
      <c r="H57" s="14">
        <f>ATAN(B57/F69)*180/PI()</f>
        <v>10.304846468766033</v>
      </c>
      <c r="J57" s="7"/>
      <c r="L57" s="9" t="s">
        <v>40</v>
      </c>
      <c r="M57" s="9"/>
      <c r="N57" s="73">
        <v>93</v>
      </c>
      <c r="O57" s="10" t="s">
        <v>37</v>
      </c>
    </row>
    <row r="58" spans="2:18">
      <c r="B58" s="11"/>
      <c r="J58" s="7"/>
      <c r="L58" s="9" t="s">
        <v>41</v>
      </c>
      <c r="M58" s="9"/>
      <c r="N58" s="73">
        <v>44</v>
      </c>
      <c r="O58" s="10" t="s">
        <v>42</v>
      </c>
    </row>
    <row r="59" spans="2:18">
      <c r="B59" s="11"/>
      <c r="J59" s="7"/>
      <c r="L59" s="1" t="s">
        <v>43</v>
      </c>
    </row>
    <row r="60" spans="2:18">
      <c r="B60" s="11">
        <f>ลำดับ1_ออกแบบหลังคา!B35</f>
        <v>2.5</v>
      </c>
      <c r="C60" s="96" t="s">
        <v>11</v>
      </c>
      <c r="J60" s="97">
        <f>N55-J56</f>
        <v>-3</v>
      </c>
      <c r="K60" s="1" t="s">
        <v>11</v>
      </c>
      <c r="L60" s="9" t="s">
        <v>45</v>
      </c>
      <c r="M60" s="9"/>
      <c r="N60" s="9"/>
      <c r="O60" s="9"/>
      <c r="P60" s="37">
        <f>IF(N55&gt;=7,0.6*(N57/100)*7,0.6*(N57/100)*N55)</f>
        <v>2.2320000000000002</v>
      </c>
      <c r="Q60" s="10" t="s">
        <v>20</v>
      </c>
    </row>
    <row r="61" spans="2:18">
      <c r="B61" s="11"/>
      <c r="C61" s="90" t="s">
        <v>17</v>
      </c>
      <c r="L61" s="1" t="s">
        <v>44</v>
      </c>
      <c r="P61" s="37"/>
      <c r="Q61" s="10"/>
    </row>
    <row r="62" spans="2:18">
      <c r="B62" s="11"/>
      <c r="C62" s="98"/>
      <c r="D62" s="24"/>
      <c r="L62" s="9" t="s">
        <v>46</v>
      </c>
      <c r="M62" s="9"/>
      <c r="N62" s="9"/>
      <c r="O62" s="9"/>
      <c r="P62" s="37">
        <f>IF(N55&lt;=7,0,(400+(400+100*(N55-7)))*(N55-7)*N57/100/1000)</f>
        <v>0</v>
      </c>
      <c r="Q62" s="10" t="s">
        <v>20</v>
      </c>
    </row>
    <row r="63" spans="2:18">
      <c r="B63" s="11"/>
      <c r="N63" s="9" t="s">
        <v>47</v>
      </c>
      <c r="O63" s="9"/>
      <c r="P63" s="147">
        <f>P60+P62</f>
        <v>2.2320000000000002</v>
      </c>
      <c r="Q63" s="10" t="s">
        <v>20</v>
      </c>
      <c r="R63" s="148" t="str">
        <f>IF(P63&gt;(M53/1000),"&gt; P OK","&lt; P NO")</f>
        <v>&gt; P OK</v>
      </c>
    </row>
    <row r="64" spans="2:18">
      <c r="K64" s="3" t="s">
        <v>36</v>
      </c>
    </row>
    <row r="65" spans="5:16">
      <c r="L65" s="1" t="s">
        <v>59</v>
      </c>
      <c r="O65" s="84"/>
    </row>
    <row r="66" spans="5:16" ht="20.399999999999999">
      <c r="M66" s="2" t="s">
        <v>61</v>
      </c>
      <c r="N66" s="146">
        <f>ลำดับ1_ออกแบบหลังคา!E77</f>
        <v>22043.75</v>
      </c>
      <c r="O66" s="10" t="s">
        <v>60</v>
      </c>
    </row>
    <row r="67" spans="5:16">
      <c r="M67" s="2"/>
      <c r="N67" s="7"/>
      <c r="O67" s="3"/>
      <c r="P67" s="15"/>
    </row>
    <row r="68" spans="5:16" ht="20.399999999999999">
      <c r="L68" s="1" t="s">
        <v>64</v>
      </c>
      <c r="O68" s="1" t="s">
        <v>67</v>
      </c>
    </row>
    <row r="69" spans="5:16" ht="20.399999999999999">
      <c r="F69" s="11">
        <f>J31</f>
        <v>5.5</v>
      </c>
      <c r="G69" s="1" t="s">
        <v>11</v>
      </c>
      <c r="J69" s="2"/>
      <c r="K69" s="2"/>
      <c r="M69" s="2" t="s">
        <v>68</v>
      </c>
      <c r="N69" s="38">
        <f>J40/1000</f>
        <v>7.6580000000000004</v>
      </c>
      <c r="O69" s="10" t="s">
        <v>70</v>
      </c>
    </row>
    <row r="70" spans="5:16">
      <c r="M70" s="2" t="s">
        <v>65</v>
      </c>
      <c r="N70" s="145">
        <f>M46</f>
        <v>4</v>
      </c>
      <c r="O70" s="10" t="s">
        <v>71</v>
      </c>
    </row>
    <row r="71" spans="5:16">
      <c r="M71" s="2" t="s">
        <v>66</v>
      </c>
      <c r="N71" s="38">
        <f>N66/1000</f>
        <v>22.043749999999999</v>
      </c>
      <c r="O71" s="10" t="s">
        <v>72</v>
      </c>
    </row>
    <row r="72" spans="5:16" ht="20.399999999999999">
      <c r="M72" s="2" t="s">
        <v>69</v>
      </c>
      <c r="N72" s="38">
        <f>I82</f>
        <v>0.27</v>
      </c>
      <c r="O72" s="10" t="s">
        <v>11</v>
      </c>
    </row>
    <row r="73" spans="5:16" ht="20.399999999999999">
      <c r="M73" s="87" t="s">
        <v>78</v>
      </c>
      <c r="N73" s="38">
        <f>(N70/2)*I82^2*(N70/2)</f>
        <v>0.29160000000000003</v>
      </c>
      <c r="O73" s="10" t="s">
        <v>98</v>
      </c>
    </row>
    <row r="74" spans="5:16" ht="20.399999999999999">
      <c r="M74" s="2" t="s">
        <v>73</v>
      </c>
      <c r="N74" s="38">
        <f>N69/N70</f>
        <v>1.9145000000000001</v>
      </c>
      <c r="O74" s="10" t="s">
        <v>70</v>
      </c>
    </row>
    <row r="75" spans="5:16">
      <c r="M75" s="2"/>
      <c r="N75" s="7"/>
      <c r="O75" s="10"/>
    </row>
    <row r="76" spans="5:16">
      <c r="M76" s="2"/>
      <c r="N76" s="89"/>
      <c r="O76" s="10"/>
    </row>
    <row r="77" spans="5:16">
      <c r="F77" s="22" t="s">
        <v>63</v>
      </c>
    </row>
    <row r="78" spans="5:16">
      <c r="E78" s="5">
        <f>M31</f>
        <v>1</v>
      </c>
      <c r="F78" s="99" t="s">
        <v>11</v>
      </c>
    </row>
    <row r="79" spans="5:16">
      <c r="E79" s="11"/>
      <c r="F79" s="7"/>
    </row>
    <row r="80" spans="5:16">
      <c r="I80" s="1">
        <f>I86</f>
        <v>0.22999999999999998</v>
      </c>
      <c r="J80" s="1" t="s">
        <v>11</v>
      </c>
    </row>
    <row r="81" spans="2:16">
      <c r="E81" s="100">
        <v>11</v>
      </c>
      <c r="G81" s="101">
        <v>12</v>
      </c>
      <c r="L81" s="1" t="s">
        <v>173</v>
      </c>
    </row>
    <row r="82" spans="2:16" ht="20.399999999999999">
      <c r="B82" s="5"/>
      <c r="F82" s="3"/>
      <c r="G82" s="83"/>
      <c r="H82" s="102"/>
      <c r="I82" s="2">
        <f>E89/2</f>
        <v>0.27</v>
      </c>
      <c r="J82" s="1" t="s">
        <v>11</v>
      </c>
      <c r="L82" s="103" t="s">
        <v>74</v>
      </c>
      <c r="M82" s="103" t="s">
        <v>75</v>
      </c>
      <c r="N82" s="103" t="s">
        <v>76</v>
      </c>
      <c r="O82" s="103" t="s">
        <v>77</v>
      </c>
    </row>
    <row r="83" spans="2:16">
      <c r="B83" s="5">
        <f>M30</f>
        <v>1</v>
      </c>
      <c r="C83" s="1" t="s">
        <v>11</v>
      </c>
      <c r="G83" s="83" t="s">
        <v>62</v>
      </c>
      <c r="H83" s="11"/>
      <c r="L83" s="104">
        <v>11</v>
      </c>
      <c r="M83" s="114">
        <f>-E88</f>
        <v>-0.27</v>
      </c>
      <c r="N83" s="114">
        <f>I82</f>
        <v>0.27</v>
      </c>
      <c r="O83" s="115">
        <f>$N$74+(($N$71*M83)/$N$73)</f>
        <v>-18.496379629629626</v>
      </c>
    </row>
    <row r="84" spans="2:16">
      <c r="B84" s="5"/>
      <c r="C84" s="1" t="str">
        <f>E89&amp;" "&amp;"m."</f>
        <v>0.54 m.</v>
      </c>
      <c r="H84" s="11">
        <f>M36</f>
        <v>0.3</v>
      </c>
      <c r="I84" s="1">
        <f>I82</f>
        <v>0.27</v>
      </c>
      <c r="J84" s="1" t="s">
        <v>11</v>
      </c>
      <c r="L84" s="105">
        <v>12</v>
      </c>
      <c r="M84" s="116">
        <f>F88</f>
        <v>0.27</v>
      </c>
      <c r="N84" s="116">
        <f>I82</f>
        <v>0.27</v>
      </c>
      <c r="O84" s="117">
        <f>$N$74+(($N$71*M84)/$N$73)</f>
        <v>22.325379629629627</v>
      </c>
    </row>
    <row r="85" spans="2:16">
      <c r="C85" s="11"/>
      <c r="H85" s="23"/>
      <c r="I85" s="106"/>
      <c r="L85" s="105">
        <v>21</v>
      </c>
      <c r="M85" s="118">
        <f>-E88</f>
        <v>-0.27</v>
      </c>
      <c r="N85" s="118">
        <f>-I84</f>
        <v>-0.27</v>
      </c>
      <c r="O85" s="119">
        <f>$N$74+(($N$71*M85)/$N$73)</f>
        <v>-18.496379629629626</v>
      </c>
    </row>
    <row r="86" spans="2:16">
      <c r="C86" s="11"/>
      <c r="E86" s="100">
        <v>21</v>
      </c>
      <c r="G86" s="107">
        <v>22</v>
      </c>
      <c r="H86" s="11"/>
      <c r="I86" s="1">
        <f>(E78-E89)/2</f>
        <v>0.22999999999999998</v>
      </c>
      <c r="J86" s="1" t="s">
        <v>11</v>
      </c>
      <c r="L86" s="108">
        <v>22</v>
      </c>
      <c r="M86" s="120">
        <f>F88</f>
        <v>0.27</v>
      </c>
      <c r="N86" s="120">
        <f>-I84</f>
        <v>-0.27</v>
      </c>
      <c r="O86" s="121">
        <f>$N$74+(($N$71*M86)/$N$73)</f>
        <v>22.325379629629627</v>
      </c>
    </row>
    <row r="87" spans="2:16">
      <c r="E87" s="11"/>
    </row>
    <row r="88" spans="2:16">
      <c r="E88" s="3">
        <f>E89/2</f>
        <v>0.27</v>
      </c>
      <c r="F88" s="3">
        <f>E89/2</f>
        <v>0.27</v>
      </c>
      <c r="K88" s="8" t="s">
        <v>184</v>
      </c>
    </row>
    <row r="89" spans="2:16">
      <c r="D89" s="3" t="str">
        <f>((E78-E89)/2)&amp;" "&amp;"m."</f>
        <v>0.23 m.</v>
      </c>
      <c r="E89" s="1">
        <f>(M43*3)/100</f>
        <v>0.54</v>
      </c>
      <c r="F89" s="6" t="s">
        <v>11</v>
      </c>
      <c r="G89" s="3" t="str">
        <f>D89</f>
        <v>0.23 m.</v>
      </c>
      <c r="K89" s="8" t="s">
        <v>185</v>
      </c>
    </row>
    <row r="90" spans="2:16">
      <c r="E90" s="11">
        <f>M37</f>
        <v>0.8</v>
      </c>
      <c r="F90" s="1" t="s">
        <v>11</v>
      </c>
      <c r="K90" s="9" t="s">
        <v>186</v>
      </c>
      <c r="L90" s="9"/>
      <c r="M90" s="9"/>
      <c r="N90" s="38">
        <f>M44</f>
        <v>2.8</v>
      </c>
      <c r="O90" s="10" t="s">
        <v>25</v>
      </c>
    </row>
    <row r="91" spans="2:16" ht="21">
      <c r="H91" s="143">
        <f>M110</f>
        <v>12</v>
      </c>
      <c r="I91" s="144">
        <f>N110</f>
        <v>25</v>
      </c>
      <c r="J91" s="35"/>
      <c r="L91" s="9" t="s">
        <v>187</v>
      </c>
      <c r="M91" s="9"/>
      <c r="N91" s="38">
        <f>N90/2</f>
        <v>1.4</v>
      </c>
      <c r="O91" s="10" t="s">
        <v>25</v>
      </c>
    </row>
    <row r="92" spans="2:16">
      <c r="L92" s="9" t="s">
        <v>188</v>
      </c>
      <c r="M92" s="9"/>
      <c r="N92" s="154">
        <f>ABS(O83)</f>
        <v>18.496379629629626</v>
      </c>
      <c r="O92" s="10" t="s">
        <v>25</v>
      </c>
      <c r="P92" s="109"/>
    </row>
    <row r="93" spans="2:16">
      <c r="F93" s="101"/>
    </row>
    <row r="94" spans="2:16" ht="21">
      <c r="B94" s="11">
        <f>M36</f>
        <v>0.3</v>
      </c>
      <c r="C94" s="1" t="s">
        <v>11</v>
      </c>
      <c r="F94" s="101"/>
      <c r="H94" s="140">
        <f>D124</f>
        <v>2</v>
      </c>
      <c r="I94" s="141">
        <f>E124</f>
        <v>12</v>
      </c>
      <c r="J94" s="142" t="str">
        <f>(F126/100)&amp;" "&amp;"m."</f>
        <v>0.15 m.</v>
      </c>
    </row>
    <row r="95" spans="2:16">
      <c r="F95" s="101"/>
    </row>
    <row r="97" spans="2:17">
      <c r="B97" s="137"/>
      <c r="C97" s="138" t="str">
        <f>ลำดับ1_ออกแบบหลังคา!H74</f>
        <v>5"</v>
      </c>
      <c r="D97" s="139">
        <f>ลำดับ1_ออกแบบหลังคา!I74</f>
        <v>3.2</v>
      </c>
    </row>
    <row r="99" spans="2:17">
      <c r="B99" s="11">
        <v>0.2</v>
      </c>
      <c r="C99" s="1" t="s">
        <v>11</v>
      </c>
    </row>
    <row r="100" spans="2:17" ht="18.600000000000001">
      <c r="B100" s="11">
        <f>M38-B99</f>
        <v>0.3</v>
      </c>
      <c r="C100" s="1" t="s">
        <v>11</v>
      </c>
      <c r="K100" s="9" t="s">
        <v>189</v>
      </c>
      <c r="L100" s="9"/>
      <c r="M100" s="9"/>
      <c r="N100" s="9"/>
      <c r="O100" s="73">
        <v>20</v>
      </c>
      <c r="P100" s="10" t="s">
        <v>190</v>
      </c>
    </row>
    <row r="101" spans="2:17">
      <c r="K101" s="2" t="s">
        <v>191</v>
      </c>
      <c r="L101" s="23" t="str">
        <f>N54</f>
        <v>I-18x18</v>
      </c>
      <c r="M101" s="9" t="s">
        <v>192</v>
      </c>
      <c r="N101" s="9"/>
      <c r="O101" s="41">
        <f>(N57/100)*O100</f>
        <v>18.600000000000001</v>
      </c>
      <c r="P101" s="10" t="s">
        <v>25</v>
      </c>
      <c r="Q101" s="122" t="str">
        <f>IF(O101&gt;N92,"&gt; แรงถอนของเสาเข็ม OK ","&lt; แรงถอนของเสาเข็ม ให้พิจารณาความยาวเสาเข็มใหม่ NO")</f>
        <v xml:space="preserve">&gt; แรงถอนของเสาเข็ม OK </v>
      </c>
    </row>
    <row r="102" spans="2:17">
      <c r="L102" s="1" t="s">
        <v>193</v>
      </c>
      <c r="O102" s="4"/>
      <c r="P102" s="10"/>
    </row>
    <row r="103" spans="2:17" ht="21">
      <c r="B103" s="5">
        <f>M32</f>
        <v>0.55000000000000004</v>
      </c>
      <c r="C103" s="1" t="s">
        <v>11</v>
      </c>
      <c r="H103" s="126">
        <f>D121</f>
        <v>13</v>
      </c>
      <c r="I103" s="127">
        <f>E121</f>
        <v>12</v>
      </c>
      <c r="J103" s="128"/>
      <c r="K103" s="35"/>
      <c r="L103" s="9" t="s">
        <v>216</v>
      </c>
      <c r="M103" s="9"/>
      <c r="N103" s="9"/>
      <c r="O103" s="77">
        <v>12</v>
      </c>
      <c r="P103" s="10" t="s">
        <v>194</v>
      </c>
    </row>
    <row r="104" spans="2:17" ht="20.399999999999999">
      <c r="M104" s="9" t="s">
        <v>195</v>
      </c>
      <c r="N104" s="9"/>
      <c r="O104" s="37">
        <f>((O103/10)*E31)/(4*24.6)</f>
        <v>24.390243902439025</v>
      </c>
      <c r="P104" s="10" t="s">
        <v>37</v>
      </c>
    </row>
    <row r="105" spans="2:17" ht="20.399999999999999">
      <c r="N105" s="2" t="s">
        <v>196</v>
      </c>
      <c r="O105" s="37">
        <f>1.35*O104</f>
        <v>32.926829268292686</v>
      </c>
      <c r="P105" s="10" t="s">
        <v>37</v>
      </c>
    </row>
    <row r="106" spans="2:17" ht="20.399999999999999">
      <c r="N106" s="2" t="s">
        <v>197</v>
      </c>
      <c r="O106" s="37">
        <f>O104+(M33*100)</f>
        <v>69.390243902439039</v>
      </c>
      <c r="P106" s="10" t="s">
        <v>37</v>
      </c>
    </row>
    <row r="107" spans="2:17" ht="20.399999999999999">
      <c r="M107" s="9" t="s">
        <v>198</v>
      </c>
      <c r="N107" s="9"/>
      <c r="O107" s="73">
        <v>2</v>
      </c>
      <c r="P107" s="10" t="s">
        <v>11</v>
      </c>
      <c r="Q107" s="50" t="str">
        <f>IF(O107&gt;(O106/100),"OK","NO")</f>
        <v>OK</v>
      </c>
    </row>
    <row r="108" spans="2:17">
      <c r="H108" s="129" t="str">
        <f>N54</f>
        <v>I-18x18</v>
      </c>
      <c r="I108" s="130"/>
      <c r="J108" s="131">
        <f>N55+(O107/2)</f>
        <v>5</v>
      </c>
      <c r="K108" s="130"/>
      <c r="L108" s="1" t="s">
        <v>199</v>
      </c>
      <c r="O108" s="4"/>
      <c r="P108" s="10"/>
    </row>
    <row r="109" spans="2:17" ht="18.600000000000001">
      <c r="H109" s="132" t="s">
        <v>183</v>
      </c>
      <c r="I109" s="132"/>
      <c r="J109" s="133">
        <f>M51</f>
        <v>1.9145000000000001</v>
      </c>
      <c r="K109" s="134"/>
      <c r="N109" s="2" t="s">
        <v>200</v>
      </c>
      <c r="O109" s="37">
        <f>(M36*M37)*100*100</f>
        <v>2400</v>
      </c>
      <c r="P109" s="10" t="s">
        <v>99</v>
      </c>
    </row>
    <row r="110" spans="2:17" ht="18.600000000000001">
      <c r="H110" s="132" t="s">
        <v>217</v>
      </c>
      <c r="I110" s="132"/>
      <c r="J110" s="132"/>
      <c r="K110" s="135">
        <f>O103</f>
        <v>12</v>
      </c>
      <c r="L110" s="110">
        <f>O107</f>
        <v>2</v>
      </c>
      <c r="M110" s="77">
        <v>12</v>
      </c>
      <c r="N110" s="77">
        <v>25</v>
      </c>
      <c r="O110" s="123">
        <f>((3.14/4)*(N110/10)^2)*M110</f>
        <v>58.875</v>
      </c>
      <c r="P110" s="10" t="s">
        <v>99</v>
      </c>
    </row>
    <row r="111" spans="2:17" ht="20.399999999999999">
      <c r="H111" s="130"/>
      <c r="I111" s="136">
        <f>O107/2</f>
        <v>1</v>
      </c>
      <c r="J111" s="130"/>
      <c r="K111" s="136">
        <f>O107/2</f>
        <v>1</v>
      </c>
      <c r="N111" s="111" t="s">
        <v>201</v>
      </c>
      <c r="O111" s="124">
        <f>O110/O109</f>
        <v>2.4531250000000001E-2</v>
      </c>
      <c r="P111" s="10"/>
    </row>
    <row r="112" spans="2:17">
      <c r="D112" s="6" t="str">
        <f>D89</f>
        <v>0.23 m.</v>
      </c>
      <c r="E112" s="1">
        <f>E89</f>
        <v>0.54</v>
      </c>
      <c r="F112" s="1" t="s">
        <v>11</v>
      </c>
      <c r="G112" s="2" t="str">
        <f>G89</f>
        <v>0.23 m.</v>
      </c>
      <c r="N112" s="1" t="s">
        <v>202</v>
      </c>
      <c r="O112" s="35"/>
      <c r="P112" s="50" t="str">
        <f>IF(AND(O111&gt;0.01,O111&lt;0.08),"OK","NO")</f>
        <v>OK</v>
      </c>
    </row>
    <row r="113" spans="2:16" ht="18.600000000000001">
      <c r="K113" s="2" t="s">
        <v>212</v>
      </c>
      <c r="L113" s="26">
        <f>0.85*O109*((0.25*E29)+(E31*O111))</f>
        <v>186787.5</v>
      </c>
      <c r="M113" s="10" t="s">
        <v>206</v>
      </c>
      <c r="N113" s="2" t="s">
        <v>208</v>
      </c>
      <c r="O113" s="45">
        <f>(((M37*100)^4)/12)+(((2*E33)-1)*O110*(((M37*100)-10)/6))</f>
        <v>3426856.6122107478</v>
      </c>
      <c r="P113" s="10" t="s">
        <v>112</v>
      </c>
    </row>
    <row r="114" spans="2:16" ht="18.600000000000001">
      <c r="E114" s="5">
        <f>M31</f>
        <v>1</v>
      </c>
      <c r="F114" s="1" t="s">
        <v>11</v>
      </c>
      <c r="K114" s="2" t="s">
        <v>203</v>
      </c>
      <c r="L114" s="26">
        <f>E30/(0.85*E29)</f>
        <v>27.681660899653981</v>
      </c>
      <c r="M114" s="10"/>
      <c r="N114" s="2" t="s">
        <v>209</v>
      </c>
      <c r="O114" s="45">
        <f>O113/((M37*100)/2)</f>
        <v>85671.415305268689</v>
      </c>
      <c r="P114" s="10" t="s">
        <v>110</v>
      </c>
    </row>
    <row r="115" spans="2:16">
      <c r="K115" s="2" t="s">
        <v>204</v>
      </c>
      <c r="L115" s="26">
        <f>0.34*(1+(O111*L114)*E29)</f>
        <v>39.590000000000003</v>
      </c>
      <c r="M115" s="10" t="s">
        <v>0</v>
      </c>
      <c r="N115" s="2" t="s">
        <v>210</v>
      </c>
      <c r="O115" s="45">
        <f>E32*O114</f>
        <v>5461552.7257108791</v>
      </c>
      <c r="P115" s="10" t="s">
        <v>211</v>
      </c>
    </row>
    <row r="116" spans="2:16">
      <c r="C116" s="1" t="s">
        <v>79</v>
      </c>
      <c r="K116" s="2" t="s">
        <v>205</v>
      </c>
      <c r="L116" s="26">
        <f>L115*O109</f>
        <v>95016.000000000015</v>
      </c>
      <c r="M116" s="10" t="s">
        <v>206</v>
      </c>
      <c r="N116" s="2" t="s">
        <v>213</v>
      </c>
      <c r="O116" s="37">
        <f>J40/O109</f>
        <v>3.1908333333333334</v>
      </c>
      <c r="P116" s="10" t="s">
        <v>0</v>
      </c>
    </row>
    <row r="117" spans="2:16">
      <c r="B117" s="9" t="s">
        <v>174</v>
      </c>
      <c r="C117" s="9"/>
      <c r="D117" s="9"/>
      <c r="E117" s="9"/>
      <c r="F117" s="38">
        <f>O84+O86</f>
        <v>44.650759259259253</v>
      </c>
      <c r="G117" s="10" t="s">
        <v>70</v>
      </c>
      <c r="K117" s="2" t="s">
        <v>207</v>
      </c>
      <c r="L117" s="26">
        <f>0.45*E29</f>
        <v>76.5</v>
      </c>
      <c r="M117" s="10" t="s">
        <v>0</v>
      </c>
      <c r="N117" s="2" t="s">
        <v>214</v>
      </c>
      <c r="O117" s="37">
        <f>N66/O113</f>
        <v>6.4326444011262689E-3</v>
      </c>
      <c r="P117" s="10" t="s">
        <v>0</v>
      </c>
    </row>
    <row r="118" spans="2:16" ht="20.399999999999999">
      <c r="E118" s="2" t="s">
        <v>81</v>
      </c>
      <c r="F118" s="38">
        <f>F117*N72</f>
        <v>12.055705</v>
      </c>
      <c r="G118" s="10" t="s">
        <v>72</v>
      </c>
      <c r="L118" s="9" t="s">
        <v>215</v>
      </c>
      <c r="M118" s="9"/>
      <c r="N118" s="9"/>
      <c r="O118" s="37">
        <f>(O116/L115)+(O117/L117)</f>
        <v>8.0681038947195874E-2</v>
      </c>
      <c r="P118" s="50" t="str">
        <f>IF(O118&lt;1,"&lt; 1 OK ","&gt; 1 NO")</f>
        <v xml:space="preserve">&lt; 1 OK </v>
      </c>
    </row>
    <row r="119" spans="2:16">
      <c r="E119" s="2" t="s">
        <v>23</v>
      </c>
      <c r="F119" s="38">
        <f>SQRT((F118*1000)/(E36))</f>
        <v>40.776829279476985</v>
      </c>
      <c r="G119" s="10" t="s">
        <v>37</v>
      </c>
      <c r="H119" s="50" t="str">
        <f>IF(F119&lt;(M33*100),"&lt; def OK","&gt; def NO แก้ความหนาฐานราก")</f>
        <v>&lt; def OK</v>
      </c>
      <c r="M119" s="125" t="str">
        <f>IF(O118&lt;1,"เสาต้นนี้รับน้ำหนักเยื้องศูนย์ได้อย่างปลอดภัย","เสาต้นนี้รับน้ำหนักเยื้องศูนย์ได้อย่างwไม่ปลอดภัย")</f>
        <v>เสาต้นนี้รับน้ำหนักเยื้องศูนย์ได้อย่างปลอดภัย</v>
      </c>
      <c r="N119" s="125"/>
      <c r="O119" s="125"/>
      <c r="P119" s="125"/>
    </row>
    <row r="120" spans="2:16" ht="18.600000000000001">
      <c r="E120" s="2" t="s">
        <v>80</v>
      </c>
      <c r="F120" s="38">
        <f>(F118*1000*100)/(E31*E35*M33*100)</f>
        <v>14.60214494759399</v>
      </c>
      <c r="G120" s="10" t="s">
        <v>99</v>
      </c>
      <c r="H120" s="35"/>
    </row>
    <row r="121" spans="2:16" ht="18.600000000000001">
      <c r="C121" s="83" t="s">
        <v>176</v>
      </c>
      <c r="D121" s="77">
        <v>13</v>
      </c>
      <c r="E121" s="77">
        <v>12</v>
      </c>
      <c r="F121" s="123">
        <f>((3.14/4)*(E121/10)^2)*D121</f>
        <v>14.695200000000002</v>
      </c>
      <c r="G121" s="10" t="s">
        <v>99</v>
      </c>
      <c r="H121" s="50" t="str">
        <f>IF(F121&gt;F120,"&gt; As  OK","&lt; As  NO")</f>
        <v>&gt; As  OK</v>
      </c>
      <c r="K121" s="2"/>
      <c r="L121" s="4"/>
      <c r="M121" s="10"/>
      <c r="O121" s="4"/>
      <c r="P121" s="10"/>
    </row>
    <row r="122" spans="2:16">
      <c r="E122" s="2" t="s">
        <v>178</v>
      </c>
      <c r="F122" s="37">
        <f>F117*1000</f>
        <v>44650.759259259255</v>
      </c>
      <c r="G122" s="3" t="s">
        <v>18</v>
      </c>
      <c r="H122" s="35"/>
      <c r="O122" s="4"/>
      <c r="P122" s="10"/>
    </row>
    <row r="123" spans="2:16">
      <c r="E123" s="2" t="s">
        <v>177</v>
      </c>
      <c r="F123" s="37">
        <f>0.293*SQRT(E29)*M30*100*M33*100</f>
        <v>17191.136742519386</v>
      </c>
      <c r="G123" s="3" t="s">
        <v>18</v>
      </c>
      <c r="H123" s="50" t="str">
        <f>IF(F123&lt;F122,"Vc&lt;V","Vc&gt;V")</f>
        <v>Vc&lt;V</v>
      </c>
      <c r="O123" s="4"/>
    </row>
    <row r="124" spans="2:16" ht="18.600000000000001">
      <c r="C124" s="83" t="s">
        <v>176</v>
      </c>
      <c r="D124" s="77">
        <v>2</v>
      </c>
      <c r="E124" s="77">
        <v>12</v>
      </c>
      <c r="F124" s="123">
        <f>((3.14/4)*(E124/10)^2)*D124</f>
        <v>2.2608000000000001</v>
      </c>
      <c r="G124" s="10" t="s">
        <v>99</v>
      </c>
      <c r="O124" s="4"/>
    </row>
    <row r="125" spans="2:16">
      <c r="E125" s="2" t="s">
        <v>179</v>
      </c>
      <c r="F125" s="38">
        <f>(D124*F124*E31*M33*100)/(F122-F123)</f>
        <v>14.819723022482188</v>
      </c>
      <c r="G125" s="10" t="s">
        <v>37</v>
      </c>
      <c r="O125" s="4"/>
    </row>
    <row r="126" spans="2:16">
      <c r="E126" s="2" t="s">
        <v>180</v>
      </c>
      <c r="F126" s="77">
        <v>15</v>
      </c>
      <c r="G126" s="10" t="s">
        <v>37</v>
      </c>
    </row>
  </sheetData>
  <sheetProtection algorithmName="SHA-512" hashValue="Rj3y9DjiUOdDh0nDz5TUX4cDJMhyefaYmaCXrsn9vFQmtkdi4MEog3PjyNRHSUlOc62AX1rsePYMnHwtjU9wSQ==" saltValue="5E427z125LmWrtlaDT18og==" spinCount="100000" sheet="1" objects="1" scenarios="1"/>
  <mergeCells count="39">
    <mergeCell ref="L118:N118"/>
    <mergeCell ref="M119:P119"/>
    <mergeCell ref="H110:J110"/>
    <mergeCell ref="B117:E117"/>
    <mergeCell ref="K51:L51"/>
    <mergeCell ref="H109:I109"/>
    <mergeCell ref="N63:O63"/>
    <mergeCell ref="K55:M55"/>
    <mergeCell ref="L57:M57"/>
    <mergeCell ref="L58:M58"/>
    <mergeCell ref="K90:M90"/>
    <mergeCell ref="L91:M91"/>
    <mergeCell ref="L92:M92"/>
    <mergeCell ref="K100:N100"/>
    <mergeCell ref="M101:N101"/>
    <mergeCell ref="M104:N104"/>
    <mergeCell ref="L103:N103"/>
    <mergeCell ref="M107:N107"/>
    <mergeCell ref="L62:O62"/>
    <mergeCell ref="L60:O60"/>
    <mergeCell ref="N43:O43"/>
    <mergeCell ref="K43:L43"/>
    <mergeCell ref="L54:M54"/>
    <mergeCell ref="K42:L42"/>
    <mergeCell ref="J44:L44"/>
    <mergeCell ref="K45:L45"/>
    <mergeCell ref="J47:L47"/>
    <mergeCell ref="K53:L53"/>
    <mergeCell ref="C40:D40"/>
    <mergeCell ref="E40:F40"/>
    <mergeCell ref="G40:H40"/>
    <mergeCell ref="H32:I32"/>
    <mergeCell ref="H35:I35"/>
    <mergeCell ref="G38:I38"/>
    <mergeCell ref="H33:I33"/>
    <mergeCell ref="H34:I34"/>
    <mergeCell ref="H37:I37"/>
    <mergeCell ref="F39:I39"/>
    <mergeCell ref="H36:I36"/>
  </mergeCells>
  <pageMargins left="0.39370078740157483" right="0.35433070866141736" top="0.74803149606299213" bottom="0.74803149606299213" header="0.31496062992125984" footer="0.31496062992125984"/>
  <pageSetup paperSize="9" scale="53" orientation="portrait" r:id="rId1"/>
  <rowBreaks count="1" manualBreakCount="1">
    <brk id="75" max="1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1</vt:i4>
      </vt:variant>
    </vt:vector>
  </HeadingPairs>
  <TitlesOfParts>
    <vt:vector size="3" baseType="lpstr">
      <vt:lpstr>ลำดับ1_ออกแบบหลังคา</vt:lpstr>
      <vt:lpstr>ลำดับ2_ออกแบบฐานราก</vt:lpstr>
      <vt:lpstr>ลำดับ2_ออกแบบฐานราก!Print_Area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angkarn wirakeat</dc:creator>
  <cp:lastModifiedBy>angkarn wirakeat</cp:lastModifiedBy>
  <cp:lastPrinted>2025-04-24T07:33:44Z</cp:lastPrinted>
  <dcterms:created xsi:type="dcterms:W3CDTF">2025-04-21T02:58:32Z</dcterms:created>
  <dcterms:modified xsi:type="dcterms:W3CDTF">2025-04-25T02:44:54Z</dcterms:modified>
</cp:coreProperties>
</file>