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50" yWindow="120" windowWidth="9615" windowHeight="11640" activeTab="0"/>
  </bookViews>
  <sheets>
    <sheet name="Calc" sheetId="1" r:id="rId1"/>
  </sheets>
  <definedNames>
    <definedName name="Covering">'Calc'!$AB$48</definedName>
    <definedName name="DimH">'Calc'!$AB$47</definedName>
    <definedName name="DimPile">'Calc'!$AB$40</definedName>
    <definedName name="DimX">'Calc'!$K$40</definedName>
    <definedName name="DimY">'Calc'!$K$41</definedName>
    <definedName name="Edge">'Calc'!$AB$46</definedName>
    <definedName name="Factor">'Calc'!$AB$52</definedName>
    <definedName name="Mx">'Calc'!$K$53</definedName>
    <definedName name="My">'Calc'!$K$54</definedName>
    <definedName name="NumOfPile">'Calc'!$K$56</definedName>
    <definedName name="NUMPILE">'Calc'!$AU$63</definedName>
    <definedName name="P">'Calc'!$K$52</definedName>
    <definedName name="_xlnm.Print_Area" localSheetId="0">'Calc'!$B$1:$AH$342</definedName>
    <definedName name="_xlnm.Print_Titles" localSheetId="0">'Calc'!$1:$7</definedName>
    <definedName name="SafePile">'Calc'!$AB$41</definedName>
    <definedName name="Weight">'Calc'!$AB$56</definedName>
  </definedNames>
  <calcPr fullCalcOnLoad="1"/>
</workbook>
</file>

<file path=xl/sharedStrings.xml><?xml version="1.0" encoding="utf-8"?>
<sst xmlns="http://schemas.openxmlformats.org/spreadsheetml/2006/main" count="339" uniqueCount="125">
  <si>
    <t>=</t>
  </si>
  <si>
    <t>KN</t>
  </si>
  <si>
    <t>DATA</t>
  </si>
  <si>
    <t>PILE FOUNDATION</t>
  </si>
  <si>
    <t>Y-Dimension</t>
  </si>
  <si>
    <t>X-Dimension</t>
  </si>
  <si>
    <t>Column Data</t>
  </si>
  <si>
    <t>Pile Data</t>
  </si>
  <si>
    <t>Dimension</t>
  </si>
  <si>
    <t>Safe Load</t>
  </si>
  <si>
    <t>KN.</t>
  </si>
  <si>
    <t xml:space="preserve">Material Data </t>
  </si>
  <si>
    <t>Edge Distance</t>
  </si>
  <si>
    <t>Thickness</t>
  </si>
  <si>
    <t>Concrete Strength</t>
  </si>
  <si>
    <t>Steel Strength</t>
  </si>
  <si>
    <t>Mpa</t>
  </si>
  <si>
    <t>Footing Data</t>
  </si>
  <si>
    <t>Covering</t>
  </si>
  <si>
    <t>Service Load</t>
  </si>
  <si>
    <t>P</t>
  </si>
  <si>
    <t>Mx</t>
  </si>
  <si>
    <t>My</t>
  </si>
  <si>
    <t>KN-m</t>
  </si>
  <si>
    <t>Average Load Factor</t>
  </si>
  <si>
    <t>Factor</t>
  </si>
  <si>
    <t>Weight of Footing</t>
  </si>
  <si>
    <t>Weight</t>
  </si>
  <si>
    <t>Pile Coordinate and Loading</t>
  </si>
  <si>
    <t>X-Coordinate</t>
  </si>
  <si>
    <t>Y-Coordinate</t>
  </si>
  <si>
    <t>Pile Service Loading</t>
  </si>
  <si>
    <t xml:space="preserve">Number of Pile </t>
  </si>
  <si>
    <t>Pile</t>
  </si>
  <si>
    <t>Original</t>
  </si>
  <si>
    <t>Existing</t>
  </si>
  <si>
    <t>SQR X</t>
  </si>
  <si>
    <t>Total</t>
  </si>
  <si>
    <t>Status</t>
  </si>
  <si>
    <t>Deviate</t>
  </si>
  <si>
    <t xml:space="preserve"> Pile 
No</t>
  </si>
  <si>
    <t>m.</t>
  </si>
  <si>
    <t>Cg.</t>
  </si>
  <si>
    <t>Footing And Column Coordinate</t>
  </si>
  <si>
    <t>Footing Coordinate</t>
  </si>
  <si>
    <t>Conner</t>
  </si>
  <si>
    <t>Co X</t>
  </si>
  <si>
    <t>Co Y</t>
  </si>
  <si>
    <t>Column Coordinate</t>
  </si>
  <si>
    <t>Beam Shear</t>
  </si>
  <si>
    <t>X1</t>
  </si>
  <si>
    <t>Y1</t>
  </si>
  <si>
    <t>X2</t>
  </si>
  <si>
    <t>Y2</t>
  </si>
  <si>
    <t>Length</t>
  </si>
  <si>
    <t>X-Neg</t>
  </si>
  <si>
    <t>X-Pos</t>
  </si>
  <si>
    <t>Y-Neg</t>
  </si>
  <si>
    <t>Y-Pos</t>
  </si>
  <si>
    <t>Critical Line Coordinate of Beam Shear</t>
  </si>
  <si>
    <t>Critical Line Coordinate Punching</t>
  </si>
  <si>
    <t>P/N</t>
  </si>
  <si>
    <t>F/N</t>
  </si>
  <si>
    <r>
      <t>Mxd/</t>
    </r>
    <r>
      <rPr>
        <sz val="7"/>
        <rFont val="Symbol"/>
        <family val="1"/>
      </rPr>
      <t>S</t>
    </r>
    <r>
      <rPr>
        <sz val="7"/>
        <rFont val="Tahoma"/>
        <family val="2"/>
      </rPr>
      <t>x</t>
    </r>
    <r>
      <rPr>
        <vertAlign val="superscript"/>
        <sz val="7"/>
        <rFont val="Tahoma"/>
        <family val="2"/>
      </rPr>
      <t>2</t>
    </r>
  </si>
  <si>
    <r>
      <t>Myd/</t>
    </r>
    <r>
      <rPr>
        <sz val="7"/>
        <rFont val="Symbol"/>
        <family val="1"/>
      </rPr>
      <t>S</t>
    </r>
    <r>
      <rPr>
        <sz val="7"/>
        <rFont val="Tahoma"/>
        <family val="2"/>
      </rPr>
      <t>y</t>
    </r>
    <r>
      <rPr>
        <vertAlign val="superscript"/>
        <sz val="7"/>
        <rFont val="Tahoma"/>
        <family val="2"/>
      </rPr>
      <t>2</t>
    </r>
  </si>
  <si>
    <t>Critical Line Coordinate Bending Moment</t>
  </si>
  <si>
    <t>Moment</t>
  </si>
  <si>
    <t>Pile
No</t>
  </si>
  <si>
    <t>Factor x 
PileLoading</t>
  </si>
  <si>
    <t xml:space="preserve">Ultimate Beam Shear </t>
  </si>
  <si>
    <t xml:space="preserve">Ultimate Punching Shear </t>
  </si>
  <si>
    <t>Shear</t>
  </si>
  <si>
    <t>X-Neg 
Factor</t>
  </si>
  <si>
    <t>X-Pos 
Factor</t>
  </si>
  <si>
    <t>Y-Neg 
Factor</t>
  </si>
  <si>
    <t>Y-Pos 
Factor</t>
  </si>
  <si>
    <t>Sumation 
Factor</t>
  </si>
  <si>
    <t>Shear Loading</t>
  </si>
  <si>
    <t>Ultimate Bending Moment</t>
  </si>
  <si>
    <t>Arm</t>
  </si>
  <si>
    <t>SQR Y</t>
  </si>
  <si>
    <t>Summary Beam Shear</t>
  </si>
  <si>
    <t>X-Negative Critical Line</t>
  </si>
  <si>
    <t>X-Positive Critical Line</t>
  </si>
  <si>
    <t>Y-Negative Critical Line</t>
  </si>
  <si>
    <t>Y-Positive Critical Line</t>
  </si>
  <si>
    <t>Total Punching</t>
  </si>
  <si>
    <t>Summary Bending Moment</t>
  </si>
  <si>
    <t>Stress V/bd</t>
  </si>
  <si>
    <t xml:space="preserve">Length </t>
  </si>
  <si>
    <t>1 Check Beam Shear</t>
  </si>
  <si>
    <t>Beam Shear X-Negative</t>
  </si>
  <si>
    <t>Beam Shear X-Positive</t>
  </si>
  <si>
    <t>Beam Shear Y-Negative</t>
  </si>
  <si>
    <t>Beam Shear Y-Positive</t>
  </si>
  <si>
    <t>2 Check Punching</t>
  </si>
  <si>
    <t>Use Minimun</t>
  </si>
  <si>
    <t>3 Bending Moment</t>
  </si>
  <si>
    <t>Moment X-Negative</t>
  </si>
  <si>
    <r>
      <t>mm</t>
    </r>
    <r>
      <rPr>
        <vertAlign val="superscript"/>
        <sz val="10"/>
        <rFont val="Tahoma"/>
        <family val="2"/>
      </rPr>
      <t>2</t>
    </r>
  </si>
  <si>
    <r>
      <t>mm</t>
    </r>
    <r>
      <rPr>
        <vertAlign val="superscript"/>
        <sz val="10"/>
        <rFont val="Tahoma"/>
        <family val="2"/>
      </rPr>
      <t>2</t>
    </r>
    <r>
      <rPr>
        <sz val="10"/>
        <rFont val="Tahoma"/>
        <family val="2"/>
      </rPr>
      <t>/m</t>
    </r>
  </si>
  <si>
    <t>Moment X-Positive</t>
  </si>
  <si>
    <t>Minimun Steel</t>
  </si>
  <si>
    <t>Use Area Steel Require</t>
  </si>
  <si>
    <t>DB</t>
  </si>
  <si>
    <t>mm</t>
  </si>
  <si>
    <t>(As=</t>
  </si>
  <si>
    <t>)</t>
  </si>
  <si>
    <t>Moment Y-Negative</t>
  </si>
  <si>
    <t>Moment Y-Positive</t>
  </si>
  <si>
    <t>Provide Steel Y-Direction</t>
  </si>
  <si>
    <t>Provide Steel X-Direction</t>
  </si>
  <si>
    <t>4 Summary of Footing</t>
  </si>
  <si>
    <t>Footing Dimension X-Direction</t>
  </si>
  <si>
    <t>Footing Dimension Y-Direction</t>
  </si>
  <si>
    <t>m</t>
  </si>
  <si>
    <t>Number of Pile</t>
  </si>
  <si>
    <t>Diameter</t>
  </si>
  <si>
    <t>@</t>
  </si>
  <si>
    <t>OK</t>
  </si>
  <si>
    <t>Revision</t>
  </si>
  <si>
    <t>Page</t>
  </si>
  <si>
    <t>CONCRETE CALCULATION</t>
  </si>
  <si>
    <t>STRUCTURE REPORT</t>
  </si>
  <si>
    <t>OA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</si>
</sst>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"/>
    <numFmt numFmtId="172" formatCode="0.0000000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?_);_(@_)"/>
    <numFmt numFmtId="176" formatCode="0.0000E+00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_);_(* \(#,##0.00\);_(* &quot;-&quot;???_);_(@_)"/>
    <numFmt numFmtId="182" formatCode="0.00000000"/>
  </numFmts>
  <fonts count="23">
    <font>
      <sz val="10"/>
      <name val="Arial"/>
      <family val="0"/>
    </font>
    <font>
      <sz val="10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Tahoma"/>
      <family val="2"/>
    </font>
    <font>
      <sz val="9"/>
      <name val="Tahoma"/>
      <family val="2"/>
    </font>
    <font>
      <b/>
      <sz val="9"/>
      <name val="Courier New"/>
      <family val="3"/>
    </font>
    <font>
      <sz val="10"/>
      <color indexed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7"/>
      <name val="Tahoma"/>
      <family val="2"/>
    </font>
    <font>
      <sz val="7"/>
      <name val="Symbol"/>
      <family val="1"/>
    </font>
    <font>
      <vertAlign val="superscript"/>
      <sz val="7"/>
      <name val="Tahoma"/>
      <family val="2"/>
    </font>
    <font>
      <b/>
      <sz val="10"/>
      <color indexed="10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vertAlign val="superscript"/>
      <sz val="10"/>
      <name val="Tahoma"/>
      <family val="2"/>
    </font>
    <font>
      <sz val="18"/>
      <color indexed="10"/>
      <name val="ABB Logo"/>
      <family val="0"/>
    </font>
    <font>
      <sz val="10"/>
      <name val="Times New Roman"/>
      <family val="1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Alignment="1">
      <alignment horizontal="left" wrapText="1"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2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67" fontId="9" fillId="0" borderId="0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6" fillId="0" borderId="8" xfId="0" applyFont="1" applyBorder="1" applyAlignment="1">
      <alignment/>
    </xf>
    <xf numFmtId="0" fontId="20" fillId="0" borderId="9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1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71" fontId="16" fillId="2" borderId="14" xfId="0" applyNumberFormat="1" applyFont="1" applyFill="1" applyBorder="1" applyAlignment="1">
      <alignment horizontal="center"/>
    </xf>
    <xf numFmtId="171" fontId="16" fillId="2" borderId="15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171" fontId="16" fillId="2" borderId="13" xfId="0" applyNumberFormat="1" applyFont="1" applyFill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16" fillId="2" borderId="13" xfId="0" applyNumberFormat="1" applyFont="1" applyFill="1" applyBorder="1" applyAlignment="1">
      <alignment horizontal="center"/>
    </xf>
    <xf numFmtId="2" fontId="16" fillId="2" borderId="14" xfId="0" applyNumberFormat="1" applyFont="1" applyFill="1" applyBorder="1" applyAlignment="1">
      <alignment horizontal="center"/>
    </xf>
    <xf numFmtId="2" fontId="16" fillId="2" borderId="15" xfId="0" applyNumberFormat="1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16" fillId="2" borderId="17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6" fillId="2" borderId="17" xfId="0" applyFont="1" applyFill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left"/>
    </xf>
    <xf numFmtId="2" fontId="1" fillId="0" borderId="15" xfId="0" applyNumberFormat="1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0" fillId="0" borderId="2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2" fontId="17" fillId="0" borderId="1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2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textRotation="90"/>
    </xf>
    <xf numFmtId="2" fontId="2" fillId="0" borderId="0" xfId="0" applyNumberFormat="1" applyFont="1" applyBorder="1" applyAlignment="1">
      <alignment horizontal="center"/>
    </xf>
    <xf numFmtId="171" fontId="5" fillId="0" borderId="0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2" fontId="6" fillId="3" borderId="17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center" wrapText="1"/>
    </xf>
    <xf numFmtId="0" fontId="6" fillId="3" borderId="17" xfId="0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1" fontId="16" fillId="2" borderId="17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167" fontId="9" fillId="0" borderId="14" xfId="0" applyNumberFormat="1" applyFont="1" applyBorder="1" applyAlignment="1">
      <alignment horizontal="center"/>
    </xf>
    <xf numFmtId="2" fontId="9" fillId="0" borderId="9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171" fontId="9" fillId="0" borderId="0" xfId="0" applyNumberFormat="1" applyFont="1" applyBorder="1" applyAlignment="1">
      <alignment horizontal="center"/>
    </xf>
    <xf numFmtId="167" fontId="9" fillId="0" borderId="9" xfId="0" applyNumberFormat="1" applyFont="1" applyBorder="1" applyAlignment="1">
      <alignment horizontal="center"/>
    </xf>
    <xf numFmtId="167" fontId="9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 val="0"/>
        <i val="0"/>
        <color auto="1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7.emf" /><Relationship Id="rId3" Type="http://schemas.openxmlformats.org/officeDocument/2006/relationships/image" Target="../media/image6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8.emf" /><Relationship Id="rId8" Type="http://schemas.openxmlformats.org/officeDocument/2006/relationships/image" Target="../media/image5.emf" /><Relationship Id="rId9" Type="http://schemas.openxmlformats.org/officeDocument/2006/relationships/image" Target="../media/image6.emf" /><Relationship Id="rId10" Type="http://schemas.openxmlformats.org/officeDocument/2006/relationships/image" Target="../media/image5.emf" /><Relationship Id="rId11" Type="http://schemas.openxmlformats.org/officeDocument/2006/relationships/image" Target="../media/image6.emf" /><Relationship Id="rId12" Type="http://schemas.openxmlformats.org/officeDocument/2006/relationships/image" Target="../media/image8.emf" /><Relationship Id="rId13" Type="http://schemas.openxmlformats.org/officeDocument/2006/relationships/image" Target="../media/image2.emf" /><Relationship Id="rId1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37</xdr:col>
      <xdr:colOff>76200</xdr:colOff>
      <xdr:row>60</xdr:row>
      <xdr:rowOff>66675</xdr:rowOff>
    </xdr:from>
    <xdr:to>
      <xdr:col>43</xdr:col>
      <xdr:colOff>28575</xdr:colOff>
      <xdr:row>61</xdr:row>
      <xdr:rowOff>114300</xdr:rowOff>
    </xdr:to>
    <xdr:pic>
      <xdr:nvPicPr>
        <xdr:cNvPr id="1" name="CmdAu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9963150"/>
          <a:ext cx="1038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76200</xdr:colOff>
      <xdr:row>19</xdr:row>
      <xdr:rowOff>9525</xdr:rowOff>
    </xdr:from>
    <xdr:to>
      <xdr:col>19</xdr:col>
      <xdr:colOff>76200</xdr:colOff>
      <xdr:row>22</xdr:row>
      <xdr:rowOff>133350</xdr:rowOff>
    </xdr:to>
    <xdr:sp>
      <xdr:nvSpPr>
        <xdr:cNvPr id="2" name="Oval 900"/>
        <xdr:cNvSpPr>
          <a:spLocks/>
        </xdr:cNvSpPr>
      </xdr:nvSpPr>
      <xdr:spPr>
        <a:xfrm>
          <a:off x="2867025" y="3181350"/>
          <a:ext cx="609600" cy="609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14</xdr:col>
      <xdr:colOff>104775</xdr:colOff>
      <xdr:row>24</xdr:row>
      <xdr:rowOff>114300</xdr:rowOff>
    </xdr:from>
    <xdr:to>
      <xdr:col>20</xdr:col>
      <xdr:colOff>152400</xdr:colOff>
      <xdr:row>24</xdr:row>
      <xdr:rowOff>114300</xdr:rowOff>
    </xdr:to>
    <xdr:sp>
      <xdr:nvSpPr>
        <xdr:cNvPr id="3" name="Line 901"/>
        <xdr:cNvSpPr>
          <a:spLocks/>
        </xdr:cNvSpPr>
      </xdr:nvSpPr>
      <xdr:spPr>
        <a:xfrm>
          <a:off x="2562225" y="4095750"/>
          <a:ext cx="1219200" cy="0"/>
        </a:xfrm>
        <a:prstGeom prst="line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20</xdr:col>
      <xdr:colOff>152400</xdr:colOff>
      <xdr:row>24</xdr:row>
      <xdr:rowOff>114300</xdr:rowOff>
    </xdr:from>
    <xdr:to>
      <xdr:col>20</xdr:col>
      <xdr:colOff>152400</xdr:colOff>
      <xdr:row>24</xdr:row>
      <xdr:rowOff>114300</xdr:rowOff>
    </xdr:to>
    <xdr:sp>
      <xdr:nvSpPr>
        <xdr:cNvPr id="4" name="Line 902"/>
        <xdr:cNvSpPr>
          <a:spLocks/>
        </xdr:cNvSpPr>
      </xdr:nvSpPr>
      <xdr:spPr>
        <a:xfrm>
          <a:off x="3781425" y="4095750"/>
          <a:ext cx="0" cy="0"/>
        </a:xfrm>
        <a:prstGeom prst="line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20</xdr:col>
      <xdr:colOff>152400</xdr:colOff>
      <xdr:row>17</xdr:row>
      <xdr:rowOff>28575</xdr:rowOff>
    </xdr:from>
    <xdr:to>
      <xdr:col>20</xdr:col>
      <xdr:colOff>152400</xdr:colOff>
      <xdr:row>24</xdr:row>
      <xdr:rowOff>114300</xdr:rowOff>
    </xdr:to>
    <xdr:sp>
      <xdr:nvSpPr>
        <xdr:cNvPr id="5" name="Line 903"/>
        <xdr:cNvSpPr>
          <a:spLocks/>
        </xdr:cNvSpPr>
      </xdr:nvSpPr>
      <xdr:spPr>
        <a:xfrm flipV="1">
          <a:off x="3781425" y="2876550"/>
          <a:ext cx="0" cy="1219200"/>
        </a:xfrm>
        <a:prstGeom prst="line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20</xdr:col>
      <xdr:colOff>152400</xdr:colOff>
      <xdr:row>17</xdr:row>
      <xdr:rowOff>28575</xdr:rowOff>
    </xdr:from>
    <xdr:to>
      <xdr:col>20</xdr:col>
      <xdr:colOff>152400</xdr:colOff>
      <xdr:row>17</xdr:row>
      <xdr:rowOff>28575</xdr:rowOff>
    </xdr:to>
    <xdr:sp>
      <xdr:nvSpPr>
        <xdr:cNvPr id="6" name="Line 904"/>
        <xdr:cNvSpPr>
          <a:spLocks/>
        </xdr:cNvSpPr>
      </xdr:nvSpPr>
      <xdr:spPr>
        <a:xfrm>
          <a:off x="3781425" y="2876550"/>
          <a:ext cx="0" cy="0"/>
        </a:xfrm>
        <a:prstGeom prst="line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14</xdr:col>
      <xdr:colOff>104775</xdr:colOff>
      <xdr:row>17</xdr:row>
      <xdr:rowOff>28575</xdr:rowOff>
    </xdr:from>
    <xdr:to>
      <xdr:col>20</xdr:col>
      <xdr:colOff>152400</xdr:colOff>
      <xdr:row>17</xdr:row>
      <xdr:rowOff>28575</xdr:rowOff>
    </xdr:to>
    <xdr:sp>
      <xdr:nvSpPr>
        <xdr:cNvPr id="7" name="Line 905"/>
        <xdr:cNvSpPr>
          <a:spLocks/>
        </xdr:cNvSpPr>
      </xdr:nvSpPr>
      <xdr:spPr>
        <a:xfrm flipH="1">
          <a:off x="2562225" y="2876550"/>
          <a:ext cx="1219200" cy="0"/>
        </a:xfrm>
        <a:prstGeom prst="line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14</xdr:col>
      <xdr:colOff>104775</xdr:colOff>
      <xdr:row>17</xdr:row>
      <xdr:rowOff>28575</xdr:rowOff>
    </xdr:from>
    <xdr:to>
      <xdr:col>14</xdr:col>
      <xdr:colOff>104775</xdr:colOff>
      <xdr:row>17</xdr:row>
      <xdr:rowOff>28575</xdr:rowOff>
    </xdr:to>
    <xdr:sp>
      <xdr:nvSpPr>
        <xdr:cNvPr id="8" name="Line 906"/>
        <xdr:cNvSpPr>
          <a:spLocks/>
        </xdr:cNvSpPr>
      </xdr:nvSpPr>
      <xdr:spPr>
        <a:xfrm>
          <a:off x="2562225" y="2876550"/>
          <a:ext cx="0" cy="0"/>
        </a:xfrm>
        <a:prstGeom prst="line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14</xdr:col>
      <xdr:colOff>104775</xdr:colOff>
      <xdr:row>17</xdr:row>
      <xdr:rowOff>28575</xdr:rowOff>
    </xdr:from>
    <xdr:to>
      <xdr:col>14</xdr:col>
      <xdr:colOff>104775</xdr:colOff>
      <xdr:row>24</xdr:row>
      <xdr:rowOff>114300</xdr:rowOff>
    </xdr:to>
    <xdr:sp>
      <xdr:nvSpPr>
        <xdr:cNvPr id="9" name="Line 907"/>
        <xdr:cNvSpPr>
          <a:spLocks/>
        </xdr:cNvSpPr>
      </xdr:nvSpPr>
      <xdr:spPr>
        <a:xfrm>
          <a:off x="2562225" y="2876550"/>
          <a:ext cx="0" cy="1219200"/>
        </a:xfrm>
        <a:prstGeom prst="line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14</xdr:col>
      <xdr:colOff>104775</xdr:colOff>
      <xdr:row>24</xdr:row>
      <xdr:rowOff>114300</xdr:rowOff>
    </xdr:from>
    <xdr:to>
      <xdr:col>14</xdr:col>
      <xdr:colOff>104775</xdr:colOff>
      <xdr:row>24</xdr:row>
      <xdr:rowOff>114300</xdr:rowOff>
    </xdr:to>
    <xdr:sp>
      <xdr:nvSpPr>
        <xdr:cNvPr id="10" name="Line 908"/>
        <xdr:cNvSpPr>
          <a:spLocks/>
        </xdr:cNvSpPr>
      </xdr:nvSpPr>
      <xdr:spPr>
        <a:xfrm>
          <a:off x="2562225" y="4095750"/>
          <a:ext cx="0" cy="0"/>
        </a:xfrm>
        <a:prstGeom prst="line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16</xdr:col>
      <xdr:colOff>76200</xdr:colOff>
      <xdr:row>22</xdr:row>
      <xdr:rowOff>133350</xdr:rowOff>
    </xdr:from>
    <xdr:to>
      <xdr:col>19</xdr:col>
      <xdr:colOff>76200</xdr:colOff>
      <xdr:row>22</xdr:row>
      <xdr:rowOff>133350</xdr:rowOff>
    </xdr:to>
    <xdr:sp>
      <xdr:nvSpPr>
        <xdr:cNvPr id="11" name="Line 909"/>
        <xdr:cNvSpPr>
          <a:spLocks/>
        </xdr:cNvSpPr>
      </xdr:nvSpPr>
      <xdr:spPr>
        <a:xfrm>
          <a:off x="2867025" y="3790950"/>
          <a:ext cx="609600" cy="0"/>
        </a:xfrm>
        <a:prstGeom prst="line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19</xdr:col>
      <xdr:colOff>76200</xdr:colOff>
      <xdr:row>19</xdr:row>
      <xdr:rowOff>9525</xdr:rowOff>
    </xdr:from>
    <xdr:to>
      <xdr:col>19</xdr:col>
      <xdr:colOff>76200</xdr:colOff>
      <xdr:row>22</xdr:row>
      <xdr:rowOff>133350</xdr:rowOff>
    </xdr:to>
    <xdr:sp>
      <xdr:nvSpPr>
        <xdr:cNvPr id="12" name="Line 910"/>
        <xdr:cNvSpPr>
          <a:spLocks/>
        </xdr:cNvSpPr>
      </xdr:nvSpPr>
      <xdr:spPr>
        <a:xfrm flipV="1">
          <a:off x="3476625" y="3181350"/>
          <a:ext cx="0" cy="609600"/>
        </a:xfrm>
        <a:prstGeom prst="line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16</xdr:col>
      <xdr:colOff>76200</xdr:colOff>
      <xdr:row>19</xdr:row>
      <xdr:rowOff>9525</xdr:rowOff>
    </xdr:from>
    <xdr:to>
      <xdr:col>19</xdr:col>
      <xdr:colOff>76200</xdr:colOff>
      <xdr:row>19</xdr:row>
      <xdr:rowOff>9525</xdr:rowOff>
    </xdr:to>
    <xdr:sp>
      <xdr:nvSpPr>
        <xdr:cNvPr id="13" name="Line 911"/>
        <xdr:cNvSpPr>
          <a:spLocks/>
        </xdr:cNvSpPr>
      </xdr:nvSpPr>
      <xdr:spPr>
        <a:xfrm flipH="1">
          <a:off x="2867025" y="3181350"/>
          <a:ext cx="609600" cy="0"/>
        </a:xfrm>
        <a:prstGeom prst="line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16</xdr:col>
      <xdr:colOff>76200</xdr:colOff>
      <xdr:row>19</xdr:row>
      <xdr:rowOff>9525</xdr:rowOff>
    </xdr:from>
    <xdr:to>
      <xdr:col>16</xdr:col>
      <xdr:colOff>76200</xdr:colOff>
      <xdr:row>22</xdr:row>
      <xdr:rowOff>133350</xdr:rowOff>
    </xdr:to>
    <xdr:sp>
      <xdr:nvSpPr>
        <xdr:cNvPr id="14" name="Line 912"/>
        <xdr:cNvSpPr>
          <a:spLocks/>
        </xdr:cNvSpPr>
      </xdr:nvSpPr>
      <xdr:spPr>
        <a:xfrm>
          <a:off x="2867025" y="3181350"/>
          <a:ext cx="0" cy="609600"/>
        </a:xfrm>
        <a:prstGeom prst="line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161925</xdr:colOff>
      <xdr:row>17</xdr:row>
      <xdr:rowOff>28575</xdr:rowOff>
    </xdr:from>
    <xdr:to>
      <xdr:col>11</xdr:col>
      <xdr:colOff>161925</xdr:colOff>
      <xdr:row>24</xdr:row>
      <xdr:rowOff>114300</xdr:rowOff>
    </xdr:to>
    <xdr:sp>
      <xdr:nvSpPr>
        <xdr:cNvPr id="15" name="Line 913"/>
        <xdr:cNvSpPr>
          <a:spLocks/>
        </xdr:cNvSpPr>
      </xdr:nvSpPr>
      <xdr:spPr>
        <a:xfrm flipV="1">
          <a:off x="2066925" y="2876550"/>
          <a:ext cx="0" cy="1219200"/>
        </a:xfrm>
        <a:prstGeom prst="line">
          <a:avLst/>
        </a:prstGeom>
        <a:solidFill>
          <a:srgbClr val="FFFFFF"/>
        </a:solidFill>
        <a:ln w="9525" cmpd="sng">
          <a:solidFill>
            <a:srgbClr val="00FF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76200</xdr:colOff>
      <xdr:row>17</xdr:row>
      <xdr:rowOff>28575</xdr:rowOff>
    </xdr:from>
    <xdr:to>
      <xdr:col>23</xdr:col>
      <xdr:colOff>76200</xdr:colOff>
      <xdr:row>24</xdr:row>
      <xdr:rowOff>114300</xdr:rowOff>
    </xdr:to>
    <xdr:sp>
      <xdr:nvSpPr>
        <xdr:cNvPr id="16" name="Line 914"/>
        <xdr:cNvSpPr>
          <a:spLocks/>
        </xdr:cNvSpPr>
      </xdr:nvSpPr>
      <xdr:spPr>
        <a:xfrm flipV="1">
          <a:off x="4276725" y="2876550"/>
          <a:ext cx="0" cy="1219200"/>
        </a:xfrm>
        <a:prstGeom prst="line">
          <a:avLst/>
        </a:prstGeom>
        <a:solidFill>
          <a:srgbClr val="FFFFFF"/>
        </a:solidFill>
        <a:ln w="9525" cmpd="sng">
          <a:solidFill>
            <a:srgbClr val="00FF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14</xdr:col>
      <xdr:colOff>104775</xdr:colOff>
      <xdr:row>27</xdr:row>
      <xdr:rowOff>123825</xdr:rowOff>
    </xdr:from>
    <xdr:to>
      <xdr:col>20</xdr:col>
      <xdr:colOff>152400</xdr:colOff>
      <xdr:row>27</xdr:row>
      <xdr:rowOff>123825</xdr:rowOff>
    </xdr:to>
    <xdr:sp>
      <xdr:nvSpPr>
        <xdr:cNvPr id="17" name="Line 915"/>
        <xdr:cNvSpPr>
          <a:spLocks/>
        </xdr:cNvSpPr>
      </xdr:nvSpPr>
      <xdr:spPr>
        <a:xfrm>
          <a:off x="2562225" y="4591050"/>
          <a:ext cx="1219200" cy="0"/>
        </a:xfrm>
        <a:prstGeom prst="line">
          <a:avLst/>
        </a:prstGeom>
        <a:solidFill>
          <a:srgbClr val="FFFFFF"/>
        </a:solidFill>
        <a:ln w="9525" cmpd="sng">
          <a:solidFill>
            <a:srgbClr val="00FF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14</xdr:col>
      <xdr:colOff>104775</xdr:colOff>
      <xdr:row>14</xdr:row>
      <xdr:rowOff>19050</xdr:rowOff>
    </xdr:from>
    <xdr:to>
      <xdr:col>20</xdr:col>
      <xdr:colOff>152400</xdr:colOff>
      <xdr:row>14</xdr:row>
      <xdr:rowOff>19050</xdr:rowOff>
    </xdr:to>
    <xdr:sp>
      <xdr:nvSpPr>
        <xdr:cNvPr id="18" name="Line 916"/>
        <xdr:cNvSpPr>
          <a:spLocks/>
        </xdr:cNvSpPr>
      </xdr:nvSpPr>
      <xdr:spPr>
        <a:xfrm>
          <a:off x="2562225" y="2381250"/>
          <a:ext cx="1219200" cy="0"/>
        </a:xfrm>
        <a:prstGeom prst="line">
          <a:avLst/>
        </a:prstGeom>
        <a:solidFill>
          <a:srgbClr val="FFFFFF"/>
        </a:solidFill>
        <a:ln w="9525" cmpd="sng">
          <a:solidFill>
            <a:srgbClr val="00FF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14</xdr:col>
      <xdr:colOff>9525</xdr:colOff>
      <xdr:row>17</xdr:row>
      <xdr:rowOff>28575</xdr:rowOff>
    </xdr:from>
    <xdr:to>
      <xdr:col>14</xdr:col>
      <xdr:colOff>9525</xdr:colOff>
      <xdr:row>24</xdr:row>
      <xdr:rowOff>114300</xdr:rowOff>
    </xdr:to>
    <xdr:sp>
      <xdr:nvSpPr>
        <xdr:cNvPr id="19" name="Line 917"/>
        <xdr:cNvSpPr>
          <a:spLocks/>
        </xdr:cNvSpPr>
      </xdr:nvSpPr>
      <xdr:spPr>
        <a:xfrm flipV="1">
          <a:off x="2466975" y="2876550"/>
          <a:ext cx="0" cy="12192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21</xdr:col>
      <xdr:colOff>38100</xdr:colOff>
      <xdr:row>17</xdr:row>
      <xdr:rowOff>28575</xdr:rowOff>
    </xdr:from>
    <xdr:to>
      <xdr:col>21</xdr:col>
      <xdr:colOff>38100</xdr:colOff>
      <xdr:row>24</xdr:row>
      <xdr:rowOff>114300</xdr:rowOff>
    </xdr:to>
    <xdr:sp>
      <xdr:nvSpPr>
        <xdr:cNvPr id="20" name="Line 918"/>
        <xdr:cNvSpPr>
          <a:spLocks/>
        </xdr:cNvSpPr>
      </xdr:nvSpPr>
      <xdr:spPr>
        <a:xfrm flipV="1">
          <a:off x="3876675" y="2876550"/>
          <a:ext cx="0" cy="12192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14</xdr:col>
      <xdr:colOff>104775</xdr:colOff>
      <xdr:row>25</xdr:row>
      <xdr:rowOff>47625</xdr:rowOff>
    </xdr:from>
    <xdr:to>
      <xdr:col>20</xdr:col>
      <xdr:colOff>152400</xdr:colOff>
      <xdr:row>25</xdr:row>
      <xdr:rowOff>47625</xdr:rowOff>
    </xdr:to>
    <xdr:sp>
      <xdr:nvSpPr>
        <xdr:cNvPr id="21" name="Line 919"/>
        <xdr:cNvSpPr>
          <a:spLocks/>
        </xdr:cNvSpPr>
      </xdr:nvSpPr>
      <xdr:spPr>
        <a:xfrm>
          <a:off x="2562225" y="4191000"/>
          <a:ext cx="1219200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14</xdr:col>
      <xdr:colOff>104775</xdr:colOff>
      <xdr:row>16</xdr:row>
      <xdr:rowOff>95250</xdr:rowOff>
    </xdr:from>
    <xdr:to>
      <xdr:col>20</xdr:col>
      <xdr:colOff>152400</xdr:colOff>
      <xdr:row>16</xdr:row>
      <xdr:rowOff>95250</xdr:rowOff>
    </xdr:to>
    <xdr:sp>
      <xdr:nvSpPr>
        <xdr:cNvPr id="22" name="Line 920"/>
        <xdr:cNvSpPr>
          <a:spLocks/>
        </xdr:cNvSpPr>
      </xdr:nvSpPr>
      <xdr:spPr>
        <a:xfrm>
          <a:off x="2562225" y="2781300"/>
          <a:ext cx="1219200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vmlDrawing" Target="../drawings/vmlDrawing1.vml" /><Relationship Id="rId16" Type="http://schemas.openxmlformats.org/officeDocument/2006/relationships/drawing" Target="../drawings/drawing1.xm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D342"/>
  <sheetViews>
    <sheetView tabSelected="1" zoomScale="130" zoomScaleNormal="130" workbookViewId="0" topLeftCell="A1">
      <selection activeCell="D10" sqref="D10"/>
    </sheetView>
  </sheetViews>
  <sheetFormatPr defaultColWidth="9.140625" defaultRowHeight="12.75"/>
  <cols>
    <col min="1" max="1" width="1.28515625" style="1" customWidth="1"/>
    <col min="2" max="2" width="1.57421875" style="1" customWidth="1"/>
    <col min="3" max="3" width="3.140625" style="1" customWidth="1"/>
    <col min="4" max="5" width="2.7109375" style="1" customWidth="1"/>
    <col min="6" max="6" width="2.8515625" style="1" customWidth="1"/>
    <col min="7" max="7" width="2.7109375" style="1" customWidth="1"/>
    <col min="8" max="8" width="3.00390625" style="1" customWidth="1"/>
    <col min="9" max="9" width="2.7109375" style="1" customWidth="1"/>
    <col min="10" max="10" width="3.140625" style="1" customWidth="1"/>
    <col min="11" max="12" width="2.7109375" style="1" customWidth="1"/>
    <col min="13" max="13" width="2.8515625" style="1" customWidth="1"/>
    <col min="14" max="14" width="2.7109375" style="1" customWidth="1"/>
    <col min="15" max="15" width="3.00390625" style="1" customWidth="1"/>
    <col min="16" max="16" width="2.00390625" style="1" customWidth="1"/>
    <col min="17" max="17" width="3.00390625" style="1" customWidth="1"/>
    <col min="18" max="18" width="2.7109375" style="1" customWidth="1"/>
    <col min="19" max="20" width="3.421875" style="1" customWidth="1"/>
    <col min="21" max="21" width="3.140625" style="1" customWidth="1"/>
    <col min="22" max="23" width="2.7109375" style="1" customWidth="1"/>
    <col min="24" max="24" width="3.57421875" style="1" customWidth="1"/>
    <col min="25" max="25" width="2.7109375" style="1" customWidth="1"/>
    <col min="26" max="26" width="3.00390625" style="1" customWidth="1"/>
    <col min="27" max="27" width="2.7109375" style="1" customWidth="1"/>
    <col min="28" max="28" width="3.140625" style="1" customWidth="1"/>
    <col min="29" max="31" width="2.7109375" style="1" customWidth="1"/>
    <col min="32" max="32" width="2.8515625" style="1" customWidth="1"/>
    <col min="33" max="33" width="2.7109375" style="1" customWidth="1"/>
    <col min="34" max="34" width="2.421875" style="1" customWidth="1"/>
    <col min="35" max="36" width="1.7109375" style="1" customWidth="1"/>
    <col min="37" max="48" width="2.7109375" style="1" customWidth="1"/>
    <col min="49" max="49" width="4.421875" style="1" customWidth="1"/>
    <col min="50" max="113" width="2.7109375" style="1" customWidth="1"/>
    <col min="114" max="16384" width="9.140625" style="1" customWidth="1"/>
  </cols>
  <sheetData>
    <row r="1" spans="1:35" ht="24" customHeight="1">
      <c r="A1" s="10"/>
      <c r="B1" s="42"/>
      <c r="C1" s="43"/>
      <c r="D1" s="44"/>
      <c r="E1" s="44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6"/>
      <c r="AB1" s="45"/>
      <c r="AC1" s="45"/>
      <c r="AD1" s="45"/>
      <c r="AE1" s="45"/>
      <c r="AF1" s="45"/>
      <c r="AG1" s="45"/>
      <c r="AH1" s="46"/>
      <c r="AI1" s="10"/>
    </row>
    <row r="2" spans="1:36" ht="12" customHeight="1">
      <c r="A2" s="2"/>
      <c r="B2" s="47"/>
      <c r="C2" s="12"/>
      <c r="D2" s="38"/>
      <c r="E2" s="38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5"/>
      <c r="AB2" s="5"/>
      <c r="AC2" s="40" t="s">
        <v>121</v>
      </c>
      <c r="AD2" s="39"/>
      <c r="AE2" s="39"/>
      <c r="AF2" s="39"/>
      <c r="AG2" s="10"/>
      <c r="AH2" s="15"/>
      <c r="AI2" s="12"/>
      <c r="AJ2" s="14"/>
    </row>
    <row r="3" spans="1:36" ht="12" customHeight="1">
      <c r="A3" s="2"/>
      <c r="B3" s="47"/>
      <c r="C3" s="12"/>
      <c r="D3" s="38"/>
      <c r="E3" s="38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5"/>
      <c r="AB3" s="5"/>
      <c r="AC3" s="40" t="s">
        <v>120</v>
      </c>
      <c r="AD3" s="48"/>
      <c r="AE3" s="41"/>
      <c r="AF3" s="40" t="s">
        <v>124</v>
      </c>
      <c r="AG3" s="10"/>
      <c r="AH3" s="15"/>
      <c r="AI3" s="12"/>
      <c r="AJ3" s="14"/>
    </row>
    <row r="4" spans="1:36" ht="12" customHeight="1">
      <c r="A4" s="2"/>
      <c r="B4" s="131" t="s">
        <v>122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3"/>
      <c r="AB4" s="12"/>
      <c r="AC4" s="12"/>
      <c r="AD4" s="12"/>
      <c r="AE4" s="12"/>
      <c r="AF4" s="12"/>
      <c r="AG4" s="12"/>
      <c r="AH4" s="15"/>
      <c r="AI4" s="12"/>
      <c r="AJ4" s="14"/>
    </row>
    <row r="5" spans="1:36" ht="12" customHeight="1">
      <c r="A5" s="2"/>
      <c r="B5" s="134" t="s">
        <v>123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6"/>
      <c r="AB5" s="12"/>
      <c r="AC5" s="12"/>
      <c r="AD5" s="12"/>
      <c r="AE5" s="12"/>
      <c r="AF5" s="12"/>
      <c r="AG5" s="12"/>
      <c r="AH5" s="15"/>
      <c r="AI5" s="12"/>
      <c r="AJ5" s="14"/>
    </row>
    <row r="6" spans="1:36" ht="12" customHeight="1">
      <c r="A6" s="2"/>
      <c r="B6" s="49"/>
      <c r="C6" s="13"/>
      <c r="D6" s="37"/>
      <c r="E6" s="37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6"/>
      <c r="AB6" s="13"/>
      <c r="AC6" s="13"/>
      <c r="AD6" s="13"/>
      <c r="AE6" s="13"/>
      <c r="AF6" s="13"/>
      <c r="AG6" s="13"/>
      <c r="AH6" s="16"/>
      <c r="AI6" s="12"/>
      <c r="AJ6" s="14"/>
    </row>
    <row r="7" spans="1:36" ht="6.75" customHeight="1" thickBot="1">
      <c r="A7" s="3"/>
      <c r="B7" s="26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5"/>
      <c r="AI7" s="17"/>
      <c r="AJ7" s="14"/>
    </row>
    <row r="8" spans="1:35" ht="18.75" customHeight="1" thickBot="1">
      <c r="A8" s="3"/>
      <c r="B8" s="124" t="s">
        <v>3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6"/>
      <c r="AI8" s="4"/>
    </row>
    <row r="9" spans="1:35" ht="12.75">
      <c r="A9" s="3"/>
      <c r="B9" s="2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28"/>
      <c r="AI9" s="4"/>
    </row>
    <row r="10" spans="1:43" ht="12.75">
      <c r="A10" s="3"/>
      <c r="B10" s="26"/>
      <c r="C10" s="5"/>
      <c r="D10" s="27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28"/>
      <c r="AI10" s="4"/>
      <c r="AK10" s="11"/>
      <c r="AL10" s="11"/>
      <c r="AM10" s="11"/>
      <c r="AN10" s="11"/>
      <c r="AO10" s="11"/>
      <c r="AP10" s="11"/>
      <c r="AQ10" s="11"/>
    </row>
    <row r="11" spans="1:43" ht="12.75">
      <c r="A11" s="3"/>
      <c r="B11" s="26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28"/>
      <c r="AI11" s="4"/>
      <c r="AK11" s="11"/>
      <c r="AL11" s="11"/>
      <c r="AM11" s="11"/>
      <c r="AN11" s="11"/>
      <c r="AO11" s="11"/>
      <c r="AP11" s="11"/>
      <c r="AQ11" s="11"/>
    </row>
    <row r="12" spans="1:43" ht="12.75">
      <c r="A12" s="3"/>
      <c r="B12" s="26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28"/>
      <c r="AI12" s="4"/>
      <c r="AK12" s="11"/>
      <c r="AL12" s="11"/>
      <c r="AM12" s="11"/>
      <c r="AN12" s="11"/>
      <c r="AO12" s="11"/>
      <c r="AP12" s="11"/>
      <c r="AQ12" s="11"/>
    </row>
    <row r="13" spans="1:35" ht="12.75">
      <c r="A13" s="3"/>
      <c r="B13" s="26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28"/>
      <c r="AI13" s="4"/>
    </row>
    <row r="14" spans="1:35" ht="12.75">
      <c r="A14" s="3"/>
      <c r="B14" s="2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28"/>
      <c r="AI14" s="4"/>
    </row>
    <row r="15" spans="1:35" ht="12.75">
      <c r="A15" s="3"/>
      <c r="B15" s="26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28"/>
      <c r="AI15" s="4"/>
    </row>
    <row r="16" spans="1:35" ht="12.75">
      <c r="A16" s="3"/>
      <c r="B16" s="26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28"/>
      <c r="AI16" s="4"/>
    </row>
    <row r="17" spans="1:35" ht="12.75">
      <c r="A17" s="3"/>
      <c r="B17" s="26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28"/>
      <c r="AI17" s="4"/>
    </row>
    <row r="18" spans="1:35" ht="12.75">
      <c r="A18" s="3"/>
      <c r="B18" s="26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28"/>
      <c r="AI18" s="4"/>
    </row>
    <row r="19" spans="1:35" ht="12.75">
      <c r="A19" s="3"/>
      <c r="B19" s="26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28"/>
      <c r="AI19" s="4"/>
    </row>
    <row r="20" spans="1:35" ht="12.75">
      <c r="A20" s="3"/>
      <c r="B20" s="26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129"/>
      <c r="P20" s="129"/>
      <c r="Q20" s="129"/>
      <c r="R20" s="18"/>
      <c r="S20" s="129"/>
      <c r="T20" s="129"/>
      <c r="U20" s="129"/>
      <c r="V20" s="5"/>
      <c r="W20" s="5"/>
      <c r="X20" s="2"/>
      <c r="Y20" s="5"/>
      <c r="Z20" s="5"/>
      <c r="AA20" s="5"/>
      <c r="AB20" s="5"/>
      <c r="AC20" s="5"/>
      <c r="AD20" s="5"/>
      <c r="AE20" s="5"/>
      <c r="AF20" s="5"/>
      <c r="AG20" s="5"/>
      <c r="AH20" s="28"/>
      <c r="AI20" s="4"/>
    </row>
    <row r="21" spans="1:35" ht="12.75">
      <c r="A21" s="3"/>
      <c r="B21" s="2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28"/>
      <c r="AI21" s="4"/>
    </row>
    <row r="22" spans="1:35" ht="12.75">
      <c r="A22" s="3"/>
      <c r="B22" s="26"/>
      <c r="C22" s="5"/>
      <c r="D22" s="5"/>
      <c r="E22" s="5"/>
      <c r="F22" s="5"/>
      <c r="G22" s="5"/>
      <c r="H22" s="5"/>
      <c r="I22" s="5"/>
      <c r="J22" s="5"/>
      <c r="K22" s="5"/>
      <c r="L22" s="128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28"/>
      <c r="AI22" s="4"/>
    </row>
    <row r="23" spans="1:35" ht="12.75">
      <c r="A23" s="3"/>
      <c r="B23" s="26"/>
      <c r="C23" s="5"/>
      <c r="D23" s="5"/>
      <c r="E23" s="5"/>
      <c r="F23" s="5"/>
      <c r="G23" s="5"/>
      <c r="H23" s="5"/>
      <c r="I23" s="5"/>
      <c r="J23" s="5"/>
      <c r="K23" s="5"/>
      <c r="L23" s="128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28"/>
      <c r="AI23" s="4"/>
    </row>
    <row r="24" spans="1:35" ht="12.75">
      <c r="A24" s="3"/>
      <c r="B24" s="26"/>
      <c r="C24" s="5"/>
      <c r="D24" s="5"/>
      <c r="E24" s="5"/>
      <c r="F24" s="5"/>
      <c r="G24" s="5"/>
      <c r="H24" s="5"/>
      <c r="I24" s="5"/>
      <c r="J24" s="127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28"/>
      <c r="AI24" s="4"/>
    </row>
    <row r="25" spans="1:35" ht="12.75">
      <c r="A25" s="3"/>
      <c r="B25" s="26"/>
      <c r="C25" s="5"/>
      <c r="D25" s="5"/>
      <c r="E25" s="5"/>
      <c r="F25" s="5"/>
      <c r="G25" s="5"/>
      <c r="H25" s="5"/>
      <c r="I25" s="5"/>
      <c r="J25" s="127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28"/>
      <c r="AI25" s="4"/>
    </row>
    <row r="26" spans="1:35" ht="12.75">
      <c r="A26" s="3"/>
      <c r="B26" s="26"/>
      <c r="C26" s="5"/>
      <c r="D26" s="5"/>
      <c r="E26" s="5"/>
      <c r="F26" s="5"/>
      <c r="G26" s="5"/>
      <c r="H26" s="5"/>
      <c r="I26" s="5"/>
      <c r="J26" s="127"/>
      <c r="K26" s="5"/>
      <c r="L26" s="127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28"/>
      <c r="AI26" s="4"/>
    </row>
    <row r="27" spans="1:35" ht="12.75">
      <c r="A27" s="3"/>
      <c r="B27" s="26"/>
      <c r="C27" s="5"/>
      <c r="D27" s="5"/>
      <c r="E27" s="5"/>
      <c r="F27" s="5"/>
      <c r="G27" s="5"/>
      <c r="H27" s="5"/>
      <c r="I27" s="5"/>
      <c r="J27" s="127"/>
      <c r="K27" s="5"/>
      <c r="L27" s="127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28"/>
      <c r="AI27" s="4"/>
    </row>
    <row r="28" spans="1:35" ht="12.75">
      <c r="A28" s="3"/>
      <c r="B28" s="26"/>
      <c r="C28" s="5"/>
      <c r="D28" s="5"/>
      <c r="E28" s="5"/>
      <c r="F28" s="5"/>
      <c r="G28" s="5"/>
      <c r="H28" s="5"/>
      <c r="I28" s="5"/>
      <c r="J28" s="127"/>
      <c r="K28" s="5"/>
      <c r="L28" s="127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28"/>
      <c r="AI28" s="4"/>
    </row>
    <row r="29" spans="1:35" ht="12.75">
      <c r="A29" s="3"/>
      <c r="B29" s="26"/>
      <c r="C29" s="5"/>
      <c r="D29" s="5"/>
      <c r="E29" s="5"/>
      <c r="F29" s="5"/>
      <c r="G29" s="5"/>
      <c r="H29" s="5"/>
      <c r="I29" s="5"/>
      <c r="J29" s="127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28"/>
      <c r="AI29" s="4"/>
    </row>
    <row r="30" spans="1:35" ht="12.75">
      <c r="A30" s="3"/>
      <c r="B30" s="26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28"/>
      <c r="AI30" s="4"/>
    </row>
    <row r="31" spans="1:35" ht="12.75">
      <c r="A31" s="3"/>
      <c r="B31" s="26"/>
      <c r="C31" s="5"/>
      <c r="D31" s="5"/>
      <c r="E31" s="5"/>
      <c r="F31" s="5"/>
      <c r="G31" s="5"/>
      <c r="H31" s="5"/>
      <c r="I31" s="5"/>
      <c r="J31" s="5"/>
      <c r="K31" s="5"/>
      <c r="L31" s="128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28"/>
      <c r="AI31" s="4"/>
    </row>
    <row r="32" spans="1:35" ht="12.75">
      <c r="A32" s="3"/>
      <c r="B32" s="26"/>
      <c r="C32" s="5"/>
      <c r="D32" s="5"/>
      <c r="E32" s="5"/>
      <c r="F32" s="5"/>
      <c r="G32" s="5"/>
      <c r="H32" s="5"/>
      <c r="I32" s="5"/>
      <c r="J32" s="5"/>
      <c r="K32" s="5"/>
      <c r="L32" s="128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28"/>
      <c r="AI32" s="4"/>
    </row>
    <row r="33" spans="1:35" ht="12.75">
      <c r="A33" s="3"/>
      <c r="B33" s="26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28"/>
      <c r="AI33" s="4"/>
    </row>
    <row r="34" spans="1:35" ht="12.75">
      <c r="A34" s="3"/>
      <c r="B34" s="26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28"/>
      <c r="AI34" s="4"/>
    </row>
    <row r="35" spans="1:35" ht="13.5" thickBot="1">
      <c r="A35" s="3"/>
      <c r="B35" s="26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28"/>
      <c r="AI35" s="4"/>
    </row>
    <row r="36" spans="1:35" ht="18.75" customHeight="1" thickBot="1">
      <c r="A36" s="3"/>
      <c r="B36" s="124" t="s">
        <v>2</v>
      </c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6"/>
      <c r="AI36" s="4"/>
    </row>
    <row r="37" spans="1:35" ht="12.75">
      <c r="A37" s="3"/>
      <c r="B37" s="26"/>
      <c r="C37" s="5"/>
      <c r="D37" s="9"/>
      <c r="E37" s="9"/>
      <c r="F37" s="9"/>
      <c r="G37" s="9"/>
      <c r="H37" s="5"/>
      <c r="I37" s="8"/>
      <c r="J37" s="8"/>
      <c r="K37" s="8"/>
      <c r="L37" s="8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28"/>
      <c r="AI37" s="4"/>
    </row>
    <row r="38" spans="1:35" ht="12.75">
      <c r="A38" s="3"/>
      <c r="B38" s="26"/>
      <c r="C38" s="21" t="s">
        <v>6</v>
      </c>
      <c r="D38" s="9"/>
      <c r="E38" s="9"/>
      <c r="F38" s="9"/>
      <c r="G38" s="9"/>
      <c r="H38" s="5"/>
      <c r="I38" s="8"/>
      <c r="J38" s="8"/>
      <c r="K38" s="8"/>
      <c r="L38" s="8"/>
      <c r="M38" s="5"/>
      <c r="N38" s="5"/>
      <c r="O38" s="5"/>
      <c r="P38" s="5"/>
      <c r="Q38" s="5"/>
      <c r="R38" s="5"/>
      <c r="S38" s="5"/>
      <c r="T38" s="21" t="s">
        <v>7</v>
      </c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28"/>
      <c r="AI38" s="4"/>
    </row>
    <row r="39" spans="1:35" ht="12.75">
      <c r="A39" s="3"/>
      <c r="B39" s="26"/>
      <c r="C39" s="5"/>
      <c r="D39" s="9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28"/>
      <c r="AI39" s="4"/>
    </row>
    <row r="40" spans="1:35" ht="12.75">
      <c r="A40" s="3"/>
      <c r="B40" s="26"/>
      <c r="C40" s="5"/>
      <c r="D40" s="20" t="s">
        <v>5</v>
      </c>
      <c r="E40" s="9"/>
      <c r="F40" s="9"/>
      <c r="G40" s="5"/>
      <c r="H40" s="5"/>
      <c r="I40" s="8"/>
      <c r="J40" s="8" t="s">
        <v>0</v>
      </c>
      <c r="K40" s="112">
        <v>0.4</v>
      </c>
      <c r="L40" s="112"/>
      <c r="M40" s="112"/>
      <c r="N40" s="5" t="s">
        <v>41</v>
      </c>
      <c r="O40" s="5"/>
      <c r="P40" s="5"/>
      <c r="Q40" s="5"/>
      <c r="R40" s="5"/>
      <c r="S40" s="5"/>
      <c r="T40" s="5"/>
      <c r="U40" s="5" t="s">
        <v>8</v>
      </c>
      <c r="V40" s="5"/>
      <c r="W40" s="5"/>
      <c r="X40" s="5"/>
      <c r="Y40" s="5"/>
      <c r="Z40" s="5"/>
      <c r="AA40" s="5" t="s">
        <v>0</v>
      </c>
      <c r="AB40" s="112">
        <v>0.4</v>
      </c>
      <c r="AC40" s="112"/>
      <c r="AD40" s="112"/>
      <c r="AE40" s="5" t="s">
        <v>41</v>
      </c>
      <c r="AF40" s="5"/>
      <c r="AG40" s="5"/>
      <c r="AH40" s="28"/>
      <c r="AI40" s="4"/>
    </row>
    <row r="41" spans="1:35" ht="12.75">
      <c r="A41" s="3"/>
      <c r="B41" s="26"/>
      <c r="C41" s="5"/>
      <c r="D41" s="20" t="s">
        <v>4</v>
      </c>
      <c r="E41" s="9"/>
      <c r="F41" s="9"/>
      <c r="G41" s="5"/>
      <c r="H41" s="5"/>
      <c r="I41" s="8"/>
      <c r="J41" s="8" t="s">
        <v>0</v>
      </c>
      <c r="K41" s="112">
        <v>0.4</v>
      </c>
      <c r="L41" s="112"/>
      <c r="M41" s="112"/>
      <c r="N41" s="5" t="s">
        <v>41</v>
      </c>
      <c r="O41" s="5"/>
      <c r="P41" s="5"/>
      <c r="Q41" s="5"/>
      <c r="R41" s="5"/>
      <c r="S41" s="5"/>
      <c r="T41" s="5"/>
      <c r="U41" s="5" t="s">
        <v>9</v>
      </c>
      <c r="V41" s="5"/>
      <c r="W41" s="5"/>
      <c r="X41" s="5"/>
      <c r="Y41" s="5"/>
      <c r="Z41" s="5"/>
      <c r="AA41" s="5" t="s">
        <v>0</v>
      </c>
      <c r="AB41" s="112">
        <v>704</v>
      </c>
      <c r="AC41" s="112"/>
      <c r="AD41" s="112"/>
      <c r="AE41" s="5" t="s">
        <v>10</v>
      </c>
      <c r="AF41" s="5"/>
      <c r="AG41" s="5"/>
      <c r="AH41" s="28"/>
      <c r="AI41" s="4"/>
    </row>
    <row r="42" spans="1:35" ht="12.75">
      <c r="A42" s="3"/>
      <c r="B42" s="26"/>
      <c r="C42" s="5"/>
      <c r="D42" s="9"/>
      <c r="E42" s="9"/>
      <c r="F42" s="9"/>
      <c r="G42" s="9"/>
      <c r="H42" s="5"/>
      <c r="I42" s="8"/>
      <c r="J42" s="8"/>
      <c r="K42" s="8"/>
      <c r="L42" s="8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28"/>
      <c r="AI42" s="4"/>
    </row>
    <row r="43" spans="1:35" ht="12.75">
      <c r="A43" s="3"/>
      <c r="B43" s="26"/>
      <c r="C43" s="5"/>
      <c r="D43" s="9"/>
      <c r="E43" s="9"/>
      <c r="F43" s="9"/>
      <c r="G43" s="9"/>
      <c r="H43" s="5"/>
      <c r="I43" s="8"/>
      <c r="J43" s="8"/>
      <c r="K43" s="8"/>
      <c r="L43" s="8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28"/>
      <c r="AI43" s="4"/>
    </row>
    <row r="44" spans="1:35" ht="12.75">
      <c r="A44" s="3"/>
      <c r="B44" s="26"/>
      <c r="C44" s="22" t="s">
        <v>11</v>
      </c>
      <c r="D44" s="9"/>
      <c r="E44" s="9"/>
      <c r="F44" s="9"/>
      <c r="G44" s="9"/>
      <c r="H44" s="5"/>
      <c r="I44" s="8"/>
      <c r="J44" s="8"/>
      <c r="K44" s="8"/>
      <c r="L44" s="8"/>
      <c r="M44" s="5"/>
      <c r="N44" s="5"/>
      <c r="O44" s="5"/>
      <c r="P44" s="5"/>
      <c r="Q44" s="5"/>
      <c r="R44" s="5"/>
      <c r="S44" s="5"/>
      <c r="T44" s="22" t="s">
        <v>17</v>
      </c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28"/>
      <c r="AI44" s="4"/>
    </row>
    <row r="45" spans="1:35" ht="12.75">
      <c r="A45" s="3"/>
      <c r="B45" s="26"/>
      <c r="C45" s="5"/>
      <c r="D45" s="9"/>
      <c r="E45" s="9"/>
      <c r="F45" s="9"/>
      <c r="G45" s="9"/>
      <c r="H45" s="5"/>
      <c r="I45" s="8"/>
      <c r="J45" s="8"/>
      <c r="K45" s="8"/>
      <c r="L45" s="8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28"/>
      <c r="AI45" s="4"/>
    </row>
    <row r="46" spans="1:35" ht="12.75">
      <c r="A46" s="3"/>
      <c r="B46" s="26"/>
      <c r="C46" s="5"/>
      <c r="D46" s="20" t="s">
        <v>14</v>
      </c>
      <c r="E46" s="5"/>
      <c r="F46" s="9"/>
      <c r="G46" s="9"/>
      <c r="H46" s="5"/>
      <c r="I46" s="8"/>
      <c r="J46" s="8" t="s">
        <v>0</v>
      </c>
      <c r="K46" s="112">
        <v>25</v>
      </c>
      <c r="L46" s="112"/>
      <c r="M46" s="112"/>
      <c r="N46" s="5" t="s">
        <v>16</v>
      </c>
      <c r="O46" s="5"/>
      <c r="P46" s="5"/>
      <c r="Q46" s="5"/>
      <c r="R46" s="5"/>
      <c r="S46" s="5"/>
      <c r="T46" s="5"/>
      <c r="U46" s="5" t="s">
        <v>12</v>
      </c>
      <c r="V46" s="5"/>
      <c r="W46" s="5"/>
      <c r="X46" s="5"/>
      <c r="Y46" s="5"/>
      <c r="Z46" s="5"/>
      <c r="AA46" s="5" t="s">
        <v>0</v>
      </c>
      <c r="AB46" s="112">
        <v>0.4</v>
      </c>
      <c r="AC46" s="112"/>
      <c r="AD46" s="112"/>
      <c r="AE46" s="5" t="s">
        <v>41</v>
      </c>
      <c r="AF46" s="5"/>
      <c r="AG46" s="5"/>
      <c r="AH46" s="28"/>
      <c r="AI46" s="4"/>
    </row>
    <row r="47" spans="1:35" ht="12.75">
      <c r="A47" s="3"/>
      <c r="B47" s="26"/>
      <c r="C47" s="5"/>
      <c r="D47" s="20" t="s">
        <v>15</v>
      </c>
      <c r="E47" s="5"/>
      <c r="F47" s="9"/>
      <c r="G47" s="9"/>
      <c r="H47" s="5"/>
      <c r="I47" s="8"/>
      <c r="J47" s="8" t="s">
        <v>0</v>
      </c>
      <c r="K47" s="112">
        <v>390</v>
      </c>
      <c r="L47" s="112"/>
      <c r="M47" s="112"/>
      <c r="N47" s="5" t="s">
        <v>16</v>
      </c>
      <c r="O47" s="5"/>
      <c r="P47" s="5"/>
      <c r="Q47" s="5"/>
      <c r="R47" s="5"/>
      <c r="S47" s="5"/>
      <c r="T47" s="5"/>
      <c r="U47" s="5" t="s">
        <v>13</v>
      </c>
      <c r="V47" s="5"/>
      <c r="W47" s="5"/>
      <c r="X47" s="5"/>
      <c r="Y47" s="5"/>
      <c r="Z47" s="5"/>
      <c r="AA47" s="5" t="s">
        <v>0</v>
      </c>
      <c r="AB47" s="112">
        <v>0.6</v>
      </c>
      <c r="AC47" s="112"/>
      <c r="AD47" s="112"/>
      <c r="AE47" s="5" t="s">
        <v>41</v>
      </c>
      <c r="AF47" s="5"/>
      <c r="AG47" s="5"/>
      <c r="AH47" s="28"/>
      <c r="AI47" s="4"/>
    </row>
    <row r="48" spans="1:35" ht="12.75">
      <c r="A48" s="3"/>
      <c r="B48" s="26"/>
      <c r="C48" s="5"/>
      <c r="D48" s="9"/>
      <c r="E48" s="9"/>
      <c r="F48" s="9"/>
      <c r="G48" s="9"/>
      <c r="H48" s="5"/>
      <c r="I48" s="8"/>
      <c r="J48" s="8"/>
      <c r="K48" s="8"/>
      <c r="L48" s="8"/>
      <c r="M48" s="5"/>
      <c r="N48" s="5"/>
      <c r="O48" s="5"/>
      <c r="P48" s="5"/>
      <c r="Q48" s="5"/>
      <c r="R48" s="5"/>
      <c r="S48" s="5"/>
      <c r="T48" s="5"/>
      <c r="U48" s="5" t="s">
        <v>18</v>
      </c>
      <c r="V48" s="5"/>
      <c r="W48" s="5"/>
      <c r="X48" s="5"/>
      <c r="Y48" s="5"/>
      <c r="Z48" s="5"/>
      <c r="AA48" s="5" t="s">
        <v>0</v>
      </c>
      <c r="AB48" s="112">
        <v>0.075</v>
      </c>
      <c r="AC48" s="112"/>
      <c r="AD48" s="112"/>
      <c r="AE48" s="5" t="s">
        <v>41</v>
      </c>
      <c r="AF48" s="5"/>
      <c r="AG48" s="5"/>
      <c r="AH48" s="28"/>
      <c r="AI48" s="4"/>
    </row>
    <row r="49" spans="1:35" ht="12.75">
      <c r="A49" s="3"/>
      <c r="B49" s="26"/>
      <c r="C49" s="5"/>
      <c r="D49" s="9"/>
      <c r="E49" s="9"/>
      <c r="F49" s="9"/>
      <c r="G49" s="9"/>
      <c r="H49" s="5"/>
      <c r="I49" s="8"/>
      <c r="J49" s="8"/>
      <c r="K49" s="8"/>
      <c r="L49" s="8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28"/>
      <c r="AI49" s="4"/>
    </row>
    <row r="50" spans="1:35" ht="12.75">
      <c r="A50" s="3"/>
      <c r="B50" s="26"/>
      <c r="C50" s="22" t="s">
        <v>19</v>
      </c>
      <c r="D50" s="9"/>
      <c r="E50" s="9"/>
      <c r="F50" s="9"/>
      <c r="G50" s="9"/>
      <c r="H50" s="5"/>
      <c r="I50" s="8"/>
      <c r="J50" s="8"/>
      <c r="K50" s="8"/>
      <c r="L50" s="8"/>
      <c r="M50" s="5"/>
      <c r="N50" s="5"/>
      <c r="O50" s="5"/>
      <c r="P50" s="5"/>
      <c r="Q50" s="5"/>
      <c r="R50" s="5"/>
      <c r="S50" s="5"/>
      <c r="T50" s="22" t="s">
        <v>24</v>
      </c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28"/>
      <c r="AI50" s="4"/>
    </row>
    <row r="51" spans="1:35" ht="12.75">
      <c r="A51" s="3"/>
      <c r="B51" s="26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28"/>
      <c r="AI51" s="4"/>
    </row>
    <row r="52" spans="1:35" ht="12.75">
      <c r="A52" s="3"/>
      <c r="B52" s="26"/>
      <c r="C52" s="5"/>
      <c r="D52" s="20" t="s">
        <v>20</v>
      </c>
      <c r="E52" s="9"/>
      <c r="F52" s="9"/>
      <c r="G52" s="9"/>
      <c r="H52" s="5"/>
      <c r="I52" s="8"/>
      <c r="J52" s="8" t="s">
        <v>0</v>
      </c>
      <c r="K52" s="112">
        <v>650</v>
      </c>
      <c r="L52" s="112"/>
      <c r="M52" s="112"/>
      <c r="N52" s="5" t="s">
        <v>1</v>
      </c>
      <c r="O52" s="5"/>
      <c r="P52" s="5"/>
      <c r="Q52" s="5"/>
      <c r="R52" s="5"/>
      <c r="S52" s="5"/>
      <c r="T52" s="5"/>
      <c r="U52" s="5" t="s">
        <v>25</v>
      </c>
      <c r="V52" s="5"/>
      <c r="W52" s="5"/>
      <c r="X52" s="5"/>
      <c r="Y52" s="5"/>
      <c r="Z52" s="5"/>
      <c r="AA52" s="5" t="s">
        <v>0</v>
      </c>
      <c r="AB52" s="130">
        <v>1.5</v>
      </c>
      <c r="AC52" s="130"/>
      <c r="AD52" s="130"/>
      <c r="AE52" s="5"/>
      <c r="AF52" s="5"/>
      <c r="AG52" s="5"/>
      <c r="AH52" s="28"/>
      <c r="AI52" s="4"/>
    </row>
    <row r="53" spans="1:35" ht="12.75">
      <c r="A53" s="3"/>
      <c r="B53" s="26"/>
      <c r="C53" s="5"/>
      <c r="D53" s="20" t="s">
        <v>21</v>
      </c>
      <c r="E53" s="9"/>
      <c r="F53" s="9"/>
      <c r="G53" s="9"/>
      <c r="H53" s="5"/>
      <c r="I53" s="8"/>
      <c r="J53" s="8" t="s">
        <v>0</v>
      </c>
      <c r="K53" s="112">
        <v>0</v>
      </c>
      <c r="L53" s="112"/>
      <c r="M53" s="112"/>
      <c r="N53" s="5" t="s">
        <v>23</v>
      </c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28"/>
      <c r="AI53" s="4"/>
    </row>
    <row r="54" spans="1:35" ht="12.75">
      <c r="A54" s="3"/>
      <c r="B54" s="26"/>
      <c r="C54" s="5"/>
      <c r="D54" s="20" t="s">
        <v>22</v>
      </c>
      <c r="E54" s="9"/>
      <c r="F54" s="9"/>
      <c r="G54" s="9"/>
      <c r="H54" s="5"/>
      <c r="I54" s="8"/>
      <c r="J54" s="8" t="s">
        <v>0</v>
      </c>
      <c r="K54" s="112">
        <v>0</v>
      </c>
      <c r="L54" s="112"/>
      <c r="M54" s="112"/>
      <c r="N54" s="5" t="s">
        <v>23</v>
      </c>
      <c r="O54" s="5"/>
      <c r="P54" s="5"/>
      <c r="Q54" s="5"/>
      <c r="R54" s="5"/>
      <c r="S54" s="5"/>
      <c r="T54" s="22" t="s">
        <v>26</v>
      </c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28"/>
      <c r="AI54" s="4"/>
    </row>
    <row r="55" spans="1:35" ht="12.75">
      <c r="A55" s="3"/>
      <c r="B55" s="26"/>
      <c r="C55" s="5"/>
      <c r="D55" s="9"/>
      <c r="E55" s="9"/>
      <c r="F55" s="9"/>
      <c r="G55" s="9"/>
      <c r="H55" s="5"/>
      <c r="I55" s="8"/>
      <c r="J55" s="8"/>
      <c r="K55" s="8"/>
      <c r="L55" s="8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28"/>
      <c r="AI55" s="4"/>
    </row>
    <row r="56" spans="1:35" ht="12.75">
      <c r="A56" s="3"/>
      <c r="B56" s="26"/>
      <c r="C56" s="22" t="s">
        <v>32</v>
      </c>
      <c r="D56" s="5"/>
      <c r="E56" s="5"/>
      <c r="F56" s="5"/>
      <c r="G56" s="5"/>
      <c r="H56" s="5"/>
      <c r="I56" s="5"/>
      <c r="J56" s="5" t="s">
        <v>0</v>
      </c>
      <c r="K56" s="112">
        <v>1</v>
      </c>
      <c r="L56" s="112"/>
      <c r="M56" s="112"/>
      <c r="N56" s="5" t="s">
        <v>33</v>
      </c>
      <c r="O56" s="5"/>
      <c r="P56" s="5"/>
      <c r="Q56" s="5"/>
      <c r="R56" s="5"/>
      <c r="S56" s="5"/>
      <c r="T56" s="5"/>
      <c r="U56" s="5" t="s">
        <v>27</v>
      </c>
      <c r="V56" s="5"/>
      <c r="W56" s="5"/>
      <c r="X56" s="5"/>
      <c r="Y56" s="5"/>
      <c r="Z56" s="5"/>
      <c r="AA56" s="5" t="s">
        <v>0</v>
      </c>
      <c r="AB56" s="114">
        <v>9.040897369384766</v>
      </c>
      <c r="AC56" s="114"/>
      <c r="AD56" s="114"/>
      <c r="AE56" s="5" t="s">
        <v>1</v>
      </c>
      <c r="AF56" s="5"/>
      <c r="AG56" s="5"/>
      <c r="AH56" s="28"/>
      <c r="AI56" s="4"/>
    </row>
    <row r="57" spans="1:35" ht="12.75">
      <c r="A57" s="3"/>
      <c r="B57" s="26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28"/>
      <c r="AI57" s="4"/>
    </row>
    <row r="58" spans="1:35" ht="12.75">
      <c r="A58" s="6"/>
      <c r="B58" s="26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28"/>
      <c r="AI58" s="7"/>
    </row>
    <row r="59" spans="1:35" ht="12.75">
      <c r="A59" s="3"/>
      <c r="B59" s="2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28"/>
      <c r="AI59" s="4"/>
    </row>
    <row r="60" spans="1:35" ht="12.75">
      <c r="A60" s="3"/>
      <c r="B60" s="29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1"/>
      <c r="AI60" s="4"/>
    </row>
    <row r="61" spans="1:35" ht="15.75" thickBot="1">
      <c r="A61" s="3"/>
      <c r="B61" s="115" t="s">
        <v>28</v>
      </c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7"/>
      <c r="AI61" s="4"/>
    </row>
    <row r="62" spans="1:35" ht="12.75">
      <c r="A62" s="3"/>
      <c r="B62" s="50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51"/>
      <c r="AI62" s="4"/>
    </row>
    <row r="63" spans="2:34" ht="12.75">
      <c r="B63" s="26"/>
      <c r="C63" s="138" t="s">
        <v>40</v>
      </c>
      <c r="D63" s="104"/>
      <c r="E63" s="104" t="s">
        <v>29</v>
      </c>
      <c r="F63" s="104"/>
      <c r="G63" s="104"/>
      <c r="H63" s="104"/>
      <c r="I63" s="104"/>
      <c r="J63" s="104"/>
      <c r="K63" s="104"/>
      <c r="L63" s="104"/>
      <c r="M63" s="104"/>
      <c r="N63" s="104" t="s">
        <v>30</v>
      </c>
      <c r="O63" s="104"/>
      <c r="P63" s="104"/>
      <c r="Q63" s="104"/>
      <c r="R63" s="104"/>
      <c r="S63" s="104"/>
      <c r="T63" s="104"/>
      <c r="U63" s="104"/>
      <c r="V63" s="104"/>
      <c r="W63" s="109" t="s">
        <v>31</v>
      </c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1"/>
    </row>
    <row r="64" spans="2:34" ht="12.75">
      <c r="B64" s="26"/>
      <c r="C64" s="104"/>
      <c r="D64" s="104"/>
      <c r="E64" s="118" t="s">
        <v>34</v>
      </c>
      <c r="F64" s="118"/>
      <c r="G64" s="118" t="s">
        <v>39</v>
      </c>
      <c r="H64" s="118"/>
      <c r="I64" s="118" t="s">
        <v>35</v>
      </c>
      <c r="J64" s="118"/>
      <c r="K64" s="118" t="s">
        <v>36</v>
      </c>
      <c r="L64" s="118"/>
      <c r="M64" s="118"/>
      <c r="N64" s="118" t="s">
        <v>34</v>
      </c>
      <c r="O64" s="118"/>
      <c r="P64" s="118" t="s">
        <v>39</v>
      </c>
      <c r="Q64" s="118"/>
      <c r="R64" s="118" t="s">
        <v>35</v>
      </c>
      <c r="S64" s="118"/>
      <c r="T64" s="118" t="s">
        <v>80</v>
      </c>
      <c r="U64" s="118"/>
      <c r="V64" s="118"/>
      <c r="W64" s="118" t="s">
        <v>61</v>
      </c>
      <c r="X64" s="118"/>
      <c r="Y64" s="118" t="s">
        <v>62</v>
      </c>
      <c r="Z64" s="118"/>
      <c r="AA64" s="118" t="s">
        <v>63</v>
      </c>
      <c r="AB64" s="118"/>
      <c r="AC64" s="118" t="s">
        <v>64</v>
      </c>
      <c r="AD64" s="118"/>
      <c r="AE64" s="118" t="s">
        <v>37</v>
      </c>
      <c r="AF64" s="118"/>
      <c r="AG64" s="96" t="s">
        <v>38</v>
      </c>
      <c r="AH64" s="96"/>
    </row>
    <row r="65" spans="2:56" ht="12.75">
      <c r="B65" s="26"/>
      <c r="C65" s="83">
        <v>1</v>
      </c>
      <c r="D65" s="83"/>
      <c r="E65" s="137">
        <v>0</v>
      </c>
      <c r="F65" s="137"/>
      <c r="G65" s="137"/>
      <c r="H65" s="137"/>
      <c r="I65" s="81">
        <v>0</v>
      </c>
      <c r="J65" s="81"/>
      <c r="K65" s="81">
        <v>0</v>
      </c>
      <c r="L65" s="81"/>
      <c r="M65" s="81"/>
      <c r="N65" s="137">
        <v>0</v>
      </c>
      <c r="O65" s="137"/>
      <c r="P65" s="137"/>
      <c r="Q65" s="137"/>
      <c r="R65" s="81">
        <v>0</v>
      </c>
      <c r="S65" s="81"/>
      <c r="T65" s="81">
        <v>0</v>
      </c>
      <c r="U65" s="81"/>
      <c r="V65" s="81"/>
      <c r="W65" s="113">
        <v>650</v>
      </c>
      <c r="X65" s="113"/>
      <c r="Y65" s="113">
        <v>9.040897369384766</v>
      </c>
      <c r="Z65" s="113"/>
      <c r="AA65" s="113">
        <v>0</v>
      </c>
      <c r="AB65" s="113"/>
      <c r="AC65" s="113">
        <v>0</v>
      </c>
      <c r="AD65" s="113"/>
      <c r="AE65" s="113">
        <v>659.0408973693848</v>
      </c>
      <c r="AF65" s="113"/>
      <c r="AG65" s="122" t="s">
        <v>119</v>
      </c>
      <c r="AH65" s="122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</row>
    <row r="66" spans="2:34" ht="12.75">
      <c r="B66" s="26"/>
      <c r="C66" s="83"/>
      <c r="D66" s="83"/>
      <c r="E66" s="137"/>
      <c r="F66" s="137"/>
      <c r="G66" s="137"/>
      <c r="H66" s="137"/>
      <c r="I66" s="81"/>
      <c r="J66" s="81"/>
      <c r="K66" s="81"/>
      <c r="L66" s="81"/>
      <c r="M66" s="81"/>
      <c r="N66" s="137"/>
      <c r="O66" s="137"/>
      <c r="P66" s="137"/>
      <c r="Q66" s="137"/>
      <c r="R66" s="81"/>
      <c r="S66" s="81"/>
      <c r="T66" s="81"/>
      <c r="U66" s="81"/>
      <c r="V66" s="81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22"/>
      <c r="AH66" s="122"/>
    </row>
    <row r="67" spans="2:34" ht="12.75">
      <c r="B67" s="26"/>
      <c r="C67" s="83"/>
      <c r="D67" s="83"/>
      <c r="E67" s="137"/>
      <c r="F67" s="137"/>
      <c r="G67" s="137"/>
      <c r="H67" s="137"/>
      <c r="I67" s="81"/>
      <c r="J67" s="81"/>
      <c r="K67" s="81"/>
      <c r="L67" s="81"/>
      <c r="M67" s="81"/>
      <c r="N67" s="137"/>
      <c r="O67" s="137"/>
      <c r="P67" s="137"/>
      <c r="Q67" s="137"/>
      <c r="R67" s="81"/>
      <c r="S67" s="81"/>
      <c r="T67" s="81"/>
      <c r="U67" s="81"/>
      <c r="V67" s="81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22"/>
      <c r="AH67" s="122"/>
    </row>
    <row r="68" spans="2:34" ht="12.75">
      <c r="B68" s="26"/>
      <c r="C68" s="83"/>
      <c r="D68" s="83"/>
      <c r="E68" s="137"/>
      <c r="F68" s="137"/>
      <c r="G68" s="137"/>
      <c r="H68" s="137"/>
      <c r="I68" s="81"/>
      <c r="J68" s="81"/>
      <c r="K68" s="81"/>
      <c r="L68" s="81"/>
      <c r="M68" s="81"/>
      <c r="N68" s="137"/>
      <c r="O68" s="137"/>
      <c r="P68" s="137"/>
      <c r="Q68" s="137"/>
      <c r="R68" s="81"/>
      <c r="S68" s="81"/>
      <c r="T68" s="81"/>
      <c r="U68" s="81"/>
      <c r="V68" s="81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22"/>
      <c r="AH68" s="122"/>
    </row>
    <row r="69" spans="2:34" ht="12.75">
      <c r="B69" s="26"/>
      <c r="C69" s="83"/>
      <c r="D69" s="83"/>
      <c r="E69" s="137"/>
      <c r="F69" s="137"/>
      <c r="G69" s="137"/>
      <c r="H69" s="137"/>
      <c r="I69" s="81"/>
      <c r="J69" s="81"/>
      <c r="K69" s="81"/>
      <c r="L69" s="81"/>
      <c r="M69" s="81"/>
      <c r="N69" s="137"/>
      <c r="O69" s="137"/>
      <c r="P69" s="137"/>
      <c r="Q69" s="137"/>
      <c r="R69" s="81"/>
      <c r="S69" s="81"/>
      <c r="T69" s="81"/>
      <c r="U69" s="81"/>
      <c r="V69" s="81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22"/>
      <c r="AH69" s="122"/>
    </row>
    <row r="70" spans="2:34" ht="12.75">
      <c r="B70" s="26"/>
      <c r="C70" s="83"/>
      <c r="D70" s="83"/>
      <c r="E70" s="137"/>
      <c r="F70" s="137"/>
      <c r="G70" s="137"/>
      <c r="H70" s="137"/>
      <c r="I70" s="81"/>
      <c r="J70" s="81"/>
      <c r="K70" s="81"/>
      <c r="L70" s="81"/>
      <c r="M70" s="81"/>
      <c r="N70" s="137"/>
      <c r="O70" s="137"/>
      <c r="P70" s="137"/>
      <c r="Q70" s="137"/>
      <c r="R70" s="81"/>
      <c r="S70" s="81"/>
      <c r="T70" s="81"/>
      <c r="U70" s="81"/>
      <c r="V70" s="81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22"/>
      <c r="AH70" s="122"/>
    </row>
    <row r="71" spans="2:34" ht="12.75">
      <c r="B71" s="26"/>
      <c r="C71" s="83"/>
      <c r="D71" s="83"/>
      <c r="E71" s="137"/>
      <c r="F71" s="137"/>
      <c r="G71" s="137"/>
      <c r="H71" s="137"/>
      <c r="I71" s="81"/>
      <c r="J71" s="81"/>
      <c r="K71" s="81"/>
      <c r="L71" s="81"/>
      <c r="M71" s="81"/>
      <c r="N71" s="137"/>
      <c r="O71" s="137"/>
      <c r="P71" s="137"/>
      <c r="Q71" s="137"/>
      <c r="R71" s="81"/>
      <c r="S71" s="81"/>
      <c r="T71" s="81"/>
      <c r="U71" s="81"/>
      <c r="V71" s="81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22"/>
      <c r="AH71" s="122"/>
    </row>
    <row r="72" spans="2:34" ht="12.75">
      <c r="B72" s="26"/>
      <c r="C72" s="83"/>
      <c r="D72" s="83"/>
      <c r="E72" s="137"/>
      <c r="F72" s="137"/>
      <c r="G72" s="137"/>
      <c r="H72" s="137"/>
      <c r="I72" s="81"/>
      <c r="J72" s="81"/>
      <c r="K72" s="81"/>
      <c r="L72" s="81"/>
      <c r="M72" s="81"/>
      <c r="N72" s="137"/>
      <c r="O72" s="137"/>
      <c r="P72" s="137"/>
      <c r="Q72" s="137"/>
      <c r="R72" s="81"/>
      <c r="S72" s="81"/>
      <c r="T72" s="81"/>
      <c r="U72" s="81"/>
      <c r="V72" s="81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22"/>
      <c r="AH72" s="122"/>
    </row>
    <row r="73" spans="2:34" ht="12.75">
      <c r="B73" s="26"/>
      <c r="C73" s="83"/>
      <c r="D73" s="83"/>
      <c r="E73" s="137"/>
      <c r="F73" s="137"/>
      <c r="G73" s="137"/>
      <c r="H73" s="137"/>
      <c r="I73" s="81"/>
      <c r="J73" s="81"/>
      <c r="K73" s="81"/>
      <c r="L73" s="81"/>
      <c r="M73" s="81"/>
      <c r="N73" s="137"/>
      <c r="O73" s="137"/>
      <c r="P73" s="137"/>
      <c r="Q73" s="137"/>
      <c r="R73" s="81"/>
      <c r="S73" s="81"/>
      <c r="T73" s="81"/>
      <c r="U73" s="81"/>
      <c r="V73" s="81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22"/>
      <c r="AH73" s="122"/>
    </row>
    <row r="74" spans="2:34" ht="12.75">
      <c r="B74" s="26"/>
      <c r="C74" s="83"/>
      <c r="D74" s="83"/>
      <c r="E74" s="137"/>
      <c r="F74" s="137"/>
      <c r="G74" s="137"/>
      <c r="H74" s="137"/>
      <c r="I74" s="81"/>
      <c r="J74" s="81"/>
      <c r="K74" s="81"/>
      <c r="L74" s="81"/>
      <c r="M74" s="81"/>
      <c r="N74" s="137"/>
      <c r="O74" s="137"/>
      <c r="P74" s="137"/>
      <c r="Q74" s="137"/>
      <c r="R74" s="81"/>
      <c r="S74" s="81"/>
      <c r="T74" s="81"/>
      <c r="U74" s="81"/>
      <c r="V74" s="81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22"/>
      <c r="AH74" s="122"/>
    </row>
    <row r="75" spans="2:34" ht="12.75">
      <c r="B75" s="26"/>
      <c r="C75" s="83"/>
      <c r="D75" s="83"/>
      <c r="E75" s="137"/>
      <c r="F75" s="137"/>
      <c r="G75" s="137"/>
      <c r="H75" s="137"/>
      <c r="I75" s="81"/>
      <c r="J75" s="81"/>
      <c r="K75" s="81"/>
      <c r="L75" s="81"/>
      <c r="M75" s="81"/>
      <c r="N75" s="137"/>
      <c r="O75" s="137"/>
      <c r="P75" s="137"/>
      <c r="Q75" s="137"/>
      <c r="R75" s="81"/>
      <c r="S75" s="81"/>
      <c r="T75" s="81"/>
      <c r="U75" s="81"/>
      <c r="V75" s="81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22"/>
      <c r="AH75" s="122"/>
    </row>
    <row r="76" spans="2:34" ht="12.75">
      <c r="B76" s="26"/>
      <c r="C76" s="83"/>
      <c r="D76" s="83"/>
      <c r="E76" s="137"/>
      <c r="F76" s="137"/>
      <c r="G76" s="137"/>
      <c r="H76" s="137"/>
      <c r="I76" s="81"/>
      <c r="J76" s="81"/>
      <c r="K76" s="81"/>
      <c r="L76" s="81"/>
      <c r="M76" s="81"/>
      <c r="N76" s="137"/>
      <c r="O76" s="137"/>
      <c r="P76" s="137"/>
      <c r="Q76" s="137"/>
      <c r="R76" s="81"/>
      <c r="S76" s="81"/>
      <c r="T76" s="81"/>
      <c r="U76" s="81"/>
      <c r="V76" s="81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22"/>
      <c r="AH76" s="122"/>
    </row>
    <row r="77" spans="2:34" ht="12.75">
      <c r="B77" s="26"/>
      <c r="C77" s="83"/>
      <c r="D77" s="83"/>
      <c r="E77" s="137"/>
      <c r="F77" s="137"/>
      <c r="G77" s="137"/>
      <c r="H77" s="137"/>
      <c r="I77" s="81"/>
      <c r="J77" s="81"/>
      <c r="K77" s="81"/>
      <c r="L77" s="81"/>
      <c r="M77" s="81"/>
      <c r="N77" s="137"/>
      <c r="O77" s="137"/>
      <c r="P77" s="137"/>
      <c r="Q77" s="137"/>
      <c r="R77" s="81"/>
      <c r="S77" s="81"/>
      <c r="T77" s="81"/>
      <c r="U77" s="81"/>
      <c r="V77" s="81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22"/>
      <c r="AH77" s="122"/>
    </row>
    <row r="78" spans="2:34" ht="12.75">
      <c r="B78" s="26"/>
      <c r="C78" s="83"/>
      <c r="D78" s="83"/>
      <c r="E78" s="137"/>
      <c r="F78" s="137"/>
      <c r="G78" s="137"/>
      <c r="H78" s="137"/>
      <c r="I78" s="81"/>
      <c r="J78" s="81"/>
      <c r="K78" s="81"/>
      <c r="L78" s="81"/>
      <c r="M78" s="81"/>
      <c r="N78" s="137"/>
      <c r="O78" s="137"/>
      <c r="P78" s="137"/>
      <c r="Q78" s="137"/>
      <c r="R78" s="81"/>
      <c r="S78" s="81"/>
      <c r="T78" s="81"/>
      <c r="U78" s="81"/>
      <c r="V78" s="81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22"/>
      <c r="AH78" s="122"/>
    </row>
    <row r="79" spans="2:34" ht="12.75">
      <c r="B79" s="26"/>
      <c r="C79" s="83"/>
      <c r="D79" s="83"/>
      <c r="E79" s="137"/>
      <c r="F79" s="137"/>
      <c r="G79" s="137"/>
      <c r="H79" s="137"/>
      <c r="I79" s="81"/>
      <c r="J79" s="81"/>
      <c r="K79" s="81"/>
      <c r="L79" s="81"/>
      <c r="M79" s="81"/>
      <c r="N79" s="137"/>
      <c r="O79" s="137"/>
      <c r="P79" s="137"/>
      <c r="Q79" s="137"/>
      <c r="R79" s="81"/>
      <c r="S79" s="81"/>
      <c r="T79" s="81"/>
      <c r="U79" s="81"/>
      <c r="V79" s="81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22"/>
      <c r="AH79" s="122"/>
    </row>
    <row r="80" spans="2:34" ht="12.75">
      <c r="B80" s="26"/>
      <c r="C80" s="83"/>
      <c r="D80" s="83"/>
      <c r="E80" s="137"/>
      <c r="F80" s="137"/>
      <c r="G80" s="137"/>
      <c r="H80" s="137"/>
      <c r="I80" s="81"/>
      <c r="J80" s="81"/>
      <c r="K80" s="81"/>
      <c r="L80" s="81"/>
      <c r="M80" s="81"/>
      <c r="N80" s="137"/>
      <c r="O80" s="137"/>
      <c r="P80" s="137"/>
      <c r="Q80" s="137"/>
      <c r="R80" s="81"/>
      <c r="S80" s="81"/>
      <c r="T80" s="81"/>
      <c r="U80" s="81"/>
      <c r="V80" s="81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22"/>
      <c r="AH80" s="122"/>
    </row>
    <row r="81" spans="2:34" ht="12.75">
      <c r="B81" s="26"/>
      <c r="C81" s="83"/>
      <c r="D81" s="83"/>
      <c r="E81" s="137"/>
      <c r="F81" s="137"/>
      <c r="G81" s="137"/>
      <c r="H81" s="137"/>
      <c r="I81" s="81"/>
      <c r="J81" s="81"/>
      <c r="K81" s="81"/>
      <c r="L81" s="81"/>
      <c r="M81" s="81"/>
      <c r="N81" s="137"/>
      <c r="O81" s="137"/>
      <c r="P81" s="137"/>
      <c r="Q81" s="137"/>
      <c r="R81" s="81"/>
      <c r="S81" s="81"/>
      <c r="T81" s="81"/>
      <c r="U81" s="81"/>
      <c r="V81" s="81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22"/>
      <c r="AH81" s="122"/>
    </row>
    <row r="82" spans="2:34" ht="12.75">
      <c r="B82" s="26"/>
      <c r="C82" s="83"/>
      <c r="D82" s="83"/>
      <c r="E82" s="137"/>
      <c r="F82" s="137"/>
      <c r="G82" s="137"/>
      <c r="H82" s="137"/>
      <c r="I82" s="81"/>
      <c r="J82" s="81"/>
      <c r="K82" s="81"/>
      <c r="L82" s="81"/>
      <c r="M82" s="81"/>
      <c r="N82" s="137"/>
      <c r="O82" s="137"/>
      <c r="P82" s="137"/>
      <c r="Q82" s="137"/>
      <c r="R82" s="81"/>
      <c r="S82" s="81"/>
      <c r="T82" s="81"/>
      <c r="U82" s="81"/>
      <c r="V82" s="81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22"/>
      <c r="AH82" s="122"/>
    </row>
    <row r="83" spans="2:34" ht="12.75">
      <c r="B83" s="26"/>
      <c r="C83" s="83"/>
      <c r="D83" s="83"/>
      <c r="E83" s="137"/>
      <c r="F83" s="137"/>
      <c r="G83" s="137"/>
      <c r="H83" s="137"/>
      <c r="I83" s="81"/>
      <c r="J83" s="81"/>
      <c r="K83" s="81"/>
      <c r="L83" s="81"/>
      <c r="M83" s="81"/>
      <c r="N83" s="137"/>
      <c r="O83" s="137"/>
      <c r="P83" s="137"/>
      <c r="Q83" s="137"/>
      <c r="R83" s="81"/>
      <c r="S83" s="81"/>
      <c r="T83" s="81"/>
      <c r="U83" s="81"/>
      <c r="V83" s="81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22"/>
      <c r="AH83" s="122"/>
    </row>
    <row r="84" spans="2:34" ht="12.75">
      <c r="B84" s="26"/>
      <c r="C84" s="83"/>
      <c r="D84" s="83"/>
      <c r="E84" s="137"/>
      <c r="F84" s="137"/>
      <c r="G84" s="137"/>
      <c r="H84" s="137"/>
      <c r="I84" s="81"/>
      <c r="J84" s="81"/>
      <c r="K84" s="81"/>
      <c r="L84" s="81"/>
      <c r="M84" s="81"/>
      <c r="N84" s="137"/>
      <c r="O84" s="137"/>
      <c r="P84" s="137"/>
      <c r="Q84" s="137"/>
      <c r="R84" s="81"/>
      <c r="S84" s="81"/>
      <c r="T84" s="81"/>
      <c r="U84" s="81"/>
      <c r="V84" s="81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22"/>
      <c r="AH84" s="122"/>
    </row>
    <row r="85" spans="2:34" ht="12.75">
      <c r="B85" s="26"/>
      <c r="C85" s="83"/>
      <c r="D85" s="83"/>
      <c r="E85" s="137"/>
      <c r="F85" s="137"/>
      <c r="G85" s="137"/>
      <c r="H85" s="137"/>
      <c r="I85" s="81"/>
      <c r="J85" s="81"/>
      <c r="K85" s="81"/>
      <c r="L85" s="81"/>
      <c r="M85" s="81"/>
      <c r="N85" s="137"/>
      <c r="O85" s="137"/>
      <c r="P85" s="137"/>
      <c r="Q85" s="137"/>
      <c r="R85" s="81"/>
      <c r="S85" s="81"/>
      <c r="T85" s="81"/>
      <c r="U85" s="81"/>
      <c r="V85" s="81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22"/>
      <c r="AH85" s="122"/>
    </row>
    <row r="86" spans="2:34" ht="12.75">
      <c r="B86" s="26"/>
      <c r="C86" s="83"/>
      <c r="D86" s="83"/>
      <c r="E86" s="137"/>
      <c r="F86" s="137"/>
      <c r="G86" s="137"/>
      <c r="H86" s="137"/>
      <c r="I86" s="81"/>
      <c r="J86" s="81"/>
      <c r="K86" s="81"/>
      <c r="L86" s="81"/>
      <c r="M86" s="81"/>
      <c r="N86" s="137"/>
      <c r="O86" s="137"/>
      <c r="P86" s="137"/>
      <c r="Q86" s="137"/>
      <c r="R86" s="81"/>
      <c r="S86" s="81"/>
      <c r="T86" s="81"/>
      <c r="U86" s="81"/>
      <c r="V86" s="81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22"/>
      <c r="AH86" s="122"/>
    </row>
    <row r="87" spans="2:34" ht="12.75">
      <c r="B87" s="26"/>
      <c r="C87" s="83"/>
      <c r="D87" s="83"/>
      <c r="E87" s="137"/>
      <c r="F87" s="137"/>
      <c r="G87" s="137"/>
      <c r="H87" s="137"/>
      <c r="I87" s="81"/>
      <c r="J87" s="81"/>
      <c r="K87" s="81"/>
      <c r="L87" s="81"/>
      <c r="M87" s="81"/>
      <c r="N87" s="137"/>
      <c r="O87" s="137"/>
      <c r="P87" s="137"/>
      <c r="Q87" s="137"/>
      <c r="R87" s="81"/>
      <c r="S87" s="81"/>
      <c r="T87" s="81"/>
      <c r="U87" s="81"/>
      <c r="V87" s="81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22"/>
      <c r="AH87" s="122"/>
    </row>
    <row r="88" spans="2:34" ht="12.75">
      <c r="B88" s="26"/>
      <c r="C88" s="83"/>
      <c r="D88" s="83"/>
      <c r="E88" s="137"/>
      <c r="F88" s="137"/>
      <c r="G88" s="137"/>
      <c r="H88" s="137"/>
      <c r="I88" s="81"/>
      <c r="J88" s="81"/>
      <c r="K88" s="81"/>
      <c r="L88" s="81"/>
      <c r="M88" s="81"/>
      <c r="N88" s="137"/>
      <c r="O88" s="137"/>
      <c r="P88" s="137"/>
      <c r="Q88" s="137"/>
      <c r="R88" s="81"/>
      <c r="S88" s="81"/>
      <c r="T88" s="81"/>
      <c r="U88" s="81"/>
      <c r="V88" s="81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22"/>
      <c r="AH88" s="122"/>
    </row>
    <row r="89" spans="2:34" ht="12.75">
      <c r="B89" s="26"/>
      <c r="C89" s="83"/>
      <c r="D89" s="83"/>
      <c r="E89" s="137"/>
      <c r="F89" s="137"/>
      <c r="G89" s="137"/>
      <c r="H89" s="137"/>
      <c r="I89" s="81"/>
      <c r="J89" s="81"/>
      <c r="K89" s="81"/>
      <c r="L89" s="81"/>
      <c r="M89" s="81"/>
      <c r="N89" s="137"/>
      <c r="O89" s="137"/>
      <c r="P89" s="137"/>
      <c r="Q89" s="137"/>
      <c r="R89" s="81"/>
      <c r="S89" s="81"/>
      <c r="T89" s="81"/>
      <c r="U89" s="81"/>
      <c r="V89" s="81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22"/>
      <c r="AH89" s="122"/>
    </row>
    <row r="90" spans="2:34" ht="12.75">
      <c r="B90" s="26"/>
      <c r="C90" s="83" t="s">
        <v>42</v>
      </c>
      <c r="D90" s="83"/>
      <c r="E90" s="139">
        <f>SUM(E65:F89)</f>
        <v>0</v>
      </c>
      <c r="F90" s="139"/>
      <c r="G90" s="139">
        <f>SUM(G65:H89)</f>
        <v>0</v>
      </c>
      <c r="H90" s="139"/>
      <c r="I90" s="139">
        <f>SUM(I65:J89)</f>
        <v>0</v>
      </c>
      <c r="J90" s="139"/>
      <c r="K90" s="139"/>
      <c r="L90" s="139"/>
      <c r="M90" s="139"/>
      <c r="N90" s="139">
        <f>SUM(N65:O89)</f>
        <v>0</v>
      </c>
      <c r="O90" s="139"/>
      <c r="P90" s="139">
        <f>SUM(P65:Q89)</f>
        <v>0</v>
      </c>
      <c r="Q90" s="139"/>
      <c r="R90" s="139">
        <f>SUM(R65:S89)</f>
        <v>0</v>
      </c>
      <c r="S90" s="139"/>
      <c r="T90" s="83"/>
      <c r="U90" s="83"/>
      <c r="V90" s="8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40"/>
      <c r="AH90" s="140"/>
    </row>
    <row r="91" spans="2:34" ht="12.75">
      <c r="B91" s="26"/>
      <c r="C91" s="84" t="s">
        <v>37</v>
      </c>
      <c r="D91" s="84"/>
      <c r="E91" s="84"/>
      <c r="F91" s="84"/>
      <c r="G91" s="84"/>
      <c r="H91" s="84"/>
      <c r="I91" s="84"/>
      <c r="J91" s="84"/>
      <c r="K91" s="82">
        <v>0</v>
      </c>
      <c r="L91" s="82"/>
      <c r="M91" s="82"/>
      <c r="N91" s="84"/>
      <c r="O91" s="84"/>
      <c r="P91" s="84"/>
      <c r="Q91" s="84"/>
      <c r="R91" s="84"/>
      <c r="S91" s="84"/>
      <c r="T91" s="82">
        <v>0</v>
      </c>
      <c r="U91" s="82"/>
      <c r="V91" s="82"/>
      <c r="W91" s="141">
        <f>SUM(W65:X90)</f>
        <v>650</v>
      </c>
      <c r="X91" s="141"/>
      <c r="Y91" s="141">
        <f>SUM(Y65:Z90)</f>
        <v>9.040897369384766</v>
      </c>
      <c r="Z91" s="141"/>
      <c r="AA91" s="141">
        <f>SUM(AA65:AB90)</f>
        <v>0</v>
      </c>
      <c r="AB91" s="141"/>
      <c r="AC91" s="141">
        <f>SUM(AC65:AD90)</f>
        <v>0</v>
      </c>
      <c r="AD91" s="141"/>
      <c r="AE91" s="141">
        <f>SUM(AE65:AF90)</f>
        <v>659.0408973693848</v>
      </c>
      <c r="AF91" s="141"/>
      <c r="AG91" s="84"/>
      <c r="AH91" s="84"/>
    </row>
    <row r="92" spans="2:34" ht="12.75" hidden="1">
      <c r="B92" s="26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28"/>
    </row>
    <row r="93" spans="2:34" ht="13.5" thickBot="1">
      <c r="B93" s="26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28"/>
    </row>
    <row r="94" spans="2:34" ht="17.25" customHeight="1" thickBot="1">
      <c r="B94" s="26"/>
      <c r="C94" s="119" t="s">
        <v>43</v>
      </c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1"/>
    </row>
    <row r="95" spans="2:34" ht="12.75" hidden="1">
      <c r="B95" s="26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28"/>
    </row>
    <row r="96" spans="2:34" ht="12.75">
      <c r="B96" s="26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28"/>
    </row>
    <row r="97" spans="2:34" ht="12.75">
      <c r="B97" s="26"/>
      <c r="C97" s="5"/>
      <c r="D97" s="5"/>
      <c r="E97" s="104" t="s">
        <v>44</v>
      </c>
      <c r="F97" s="104"/>
      <c r="G97" s="104"/>
      <c r="H97" s="104"/>
      <c r="I97" s="104"/>
      <c r="J97" s="104"/>
      <c r="K97" s="104"/>
      <c r="L97" s="104"/>
      <c r="M97" s="104"/>
      <c r="N97" s="5"/>
      <c r="O97" s="5"/>
      <c r="P97" s="5"/>
      <c r="Q97" s="5"/>
      <c r="R97" s="5"/>
      <c r="S97" s="5"/>
      <c r="T97" s="104" t="s">
        <v>48</v>
      </c>
      <c r="U97" s="104"/>
      <c r="V97" s="104"/>
      <c r="W97" s="104"/>
      <c r="X97" s="104"/>
      <c r="Y97" s="104"/>
      <c r="Z97" s="104"/>
      <c r="AA97" s="104"/>
      <c r="AB97" s="104"/>
      <c r="AC97" s="5"/>
      <c r="AD97" s="5"/>
      <c r="AE97" s="5"/>
      <c r="AF97" s="5"/>
      <c r="AG97" s="5"/>
      <c r="AH97" s="28"/>
    </row>
    <row r="98" spans="2:34" ht="12.75">
      <c r="B98" s="26"/>
      <c r="C98" s="5"/>
      <c r="D98" s="5"/>
      <c r="E98" s="105" t="s">
        <v>45</v>
      </c>
      <c r="F98" s="105"/>
      <c r="G98" s="105"/>
      <c r="H98" s="105" t="s">
        <v>46</v>
      </c>
      <c r="I98" s="105"/>
      <c r="J98" s="105"/>
      <c r="K98" s="105" t="s">
        <v>47</v>
      </c>
      <c r="L98" s="105"/>
      <c r="M98" s="105"/>
      <c r="N98" s="5"/>
      <c r="O98" s="5"/>
      <c r="P98" s="5"/>
      <c r="Q98" s="5"/>
      <c r="R98" s="5"/>
      <c r="S98" s="5"/>
      <c r="T98" s="105" t="s">
        <v>45</v>
      </c>
      <c r="U98" s="105"/>
      <c r="V98" s="105"/>
      <c r="W98" s="105" t="s">
        <v>46</v>
      </c>
      <c r="X98" s="105"/>
      <c r="Y98" s="105"/>
      <c r="Z98" s="105" t="s">
        <v>47</v>
      </c>
      <c r="AA98" s="105"/>
      <c r="AB98" s="105"/>
      <c r="AC98" s="5"/>
      <c r="AD98" s="5"/>
      <c r="AE98" s="5"/>
      <c r="AF98" s="5"/>
      <c r="AG98" s="5"/>
      <c r="AH98" s="28"/>
    </row>
    <row r="99" spans="2:34" ht="12.75">
      <c r="B99" s="26"/>
      <c r="C99" s="5"/>
      <c r="D99" s="5"/>
      <c r="E99" s="105">
        <v>1</v>
      </c>
      <c r="F99" s="105"/>
      <c r="G99" s="105"/>
      <c r="H99" s="105">
        <v>-0.4000000059604645</v>
      </c>
      <c r="I99" s="105"/>
      <c r="J99" s="105"/>
      <c r="K99" s="106">
        <v>-0.4000000059604645</v>
      </c>
      <c r="L99" s="106"/>
      <c r="M99" s="106"/>
      <c r="N99" s="5"/>
      <c r="O99" s="5"/>
      <c r="P99" s="5"/>
      <c r="Q99" s="5"/>
      <c r="R99" s="5"/>
      <c r="S99" s="5"/>
      <c r="T99" s="105">
        <v>1</v>
      </c>
      <c r="U99" s="105"/>
      <c r="V99" s="105"/>
      <c r="W99" s="105">
        <v>-0.2</v>
      </c>
      <c r="X99" s="105"/>
      <c r="Y99" s="105"/>
      <c r="Z99" s="105">
        <v>-0.20000000298023224</v>
      </c>
      <c r="AA99" s="105"/>
      <c r="AB99" s="105"/>
      <c r="AC99" s="5"/>
      <c r="AD99" s="5"/>
      <c r="AE99" s="5"/>
      <c r="AF99" s="5"/>
      <c r="AG99" s="5"/>
      <c r="AH99" s="28"/>
    </row>
    <row r="100" spans="2:34" ht="12.75">
      <c r="B100" s="26"/>
      <c r="C100" s="5"/>
      <c r="D100" s="5"/>
      <c r="E100" s="105">
        <v>2</v>
      </c>
      <c r="F100" s="105"/>
      <c r="G100" s="105"/>
      <c r="H100" s="105">
        <v>0.4000000059604645</v>
      </c>
      <c r="I100" s="105"/>
      <c r="J100" s="105"/>
      <c r="K100" s="106">
        <v>-0.4000000059604645</v>
      </c>
      <c r="L100" s="106"/>
      <c r="M100" s="106"/>
      <c r="N100" s="5"/>
      <c r="O100" s="5"/>
      <c r="P100" s="5"/>
      <c r="Q100" s="5"/>
      <c r="R100" s="5"/>
      <c r="S100" s="5"/>
      <c r="T100" s="105">
        <v>2</v>
      </c>
      <c r="U100" s="105"/>
      <c r="V100" s="105"/>
      <c r="W100" s="105">
        <v>0.2</v>
      </c>
      <c r="X100" s="105"/>
      <c r="Y100" s="105"/>
      <c r="Z100" s="105">
        <v>-0.20000000298023224</v>
      </c>
      <c r="AA100" s="105"/>
      <c r="AB100" s="105"/>
      <c r="AC100" s="5"/>
      <c r="AD100" s="5"/>
      <c r="AE100" s="5"/>
      <c r="AF100" s="5"/>
      <c r="AG100" s="5"/>
      <c r="AH100" s="28"/>
    </row>
    <row r="101" spans="2:34" ht="12.75">
      <c r="B101" s="26"/>
      <c r="C101" s="5"/>
      <c r="D101" s="5"/>
      <c r="E101" s="105">
        <v>3</v>
      </c>
      <c r="F101" s="105"/>
      <c r="G101" s="105"/>
      <c r="H101" s="105">
        <v>0.4000000059604645</v>
      </c>
      <c r="I101" s="105"/>
      <c r="J101" s="105"/>
      <c r="K101" s="106">
        <v>-0.4000000059604645</v>
      </c>
      <c r="L101" s="106"/>
      <c r="M101" s="106"/>
      <c r="N101" s="5"/>
      <c r="O101" s="5"/>
      <c r="P101" s="5"/>
      <c r="Q101" s="5"/>
      <c r="R101" s="5"/>
      <c r="S101" s="5"/>
      <c r="T101" s="105">
        <v>3</v>
      </c>
      <c r="U101" s="105"/>
      <c r="V101" s="105"/>
      <c r="W101" s="105">
        <v>0.2</v>
      </c>
      <c r="X101" s="105"/>
      <c r="Y101" s="105"/>
      <c r="Z101" s="105">
        <v>0.20000000298023224</v>
      </c>
      <c r="AA101" s="105"/>
      <c r="AB101" s="105"/>
      <c r="AC101" s="5"/>
      <c r="AD101" s="5"/>
      <c r="AE101" s="5"/>
      <c r="AF101" s="5"/>
      <c r="AG101" s="5"/>
      <c r="AH101" s="28"/>
    </row>
    <row r="102" spans="2:34" ht="12.75">
      <c r="B102" s="26"/>
      <c r="C102" s="5"/>
      <c r="D102" s="5"/>
      <c r="E102" s="105">
        <v>4</v>
      </c>
      <c r="F102" s="105"/>
      <c r="G102" s="105"/>
      <c r="H102" s="105">
        <v>0.4000000059604645</v>
      </c>
      <c r="I102" s="105"/>
      <c r="J102" s="105"/>
      <c r="K102" s="106">
        <v>0.4000000059604645</v>
      </c>
      <c r="L102" s="106"/>
      <c r="M102" s="106"/>
      <c r="N102" s="5"/>
      <c r="O102" s="5"/>
      <c r="P102" s="5"/>
      <c r="Q102" s="5"/>
      <c r="R102" s="5"/>
      <c r="S102" s="5"/>
      <c r="T102" s="105">
        <v>4</v>
      </c>
      <c r="U102" s="105"/>
      <c r="V102" s="105"/>
      <c r="W102" s="105">
        <v>-0.2</v>
      </c>
      <c r="X102" s="105"/>
      <c r="Y102" s="105"/>
      <c r="Z102" s="105">
        <v>0.20000000298023224</v>
      </c>
      <c r="AA102" s="105"/>
      <c r="AB102" s="105"/>
      <c r="AC102" s="5"/>
      <c r="AD102" s="5"/>
      <c r="AE102" s="5"/>
      <c r="AF102" s="5"/>
      <c r="AG102" s="5"/>
      <c r="AH102" s="28"/>
    </row>
    <row r="103" spans="2:34" ht="12.75">
      <c r="B103" s="26"/>
      <c r="C103" s="5"/>
      <c r="D103" s="5"/>
      <c r="E103" s="105">
        <v>5</v>
      </c>
      <c r="F103" s="105"/>
      <c r="G103" s="105"/>
      <c r="H103" s="105">
        <v>0.4000000059604645</v>
      </c>
      <c r="I103" s="105"/>
      <c r="J103" s="105"/>
      <c r="K103" s="106">
        <v>0.4000000059604645</v>
      </c>
      <c r="L103" s="106"/>
      <c r="M103" s="106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28"/>
    </row>
    <row r="104" spans="2:34" ht="12.75">
      <c r="B104" s="26"/>
      <c r="C104" s="5"/>
      <c r="D104" s="5"/>
      <c r="E104" s="105">
        <v>6</v>
      </c>
      <c r="F104" s="105"/>
      <c r="G104" s="105"/>
      <c r="H104" s="105">
        <v>-0.4000000059604645</v>
      </c>
      <c r="I104" s="105"/>
      <c r="J104" s="105"/>
      <c r="K104" s="106">
        <v>0.4000000059604645</v>
      </c>
      <c r="L104" s="106"/>
      <c r="M104" s="106"/>
      <c r="N104" s="5"/>
      <c r="O104" s="5"/>
      <c r="P104" s="5"/>
      <c r="Q104" s="5"/>
      <c r="R104" s="5"/>
      <c r="S104" s="5"/>
      <c r="T104" s="104" t="s">
        <v>65</v>
      </c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</row>
    <row r="105" spans="2:34" ht="12.75">
      <c r="B105" s="26"/>
      <c r="C105" s="5"/>
      <c r="D105" s="5"/>
      <c r="E105" s="105">
        <v>7</v>
      </c>
      <c r="F105" s="105"/>
      <c r="G105" s="105"/>
      <c r="H105" s="105">
        <v>-0.4000000059604645</v>
      </c>
      <c r="I105" s="105"/>
      <c r="J105" s="105"/>
      <c r="K105" s="106">
        <v>0.4000000059604645</v>
      </c>
      <c r="L105" s="106"/>
      <c r="M105" s="106"/>
      <c r="N105" s="5"/>
      <c r="O105" s="5"/>
      <c r="P105" s="5"/>
      <c r="Q105" s="5"/>
      <c r="R105" s="5"/>
      <c r="S105" s="5"/>
      <c r="T105" s="105" t="s">
        <v>66</v>
      </c>
      <c r="U105" s="105"/>
      <c r="V105" s="105"/>
      <c r="W105" s="105"/>
      <c r="X105" s="105" t="s">
        <v>50</v>
      </c>
      <c r="Y105" s="105"/>
      <c r="Z105" s="105" t="s">
        <v>51</v>
      </c>
      <c r="AA105" s="105"/>
      <c r="AB105" s="105" t="s">
        <v>52</v>
      </c>
      <c r="AC105" s="105"/>
      <c r="AD105" s="105" t="s">
        <v>53</v>
      </c>
      <c r="AE105" s="105"/>
      <c r="AF105" s="105" t="s">
        <v>54</v>
      </c>
      <c r="AG105" s="105"/>
      <c r="AH105" s="105"/>
    </row>
    <row r="106" spans="2:34" ht="12.75">
      <c r="B106" s="26"/>
      <c r="C106" s="5"/>
      <c r="D106" s="5"/>
      <c r="E106" s="105">
        <v>8</v>
      </c>
      <c r="F106" s="105"/>
      <c r="G106" s="105"/>
      <c r="H106" s="105">
        <v>-0.4000000059604645</v>
      </c>
      <c r="I106" s="105"/>
      <c r="J106" s="105"/>
      <c r="K106" s="106">
        <v>-0.4000000059604645</v>
      </c>
      <c r="L106" s="106"/>
      <c r="M106" s="106"/>
      <c r="N106" s="5"/>
      <c r="O106" s="5"/>
      <c r="P106" s="5"/>
      <c r="Q106" s="5"/>
      <c r="R106" s="5"/>
      <c r="S106" s="5"/>
      <c r="T106" s="105" t="s">
        <v>55</v>
      </c>
      <c r="U106" s="105"/>
      <c r="V106" s="105"/>
      <c r="W106" s="105"/>
      <c r="X106" s="105">
        <f>$W$99</f>
        <v>-0.2</v>
      </c>
      <c r="Y106" s="105"/>
      <c r="Z106" s="105">
        <f>IF(X106&lt;=MIN($H$99:$J$106),MIN($K$99:$M$106),IF(X106&gt;$H$99,$K$99,$K$99+($K$106-$K$99)/($H$106-$H$99)*(X106-$H$99)))</f>
        <v>-0.4000000059604645</v>
      </c>
      <c r="AA106" s="105"/>
      <c r="AB106" s="105">
        <f>X106</f>
        <v>-0.2</v>
      </c>
      <c r="AC106" s="105"/>
      <c r="AD106" s="105">
        <f>IF(AB106&lt;=MIN($H$99:$J$106),MAX($K$99:$M$106),IF(AB106&gt;$H$104,$K$104,$K$104+($K$105-$K$104)/($H$105-$H$104)*(AB106-$H$104)))</f>
        <v>0.4000000059604645</v>
      </c>
      <c r="AE106" s="105"/>
      <c r="AF106" s="106">
        <f>AD106-Z106</f>
        <v>0.800000011920929</v>
      </c>
      <c r="AG106" s="106"/>
      <c r="AH106" s="106"/>
    </row>
    <row r="107" spans="2:34" ht="12.75">
      <c r="B107" s="26"/>
      <c r="C107" s="5"/>
      <c r="D107" s="5"/>
      <c r="E107" s="8"/>
      <c r="F107" s="8"/>
      <c r="G107" s="8"/>
      <c r="H107" s="8"/>
      <c r="I107" s="8"/>
      <c r="J107" s="8"/>
      <c r="K107" s="9"/>
      <c r="L107" s="9"/>
      <c r="M107" s="9"/>
      <c r="N107" s="5"/>
      <c r="O107" s="5"/>
      <c r="P107" s="5"/>
      <c r="Q107" s="5"/>
      <c r="R107" s="5"/>
      <c r="S107" s="5"/>
      <c r="T107" s="105" t="s">
        <v>56</v>
      </c>
      <c r="U107" s="105"/>
      <c r="V107" s="105"/>
      <c r="W107" s="105"/>
      <c r="X107" s="105">
        <f>$W$100</f>
        <v>0.2</v>
      </c>
      <c r="Y107" s="105"/>
      <c r="Z107" s="107">
        <f>IF(X107&gt;=MAX($H$99:$J$106),MIN($K$99:$M$106),IF(X107&lt;$H$100,$K$100,$K$99-($K$106-$K$99)/($H$106-$H$99)*($X$114+$H$99)))</f>
        <v>-0.4000000059604645</v>
      </c>
      <c r="AA107" s="108"/>
      <c r="AB107" s="105">
        <f>X107</f>
        <v>0.2</v>
      </c>
      <c r="AC107" s="105"/>
      <c r="AD107" s="106">
        <f>IF(AB107&gt;=MAX($H$99:$J$106),MAX($K$99:$M$106),IF(AB107&lt;$H$103,$K$103,$K$103+($K$102-$K$103)/($H$102-$H$103)*(AB107-$H$103)))</f>
        <v>0.4000000059604645</v>
      </c>
      <c r="AE107" s="106"/>
      <c r="AF107" s="106">
        <f>AD107-Z107</f>
        <v>0.800000011920929</v>
      </c>
      <c r="AG107" s="106"/>
      <c r="AH107" s="106"/>
    </row>
    <row r="108" spans="2:34" ht="12.75">
      <c r="B108" s="26"/>
      <c r="C108" s="5"/>
      <c r="D108" s="5"/>
      <c r="E108" s="8"/>
      <c r="F108" s="8"/>
      <c r="G108" s="8"/>
      <c r="H108" s="8"/>
      <c r="I108" s="8"/>
      <c r="J108" s="8"/>
      <c r="K108" s="9"/>
      <c r="L108" s="9"/>
      <c r="M108" s="9"/>
      <c r="N108" s="5"/>
      <c r="O108" s="5"/>
      <c r="P108" s="5"/>
      <c r="Q108" s="5"/>
      <c r="R108" s="5"/>
      <c r="S108" s="5"/>
      <c r="T108" s="105" t="s">
        <v>57</v>
      </c>
      <c r="U108" s="105"/>
      <c r="V108" s="105"/>
      <c r="W108" s="105"/>
      <c r="X108" s="107">
        <f>IF(Z108&lt;=MIN($K$99:$M$106),MIN($H$99:$J$106),IF(Z108&gt;$K$106,$H$106,$H$106+($H$99-$H$106)/($K$99-$K$106)*(Z108-$K$106)))</f>
        <v>-0.4000000059604645</v>
      </c>
      <c r="Y108" s="108"/>
      <c r="Z108" s="105">
        <f>$Z$99</f>
        <v>-0.20000000298023224</v>
      </c>
      <c r="AA108" s="105"/>
      <c r="AB108" s="106">
        <f>IF(Z108&lt;=MIN($K$99:$M$106),MAX($H$99:$J$106),IF(Z108&gt;$K$101,$H$101,$H$101+($H$100-$H$101)/($K$100-$K$101)*(Z108-$K$101)))</f>
        <v>0.4000000059604645</v>
      </c>
      <c r="AC108" s="106"/>
      <c r="AD108" s="105">
        <f>Z108</f>
        <v>-0.20000000298023224</v>
      </c>
      <c r="AE108" s="105"/>
      <c r="AF108" s="106">
        <f>AB108-X108</f>
        <v>0.800000011920929</v>
      </c>
      <c r="AG108" s="106"/>
      <c r="AH108" s="106"/>
    </row>
    <row r="109" spans="2:34" ht="12.75">
      <c r="B109" s="26"/>
      <c r="C109" s="5"/>
      <c r="D109" s="5"/>
      <c r="E109" s="8"/>
      <c r="F109" s="8"/>
      <c r="G109" s="8"/>
      <c r="H109" s="8"/>
      <c r="I109" s="8"/>
      <c r="J109" s="8"/>
      <c r="K109" s="9"/>
      <c r="L109" s="9"/>
      <c r="M109" s="9"/>
      <c r="N109" s="5"/>
      <c r="O109" s="5"/>
      <c r="P109" s="5"/>
      <c r="Q109" s="5"/>
      <c r="R109" s="5"/>
      <c r="S109" s="5"/>
      <c r="T109" s="105" t="s">
        <v>58</v>
      </c>
      <c r="U109" s="105"/>
      <c r="V109" s="105"/>
      <c r="W109" s="105"/>
      <c r="X109" s="106">
        <f>IF(Z109&gt;=MAX($K$99:$M$106),MIN($H$99:$J$106),IF(Z109&lt;$K$105,$H$105,$H$105+($H$104-$H$105)/($K$104-$K$105)*(Z109-$K$105)))</f>
        <v>-0.4000000059604645</v>
      </c>
      <c r="Y109" s="106"/>
      <c r="Z109" s="105">
        <f>$Z$101</f>
        <v>0.20000000298023224</v>
      </c>
      <c r="AA109" s="105"/>
      <c r="AB109" s="106">
        <f>IF(Z109&gt;=MAX($K$99:$M$106),MAX($H$99:$J$106),IF(Z109&lt;$K$102,$H$102,$H$102+($H$103-$H$102)/($K$103-$K$102)*(Z109-$K$102)))</f>
        <v>0.4000000059604645</v>
      </c>
      <c r="AC109" s="106"/>
      <c r="AD109" s="105">
        <f>Z109</f>
        <v>0.20000000298023224</v>
      </c>
      <c r="AE109" s="105"/>
      <c r="AF109" s="106">
        <f>AB109-X109</f>
        <v>0.800000011920929</v>
      </c>
      <c r="AG109" s="106"/>
      <c r="AH109" s="106"/>
    </row>
    <row r="110" spans="2:34" ht="10.5" customHeight="1">
      <c r="B110" s="26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28"/>
    </row>
    <row r="111" spans="2:34" ht="12.75">
      <c r="B111" s="26"/>
      <c r="C111" s="5"/>
      <c r="D111" s="104" t="s">
        <v>59</v>
      </c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5"/>
      <c r="T111" s="104" t="s">
        <v>60</v>
      </c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</row>
    <row r="112" spans="2:34" ht="12.75">
      <c r="B112" s="26"/>
      <c r="C112" s="5"/>
      <c r="D112" s="105" t="s">
        <v>49</v>
      </c>
      <c r="E112" s="105"/>
      <c r="F112" s="105"/>
      <c r="G112" s="105"/>
      <c r="H112" s="105" t="s">
        <v>50</v>
      </c>
      <c r="I112" s="105"/>
      <c r="J112" s="105" t="s">
        <v>51</v>
      </c>
      <c r="K112" s="105"/>
      <c r="L112" s="105" t="s">
        <v>52</v>
      </c>
      <c r="M112" s="105"/>
      <c r="N112" s="105" t="s">
        <v>53</v>
      </c>
      <c r="O112" s="105"/>
      <c r="P112" s="105" t="s">
        <v>54</v>
      </c>
      <c r="Q112" s="105"/>
      <c r="R112" s="105"/>
      <c r="S112" s="5"/>
      <c r="T112" s="105" t="s">
        <v>49</v>
      </c>
      <c r="U112" s="105"/>
      <c r="V112" s="105"/>
      <c r="W112" s="105"/>
      <c r="X112" s="105" t="s">
        <v>50</v>
      </c>
      <c r="Y112" s="105"/>
      <c r="Z112" s="105" t="s">
        <v>51</v>
      </c>
      <c r="AA112" s="105"/>
      <c r="AB112" s="105" t="s">
        <v>52</v>
      </c>
      <c r="AC112" s="105"/>
      <c r="AD112" s="105" t="s">
        <v>53</v>
      </c>
      <c r="AE112" s="105"/>
      <c r="AF112" s="105" t="s">
        <v>54</v>
      </c>
      <c r="AG112" s="105"/>
      <c r="AH112" s="105"/>
    </row>
    <row r="113" spans="2:34" ht="12.75">
      <c r="B113" s="26"/>
      <c r="C113" s="5"/>
      <c r="D113" s="105" t="s">
        <v>55</v>
      </c>
      <c r="E113" s="105"/>
      <c r="F113" s="105"/>
      <c r="G113" s="105"/>
      <c r="H113" s="106">
        <f>$W$99-(DimH-Covering)</f>
        <v>-0.7250000000000001</v>
      </c>
      <c r="I113" s="106"/>
      <c r="J113" s="105">
        <f>IF(H113&lt;=MIN($H$99:$J$106),MIN($K$99:$M$106),IF(H113&gt;$H$99,$K$99,$K$99+($K$106-$K$99)/($H$106-$H$99)*(H113-$H$99)))</f>
        <v>-0.4000000059604645</v>
      </c>
      <c r="K113" s="105"/>
      <c r="L113" s="106">
        <f>H113</f>
        <v>-0.7250000000000001</v>
      </c>
      <c r="M113" s="106"/>
      <c r="N113" s="106">
        <f>IF(L113&lt;=MIN($H$99:$J$106),MAX($K$99:$M$106),IF(L113&gt;$H$104,$K$104,$K$104+($K$105-$K$104)/($H$105-$H$104)*(L113-$H$104)))</f>
        <v>0.4000000059604645</v>
      </c>
      <c r="O113" s="106"/>
      <c r="P113" s="106">
        <f>N113-J113</f>
        <v>0.800000011920929</v>
      </c>
      <c r="Q113" s="106"/>
      <c r="R113" s="106"/>
      <c r="S113" s="5"/>
      <c r="T113" s="105" t="s">
        <v>55</v>
      </c>
      <c r="U113" s="105"/>
      <c r="V113" s="105"/>
      <c r="W113" s="105"/>
      <c r="X113" s="105">
        <f>$W$99-(DimH-Covering)/2</f>
        <v>-0.4625</v>
      </c>
      <c r="Y113" s="105"/>
      <c r="Z113" s="105">
        <f>IF(X113&lt;=MIN($H$99:$J$106),MIN($K$99:$M$106),IF(X113&gt;$H$99,$K$99,$K$99+($K$106-$K$99)/($H$106-$H$99)*(X113-$H$99)))</f>
        <v>-0.4000000059604645</v>
      </c>
      <c r="AA113" s="105"/>
      <c r="AB113" s="105">
        <f>X113</f>
        <v>-0.4625</v>
      </c>
      <c r="AC113" s="105"/>
      <c r="AD113" s="105">
        <f>IF(AB113&lt;=MIN($H$99:$J$106),MAX($K$99:$M$106),IF(AB113&gt;$H$104,$K$104,$K$104+($K$105-$K$104)/($H$105-$H$104)*(AB113-$H$104)))</f>
        <v>0.4000000059604645</v>
      </c>
      <c r="AE113" s="105"/>
      <c r="AF113" s="106">
        <f>AD113-Z113</f>
        <v>0.800000011920929</v>
      </c>
      <c r="AG113" s="106"/>
      <c r="AH113" s="106"/>
    </row>
    <row r="114" spans="2:34" ht="12.75">
      <c r="B114" s="26"/>
      <c r="C114" s="5"/>
      <c r="D114" s="105" t="s">
        <v>56</v>
      </c>
      <c r="E114" s="105"/>
      <c r="F114" s="105"/>
      <c r="G114" s="105"/>
      <c r="H114" s="106">
        <f>$W$100+(DimH-Covering)</f>
        <v>0.7250000000000001</v>
      </c>
      <c r="I114" s="106"/>
      <c r="J114" s="107">
        <f>IF(H114&gt;=MAX($H$99:$J$106),MIN($K$99:$M$106),IF(H114&lt;$H$100,$K$100,$K$99-($K$106-$K$99)/($H$106-$H$99)*($H$114+$H$99)))</f>
        <v>-0.4000000059604645</v>
      </c>
      <c r="K114" s="108"/>
      <c r="L114" s="106">
        <f>H114</f>
        <v>0.7250000000000001</v>
      </c>
      <c r="M114" s="106"/>
      <c r="N114" s="106">
        <f>IF(L114&gt;=MAX($H$99:$J$106),MAX($K$99:$M$106),IF(L114&lt;$H$103,$K$103,$K$103+($K$102-$K$103)/($H$102-$H$103)*(L114-$H$103)))</f>
        <v>0.4000000059604645</v>
      </c>
      <c r="O114" s="106"/>
      <c r="P114" s="106">
        <f>N114-J114</f>
        <v>0.800000011920929</v>
      </c>
      <c r="Q114" s="106"/>
      <c r="R114" s="106"/>
      <c r="S114" s="5"/>
      <c r="T114" s="105" t="s">
        <v>56</v>
      </c>
      <c r="U114" s="105"/>
      <c r="V114" s="105"/>
      <c r="W114" s="105"/>
      <c r="X114" s="105">
        <f>$W$100+(DimH-Covering)/2</f>
        <v>0.4625</v>
      </c>
      <c r="Y114" s="105"/>
      <c r="Z114" s="107">
        <f>IF(X114&gt;=MAX($H$99:$J$106),MIN($K$99:$M$106),IF(X114&lt;$H$100,$K$100,$K$99-($K$106-$K$99)/($H$106-$H$99)*($X$114+$H$99)))</f>
        <v>-0.4000000059604645</v>
      </c>
      <c r="AA114" s="108"/>
      <c r="AB114" s="105">
        <f>X114</f>
        <v>0.4625</v>
      </c>
      <c r="AC114" s="105"/>
      <c r="AD114" s="106">
        <f>IF(AB114&gt;=MAX($H$99:$J$106),MAX($K$99:$M$106),IF(AB114&lt;$H$103,$K$103,$K$103+($K$102-$K$103)/($H$102-$H$103)*(AB114-$H$103)))</f>
        <v>0.4000000059604645</v>
      </c>
      <c r="AE114" s="106"/>
      <c r="AF114" s="106">
        <f>AD114-Z114</f>
        <v>0.800000011920929</v>
      </c>
      <c r="AG114" s="106"/>
      <c r="AH114" s="106"/>
    </row>
    <row r="115" spans="2:34" ht="12.75">
      <c r="B115" s="26"/>
      <c r="C115" s="5"/>
      <c r="D115" s="105" t="s">
        <v>57</v>
      </c>
      <c r="E115" s="105"/>
      <c r="F115" s="105"/>
      <c r="G115" s="105"/>
      <c r="H115" s="107">
        <f>IF(J115&lt;=MIN($K$99:$M$106),MIN($H$99:$J$106),IF(J115&gt;$K$106,$H$106,$H$106+($H$99-$H$106)/($K$99-$K$106)*(J115-$K$106)))</f>
        <v>-0.4000000059604645</v>
      </c>
      <c r="I115" s="108"/>
      <c r="J115" s="106">
        <f>$Z$99-(DimH-Covering)</f>
        <v>-0.7250000029802323</v>
      </c>
      <c r="K115" s="106"/>
      <c r="L115" s="106">
        <f>IF(J115&lt;=MIN($K$99:$M$106),MAX($H$99:$J$106),IF(J115&gt;$K$101,$H$101,$H$101+($H$100-$H$101)/($K$100-$K$101)*(J115-$K$101)))</f>
        <v>0.4000000059604645</v>
      </c>
      <c r="M115" s="106"/>
      <c r="N115" s="106">
        <f>J115</f>
        <v>-0.7250000029802323</v>
      </c>
      <c r="O115" s="106"/>
      <c r="P115" s="106">
        <f>L115-H115</f>
        <v>0.800000011920929</v>
      </c>
      <c r="Q115" s="106"/>
      <c r="R115" s="106"/>
      <c r="S115" s="5"/>
      <c r="T115" s="105" t="s">
        <v>57</v>
      </c>
      <c r="U115" s="105"/>
      <c r="V115" s="105"/>
      <c r="W115" s="105"/>
      <c r="X115" s="107">
        <f>IF(Z115&lt;=MIN($K$99:$M$106),MIN($H$99:$J$106),IF(Z115&gt;$K$106,$H$106,$H$106+($H$99-$H$106)/($K$99-$K$106)*(Z115-$K$106)))</f>
        <v>-0.4000000059604645</v>
      </c>
      <c r="Y115" s="108"/>
      <c r="Z115" s="105">
        <f>$Z$99-(DimH-Covering)/2</f>
        <v>-0.46250000298023225</v>
      </c>
      <c r="AA115" s="105"/>
      <c r="AB115" s="106">
        <f>IF(Z115&lt;=MIN($K$99:$M$106),MAX($H$99:$J$106),IF(Z115&gt;$K$101,$H$101,$H$101+($H$100-$H$101)/($K$100-$K$101)*(Z115-$K$101)))</f>
        <v>0.4000000059604645</v>
      </c>
      <c r="AC115" s="106"/>
      <c r="AD115" s="105">
        <f>Z115</f>
        <v>-0.46250000298023225</v>
      </c>
      <c r="AE115" s="105"/>
      <c r="AF115" s="106">
        <f>AB115-X115</f>
        <v>0.800000011920929</v>
      </c>
      <c r="AG115" s="106"/>
      <c r="AH115" s="106"/>
    </row>
    <row r="116" spans="2:34" ht="12.75">
      <c r="B116" s="29"/>
      <c r="C116" s="30"/>
      <c r="D116" s="105" t="s">
        <v>58</v>
      </c>
      <c r="E116" s="105"/>
      <c r="F116" s="105"/>
      <c r="G116" s="105"/>
      <c r="H116" s="106">
        <f>IF(J116&gt;=MAX($K$99:$M$106),MIN($H$99:$J$106),IF(J116&lt;$K$105,$H$105,$H$105+($H$104-$H$105)/($K$104-$K$105)*(J116-$K$105)))</f>
        <v>-0.4000000059604645</v>
      </c>
      <c r="I116" s="106"/>
      <c r="J116" s="106">
        <f>$Z$101+(DimH-Covering)</f>
        <v>0.7250000029802323</v>
      </c>
      <c r="K116" s="106"/>
      <c r="L116" s="106">
        <f>IF(J116&gt;=MAX($K$99:$M$106),MAX($H$99:$J$106),IF(J116&lt;$K$102,$H$102,$H$102+($H$103-$H$102)/($K$103-$K$102)*(J116-$K$102)))</f>
        <v>0.4000000059604645</v>
      </c>
      <c r="M116" s="106"/>
      <c r="N116" s="106">
        <f>J116</f>
        <v>0.7250000029802323</v>
      </c>
      <c r="O116" s="106"/>
      <c r="P116" s="106">
        <f>L116-H116</f>
        <v>0.800000011920929</v>
      </c>
      <c r="Q116" s="106"/>
      <c r="R116" s="106"/>
      <c r="S116" s="30"/>
      <c r="T116" s="105" t="s">
        <v>58</v>
      </c>
      <c r="U116" s="105"/>
      <c r="V116" s="105"/>
      <c r="W116" s="105"/>
      <c r="X116" s="106">
        <f>IF(Z116&gt;=MAX($K$99:$M$106),MIN($H$99:$J$106),IF(Z116&lt;$K$105,$H$105,$H$105+($H$104-$H$105)/($K$104-$K$105)*(Z116-$K$105)))</f>
        <v>-0.4000000059604645</v>
      </c>
      <c r="Y116" s="106"/>
      <c r="Z116" s="105">
        <f>$Z$101+(DimH-Covering)/2</f>
        <v>0.46250000298023225</v>
      </c>
      <c r="AA116" s="105"/>
      <c r="AB116" s="106">
        <f>IF(Z116&gt;=MAX($K$99:$M$106),MAX($H$99:$J$106),IF(Z116&lt;$K$102,$H$102,$H$102+($H$103-$H$102)/($K$103-$K$102)*(Z116-$K$102)))</f>
        <v>0.4000000059604645</v>
      </c>
      <c r="AC116" s="106"/>
      <c r="AD116" s="105">
        <f>Z116</f>
        <v>0.46250000298023225</v>
      </c>
      <c r="AE116" s="105"/>
      <c r="AF116" s="106">
        <f>AB116-X116</f>
        <v>0.800000011920929</v>
      </c>
      <c r="AG116" s="106"/>
      <c r="AH116" s="106"/>
    </row>
    <row r="117" spans="2:34" ht="13.5" customHeight="1" thickBot="1">
      <c r="B117" s="26"/>
      <c r="C117" s="101" t="s">
        <v>69</v>
      </c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3"/>
      <c r="AH117" s="28"/>
    </row>
    <row r="118" spans="2:34" ht="3.75" customHeight="1">
      <c r="B118" s="26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28"/>
    </row>
    <row r="119" spans="2:34" ht="11.25" customHeight="1">
      <c r="B119" s="26"/>
      <c r="C119" s="5"/>
      <c r="D119" s="5"/>
      <c r="E119" s="85" t="s">
        <v>67</v>
      </c>
      <c r="F119" s="83"/>
      <c r="G119" s="100" t="s">
        <v>68</v>
      </c>
      <c r="H119" s="96"/>
      <c r="I119" s="96"/>
      <c r="J119" s="96" t="s">
        <v>55</v>
      </c>
      <c r="K119" s="96"/>
      <c r="L119" s="96"/>
      <c r="M119" s="96"/>
      <c r="N119" s="96"/>
      <c r="O119" s="96" t="s">
        <v>56</v>
      </c>
      <c r="P119" s="96"/>
      <c r="Q119" s="96"/>
      <c r="R119" s="96"/>
      <c r="S119" s="96"/>
      <c r="T119" s="96" t="s">
        <v>57</v>
      </c>
      <c r="U119" s="96"/>
      <c r="V119" s="96"/>
      <c r="W119" s="96"/>
      <c r="X119" s="96"/>
      <c r="Y119" s="96" t="s">
        <v>58</v>
      </c>
      <c r="Z119" s="96"/>
      <c r="AA119" s="96"/>
      <c r="AB119" s="96"/>
      <c r="AC119" s="96"/>
      <c r="AD119" s="10"/>
      <c r="AE119" s="10"/>
      <c r="AF119" s="10"/>
      <c r="AG119" s="10"/>
      <c r="AH119" s="28"/>
    </row>
    <row r="120" spans="2:34" ht="11.25" customHeight="1">
      <c r="B120" s="26"/>
      <c r="C120" s="5"/>
      <c r="D120" s="5"/>
      <c r="E120" s="83"/>
      <c r="F120" s="83"/>
      <c r="G120" s="96"/>
      <c r="H120" s="96"/>
      <c r="I120" s="96"/>
      <c r="J120" s="96" t="s">
        <v>25</v>
      </c>
      <c r="K120" s="96"/>
      <c r="L120" s="96" t="s">
        <v>71</v>
      </c>
      <c r="M120" s="96"/>
      <c r="N120" s="96"/>
      <c r="O120" s="96" t="s">
        <v>25</v>
      </c>
      <c r="P120" s="96"/>
      <c r="Q120" s="96" t="s">
        <v>71</v>
      </c>
      <c r="R120" s="96"/>
      <c r="S120" s="96"/>
      <c r="T120" s="96" t="s">
        <v>25</v>
      </c>
      <c r="U120" s="96"/>
      <c r="V120" s="96" t="s">
        <v>71</v>
      </c>
      <c r="W120" s="96"/>
      <c r="X120" s="96"/>
      <c r="Y120" s="96" t="s">
        <v>25</v>
      </c>
      <c r="Z120" s="96"/>
      <c r="AA120" s="96" t="s">
        <v>71</v>
      </c>
      <c r="AB120" s="96"/>
      <c r="AC120" s="96"/>
      <c r="AD120" s="10"/>
      <c r="AE120" s="10"/>
      <c r="AF120" s="10"/>
      <c r="AG120" s="10"/>
      <c r="AH120" s="28"/>
    </row>
    <row r="121" spans="2:34" ht="11.25" customHeight="1">
      <c r="B121" s="26"/>
      <c r="C121" s="5"/>
      <c r="D121" s="10"/>
      <c r="E121" s="83">
        <v>1</v>
      </c>
      <c r="F121" s="83"/>
      <c r="G121" s="81">
        <v>988.5613460540771</v>
      </c>
      <c r="H121" s="81"/>
      <c r="I121" s="81"/>
      <c r="J121" s="81">
        <v>0</v>
      </c>
      <c r="K121" s="81"/>
      <c r="L121" s="81">
        <v>0</v>
      </c>
      <c r="M121" s="81"/>
      <c r="N121" s="81"/>
      <c r="O121" s="81">
        <v>0</v>
      </c>
      <c r="P121" s="81"/>
      <c r="Q121" s="81">
        <v>0</v>
      </c>
      <c r="R121" s="81"/>
      <c r="S121" s="81"/>
      <c r="T121" s="81">
        <v>0</v>
      </c>
      <c r="U121" s="81"/>
      <c r="V121" s="81">
        <v>0</v>
      </c>
      <c r="W121" s="81"/>
      <c r="X121" s="81"/>
      <c r="Y121" s="81">
        <v>0</v>
      </c>
      <c r="Z121" s="81"/>
      <c r="AA121" s="81">
        <v>0</v>
      </c>
      <c r="AB121" s="81"/>
      <c r="AC121" s="81"/>
      <c r="AD121" s="10"/>
      <c r="AE121" s="10"/>
      <c r="AF121" s="10"/>
      <c r="AG121" s="10"/>
      <c r="AH121" s="28"/>
    </row>
    <row r="122" spans="2:34" ht="11.25" customHeight="1">
      <c r="B122" s="26"/>
      <c r="C122" s="5"/>
      <c r="D122" s="10"/>
      <c r="E122" s="83"/>
      <c r="F122" s="83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10"/>
      <c r="AE122" s="10"/>
      <c r="AF122" s="10"/>
      <c r="AG122" s="10"/>
      <c r="AH122" s="28"/>
    </row>
    <row r="123" spans="2:34" ht="11.25" customHeight="1">
      <c r="B123" s="26"/>
      <c r="C123" s="5"/>
      <c r="D123" s="10"/>
      <c r="E123" s="83"/>
      <c r="F123" s="83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10"/>
      <c r="AE123" s="10"/>
      <c r="AF123" s="10"/>
      <c r="AG123" s="10"/>
      <c r="AH123" s="28"/>
    </row>
    <row r="124" spans="2:34" ht="11.25" customHeight="1">
      <c r="B124" s="26"/>
      <c r="C124" s="5"/>
      <c r="D124" s="10"/>
      <c r="E124" s="83"/>
      <c r="F124" s="83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10"/>
      <c r="AE124" s="10"/>
      <c r="AF124" s="10"/>
      <c r="AG124" s="10"/>
      <c r="AH124" s="28"/>
    </row>
    <row r="125" spans="2:34" ht="11.25" customHeight="1">
      <c r="B125" s="26"/>
      <c r="C125" s="5"/>
      <c r="D125" s="10"/>
      <c r="E125" s="83"/>
      <c r="F125" s="83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10"/>
      <c r="AE125" s="10"/>
      <c r="AF125" s="10"/>
      <c r="AG125" s="10"/>
      <c r="AH125" s="28"/>
    </row>
    <row r="126" spans="2:34" ht="11.25" customHeight="1">
      <c r="B126" s="26"/>
      <c r="C126" s="5"/>
      <c r="D126" s="10"/>
      <c r="E126" s="83"/>
      <c r="F126" s="83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10"/>
      <c r="AE126" s="10"/>
      <c r="AF126" s="10"/>
      <c r="AG126" s="10"/>
      <c r="AH126" s="28"/>
    </row>
    <row r="127" spans="2:34" ht="11.25" customHeight="1">
      <c r="B127" s="26"/>
      <c r="C127" s="5"/>
      <c r="D127" s="10"/>
      <c r="E127" s="83"/>
      <c r="F127" s="83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10"/>
      <c r="AE127" s="10"/>
      <c r="AF127" s="10"/>
      <c r="AG127" s="10"/>
      <c r="AH127" s="28"/>
    </row>
    <row r="128" spans="2:34" ht="11.25" customHeight="1">
      <c r="B128" s="26"/>
      <c r="C128" s="5"/>
      <c r="D128" s="10"/>
      <c r="E128" s="83"/>
      <c r="F128" s="83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10"/>
      <c r="AE128" s="10"/>
      <c r="AF128" s="10"/>
      <c r="AG128" s="10"/>
      <c r="AH128" s="28"/>
    </row>
    <row r="129" spans="2:34" ht="11.25" customHeight="1">
      <c r="B129" s="26"/>
      <c r="C129" s="5"/>
      <c r="D129" s="10"/>
      <c r="E129" s="83"/>
      <c r="F129" s="83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10"/>
      <c r="AE129" s="10"/>
      <c r="AF129" s="10"/>
      <c r="AG129" s="10"/>
      <c r="AH129" s="28"/>
    </row>
    <row r="130" spans="2:34" ht="11.25" customHeight="1">
      <c r="B130" s="26"/>
      <c r="C130" s="5"/>
      <c r="D130" s="10"/>
      <c r="E130" s="83"/>
      <c r="F130" s="83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10"/>
      <c r="AE130" s="10"/>
      <c r="AF130" s="10"/>
      <c r="AG130" s="10"/>
      <c r="AH130" s="28"/>
    </row>
    <row r="131" spans="2:34" ht="11.25" customHeight="1">
      <c r="B131" s="26"/>
      <c r="C131" s="5"/>
      <c r="D131" s="10"/>
      <c r="E131" s="83"/>
      <c r="F131" s="83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10"/>
      <c r="AE131" s="10"/>
      <c r="AF131" s="10"/>
      <c r="AG131" s="10"/>
      <c r="AH131" s="28"/>
    </row>
    <row r="132" spans="2:34" ht="11.25" customHeight="1">
      <c r="B132" s="26"/>
      <c r="C132" s="5"/>
      <c r="D132" s="10"/>
      <c r="E132" s="83"/>
      <c r="F132" s="83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10"/>
      <c r="AE132" s="10"/>
      <c r="AF132" s="10"/>
      <c r="AG132" s="10"/>
      <c r="AH132" s="28"/>
    </row>
    <row r="133" spans="2:34" ht="11.25" customHeight="1">
      <c r="B133" s="26"/>
      <c r="C133" s="5"/>
      <c r="D133" s="10"/>
      <c r="E133" s="83"/>
      <c r="F133" s="83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10"/>
      <c r="AE133" s="10"/>
      <c r="AF133" s="10"/>
      <c r="AG133" s="10"/>
      <c r="AH133" s="28"/>
    </row>
    <row r="134" spans="2:34" ht="11.25" customHeight="1">
      <c r="B134" s="26"/>
      <c r="C134" s="5"/>
      <c r="D134" s="10"/>
      <c r="E134" s="83"/>
      <c r="F134" s="83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10"/>
      <c r="AE134" s="10"/>
      <c r="AF134" s="10"/>
      <c r="AG134" s="10"/>
      <c r="AH134" s="28"/>
    </row>
    <row r="135" spans="2:34" ht="11.25" customHeight="1">
      <c r="B135" s="26"/>
      <c r="C135" s="5"/>
      <c r="D135" s="10"/>
      <c r="E135" s="83"/>
      <c r="F135" s="83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10"/>
      <c r="AE135" s="10"/>
      <c r="AF135" s="10"/>
      <c r="AG135" s="10"/>
      <c r="AH135" s="28"/>
    </row>
    <row r="136" spans="2:34" ht="11.25" customHeight="1">
      <c r="B136" s="26"/>
      <c r="C136" s="5"/>
      <c r="D136" s="10"/>
      <c r="E136" s="83"/>
      <c r="F136" s="83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10"/>
      <c r="AE136" s="10"/>
      <c r="AF136" s="10"/>
      <c r="AG136" s="10"/>
      <c r="AH136" s="28"/>
    </row>
    <row r="137" spans="2:34" ht="11.25" customHeight="1">
      <c r="B137" s="26"/>
      <c r="C137" s="5"/>
      <c r="D137" s="10"/>
      <c r="E137" s="83"/>
      <c r="F137" s="83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  <c r="AD137" s="10"/>
      <c r="AE137" s="10"/>
      <c r="AF137" s="10"/>
      <c r="AG137" s="10"/>
      <c r="AH137" s="28"/>
    </row>
    <row r="138" spans="2:34" ht="11.25" customHeight="1">
      <c r="B138" s="26"/>
      <c r="C138" s="5"/>
      <c r="D138" s="10"/>
      <c r="E138" s="83"/>
      <c r="F138" s="83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10"/>
      <c r="AE138" s="10"/>
      <c r="AF138" s="10"/>
      <c r="AG138" s="10"/>
      <c r="AH138" s="28"/>
    </row>
    <row r="139" spans="2:34" ht="11.25" customHeight="1">
      <c r="B139" s="26"/>
      <c r="C139" s="5"/>
      <c r="D139" s="10"/>
      <c r="E139" s="83"/>
      <c r="F139" s="83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10"/>
      <c r="AE139" s="10"/>
      <c r="AF139" s="10"/>
      <c r="AG139" s="10"/>
      <c r="AH139" s="28"/>
    </row>
    <row r="140" spans="2:34" ht="11.25" customHeight="1">
      <c r="B140" s="26"/>
      <c r="C140" s="5"/>
      <c r="D140" s="10"/>
      <c r="E140" s="83"/>
      <c r="F140" s="83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10"/>
      <c r="AE140" s="10"/>
      <c r="AF140" s="10"/>
      <c r="AG140" s="10"/>
      <c r="AH140" s="28"/>
    </row>
    <row r="141" spans="2:34" ht="11.25" customHeight="1">
      <c r="B141" s="26"/>
      <c r="C141" s="5"/>
      <c r="D141" s="10"/>
      <c r="E141" s="83"/>
      <c r="F141" s="83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10"/>
      <c r="AE141" s="10"/>
      <c r="AF141" s="10"/>
      <c r="AG141" s="10"/>
      <c r="AH141" s="28"/>
    </row>
    <row r="142" spans="2:34" ht="11.25" customHeight="1">
      <c r="B142" s="26"/>
      <c r="C142" s="5"/>
      <c r="D142" s="10"/>
      <c r="E142" s="83"/>
      <c r="F142" s="83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10"/>
      <c r="AE142" s="10"/>
      <c r="AF142" s="10"/>
      <c r="AG142" s="10"/>
      <c r="AH142" s="28"/>
    </row>
    <row r="143" spans="2:34" ht="11.25" customHeight="1">
      <c r="B143" s="26"/>
      <c r="C143" s="5"/>
      <c r="D143" s="10"/>
      <c r="E143" s="83"/>
      <c r="F143" s="83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10"/>
      <c r="AE143" s="10"/>
      <c r="AF143" s="10"/>
      <c r="AG143" s="10"/>
      <c r="AH143" s="28"/>
    </row>
    <row r="144" spans="2:34" ht="11.25" customHeight="1">
      <c r="B144" s="26"/>
      <c r="C144" s="5"/>
      <c r="D144" s="10"/>
      <c r="E144" s="83"/>
      <c r="F144" s="83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10"/>
      <c r="AE144" s="10"/>
      <c r="AF144" s="10"/>
      <c r="AG144" s="10"/>
      <c r="AH144" s="28"/>
    </row>
    <row r="145" spans="2:34" ht="11.25" customHeight="1">
      <c r="B145" s="26"/>
      <c r="C145" s="5"/>
      <c r="D145" s="10"/>
      <c r="E145" s="83"/>
      <c r="F145" s="83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10"/>
      <c r="AE145" s="10"/>
      <c r="AF145" s="10"/>
      <c r="AG145" s="10"/>
      <c r="AH145" s="28"/>
    </row>
    <row r="146" spans="2:34" ht="11.25" customHeight="1">
      <c r="B146" s="26"/>
      <c r="C146" s="5"/>
      <c r="D146" s="10"/>
      <c r="E146" s="84" t="s">
        <v>37</v>
      </c>
      <c r="F146" s="84"/>
      <c r="G146" s="82">
        <f>ABS(SUM(G121:I145))</f>
        <v>988.5613460540771</v>
      </c>
      <c r="H146" s="82"/>
      <c r="I146" s="82"/>
      <c r="J146" s="82"/>
      <c r="K146" s="82"/>
      <c r="L146" s="82">
        <f>ABS(SUM(L121:N145))</f>
        <v>0</v>
      </c>
      <c r="M146" s="82"/>
      <c r="N146" s="82"/>
      <c r="O146" s="82"/>
      <c r="P146" s="82"/>
      <c r="Q146" s="82">
        <f>ABS(SUM(Q121:S145))</f>
        <v>0</v>
      </c>
      <c r="R146" s="82"/>
      <c r="S146" s="82"/>
      <c r="T146" s="82"/>
      <c r="U146" s="82"/>
      <c r="V146" s="82">
        <f>ABS(SUM(V121:X145))</f>
        <v>0</v>
      </c>
      <c r="W146" s="82"/>
      <c r="X146" s="82"/>
      <c r="Y146" s="82"/>
      <c r="Z146" s="82"/>
      <c r="AA146" s="82">
        <f>ABS(SUM(AA121:AC145))</f>
        <v>0</v>
      </c>
      <c r="AB146" s="82"/>
      <c r="AC146" s="82"/>
      <c r="AD146" s="10"/>
      <c r="AE146" s="10"/>
      <c r="AF146" s="10"/>
      <c r="AG146" s="10"/>
      <c r="AH146" s="28"/>
    </row>
    <row r="147" spans="2:34" ht="3.75" customHeight="1" thickBot="1">
      <c r="B147" s="26"/>
      <c r="C147" s="5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28"/>
    </row>
    <row r="148" spans="2:34" ht="12.75" customHeight="1" thickBot="1">
      <c r="B148" s="26"/>
      <c r="C148" s="97" t="s">
        <v>70</v>
      </c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  <c r="AD148" s="98"/>
      <c r="AE148" s="98"/>
      <c r="AF148" s="98"/>
      <c r="AG148" s="99"/>
      <c r="AH148" s="28"/>
    </row>
    <row r="149" spans="2:34" ht="3.75" customHeight="1">
      <c r="B149" s="26"/>
      <c r="C149" s="5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28"/>
    </row>
    <row r="150" spans="2:34" ht="11.25" customHeight="1">
      <c r="B150" s="26"/>
      <c r="C150" s="5"/>
      <c r="D150" s="5"/>
      <c r="E150" s="85" t="s">
        <v>67</v>
      </c>
      <c r="F150" s="83"/>
      <c r="G150" s="100" t="s">
        <v>68</v>
      </c>
      <c r="H150" s="96"/>
      <c r="I150" s="96"/>
      <c r="J150" s="85" t="s">
        <v>72</v>
      </c>
      <c r="K150" s="85"/>
      <c r="L150" s="85"/>
      <c r="M150" s="85" t="s">
        <v>73</v>
      </c>
      <c r="N150" s="85"/>
      <c r="O150" s="85"/>
      <c r="P150" s="85" t="s">
        <v>74</v>
      </c>
      <c r="Q150" s="85"/>
      <c r="R150" s="85"/>
      <c r="S150" s="85" t="s">
        <v>75</v>
      </c>
      <c r="T150" s="85"/>
      <c r="U150" s="85"/>
      <c r="V150" s="85" t="s">
        <v>76</v>
      </c>
      <c r="W150" s="85"/>
      <c r="X150" s="85"/>
      <c r="Y150" s="85" t="s">
        <v>77</v>
      </c>
      <c r="Z150" s="85"/>
      <c r="AA150" s="85"/>
      <c r="AB150" s="85"/>
      <c r="AC150" s="5"/>
      <c r="AD150" s="2"/>
      <c r="AE150" s="2"/>
      <c r="AF150" s="2"/>
      <c r="AG150" s="2"/>
      <c r="AH150" s="28"/>
    </row>
    <row r="151" spans="2:34" ht="11.25" customHeight="1">
      <c r="B151" s="26"/>
      <c r="C151" s="5"/>
      <c r="D151" s="5"/>
      <c r="E151" s="83"/>
      <c r="F151" s="83"/>
      <c r="G151" s="96"/>
      <c r="H151" s="96"/>
      <c r="I151" s="96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5"/>
      <c r="AD151" s="2"/>
      <c r="AE151" s="2"/>
      <c r="AF151" s="2"/>
      <c r="AG151" s="2"/>
      <c r="AH151" s="28"/>
    </row>
    <row r="152" spans="2:34" ht="11.25" customHeight="1">
      <c r="B152" s="26"/>
      <c r="C152" s="5"/>
      <c r="D152" s="5"/>
      <c r="E152" s="83">
        <v>1</v>
      </c>
      <c r="F152" s="83"/>
      <c r="G152" s="81">
        <v>988.5613460540771</v>
      </c>
      <c r="H152" s="81"/>
      <c r="I152" s="81"/>
      <c r="J152" s="81">
        <v>0</v>
      </c>
      <c r="K152" s="81"/>
      <c r="L152" s="81"/>
      <c r="M152" s="81">
        <v>0</v>
      </c>
      <c r="N152" s="81"/>
      <c r="O152" s="81"/>
      <c r="P152" s="81">
        <v>0</v>
      </c>
      <c r="Q152" s="81"/>
      <c r="R152" s="81"/>
      <c r="S152" s="81">
        <v>0</v>
      </c>
      <c r="T152" s="81"/>
      <c r="U152" s="81"/>
      <c r="V152" s="81">
        <v>0</v>
      </c>
      <c r="W152" s="81"/>
      <c r="X152" s="81"/>
      <c r="Y152" s="81">
        <v>0</v>
      </c>
      <c r="Z152" s="81"/>
      <c r="AA152" s="81"/>
      <c r="AB152" s="81"/>
      <c r="AC152" s="10"/>
      <c r="AD152" s="10"/>
      <c r="AE152" s="10"/>
      <c r="AF152" s="10"/>
      <c r="AG152" s="10"/>
      <c r="AH152" s="28"/>
    </row>
    <row r="153" spans="2:34" ht="11.25" customHeight="1">
      <c r="B153" s="26"/>
      <c r="C153" s="5"/>
      <c r="D153" s="5"/>
      <c r="E153" s="83"/>
      <c r="F153" s="83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10"/>
      <c r="AD153" s="10"/>
      <c r="AE153" s="10"/>
      <c r="AF153" s="10"/>
      <c r="AG153" s="10"/>
      <c r="AH153" s="28"/>
    </row>
    <row r="154" spans="2:34" ht="11.25" customHeight="1">
      <c r="B154" s="26"/>
      <c r="C154" s="5"/>
      <c r="D154" s="5"/>
      <c r="E154" s="83"/>
      <c r="F154" s="83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10"/>
      <c r="AD154" s="10"/>
      <c r="AE154" s="10"/>
      <c r="AF154" s="10"/>
      <c r="AG154" s="10"/>
      <c r="AH154" s="28"/>
    </row>
    <row r="155" spans="2:34" ht="11.25" customHeight="1">
      <c r="B155" s="26"/>
      <c r="C155" s="5"/>
      <c r="D155" s="5"/>
      <c r="E155" s="83"/>
      <c r="F155" s="83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10"/>
      <c r="AD155" s="10"/>
      <c r="AE155" s="10"/>
      <c r="AF155" s="10"/>
      <c r="AG155" s="10"/>
      <c r="AH155" s="28"/>
    </row>
    <row r="156" spans="2:34" ht="11.25" customHeight="1">
      <c r="B156" s="26"/>
      <c r="C156" s="5"/>
      <c r="D156" s="5"/>
      <c r="E156" s="83"/>
      <c r="F156" s="83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10"/>
      <c r="AD156" s="10"/>
      <c r="AE156" s="10"/>
      <c r="AF156" s="10"/>
      <c r="AG156" s="10"/>
      <c r="AH156" s="28"/>
    </row>
    <row r="157" spans="2:34" ht="11.25" customHeight="1">
      <c r="B157" s="26"/>
      <c r="C157" s="5"/>
      <c r="D157" s="5"/>
      <c r="E157" s="83"/>
      <c r="F157" s="83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10"/>
      <c r="AD157" s="10"/>
      <c r="AE157" s="10"/>
      <c r="AF157" s="10"/>
      <c r="AG157" s="10"/>
      <c r="AH157" s="28"/>
    </row>
    <row r="158" spans="2:34" ht="11.25" customHeight="1">
      <c r="B158" s="26"/>
      <c r="C158" s="5"/>
      <c r="D158" s="5"/>
      <c r="E158" s="83"/>
      <c r="F158" s="83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10"/>
      <c r="AD158" s="10"/>
      <c r="AE158" s="10"/>
      <c r="AF158" s="10"/>
      <c r="AG158" s="10"/>
      <c r="AH158" s="28"/>
    </row>
    <row r="159" spans="2:34" ht="11.25" customHeight="1">
      <c r="B159" s="26"/>
      <c r="C159" s="5"/>
      <c r="D159" s="5"/>
      <c r="E159" s="83"/>
      <c r="F159" s="83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10"/>
      <c r="AD159" s="10"/>
      <c r="AE159" s="10"/>
      <c r="AF159" s="10"/>
      <c r="AG159" s="10"/>
      <c r="AH159" s="28"/>
    </row>
    <row r="160" spans="2:34" ht="11.25" customHeight="1">
      <c r="B160" s="26"/>
      <c r="C160" s="5"/>
      <c r="D160" s="5"/>
      <c r="E160" s="83"/>
      <c r="F160" s="83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10"/>
      <c r="AD160" s="10"/>
      <c r="AE160" s="10"/>
      <c r="AF160" s="10"/>
      <c r="AG160" s="10"/>
      <c r="AH160" s="28"/>
    </row>
    <row r="161" spans="2:34" ht="11.25" customHeight="1">
      <c r="B161" s="26"/>
      <c r="C161" s="5"/>
      <c r="D161" s="5"/>
      <c r="E161" s="83"/>
      <c r="F161" s="83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10"/>
      <c r="AD161" s="10"/>
      <c r="AE161" s="10"/>
      <c r="AF161" s="10"/>
      <c r="AG161" s="10"/>
      <c r="AH161" s="28"/>
    </row>
    <row r="162" spans="2:34" ht="11.25" customHeight="1">
      <c r="B162" s="26"/>
      <c r="C162" s="5"/>
      <c r="D162" s="5"/>
      <c r="E162" s="83"/>
      <c r="F162" s="83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  <c r="AC162" s="10"/>
      <c r="AD162" s="10"/>
      <c r="AE162" s="10"/>
      <c r="AF162" s="10"/>
      <c r="AG162" s="10"/>
      <c r="AH162" s="28"/>
    </row>
    <row r="163" spans="2:34" ht="11.25" customHeight="1">
      <c r="B163" s="26"/>
      <c r="C163" s="5"/>
      <c r="D163" s="5"/>
      <c r="E163" s="83"/>
      <c r="F163" s="83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10"/>
      <c r="AD163" s="10"/>
      <c r="AE163" s="10"/>
      <c r="AF163" s="10"/>
      <c r="AG163" s="10"/>
      <c r="AH163" s="28"/>
    </row>
    <row r="164" spans="2:34" ht="11.25" customHeight="1">
      <c r="B164" s="26"/>
      <c r="C164" s="5"/>
      <c r="D164" s="5"/>
      <c r="E164" s="83"/>
      <c r="F164" s="83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10"/>
      <c r="AD164" s="10"/>
      <c r="AE164" s="10"/>
      <c r="AF164" s="10"/>
      <c r="AG164" s="10"/>
      <c r="AH164" s="28"/>
    </row>
    <row r="165" spans="2:34" ht="11.25" customHeight="1">
      <c r="B165" s="26"/>
      <c r="C165" s="5"/>
      <c r="D165" s="5"/>
      <c r="E165" s="83"/>
      <c r="F165" s="83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  <c r="AC165" s="10"/>
      <c r="AD165" s="10"/>
      <c r="AE165" s="10"/>
      <c r="AF165" s="10"/>
      <c r="AG165" s="10"/>
      <c r="AH165" s="28"/>
    </row>
    <row r="166" spans="2:34" ht="11.25" customHeight="1">
      <c r="B166" s="26"/>
      <c r="C166" s="5"/>
      <c r="D166" s="5"/>
      <c r="E166" s="83"/>
      <c r="F166" s="83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  <c r="AC166" s="10"/>
      <c r="AD166" s="10"/>
      <c r="AE166" s="10"/>
      <c r="AF166" s="10"/>
      <c r="AG166" s="10"/>
      <c r="AH166" s="28"/>
    </row>
    <row r="167" spans="2:34" ht="11.25" customHeight="1">
      <c r="B167" s="26"/>
      <c r="C167" s="5"/>
      <c r="D167" s="5"/>
      <c r="E167" s="83"/>
      <c r="F167" s="83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  <c r="AC167" s="10"/>
      <c r="AD167" s="10"/>
      <c r="AE167" s="10"/>
      <c r="AF167" s="10"/>
      <c r="AG167" s="10"/>
      <c r="AH167" s="28"/>
    </row>
    <row r="168" spans="2:34" ht="11.25" customHeight="1">
      <c r="B168" s="26"/>
      <c r="C168" s="5"/>
      <c r="D168" s="5"/>
      <c r="E168" s="83"/>
      <c r="F168" s="83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  <c r="AC168" s="10"/>
      <c r="AD168" s="10"/>
      <c r="AE168" s="10"/>
      <c r="AF168" s="10"/>
      <c r="AG168" s="10"/>
      <c r="AH168" s="28"/>
    </row>
    <row r="169" spans="2:34" ht="11.25" customHeight="1">
      <c r="B169" s="26"/>
      <c r="C169" s="5"/>
      <c r="D169" s="5"/>
      <c r="E169" s="83"/>
      <c r="F169" s="83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  <c r="AC169" s="10"/>
      <c r="AD169" s="10"/>
      <c r="AE169" s="10"/>
      <c r="AF169" s="10"/>
      <c r="AG169" s="10"/>
      <c r="AH169" s="28"/>
    </row>
    <row r="170" spans="2:34" ht="11.25" customHeight="1">
      <c r="B170" s="26"/>
      <c r="C170" s="5"/>
      <c r="D170" s="5"/>
      <c r="E170" s="83"/>
      <c r="F170" s="83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  <c r="AC170" s="10"/>
      <c r="AD170" s="10"/>
      <c r="AE170" s="10"/>
      <c r="AF170" s="10"/>
      <c r="AG170" s="10"/>
      <c r="AH170" s="28"/>
    </row>
    <row r="171" spans="2:34" ht="11.25" customHeight="1">
      <c r="B171" s="26"/>
      <c r="C171" s="5"/>
      <c r="D171" s="5"/>
      <c r="E171" s="83"/>
      <c r="F171" s="83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  <c r="AC171" s="10"/>
      <c r="AD171" s="10"/>
      <c r="AE171" s="10"/>
      <c r="AF171" s="10"/>
      <c r="AG171" s="10"/>
      <c r="AH171" s="28"/>
    </row>
    <row r="172" spans="2:34" ht="11.25" customHeight="1">
      <c r="B172" s="26"/>
      <c r="C172" s="5"/>
      <c r="D172" s="5"/>
      <c r="E172" s="83"/>
      <c r="F172" s="83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  <c r="AC172" s="10"/>
      <c r="AD172" s="10"/>
      <c r="AE172" s="10"/>
      <c r="AF172" s="10"/>
      <c r="AG172" s="10"/>
      <c r="AH172" s="28"/>
    </row>
    <row r="173" spans="2:34" ht="11.25" customHeight="1">
      <c r="B173" s="26"/>
      <c r="C173" s="5"/>
      <c r="D173" s="5"/>
      <c r="E173" s="83"/>
      <c r="F173" s="83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  <c r="AC173" s="10"/>
      <c r="AD173" s="10"/>
      <c r="AE173" s="10"/>
      <c r="AF173" s="10"/>
      <c r="AG173" s="10"/>
      <c r="AH173" s="28"/>
    </row>
    <row r="174" spans="2:34" ht="11.25" customHeight="1">
      <c r="B174" s="26"/>
      <c r="C174" s="5"/>
      <c r="D174" s="5"/>
      <c r="E174" s="83"/>
      <c r="F174" s="83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  <c r="AC174" s="10"/>
      <c r="AD174" s="10"/>
      <c r="AE174" s="10"/>
      <c r="AF174" s="10"/>
      <c r="AG174" s="10"/>
      <c r="AH174" s="28"/>
    </row>
    <row r="175" spans="2:34" ht="12.75" customHeight="1">
      <c r="B175" s="26"/>
      <c r="C175" s="5"/>
      <c r="D175" s="5"/>
      <c r="E175" s="83"/>
      <c r="F175" s="83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  <c r="AC175" s="10"/>
      <c r="AD175" s="10"/>
      <c r="AE175" s="10"/>
      <c r="AF175" s="10"/>
      <c r="AG175" s="10"/>
      <c r="AH175" s="28"/>
    </row>
    <row r="176" spans="2:34" ht="12.75">
      <c r="B176" s="26"/>
      <c r="C176" s="5"/>
      <c r="D176" s="5"/>
      <c r="E176" s="83"/>
      <c r="F176" s="83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5"/>
      <c r="AD176" s="5"/>
      <c r="AE176" s="5"/>
      <c r="AF176" s="5"/>
      <c r="AG176" s="5"/>
      <c r="AH176" s="28"/>
    </row>
    <row r="177" spans="2:34" ht="12.75">
      <c r="B177" s="29"/>
      <c r="C177" s="30"/>
      <c r="D177" s="30"/>
      <c r="E177" s="84" t="s">
        <v>37</v>
      </c>
      <c r="F177" s="84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>
        <f>SUM(Y152:AB176)</f>
        <v>0</v>
      </c>
      <c r="Z177" s="82"/>
      <c r="AA177" s="82"/>
      <c r="AB177" s="82"/>
      <c r="AC177" s="30"/>
      <c r="AD177" s="30"/>
      <c r="AE177" s="30"/>
      <c r="AF177" s="30"/>
      <c r="AG177" s="30"/>
      <c r="AH177" s="31"/>
    </row>
    <row r="178" spans="2:34" ht="13.5" thickBot="1">
      <c r="B178" s="26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28"/>
    </row>
    <row r="179" spans="2:34" ht="15" thickBot="1">
      <c r="B179" s="26"/>
      <c r="C179" s="97" t="s">
        <v>78</v>
      </c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8"/>
      <c r="AD179" s="98"/>
      <c r="AE179" s="98"/>
      <c r="AF179" s="98"/>
      <c r="AG179" s="99"/>
      <c r="AH179" s="28"/>
    </row>
    <row r="180" spans="2:34" ht="12" customHeight="1">
      <c r="B180" s="26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28"/>
    </row>
    <row r="181" spans="2:34" ht="12" customHeight="1">
      <c r="B181" s="26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28"/>
    </row>
    <row r="182" spans="2:34" ht="12" customHeight="1">
      <c r="B182" s="86" t="s">
        <v>67</v>
      </c>
      <c r="C182" s="87"/>
      <c r="D182" s="90" t="s">
        <v>68</v>
      </c>
      <c r="E182" s="91"/>
      <c r="F182" s="92"/>
      <c r="G182" s="72" t="s">
        <v>55</v>
      </c>
      <c r="H182" s="73"/>
      <c r="I182" s="73"/>
      <c r="J182" s="73"/>
      <c r="K182" s="73"/>
      <c r="L182" s="73"/>
      <c r="M182" s="74"/>
      <c r="N182" s="72" t="s">
        <v>56</v>
      </c>
      <c r="O182" s="73"/>
      <c r="P182" s="73"/>
      <c r="Q182" s="73"/>
      <c r="R182" s="73"/>
      <c r="S182" s="73"/>
      <c r="T182" s="74"/>
      <c r="U182" s="72" t="s">
        <v>57</v>
      </c>
      <c r="V182" s="73"/>
      <c r="W182" s="73"/>
      <c r="X182" s="73"/>
      <c r="Y182" s="73"/>
      <c r="Z182" s="73"/>
      <c r="AA182" s="74"/>
      <c r="AB182" s="72" t="s">
        <v>58</v>
      </c>
      <c r="AC182" s="73"/>
      <c r="AD182" s="73"/>
      <c r="AE182" s="73"/>
      <c r="AF182" s="73"/>
      <c r="AG182" s="73"/>
      <c r="AH182" s="74"/>
    </row>
    <row r="183" spans="2:34" ht="12" customHeight="1">
      <c r="B183" s="88"/>
      <c r="C183" s="89"/>
      <c r="D183" s="93"/>
      <c r="E183" s="94"/>
      <c r="F183" s="95"/>
      <c r="G183" s="72" t="s">
        <v>25</v>
      </c>
      <c r="H183" s="74"/>
      <c r="I183" s="59" t="s">
        <v>79</v>
      </c>
      <c r="J183" s="60"/>
      <c r="K183" s="59" t="s">
        <v>66</v>
      </c>
      <c r="L183" s="75"/>
      <c r="M183" s="60"/>
      <c r="N183" s="72" t="s">
        <v>25</v>
      </c>
      <c r="O183" s="74"/>
      <c r="P183" s="59" t="s">
        <v>79</v>
      </c>
      <c r="Q183" s="60"/>
      <c r="R183" s="59" t="s">
        <v>66</v>
      </c>
      <c r="S183" s="75"/>
      <c r="T183" s="60"/>
      <c r="U183" s="72" t="s">
        <v>25</v>
      </c>
      <c r="V183" s="74"/>
      <c r="W183" s="59" t="s">
        <v>79</v>
      </c>
      <c r="X183" s="60"/>
      <c r="Y183" s="59" t="s">
        <v>66</v>
      </c>
      <c r="Z183" s="75"/>
      <c r="AA183" s="60"/>
      <c r="AB183" s="72" t="s">
        <v>25</v>
      </c>
      <c r="AC183" s="74"/>
      <c r="AD183" s="59" t="s">
        <v>79</v>
      </c>
      <c r="AE183" s="60"/>
      <c r="AF183" s="59" t="s">
        <v>66</v>
      </c>
      <c r="AG183" s="75"/>
      <c r="AH183" s="60"/>
    </row>
    <row r="184" spans="2:34" ht="12" customHeight="1">
      <c r="B184" s="57">
        <v>1</v>
      </c>
      <c r="C184" s="58"/>
      <c r="D184" s="57">
        <v>988.5613460540771</v>
      </c>
      <c r="E184" s="80"/>
      <c r="F184" s="58"/>
      <c r="G184" s="57">
        <v>7.450580485901526E-09</v>
      </c>
      <c r="H184" s="58"/>
      <c r="I184" s="59">
        <v>0</v>
      </c>
      <c r="J184" s="60"/>
      <c r="K184" s="59">
        <v>0</v>
      </c>
      <c r="L184" s="75"/>
      <c r="M184" s="60"/>
      <c r="N184" s="57">
        <v>7.450580485901526E-09</v>
      </c>
      <c r="O184" s="58"/>
      <c r="P184" s="59">
        <v>0</v>
      </c>
      <c r="Q184" s="60"/>
      <c r="R184" s="59">
        <v>0</v>
      </c>
      <c r="S184" s="75"/>
      <c r="T184" s="60"/>
      <c r="U184" s="57">
        <v>0</v>
      </c>
      <c r="V184" s="58"/>
      <c r="W184" s="59">
        <v>0</v>
      </c>
      <c r="X184" s="60"/>
      <c r="Y184" s="59">
        <v>0</v>
      </c>
      <c r="Z184" s="75"/>
      <c r="AA184" s="60"/>
      <c r="AB184" s="57">
        <v>0</v>
      </c>
      <c r="AC184" s="58"/>
      <c r="AD184" s="59">
        <v>0.20000000298023224</v>
      </c>
      <c r="AE184" s="60"/>
      <c r="AF184" s="66">
        <v>0</v>
      </c>
      <c r="AG184" s="67"/>
      <c r="AH184" s="68"/>
    </row>
    <row r="185" spans="2:34" ht="12" customHeight="1">
      <c r="B185" s="57"/>
      <c r="C185" s="58"/>
      <c r="D185" s="57"/>
      <c r="E185" s="80"/>
      <c r="F185" s="58"/>
      <c r="G185" s="57"/>
      <c r="H185" s="58"/>
      <c r="I185" s="59"/>
      <c r="J185" s="60"/>
      <c r="K185" s="59"/>
      <c r="L185" s="75"/>
      <c r="M185" s="60"/>
      <c r="N185" s="57"/>
      <c r="O185" s="58"/>
      <c r="P185" s="59"/>
      <c r="Q185" s="60"/>
      <c r="R185" s="66"/>
      <c r="S185" s="67"/>
      <c r="T185" s="68"/>
      <c r="U185" s="57"/>
      <c r="V185" s="58"/>
      <c r="W185" s="59"/>
      <c r="X185" s="60"/>
      <c r="Y185" s="59"/>
      <c r="Z185" s="75"/>
      <c r="AA185" s="60"/>
      <c r="AB185" s="57"/>
      <c r="AC185" s="58"/>
      <c r="AD185" s="59"/>
      <c r="AE185" s="60"/>
      <c r="AF185" s="66"/>
      <c r="AG185" s="67"/>
      <c r="AH185" s="68"/>
    </row>
    <row r="186" spans="2:34" ht="12" customHeight="1">
      <c r="B186" s="57"/>
      <c r="C186" s="58"/>
      <c r="D186" s="57"/>
      <c r="E186" s="80"/>
      <c r="F186" s="58"/>
      <c r="G186" s="57"/>
      <c r="H186" s="58"/>
      <c r="I186" s="59"/>
      <c r="J186" s="60"/>
      <c r="K186" s="59"/>
      <c r="L186" s="75"/>
      <c r="M186" s="60"/>
      <c r="N186" s="57"/>
      <c r="O186" s="58"/>
      <c r="P186" s="59"/>
      <c r="Q186" s="60"/>
      <c r="R186" s="66"/>
      <c r="S186" s="67"/>
      <c r="T186" s="68"/>
      <c r="U186" s="57"/>
      <c r="V186" s="58"/>
      <c r="W186" s="59"/>
      <c r="X186" s="60"/>
      <c r="Y186" s="59"/>
      <c r="Z186" s="75"/>
      <c r="AA186" s="60"/>
      <c r="AB186" s="57"/>
      <c r="AC186" s="58"/>
      <c r="AD186" s="59"/>
      <c r="AE186" s="60"/>
      <c r="AF186" s="66"/>
      <c r="AG186" s="67"/>
      <c r="AH186" s="68"/>
    </row>
    <row r="187" spans="2:34" ht="12" customHeight="1">
      <c r="B187" s="57"/>
      <c r="C187" s="58"/>
      <c r="D187" s="57"/>
      <c r="E187" s="80"/>
      <c r="F187" s="58"/>
      <c r="G187" s="57"/>
      <c r="H187" s="58"/>
      <c r="I187" s="59"/>
      <c r="J187" s="60"/>
      <c r="K187" s="59"/>
      <c r="L187" s="75"/>
      <c r="M187" s="60"/>
      <c r="N187" s="57"/>
      <c r="O187" s="58"/>
      <c r="P187" s="59"/>
      <c r="Q187" s="60"/>
      <c r="R187" s="66"/>
      <c r="S187" s="67"/>
      <c r="T187" s="68"/>
      <c r="U187" s="57"/>
      <c r="V187" s="58"/>
      <c r="W187" s="59"/>
      <c r="X187" s="60"/>
      <c r="Y187" s="59"/>
      <c r="Z187" s="75"/>
      <c r="AA187" s="60"/>
      <c r="AB187" s="57"/>
      <c r="AC187" s="58"/>
      <c r="AD187" s="59"/>
      <c r="AE187" s="60"/>
      <c r="AF187" s="66"/>
      <c r="AG187" s="67"/>
      <c r="AH187" s="68"/>
    </row>
    <row r="188" spans="2:34" ht="12" customHeight="1">
      <c r="B188" s="57"/>
      <c r="C188" s="58"/>
      <c r="D188" s="57"/>
      <c r="E188" s="80"/>
      <c r="F188" s="58"/>
      <c r="G188" s="57"/>
      <c r="H188" s="58"/>
      <c r="I188" s="59"/>
      <c r="J188" s="60"/>
      <c r="K188" s="59"/>
      <c r="L188" s="75"/>
      <c r="M188" s="60"/>
      <c r="N188" s="57"/>
      <c r="O188" s="58"/>
      <c r="P188" s="59"/>
      <c r="Q188" s="60"/>
      <c r="R188" s="66"/>
      <c r="S188" s="67"/>
      <c r="T188" s="68"/>
      <c r="U188" s="57"/>
      <c r="V188" s="58"/>
      <c r="W188" s="59"/>
      <c r="X188" s="60"/>
      <c r="Y188" s="59"/>
      <c r="Z188" s="75"/>
      <c r="AA188" s="60"/>
      <c r="AB188" s="57"/>
      <c r="AC188" s="58"/>
      <c r="AD188" s="59"/>
      <c r="AE188" s="60"/>
      <c r="AF188" s="66"/>
      <c r="AG188" s="67"/>
      <c r="AH188" s="68"/>
    </row>
    <row r="189" spans="2:39" ht="12" customHeight="1">
      <c r="B189" s="57"/>
      <c r="C189" s="58"/>
      <c r="D189" s="57"/>
      <c r="E189" s="80"/>
      <c r="F189" s="58"/>
      <c r="G189" s="57"/>
      <c r="H189" s="58"/>
      <c r="I189" s="59"/>
      <c r="J189" s="60"/>
      <c r="K189" s="59"/>
      <c r="L189" s="75"/>
      <c r="M189" s="60"/>
      <c r="N189" s="57"/>
      <c r="O189" s="58"/>
      <c r="P189" s="59"/>
      <c r="Q189" s="60"/>
      <c r="R189" s="66"/>
      <c r="S189" s="67"/>
      <c r="T189" s="68"/>
      <c r="U189" s="57"/>
      <c r="V189" s="58"/>
      <c r="W189" s="59"/>
      <c r="X189" s="60"/>
      <c r="Y189" s="59"/>
      <c r="Z189" s="75"/>
      <c r="AA189" s="60"/>
      <c r="AB189" s="57"/>
      <c r="AC189" s="58"/>
      <c r="AD189" s="59"/>
      <c r="AE189" s="60"/>
      <c r="AF189" s="66"/>
      <c r="AG189" s="67"/>
      <c r="AH189" s="68"/>
      <c r="AM189" s="5"/>
    </row>
    <row r="190" spans="2:39" ht="12" customHeight="1">
      <c r="B190" s="57"/>
      <c r="C190" s="58"/>
      <c r="D190" s="57"/>
      <c r="E190" s="80"/>
      <c r="F190" s="58"/>
      <c r="G190" s="57"/>
      <c r="H190" s="58"/>
      <c r="I190" s="59"/>
      <c r="J190" s="60"/>
      <c r="K190" s="59"/>
      <c r="L190" s="75"/>
      <c r="M190" s="60"/>
      <c r="N190" s="57"/>
      <c r="O190" s="58"/>
      <c r="P190" s="59"/>
      <c r="Q190" s="60"/>
      <c r="R190" s="66"/>
      <c r="S190" s="67"/>
      <c r="T190" s="68"/>
      <c r="U190" s="57"/>
      <c r="V190" s="58"/>
      <c r="W190" s="59"/>
      <c r="X190" s="60"/>
      <c r="Y190" s="59"/>
      <c r="Z190" s="75"/>
      <c r="AA190" s="60"/>
      <c r="AB190" s="57"/>
      <c r="AC190" s="58"/>
      <c r="AD190" s="59"/>
      <c r="AE190" s="60"/>
      <c r="AF190" s="66"/>
      <c r="AG190" s="67"/>
      <c r="AH190" s="68"/>
      <c r="AM190" s="5"/>
    </row>
    <row r="191" spans="2:39" ht="12" customHeight="1">
      <c r="B191" s="57"/>
      <c r="C191" s="58"/>
      <c r="D191" s="57"/>
      <c r="E191" s="80"/>
      <c r="F191" s="58"/>
      <c r="G191" s="57"/>
      <c r="H191" s="58"/>
      <c r="I191" s="59"/>
      <c r="J191" s="60"/>
      <c r="K191" s="59"/>
      <c r="L191" s="75"/>
      <c r="M191" s="60"/>
      <c r="N191" s="57"/>
      <c r="O191" s="58"/>
      <c r="P191" s="59"/>
      <c r="Q191" s="60"/>
      <c r="R191" s="66"/>
      <c r="S191" s="67"/>
      <c r="T191" s="68"/>
      <c r="U191" s="57"/>
      <c r="V191" s="58"/>
      <c r="W191" s="59"/>
      <c r="X191" s="60"/>
      <c r="Y191" s="59"/>
      <c r="Z191" s="75"/>
      <c r="AA191" s="60"/>
      <c r="AB191" s="57"/>
      <c r="AC191" s="58"/>
      <c r="AD191" s="59"/>
      <c r="AE191" s="60"/>
      <c r="AF191" s="66"/>
      <c r="AG191" s="67"/>
      <c r="AH191" s="68"/>
      <c r="AM191" s="5"/>
    </row>
    <row r="192" spans="2:39" ht="12" customHeight="1">
      <c r="B192" s="57"/>
      <c r="C192" s="58"/>
      <c r="D192" s="57"/>
      <c r="E192" s="80"/>
      <c r="F192" s="58"/>
      <c r="G192" s="57"/>
      <c r="H192" s="58"/>
      <c r="I192" s="59"/>
      <c r="J192" s="60"/>
      <c r="K192" s="59"/>
      <c r="L192" s="75"/>
      <c r="M192" s="60"/>
      <c r="N192" s="57"/>
      <c r="O192" s="58"/>
      <c r="P192" s="59"/>
      <c r="Q192" s="60"/>
      <c r="R192" s="66"/>
      <c r="S192" s="67"/>
      <c r="T192" s="68"/>
      <c r="U192" s="57"/>
      <c r="V192" s="58"/>
      <c r="W192" s="59"/>
      <c r="X192" s="60"/>
      <c r="Y192" s="59"/>
      <c r="Z192" s="75"/>
      <c r="AA192" s="60"/>
      <c r="AB192" s="57"/>
      <c r="AC192" s="58"/>
      <c r="AD192" s="59"/>
      <c r="AE192" s="60"/>
      <c r="AF192" s="66"/>
      <c r="AG192" s="67"/>
      <c r="AH192" s="68"/>
      <c r="AM192" s="5"/>
    </row>
    <row r="193" spans="2:39" ht="12" customHeight="1">
      <c r="B193" s="57"/>
      <c r="C193" s="58"/>
      <c r="D193" s="57"/>
      <c r="E193" s="80"/>
      <c r="F193" s="58"/>
      <c r="G193" s="57"/>
      <c r="H193" s="58"/>
      <c r="I193" s="59"/>
      <c r="J193" s="60"/>
      <c r="K193" s="59"/>
      <c r="L193" s="75"/>
      <c r="M193" s="60"/>
      <c r="N193" s="57"/>
      <c r="O193" s="58"/>
      <c r="P193" s="59"/>
      <c r="Q193" s="60"/>
      <c r="R193" s="66"/>
      <c r="S193" s="67"/>
      <c r="T193" s="68"/>
      <c r="U193" s="57"/>
      <c r="V193" s="58"/>
      <c r="W193" s="59"/>
      <c r="X193" s="60"/>
      <c r="Y193" s="59"/>
      <c r="Z193" s="75"/>
      <c r="AA193" s="60"/>
      <c r="AB193" s="57"/>
      <c r="AC193" s="58"/>
      <c r="AD193" s="59"/>
      <c r="AE193" s="60"/>
      <c r="AF193" s="66"/>
      <c r="AG193" s="67"/>
      <c r="AH193" s="68"/>
      <c r="AM193" s="5"/>
    </row>
    <row r="194" spans="2:34" ht="12" customHeight="1">
      <c r="B194" s="57"/>
      <c r="C194" s="58"/>
      <c r="D194" s="57"/>
      <c r="E194" s="80"/>
      <c r="F194" s="58"/>
      <c r="G194" s="57"/>
      <c r="H194" s="58"/>
      <c r="I194" s="59"/>
      <c r="J194" s="60"/>
      <c r="K194" s="59"/>
      <c r="L194" s="75"/>
      <c r="M194" s="60"/>
      <c r="N194" s="57"/>
      <c r="O194" s="58"/>
      <c r="P194" s="59"/>
      <c r="Q194" s="60"/>
      <c r="R194" s="66"/>
      <c r="S194" s="67"/>
      <c r="T194" s="68"/>
      <c r="U194" s="57"/>
      <c r="V194" s="58"/>
      <c r="W194" s="59"/>
      <c r="X194" s="60"/>
      <c r="Y194" s="59"/>
      <c r="Z194" s="75"/>
      <c r="AA194" s="60"/>
      <c r="AB194" s="57"/>
      <c r="AC194" s="58"/>
      <c r="AD194" s="59"/>
      <c r="AE194" s="60"/>
      <c r="AF194" s="66"/>
      <c r="AG194" s="67"/>
      <c r="AH194" s="68"/>
    </row>
    <row r="195" spans="2:34" ht="12" customHeight="1">
      <c r="B195" s="57"/>
      <c r="C195" s="58"/>
      <c r="D195" s="57"/>
      <c r="E195" s="80"/>
      <c r="F195" s="58"/>
      <c r="G195" s="57"/>
      <c r="H195" s="58"/>
      <c r="I195" s="59"/>
      <c r="J195" s="60"/>
      <c r="K195" s="59"/>
      <c r="L195" s="75"/>
      <c r="M195" s="60"/>
      <c r="N195" s="57"/>
      <c r="O195" s="58"/>
      <c r="P195" s="59"/>
      <c r="Q195" s="60"/>
      <c r="R195" s="66"/>
      <c r="S195" s="67"/>
      <c r="T195" s="68"/>
      <c r="U195" s="57"/>
      <c r="V195" s="58"/>
      <c r="W195" s="59"/>
      <c r="X195" s="60"/>
      <c r="Y195" s="59"/>
      <c r="Z195" s="75"/>
      <c r="AA195" s="60"/>
      <c r="AB195" s="57"/>
      <c r="AC195" s="58"/>
      <c r="AD195" s="59"/>
      <c r="AE195" s="60"/>
      <c r="AF195" s="66"/>
      <c r="AG195" s="67"/>
      <c r="AH195" s="68"/>
    </row>
    <row r="196" spans="2:34" ht="12" customHeight="1">
      <c r="B196" s="57"/>
      <c r="C196" s="58"/>
      <c r="D196" s="57"/>
      <c r="E196" s="80"/>
      <c r="F196" s="58"/>
      <c r="G196" s="57"/>
      <c r="H196" s="58"/>
      <c r="I196" s="59"/>
      <c r="J196" s="60"/>
      <c r="K196" s="59"/>
      <c r="L196" s="75"/>
      <c r="M196" s="60"/>
      <c r="N196" s="57"/>
      <c r="O196" s="58"/>
      <c r="P196" s="59"/>
      <c r="Q196" s="60"/>
      <c r="R196" s="66"/>
      <c r="S196" s="67"/>
      <c r="T196" s="68"/>
      <c r="U196" s="57"/>
      <c r="V196" s="58"/>
      <c r="W196" s="59"/>
      <c r="X196" s="60"/>
      <c r="Y196" s="59"/>
      <c r="Z196" s="75"/>
      <c r="AA196" s="60"/>
      <c r="AB196" s="57"/>
      <c r="AC196" s="58"/>
      <c r="AD196" s="59"/>
      <c r="AE196" s="60"/>
      <c r="AF196" s="66"/>
      <c r="AG196" s="67"/>
      <c r="AH196" s="68"/>
    </row>
    <row r="197" spans="2:34" ht="12" customHeight="1">
      <c r="B197" s="57"/>
      <c r="C197" s="58"/>
      <c r="D197" s="57"/>
      <c r="E197" s="80"/>
      <c r="F197" s="58"/>
      <c r="G197" s="57"/>
      <c r="H197" s="58"/>
      <c r="I197" s="59"/>
      <c r="J197" s="60"/>
      <c r="K197" s="59"/>
      <c r="L197" s="75"/>
      <c r="M197" s="60"/>
      <c r="N197" s="57"/>
      <c r="O197" s="58"/>
      <c r="P197" s="59"/>
      <c r="Q197" s="60"/>
      <c r="R197" s="66"/>
      <c r="S197" s="67"/>
      <c r="T197" s="68"/>
      <c r="U197" s="57"/>
      <c r="V197" s="58"/>
      <c r="W197" s="59"/>
      <c r="X197" s="60"/>
      <c r="Y197" s="59"/>
      <c r="Z197" s="75"/>
      <c r="AA197" s="60"/>
      <c r="AB197" s="57"/>
      <c r="AC197" s="58"/>
      <c r="AD197" s="59"/>
      <c r="AE197" s="60"/>
      <c r="AF197" s="66"/>
      <c r="AG197" s="67"/>
      <c r="AH197" s="68"/>
    </row>
    <row r="198" spans="2:34" ht="12" customHeight="1">
      <c r="B198" s="57"/>
      <c r="C198" s="58"/>
      <c r="D198" s="57"/>
      <c r="E198" s="80"/>
      <c r="F198" s="58"/>
      <c r="G198" s="57"/>
      <c r="H198" s="58"/>
      <c r="I198" s="59"/>
      <c r="J198" s="60"/>
      <c r="K198" s="59"/>
      <c r="L198" s="75"/>
      <c r="M198" s="60"/>
      <c r="N198" s="57"/>
      <c r="O198" s="58"/>
      <c r="P198" s="59"/>
      <c r="Q198" s="60"/>
      <c r="R198" s="66"/>
      <c r="S198" s="67"/>
      <c r="T198" s="68"/>
      <c r="U198" s="57"/>
      <c r="V198" s="58"/>
      <c r="W198" s="59"/>
      <c r="X198" s="60"/>
      <c r="Y198" s="59"/>
      <c r="Z198" s="75"/>
      <c r="AA198" s="60"/>
      <c r="AB198" s="57"/>
      <c r="AC198" s="58"/>
      <c r="AD198" s="59"/>
      <c r="AE198" s="60"/>
      <c r="AF198" s="66"/>
      <c r="AG198" s="67"/>
      <c r="AH198" s="68"/>
    </row>
    <row r="199" spans="2:34" ht="12" customHeight="1">
      <c r="B199" s="57"/>
      <c r="C199" s="58"/>
      <c r="D199" s="57"/>
      <c r="E199" s="80"/>
      <c r="F199" s="58"/>
      <c r="G199" s="57"/>
      <c r="H199" s="58"/>
      <c r="I199" s="59"/>
      <c r="J199" s="60"/>
      <c r="K199" s="59"/>
      <c r="L199" s="75"/>
      <c r="M199" s="60"/>
      <c r="N199" s="57"/>
      <c r="O199" s="58"/>
      <c r="P199" s="59"/>
      <c r="Q199" s="60"/>
      <c r="R199" s="66"/>
      <c r="S199" s="67"/>
      <c r="T199" s="68"/>
      <c r="U199" s="57"/>
      <c r="V199" s="58"/>
      <c r="W199" s="59"/>
      <c r="X199" s="60"/>
      <c r="Y199" s="59"/>
      <c r="Z199" s="75"/>
      <c r="AA199" s="60"/>
      <c r="AB199" s="57"/>
      <c r="AC199" s="58"/>
      <c r="AD199" s="59"/>
      <c r="AE199" s="60"/>
      <c r="AF199" s="66"/>
      <c r="AG199" s="67"/>
      <c r="AH199" s="68"/>
    </row>
    <row r="200" spans="2:34" ht="12" customHeight="1">
      <c r="B200" s="57"/>
      <c r="C200" s="58"/>
      <c r="D200" s="57"/>
      <c r="E200" s="80"/>
      <c r="F200" s="58"/>
      <c r="G200" s="57"/>
      <c r="H200" s="58"/>
      <c r="I200" s="59"/>
      <c r="J200" s="60"/>
      <c r="K200" s="59"/>
      <c r="L200" s="75"/>
      <c r="M200" s="60"/>
      <c r="N200" s="57"/>
      <c r="O200" s="58"/>
      <c r="P200" s="59"/>
      <c r="Q200" s="60"/>
      <c r="R200" s="66"/>
      <c r="S200" s="67"/>
      <c r="T200" s="68"/>
      <c r="U200" s="57"/>
      <c r="V200" s="58"/>
      <c r="W200" s="59"/>
      <c r="X200" s="60"/>
      <c r="Y200" s="59"/>
      <c r="Z200" s="75"/>
      <c r="AA200" s="60"/>
      <c r="AB200" s="57"/>
      <c r="AC200" s="58"/>
      <c r="AD200" s="59"/>
      <c r="AE200" s="60"/>
      <c r="AF200" s="66"/>
      <c r="AG200" s="67"/>
      <c r="AH200" s="68"/>
    </row>
    <row r="201" spans="2:34" ht="12" customHeight="1">
      <c r="B201" s="57"/>
      <c r="C201" s="58"/>
      <c r="D201" s="57"/>
      <c r="E201" s="80"/>
      <c r="F201" s="58"/>
      <c r="G201" s="57"/>
      <c r="H201" s="58"/>
      <c r="I201" s="59"/>
      <c r="J201" s="60"/>
      <c r="K201" s="59"/>
      <c r="L201" s="75"/>
      <c r="M201" s="60"/>
      <c r="N201" s="57"/>
      <c r="O201" s="58"/>
      <c r="P201" s="59"/>
      <c r="Q201" s="60"/>
      <c r="R201" s="66"/>
      <c r="S201" s="67"/>
      <c r="T201" s="68"/>
      <c r="U201" s="57"/>
      <c r="V201" s="58"/>
      <c r="W201" s="59"/>
      <c r="X201" s="60"/>
      <c r="Y201" s="59"/>
      <c r="Z201" s="75"/>
      <c r="AA201" s="60"/>
      <c r="AB201" s="57"/>
      <c r="AC201" s="58"/>
      <c r="AD201" s="59"/>
      <c r="AE201" s="60"/>
      <c r="AF201" s="66"/>
      <c r="AG201" s="67"/>
      <c r="AH201" s="68"/>
    </row>
    <row r="202" spans="2:34" ht="12" customHeight="1">
      <c r="B202" s="57"/>
      <c r="C202" s="58"/>
      <c r="D202" s="57"/>
      <c r="E202" s="80"/>
      <c r="F202" s="58"/>
      <c r="G202" s="57"/>
      <c r="H202" s="58"/>
      <c r="I202" s="59"/>
      <c r="J202" s="60"/>
      <c r="K202" s="59"/>
      <c r="L202" s="75"/>
      <c r="M202" s="60"/>
      <c r="N202" s="57"/>
      <c r="O202" s="58"/>
      <c r="P202" s="59"/>
      <c r="Q202" s="60"/>
      <c r="R202" s="66"/>
      <c r="S202" s="67"/>
      <c r="T202" s="68"/>
      <c r="U202" s="57"/>
      <c r="V202" s="58"/>
      <c r="W202" s="59"/>
      <c r="X202" s="60"/>
      <c r="Y202" s="59"/>
      <c r="Z202" s="75"/>
      <c r="AA202" s="60"/>
      <c r="AB202" s="57"/>
      <c r="AC202" s="58"/>
      <c r="AD202" s="59"/>
      <c r="AE202" s="60"/>
      <c r="AF202" s="66"/>
      <c r="AG202" s="67"/>
      <c r="AH202" s="68"/>
    </row>
    <row r="203" spans="2:34" ht="12" customHeight="1">
      <c r="B203" s="57"/>
      <c r="C203" s="58"/>
      <c r="D203" s="57"/>
      <c r="E203" s="80"/>
      <c r="F203" s="58"/>
      <c r="G203" s="57"/>
      <c r="H203" s="58"/>
      <c r="I203" s="59"/>
      <c r="J203" s="60"/>
      <c r="K203" s="59"/>
      <c r="L203" s="75"/>
      <c r="M203" s="60"/>
      <c r="N203" s="57"/>
      <c r="O203" s="58"/>
      <c r="P203" s="59"/>
      <c r="Q203" s="60"/>
      <c r="R203" s="66"/>
      <c r="S203" s="67"/>
      <c r="T203" s="68"/>
      <c r="U203" s="57"/>
      <c r="V203" s="58"/>
      <c r="W203" s="59"/>
      <c r="X203" s="60"/>
      <c r="Y203" s="59"/>
      <c r="Z203" s="75"/>
      <c r="AA203" s="60"/>
      <c r="AB203" s="57"/>
      <c r="AC203" s="58"/>
      <c r="AD203" s="59"/>
      <c r="AE203" s="60"/>
      <c r="AF203" s="66"/>
      <c r="AG203" s="67"/>
      <c r="AH203" s="68"/>
    </row>
    <row r="204" spans="2:34" ht="12" customHeight="1">
      <c r="B204" s="57"/>
      <c r="C204" s="58"/>
      <c r="D204" s="57"/>
      <c r="E204" s="80"/>
      <c r="F204" s="58"/>
      <c r="G204" s="57"/>
      <c r="H204" s="58"/>
      <c r="I204" s="59"/>
      <c r="J204" s="60"/>
      <c r="K204" s="59"/>
      <c r="L204" s="75"/>
      <c r="M204" s="60"/>
      <c r="N204" s="57"/>
      <c r="O204" s="58"/>
      <c r="P204" s="59"/>
      <c r="Q204" s="60"/>
      <c r="R204" s="66"/>
      <c r="S204" s="67"/>
      <c r="T204" s="68"/>
      <c r="U204" s="57"/>
      <c r="V204" s="58"/>
      <c r="W204" s="59"/>
      <c r="X204" s="60"/>
      <c r="Y204" s="59"/>
      <c r="Z204" s="75"/>
      <c r="AA204" s="60"/>
      <c r="AB204" s="57"/>
      <c r="AC204" s="58"/>
      <c r="AD204" s="59"/>
      <c r="AE204" s="60"/>
      <c r="AF204" s="66"/>
      <c r="AG204" s="67"/>
      <c r="AH204" s="68"/>
    </row>
    <row r="205" spans="2:34" ht="12" customHeight="1">
      <c r="B205" s="57"/>
      <c r="C205" s="58"/>
      <c r="D205" s="57"/>
      <c r="E205" s="80"/>
      <c r="F205" s="58"/>
      <c r="G205" s="57"/>
      <c r="H205" s="58"/>
      <c r="I205" s="59"/>
      <c r="J205" s="60"/>
      <c r="K205" s="59"/>
      <c r="L205" s="75"/>
      <c r="M205" s="60"/>
      <c r="N205" s="57"/>
      <c r="O205" s="58"/>
      <c r="P205" s="59"/>
      <c r="Q205" s="60"/>
      <c r="R205" s="66"/>
      <c r="S205" s="67"/>
      <c r="T205" s="68"/>
      <c r="U205" s="57"/>
      <c r="V205" s="58"/>
      <c r="W205" s="59"/>
      <c r="X205" s="60"/>
      <c r="Y205" s="59"/>
      <c r="Z205" s="75"/>
      <c r="AA205" s="60"/>
      <c r="AB205" s="57"/>
      <c r="AC205" s="58"/>
      <c r="AD205" s="59"/>
      <c r="AE205" s="60"/>
      <c r="AF205" s="66"/>
      <c r="AG205" s="67"/>
      <c r="AH205" s="68"/>
    </row>
    <row r="206" spans="2:34" ht="12" customHeight="1">
      <c r="B206" s="57"/>
      <c r="C206" s="58"/>
      <c r="D206" s="57"/>
      <c r="E206" s="80"/>
      <c r="F206" s="58"/>
      <c r="G206" s="57"/>
      <c r="H206" s="58"/>
      <c r="I206" s="59"/>
      <c r="J206" s="60"/>
      <c r="K206" s="59"/>
      <c r="L206" s="75"/>
      <c r="M206" s="60"/>
      <c r="N206" s="57"/>
      <c r="O206" s="58"/>
      <c r="P206" s="59"/>
      <c r="Q206" s="60"/>
      <c r="R206" s="66"/>
      <c r="S206" s="67"/>
      <c r="T206" s="68"/>
      <c r="U206" s="57"/>
      <c r="V206" s="58"/>
      <c r="W206" s="59"/>
      <c r="X206" s="60"/>
      <c r="Y206" s="59"/>
      <c r="Z206" s="75"/>
      <c r="AA206" s="60"/>
      <c r="AB206" s="57"/>
      <c r="AC206" s="58"/>
      <c r="AD206" s="59"/>
      <c r="AE206" s="60"/>
      <c r="AF206" s="66"/>
      <c r="AG206" s="67"/>
      <c r="AH206" s="68"/>
    </row>
    <row r="207" spans="2:34" ht="12" customHeight="1">
      <c r="B207" s="57"/>
      <c r="C207" s="58"/>
      <c r="D207" s="57"/>
      <c r="E207" s="80"/>
      <c r="F207" s="58"/>
      <c r="G207" s="57"/>
      <c r="H207" s="58"/>
      <c r="I207" s="59"/>
      <c r="J207" s="60"/>
      <c r="K207" s="59"/>
      <c r="L207" s="75"/>
      <c r="M207" s="60"/>
      <c r="N207" s="57"/>
      <c r="O207" s="58"/>
      <c r="P207" s="59"/>
      <c r="Q207" s="60"/>
      <c r="R207" s="66"/>
      <c r="S207" s="67"/>
      <c r="T207" s="68"/>
      <c r="U207" s="57"/>
      <c r="V207" s="58"/>
      <c r="W207" s="59"/>
      <c r="X207" s="60"/>
      <c r="Y207" s="59"/>
      <c r="Z207" s="75"/>
      <c r="AA207" s="60"/>
      <c r="AB207" s="57"/>
      <c r="AC207" s="58"/>
      <c r="AD207" s="59"/>
      <c r="AE207" s="60"/>
      <c r="AF207" s="66"/>
      <c r="AG207" s="67"/>
      <c r="AH207" s="68"/>
    </row>
    <row r="208" spans="2:34" ht="12" customHeight="1">
      <c r="B208" s="57"/>
      <c r="C208" s="58"/>
      <c r="D208" s="57"/>
      <c r="E208" s="80"/>
      <c r="F208" s="58"/>
      <c r="G208" s="57"/>
      <c r="H208" s="58"/>
      <c r="I208" s="59"/>
      <c r="J208" s="60"/>
      <c r="K208" s="59"/>
      <c r="L208" s="75"/>
      <c r="M208" s="60"/>
      <c r="N208" s="57"/>
      <c r="O208" s="58"/>
      <c r="P208" s="59"/>
      <c r="Q208" s="60"/>
      <c r="R208" s="66"/>
      <c r="S208" s="67"/>
      <c r="T208" s="68"/>
      <c r="U208" s="57"/>
      <c r="V208" s="58"/>
      <c r="W208" s="59"/>
      <c r="X208" s="60"/>
      <c r="Y208" s="59"/>
      <c r="Z208" s="75"/>
      <c r="AA208" s="60"/>
      <c r="AB208" s="57"/>
      <c r="AC208" s="58"/>
      <c r="AD208" s="59"/>
      <c r="AE208" s="60"/>
      <c r="AF208" s="66"/>
      <c r="AG208" s="67"/>
      <c r="AH208" s="68"/>
    </row>
    <row r="209" spans="2:34" ht="12" customHeight="1">
      <c r="B209" s="61" t="s">
        <v>37</v>
      </c>
      <c r="C209" s="62"/>
      <c r="D209" s="61">
        <f>ABS(SUM(D184:F208))</f>
        <v>988.5613460540771</v>
      </c>
      <c r="E209" s="79"/>
      <c r="F209" s="62"/>
      <c r="G209" s="61"/>
      <c r="H209" s="62"/>
      <c r="I209" s="63"/>
      <c r="J209" s="64"/>
      <c r="K209" s="69">
        <f>SUM(K184:M208)</f>
        <v>0</v>
      </c>
      <c r="L209" s="70"/>
      <c r="M209" s="71"/>
      <c r="N209" s="61"/>
      <c r="O209" s="62"/>
      <c r="P209" s="63"/>
      <c r="Q209" s="64"/>
      <c r="R209" s="76">
        <f>SUM(R184:T208)</f>
        <v>0</v>
      </c>
      <c r="S209" s="77"/>
      <c r="T209" s="78"/>
      <c r="U209" s="61"/>
      <c r="V209" s="62"/>
      <c r="W209" s="63"/>
      <c r="X209" s="64"/>
      <c r="Y209" s="69">
        <f>SUM(Y184:AA208)</f>
        <v>0</v>
      </c>
      <c r="Z209" s="70"/>
      <c r="AA209" s="71"/>
      <c r="AB209" s="61"/>
      <c r="AC209" s="62"/>
      <c r="AD209" s="63"/>
      <c r="AE209" s="64"/>
      <c r="AF209" s="65">
        <f>SUM(AF184:AH208)</f>
        <v>0</v>
      </c>
      <c r="AG209" s="55"/>
      <c r="AH209" s="56"/>
    </row>
    <row r="210" spans="2:34" ht="12" customHeight="1" thickBot="1">
      <c r="B210" s="26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28"/>
    </row>
    <row r="211" spans="2:34" ht="12" customHeight="1" thickBot="1">
      <c r="B211" s="26"/>
      <c r="C211" s="145" t="s">
        <v>81</v>
      </c>
      <c r="D211" s="146"/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  <c r="O211" s="146"/>
      <c r="P211" s="146"/>
      <c r="Q211" s="146"/>
      <c r="R211" s="146"/>
      <c r="S211" s="146"/>
      <c r="T211" s="146"/>
      <c r="U211" s="146"/>
      <c r="V211" s="146"/>
      <c r="W211" s="146"/>
      <c r="X211" s="146"/>
      <c r="Y211" s="146"/>
      <c r="Z211" s="146"/>
      <c r="AA211" s="146"/>
      <c r="AB211" s="146"/>
      <c r="AC211" s="146"/>
      <c r="AD211" s="146"/>
      <c r="AE211" s="146"/>
      <c r="AF211" s="146"/>
      <c r="AG211" s="146"/>
      <c r="AH211" s="147"/>
    </row>
    <row r="212" spans="2:34" ht="12" customHeight="1">
      <c r="B212" s="26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28"/>
    </row>
    <row r="213" spans="2:34" ht="12" customHeight="1">
      <c r="B213" s="26"/>
      <c r="C213" s="23" t="s">
        <v>82</v>
      </c>
      <c r="D213" s="24"/>
      <c r="E213" s="24"/>
      <c r="F213" s="24"/>
      <c r="G213" s="24"/>
      <c r="H213" s="24"/>
      <c r="I213" s="24"/>
      <c r="J213" s="24"/>
      <c r="K213" s="24"/>
      <c r="L213" s="24" t="s">
        <v>0</v>
      </c>
      <c r="M213" s="149">
        <f>$L$146</f>
        <v>0</v>
      </c>
      <c r="N213" s="151"/>
      <c r="O213" s="151"/>
      <c r="P213" s="24" t="s">
        <v>1</v>
      </c>
      <c r="Q213" s="24"/>
      <c r="R213" s="24" t="s">
        <v>54</v>
      </c>
      <c r="S213" s="24"/>
      <c r="T213" s="24" t="s">
        <v>0</v>
      </c>
      <c r="U213" s="149">
        <f>$P$113</f>
        <v>0.800000011920929</v>
      </c>
      <c r="V213" s="149"/>
      <c r="W213" s="149"/>
      <c r="X213" s="24" t="s">
        <v>41</v>
      </c>
      <c r="Y213" s="24" t="s">
        <v>88</v>
      </c>
      <c r="Z213" s="24"/>
      <c r="AA213" s="24"/>
      <c r="AB213" s="24"/>
      <c r="AC213" s="24" t="s">
        <v>0</v>
      </c>
      <c r="AD213" s="156">
        <f>M213/U213/(DimH-Covering)/1000</f>
        <v>0</v>
      </c>
      <c r="AE213" s="156"/>
      <c r="AF213" s="156"/>
      <c r="AG213" s="24" t="s">
        <v>16</v>
      </c>
      <c r="AH213" s="25"/>
    </row>
    <row r="214" spans="2:34" ht="12" customHeight="1">
      <c r="B214" s="26"/>
      <c r="C214" s="26"/>
      <c r="D214" s="5"/>
      <c r="E214" s="5"/>
      <c r="F214" s="5"/>
      <c r="G214" s="5"/>
      <c r="H214" s="5"/>
      <c r="I214" s="5"/>
      <c r="J214" s="5"/>
      <c r="K214" s="5"/>
      <c r="L214" s="5"/>
      <c r="M214" s="27"/>
      <c r="N214" s="27"/>
      <c r="O214" s="27"/>
      <c r="P214" s="5"/>
      <c r="Q214" s="5"/>
      <c r="R214" s="5"/>
      <c r="S214" s="5"/>
      <c r="T214" s="5"/>
      <c r="U214" s="27"/>
      <c r="V214" s="27"/>
      <c r="W214" s="27"/>
      <c r="X214" s="5"/>
      <c r="Y214" s="5"/>
      <c r="Z214" s="5"/>
      <c r="AA214" s="5"/>
      <c r="AB214" s="5"/>
      <c r="AC214" s="5"/>
      <c r="AD214" s="35"/>
      <c r="AE214" s="35"/>
      <c r="AF214" s="35"/>
      <c r="AG214" s="5"/>
      <c r="AH214" s="28"/>
    </row>
    <row r="215" spans="2:34" ht="12" customHeight="1">
      <c r="B215" s="26"/>
      <c r="C215" s="26" t="s">
        <v>83</v>
      </c>
      <c r="D215" s="5"/>
      <c r="E215" s="5"/>
      <c r="F215" s="5"/>
      <c r="G215" s="5"/>
      <c r="H215" s="5"/>
      <c r="I215" s="5"/>
      <c r="J215" s="5"/>
      <c r="K215" s="5"/>
      <c r="L215" s="5" t="s">
        <v>0</v>
      </c>
      <c r="M215" s="150">
        <f>$Q$146</f>
        <v>0</v>
      </c>
      <c r="N215" s="144"/>
      <c r="O215" s="144"/>
      <c r="P215" s="5" t="s">
        <v>1</v>
      </c>
      <c r="Q215" s="5"/>
      <c r="R215" s="5" t="s">
        <v>54</v>
      </c>
      <c r="S215" s="5"/>
      <c r="T215" s="5" t="s">
        <v>0</v>
      </c>
      <c r="U215" s="150">
        <f>$P$114</f>
        <v>0.800000011920929</v>
      </c>
      <c r="V215" s="150"/>
      <c r="W215" s="150"/>
      <c r="X215" s="5" t="s">
        <v>41</v>
      </c>
      <c r="Y215" s="5" t="s">
        <v>88</v>
      </c>
      <c r="Z215" s="5"/>
      <c r="AA215" s="5"/>
      <c r="AB215" s="5"/>
      <c r="AC215" s="5" t="s">
        <v>0</v>
      </c>
      <c r="AD215" s="143">
        <f>M215/U215/(DimH-Covering)/1000</f>
        <v>0</v>
      </c>
      <c r="AE215" s="143"/>
      <c r="AF215" s="143"/>
      <c r="AG215" s="5" t="s">
        <v>16</v>
      </c>
      <c r="AH215" s="28"/>
    </row>
    <row r="216" spans="2:34" ht="12" customHeight="1">
      <c r="B216" s="26"/>
      <c r="C216" s="26"/>
      <c r="D216" s="5"/>
      <c r="E216" s="5"/>
      <c r="F216" s="5"/>
      <c r="G216" s="5"/>
      <c r="H216" s="5"/>
      <c r="I216" s="5"/>
      <c r="J216" s="5"/>
      <c r="K216" s="5"/>
      <c r="L216" s="5"/>
      <c r="M216" s="27"/>
      <c r="N216" s="27"/>
      <c r="O216" s="27"/>
      <c r="P216" s="5"/>
      <c r="Q216" s="5"/>
      <c r="R216" s="5"/>
      <c r="S216" s="5"/>
      <c r="T216" s="5"/>
      <c r="U216" s="27"/>
      <c r="V216" s="27"/>
      <c r="W216" s="27"/>
      <c r="X216" s="5"/>
      <c r="Y216" s="5"/>
      <c r="Z216" s="5"/>
      <c r="AA216" s="5"/>
      <c r="AB216" s="5"/>
      <c r="AC216" s="5"/>
      <c r="AD216" s="35"/>
      <c r="AE216" s="35"/>
      <c r="AF216" s="35"/>
      <c r="AG216" s="5"/>
      <c r="AH216" s="28"/>
    </row>
    <row r="217" spans="2:34" ht="12" customHeight="1">
      <c r="B217" s="26"/>
      <c r="C217" s="26" t="s">
        <v>84</v>
      </c>
      <c r="D217" s="5"/>
      <c r="E217" s="5"/>
      <c r="F217" s="5"/>
      <c r="G217" s="5"/>
      <c r="H217" s="5"/>
      <c r="I217" s="5"/>
      <c r="J217" s="5"/>
      <c r="K217" s="5"/>
      <c r="L217" s="5" t="s">
        <v>0</v>
      </c>
      <c r="M217" s="150">
        <f>$V$146</f>
        <v>0</v>
      </c>
      <c r="N217" s="144"/>
      <c r="O217" s="144"/>
      <c r="P217" s="5" t="s">
        <v>1</v>
      </c>
      <c r="Q217" s="5"/>
      <c r="R217" s="5" t="s">
        <v>54</v>
      </c>
      <c r="S217" s="5"/>
      <c r="T217" s="5" t="s">
        <v>0</v>
      </c>
      <c r="U217" s="150">
        <f>$P$115</f>
        <v>0.800000011920929</v>
      </c>
      <c r="V217" s="150"/>
      <c r="W217" s="150"/>
      <c r="X217" s="5" t="s">
        <v>41</v>
      </c>
      <c r="Y217" s="5" t="s">
        <v>88</v>
      </c>
      <c r="Z217" s="5"/>
      <c r="AA217" s="5"/>
      <c r="AB217" s="5"/>
      <c r="AC217" s="5" t="s">
        <v>0</v>
      </c>
      <c r="AD217" s="143">
        <f>M217/U217/(DimH-Covering)/1000</f>
        <v>0</v>
      </c>
      <c r="AE217" s="143"/>
      <c r="AF217" s="143"/>
      <c r="AG217" s="5" t="s">
        <v>16</v>
      </c>
      <c r="AH217" s="28"/>
    </row>
    <row r="218" spans="2:34" ht="12" customHeight="1">
      <c r="B218" s="26"/>
      <c r="C218" s="26"/>
      <c r="D218" s="5"/>
      <c r="E218" s="5"/>
      <c r="F218" s="5"/>
      <c r="G218" s="5"/>
      <c r="H218" s="5"/>
      <c r="I218" s="5"/>
      <c r="J218" s="5"/>
      <c r="K218" s="5"/>
      <c r="L218" s="5"/>
      <c r="M218" s="27"/>
      <c r="N218" s="27"/>
      <c r="O218" s="27"/>
      <c r="P218" s="5"/>
      <c r="Q218" s="5"/>
      <c r="R218" s="5"/>
      <c r="S218" s="5"/>
      <c r="T218" s="5"/>
      <c r="U218" s="27"/>
      <c r="V218" s="27"/>
      <c r="W218" s="27"/>
      <c r="X218" s="5"/>
      <c r="Y218" s="5"/>
      <c r="Z218" s="5"/>
      <c r="AA218" s="5"/>
      <c r="AB218" s="5"/>
      <c r="AC218" s="5"/>
      <c r="AD218" s="35"/>
      <c r="AE218" s="35"/>
      <c r="AF218" s="35"/>
      <c r="AG218" s="5"/>
      <c r="AH218" s="28"/>
    </row>
    <row r="219" spans="2:34" ht="12" customHeight="1">
      <c r="B219" s="26"/>
      <c r="C219" s="29" t="s">
        <v>85</v>
      </c>
      <c r="D219" s="30"/>
      <c r="E219" s="30"/>
      <c r="F219" s="30"/>
      <c r="G219" s="30"/>
      <c r="H219" s="30"/>
      <c r="I219" s="30"/>
      <c r="J219" s="30"/>
      <c r="K219" s="30"/>
      <c r="L219" s="30" t="s">
        <v>0</v>
      </c>
      <c r="M219" s="152">
        <f>$AA$146</f>
        <v>0</v>
      </c>
      <c r="N219" s="153"/>
      <c r="O219" s="153"/>
      <c r="P219" s="30" t="s">
        <v>1</v>
      </c>
      <c r="Q219" s="30"/>
      <c r="R219" s="30" t="s">
        <v>54</v>
      </c>
      <c r="S219" s="30"/>
      <c r="T219" s="30" t="s">
        <v>0</v>
      </c>
      <c r="U219" s="152">
        <f>$P$116</f>
        <v>0.800000011920929</v>
      </c>
      <c r="V219" s="152"/>
      <c r="W219" s="152"/>
      <c r="X219" s="30" t="s">
        <v>41</v>
      </c>
      <c r="Y219" s="30" t="s">
        <v>88</v>
      </c>
      <c r="Z219" s="30"/>
      <c r="AA219" s="30"/>
      <c r="AB219" s="30"/>
      <c r="AC219" s="30" t="s">
        <v>0</v>
      </c>
      <c r="AD219" s="157">
        <f>M219/U219/(DimH-Covering)/1000</f>
        <v>0</v>
      </c>
      <c r="AE219" s="157"/>
      <c r="AF219" s="157"/>
      <c r="AG219" s="30" t="s">
        <v>16</v>
      </c>
      <c r="AH219" s="31"/>
    </row>
    <row r="220" spans="2:34" ht="12" customHeight="1" thickBot="1">
      <c r="B220" s="26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28"/>
    </row>
    <row r="221" spans="2:34" ht="12" customHeight="1" thickBot="1">
      <c r="B221" s="26"/>
      <c r="C221" s="145" t="s">
        <v>81</v>
      </c>
      <c r="D221" s="146"/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  <c r="O221" s="146"/>
      <c r="P221" s="146"/>
      <c r="Q221" s="146"/>
      <c r="R221" s="146"/>
      <c r="S221" s="146"/>
      <c r="T221" s="146"/>
      <c r="U221" s="146"/>
      <c r="V221" s="146"/>
      <c r="W221" s="146"/>
      <c r="X221" s="146"/>
      <c r="Y221" s="146"/>
      <c r="Z221" s="146"/>
      <c r="AA221" s="146"/>
      <c r="AB221" s="146"/>
      <c r="AC221" s="146"/>
      <c r="AD221" s="146"/>
      <c r="AE221" s="146"/>
      <c r="AF221" s="146"/>
      <c r="AG221" s="146"/>
      <c r="AH221" s="147"/>
    </row>
    <row r="222" spans="2:34" ht="12" customHeight="1">
      <c r="B222" s="26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28"/>
    </row>
    <row r="223" spans="2:34" ht="12" customHeight="1">
      <c r="B223" s="26"/>
      <c r="C223" s="32" t="s">
        <v>86</v>
      </c>
      <c r="D223" s="33"/>
      <c r="E223" s="33"/>
      <c r="F223" s="33"/>
      <c r="G223" s="33"/>
      <c r="H223" s="33"/>
      <c r="I223" s="33"/>
      <c r="J223" s="33"/>
      <c r="K223" s="33"/>
      <c r="L223" s="33" t="s">
        <v>0</v>
      </c>
      <c r="M223" s="154">
        <f>$Y$177</f>
        <v>0</v>
      </c>
      <c r="N223" s="110"/>
      <c r="O223" s="110"/>
      <c r="P223" s="33" t="s">
        <v>1</v>
      </c>
      <c r="Q223" s="33"/>
      <c r="R223" s="33" t="s">
        <v>89</v>
      </c>
      <c r="S223" s="33"/>
      <c r="T223" s="33" t="s">
        <v>0</v>
      </c>
      <c r="U223" s="154">
        <f>AF113+AF114+AF115+AF116</f>
        <v>3.200000047683716</v>
      </c>
      <c r="V223" s="154"/>
      <c r="W223" s="154"/>
      <c r="X223" s="33" t="s">
        <v>41</v>
      </c>
      <c r="Y223" s="33" t="s">
        <v>88</v>
      </c>
      <c r="Z223" s="33"/>
      <c r="AA223" s="33"/>
      <c r="AB223" s="33"/>
      <c r="AC223" s="33" t="s">
        <v>0</v>
      </c>
      <c r="AD223" s="148">
        <f>M223/U223/(DimH-Covering)/1000</f>
        <v>0</v>
      </c>
      <c r="AE223" s="148"/>
      <c r="AF223" s="148"/>
      <c r="AG223" s="33" t="s">
        <v>16</v>
      </c>
      <c r="AH223" s="34"/>
    </row>
    <row r="224" spans="2:34" ht="12" customHeight="1" thickBot="1">
      <c r="B224" s="26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28"/>
    </row>
    <row r="225" spans="2:34" ht="12" customHeight="1" thickBot="1">
      <c r="B225" s="26"/>
      <c r="C225" s="145" t="s">
        <v>87</v>
      </c>
      <c r="D225" s="146"/>
      <c r="E225" s="146"/>
      <c r="F225" s="146"/>
      <c r="G225" s="146"/>
      <c r="H225" s="146"/>
      <c r="I225" s="146"/>
      <c r="J225" s="146"/>
      <c r="K225" s="146"/>
      <c r="L225" s="146"/>
      <c r="M225" s="146"/>
      <c r="N225" s="146"/>
      <c r="O225" s="146"/>
      <c r="P225" s="146"/>
      <c r="Q225" s="146"/>
      <c r="R225" s="146"/>
      <c r="S225" s="146"/>
      <c r="T225" s="146"/>
      <c r="U225" s="146"/>
      <c r="V225" s="146"/>
      <c r="W225" s="146"/>
      <c r="X225" s="146"/>
      <c r="Y225" s="146"/>
      <c r="Z225" s="146"/>
      <c r="AA225" s="146"/>
      <c r="AB225" s="146"/>
      <c r="AC225" s="146"/>
      <c r="AD225" s="146"/>
      <c r="AE225" s="146"/>
      <c r="AF225" s="146"/>
      <c r="AG225" s="146"/>
      <c r="AH225" s="147"/>
    </row>
    <row r="226" spans="2:34" ht="12" customHeight="1">
      <c r="B226" s="26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36"/>
      <c r="R226" s="36"/>
      <c r="S226" s="36"/>
      <c r="T226" s="36"/>
      <c r="U226" s="36"/>
      <c r="V226" s="36"/>
      <c r="W226" s="36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28"/>
    </row>
    <row r="227" spans="2:34" ht="12" customHeight="1">
      <c r="B227" s="26"/>
      <c r="C227" s="5"/>
      <c r="D227" s="5"/>
      <c r="E227" s="5"/>
      <c r="F227" s="5"/>
      <c r="G227" s="23" t="s">
        <v>82</v>
      </c>
      <c r="H227" s="24"/>
      <c r="I227" s="24"/>
      <c r="J227" s="24"/>
      <c r="K227" s="24"/>
      <c r="L227" s="24"/>
      <c r="M227" s="24"/>
      <c r="N227" s="24"/>
      <c r="O227" s="24"/>
      <c r="P227" s="24" t="s">
        <v>0</v>
      </c>
      <c r="Q227" s="150">
        <f>$K$209</f>
        <v>0</v>
      </c>
      <c r="R227" s="144"/>
      <c r="S227" s="144"/>
      <c r="T227" s="5" t="s">
        <v>23</v>
      </c>
      <c r="U227" s="5"/>
      <c r="V227" s="5" t="s">
        <v>54</v>
      </c>
      <c r="W227" s="5"/>
      <c r="X227" s="24"/>
      <c r="Y227" s="24" t="s">
        <v>0</v>
      </c>
      <c r="Z227" s="149">
        <f>$AF$106</f>
        <v>0.800000011920929</v>
      </c>
      <c r="AA227" s="151"/>
      <c r="AB227" s="151"/>
      <c r="AC227" s="25" t="s">
        <v>41</v>
      </c>
      <c r="AD227" s="143"/>
      <c r="AE227" s="143"/>
      <c r="AF227" s="143"/>
      <c r="AG227" s="5"/>
      <c r="AH227" s="28"/>
    </row>
    <row r="228" spans="2:34" ht="12" customHeight="1">
      <c r="B228" s="26"/>
      <c r="C228" s="5"/>
      <c r="D228" s="5"/>
      <c r="E228" s="5"/>
      <c r="F228" s="5"/>
      <c r="G228" s="26"/>
      <c r="H228" s="5"/>
      <c r="I228" s="5"/>
      <c r="J228" s="5"/>
      <c r="K228" s="5"/>
      <c r="L228" s="5"/>
      <c r="M228" s="5"/>
      <c r="N228" s="5"/>
      <c r="O228" s="5"/>
      <c r="P228" s="5"/>
      <c r="Q228" s="27"/>
      <c r="R228" s="27"/>
      <c r="S228" s="27"/>
      <c r="T228" s="5"/>
      <c r="U228" s="5"/>
      <c r="V228" s="5"/>
      <c r="W228" s="5"/>
      <c r="X228" s="5"/>
      <c r="Y228" s="5"/>
      <c r="Z228" s="27"/>
      <c r="AA228" s="27"/>
      <c r="AB228" s="27"/>
      <c r="AC228" s="28"/>
      <c r="AD228" s="35"/>
      <c r="AE228" s="35"/>
      <c r="AF228" s="35"/>
      <c r="AG228" s="5"/>
      <c r="AH228" s="28"/>
    </row>
    <row r="229" spans="2:34" ht="12" customHeight="1">
      <c r="B229" s="26"/>
      <c r="C229" s="5"/>
      <c r="D229" s="5"/>
      <c r="E229" s="5"/>
      <c r="F229" s="5"/>
      <c r="G229" s="26" t="s">
        <v>83</v>
      </c>
      <c r="H229" s="5"/>
      <c r="I229" s="5"/>
      <c r="J229" s="5"/>
      <c r="K229" s="5"/>
      <c r="L229" s="5"/>
      <c r="M229" s="5"/>
      <c r="N229" s="5"/>
      <c r="O229" s="5"/>
      <c r="P229" s="5" t="s">
        <v>0</v>
      </c>
      <c r="Q229" s="155">
        <f>$R$209</f>
        <v>0</v>
      </c>
      <c r="R229" s="155"/>
      <c r="S229" s="155"/>
      <c r="T229" s="5" t="s">
        <v>23</v>
      </c>
      <c r="U229" s="5"/>
      <c r="V229" s="5" t="s">
        <v>54</v>
      </c>
      <c r="W229" s="5"/>
      <c r="X229" s="5"/>
      <c r="Y229" s="5" t="s">
        <v>0</v>
      </c>
      <c r="Z229" s="150">
        <f>$AF$107</f>
        <v>0.800000011920929</v>
      </c>
      <c r="AA229" s="144"/>
      <c r="AB229" s="144"/>
      <c r="AC229" s="28" t="s">
        <v>41</v>
      </c>
      <c r="AD229" s="143"/>
      <c r="AE229" s="143"/>
      <c r="AF229" s="143"/>
      <c r="AG229" s="5"/>
      <c r="AH229" s="28"/>
    </row>
    <row r="230" spans="2:34" ht="12" customHeight="1">
      <c r="B230" s="26"/>
      <c r="C230" s="5"/>
      <c r="D230" s="5"/>
      <c r="E230" s="5"/>
      <c r="F230" s="5"/>
      <c r="G230" s="26"/>
      <c r="H230" s="5"/>
      <c r="I230" s="5"/>
      <c r="J230" s="5"/>
      <c r="K230" s="5"/>
      <c r="L230" s="5"/>
      <c r="M230" s="5"/>
      <c r="N230" s="5"/>
      <c r="O230" s="5"/>
      <c r="P230" s="5"/>
      <c r="Q230" s="27"/>
      <c r="R230" s="27"/>
      <c r="S230" s="27"/>
      <c r="T230" s="5"/>
      <c r="U230" s="5"/>
      <c r="V230" s="5"/>
      <c r="W230" s="5"/>
      <c r="X230" s="5"/>
      <c r="Y230" s="5"/>
      <c r="Z230" s="27"/>
      <c r="AA230" s="27"/>
      <c r="AB230" s="27"/>
      <c r="AC230" s="28"/>
      <c r="AD230" s="35"/>
      <c r="AE230" s="35"/>
      <c r="AF230" s="35"/>
      <c r="AG230" s="5"/>
      <c r="AH230" s="28"/>
    </row>
    <row r="231" spans="2:34" ht="12" customHeight="1">
      <c r="B231" s="26"/>
      <c r="C231" s="5"/>
      <c r="D231" s="5"/>
      <c r="E231" s="5"/>
      <c r="F231" s="5"/>
      <c r="G231" s="26" t="s">
        <v>84</v>
      </c>
      <c r="H231" s="5"/>
      <c r="I231" s="5"/>
      <c r="J231" s="5"/>
      <c r="K231" s="5"/>
      <c r="L231" s="5"/>
      <c r="M231" s="5"/>
      <c r="N231" s="5"/>
      <c r="O231" s="5"/>
      <c r="P231" s="5" t="s">
        <v>0</v>
      </c>
      <c r="Q231" s="150">
        <f>$Y$209</f>
        <v>0</v>
      </c>
      <c r="R231" s="144"/>
      <c r="S231" s="144"/>
      <c r="T231" s="5" t="s">
        <v>23</v>
      </c>
      <c r="U231" s="5"/>
      <c r="V231" s="5" t="s">
        <v>54</v>
      </c>
      <c r="W231" s="5"/>
      <c r="X231" s="5"/>
      <c r="Y231" s="5" t="s">
        <v>0</v>
      </c>
      <c r="Z231" s="150">
        <f>$AF$108</f>
        <v>0.800000011920929</v>
      </c>
      <c r="AA231" s="144"/>
      <c r="AB231" s="144"/>
      <c r="AC231" s="28" t="s">
        <v>41</v>
      </c>
      <c r="AD231" s="143"/>
      <c r="AE231" s="143"/>
      <c r="AF231" s="143"/>
      <c r="AG231" s="5"/>
      <c r="AH231" s="28"/>
    </row>
    <row r="232" spans="2:34" ht="12.75">
      <c r="B232" s="26"/>
      <c r="C232" s="5"/>
      <c r="D232" s="5"/>
      <c r="E232" s="5"/>
      <c r="F232" s="5"/>
      <c r="G232" s="26"/>
      <c r="H232" s="5"/>
      <c r="I232" s="5"/>
      <c r="J232" s="5"/>
      <c r="K232" s="5"/>
      <c r="L232" s="5"/>
      <c r="M232" s="5"/>
      <c r="N232" s="5"/>
      <c r="O232" s="5"/>
      <c r="P232" s="5"/>
      <c r="Q232" s="27"/>
      <c r="R232" s="27"/>
      <c r="S232" s="27"/>
      <c r="T232" s="5"/>
      <c r="U232" s="5"/>
      <c r="V232" s="5"/>
      <c r="W232" s="5"/>
      <c r="X232" s="5"/>
      <c r="Y232" s="5"/>
      <c r="Z232" s="27"/>
      <c r="AA232" s="27"/>
      <c r="AB232" s="27"/>
      <c r="AC232" s="28"/>
      <c r="AD232" s="35"/>
      <c r="AE232" s="35"/>
      <c r="AF232" s="35"/>
      <c r="AG232" s="5"/>
      <c r="AH232" s="28"/>
    </row>
    <row r="233" spans="2:34" ht="12.75">
      <c r="B233" s="26"/>
      <c r="C233" s="5"/>
      <c r="D233" s="5"/>
      <c r="E233" s="5"/>
      <c r="F233" s="5"/>
      <c r="G233" s="29" t="s">
        <v>85</v>
      </c>
      <c r="H233" s="30"/>
      <c r="I233" s="30"/>
      <c r="J233" s="30"/>
      <c r="K233" s="30"/>
      <c r="L233" s="30"/>
      <c r="M233" s="30"/>
      <c r="N233" s="30"/>
      <c r="O233" s="30"/>
      <c r="P233" s="30" t="s">
        <v>0</v>
      </c>
      <c r="Q233" s="152">
        <f>$AF$209</f>
        <v>0</v>
      </c>
      <c r="R233" s="153"/>
      <c r="S233" s="153"/>
      <c r="T233" s="30" t="s">
        <v>23</v>
      </c>
      <c r="U233" s="30"/>
      <c r="V233" s="30" t="s">
        <v>54</v>
      </c>
      <c r="W233" s="30"/>
      <c r="X233" s="30"/>
      <c r="Y233" s="30" t="s">
        <v>0</v>
      </c>
      <c r="Z233" s="152">
        <f>$AF$109</f>
        <v>0.800000011920929</v>
      </c>
      <c r="AA233" s="153"/>
      <c r="AB233" s="153"/>
      <c r="AC233" s="31" t="s">
        <v>41</v>
      </c>
      <c r="AD233" s="143"/>
      <c r="AE233" s="143"/>
      <c r="AF233" s="143"/>
      <c r="AG233" s="5"/>
      <c r="AH233" s="28"/>
    </row>
    <row r="234" spans="2:34" ht="12.75">
      <c r="B234" s="29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1"/>
    </row>
    <row r="235" spans="2:34" ht="12.75">
      <c r="B235" s="26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28"/>
    </row>
    <row r="236" spans="2:34" ht="12.75">
      <c r="B236" s="26"/>
      <c r="C236" s="27" t="s">
        <v>90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28"/>
    </row>
    <row r="237" spans="2:34" ht="12.75">
      <c r="B237" s="26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28"/>
    </row>
    <row r="238" spans="2:34" ht="12.75">
      <c r="B238" s="26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 t="s">
        <v>0</v>
      </c>
      <c r="T238" s="143">
        <f>1/6*0.75*($K$46)^0.5</f>
        <v>0.625</v>
      </c>
      <c r="U238" s="143"/>
      <c r="V238" s="143"/>
      <c r="W238" s="143"/>
      <c r="X238" s="5" t="s">
        <v>16</v>
      </c>
      <c r="Y238" s="5"/>
      <c r="Z238" s="5"/>
      <c r="AA238" s="5"/>
      <c r="AB238" s="5"/>
      <c r="AC238" s="5"/>
      <c r="AD238" s="5"/>
      <c r="AE238" s="5"/>
      <c r="AF238" s="5"/>
      <c r="AG238" s="5"/>
      <c r="AH238" s="28"/>
    </row>
    <row r="239" spans="2:34" ht="12.75">
      <c r="B239" s="26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28"/>
    </row>
    <row r="240" spans="2:34" ht="12.75">
      <c r="B240" s="26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158"/>
      <c r="R240" s="158"/>
      <c r="S240" s="158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28"/>
    </row>
    <row r="241" spans="2:34" ht="12.75">
      <c r="B241" s="26"/>
      <c r="C241" s="5"/>
      <c r="D241" s="158">
        <v>1.1</v>
      </c>
      <c r="E241" s="158"/>
      <c r="F241" s="5" t="s">
        <v>91</v>
      </c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 t="s">
        <v>0</v>
      </c>
      <c r="T241" s="143">
        <f>$AD$213</f>
        <v>0</v>
      </c>
      <c r="U241" s="144"/>
      <c r="V241" s="144"/>
      <c r="W241" s="144"/>
      <c r="X241" s="5" t="s">
        <v>16</v>
      </c>
      <c r="Y241" s="5"/>
      <c r="Z241" s="5"/>
      <c r="AA241" s="142" t="str">
        <f>IF($T$241&lt;=$T$238,"OK.","No K.")</f>
        <v>OK.</v>
      </c>
      <c r="AB241" s="142"/>
      <c r="AC241" s="5"/>
      <c r="AD241" s="5"/>
      <c r="AE241" s="5"/>
      <c r="AF241" s="5"/>
      <c r="AG241" s="5"/>
      <c r="AH241" s="28"/>
    </row>
    <row r="242" spans="2:34" ht="12.75">
      <c r="B242" s="26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27"/>
      <c r="U242" s="27"/>
      <c r="V242" s="27"/>
      <c r="W242" s="27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28"/>
    </row>
    <row r="243" spans="2:34" ht="12.75">
      <c r="B243" s="26"/>
      <c r="C243" s="5"/>
      <c r="D243" s="158">
        <v>1.2</v>
      </c>
      <c r="E243" s="158"/>
      <c r="F243" s="5" t="s">
        <v>92</v>
      </c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 t="s">
        <v>0</v>
      </c>
      <c r="T243" s="143">
        <f>$AD$215</f>
        <v>0</v>
      </c>
      <c r="U243" s="144"/>
      <c r="V243" s="144"/>
      <c r="W243" s="144"/>
      <c r="X243" s="5" t="s">
        <v>16</v>
      </c>
      <c r="Y243" s="5"/>
      <c r="Z243" s="5"/>
      <c r="AA243" s="142" t="str">
        <f>IF($T$243&lt;=$T$238,"OK.","No K.")</f>
        <v>OK.</v>
      </c>
      <c r="AB243" s="142"/>
      <c r="AC243" s="5"/>
      <c r="AD243" s="5"/>
      <c r="AE243" s="5"/>
      <c r="AF243" s="5"/>
      <c r="AG243" s="5"/>
      <c r="AH243" s="28"/>
    </row>
    <row r="244" spans="2:34" ht="12.75">
      <c r="B244" s="26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27"/>
      <c r="U244" s="27"/>
      <c r="V244" s="27"/>
      <c r="W244" s="27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28"/>
    </row>
    <row r="245" spans="2:34" ht="12.75">
      <c r="B245" s="26"/>
      <c r="C245" s="5"/>
      <c r="D245" s="158">
        <v>1.3</v>
      </c>
      <c r="E245" s="158"/>
      <c r="F245" s="5" t="s">
        <v>93</v>
      </c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 t="s">
        <v>0</v>
      </c>
      <c r="T245" s="143">
        <f>$AD$217</f>
        <v>0</v>
      </c>
      <c r="U245" s="144"/>
      <c r="V245" s="144"/>
      <c r="W245" s="144"/>
      <c r="X245" s="5" t="s">
        <v>16</v>
      </c>
      <c r="Y245" s="5"/>
      <c r="Z245" s="5"/>
      <c r="AA245" s="142" t="str">
        <f>IF($T$245&lt;=$T$238,"OK.","No K.")</f>
        <v>OK.</v>
      </c>
      <c r="AB245" s="142"/>
      <c r="AC245" s="5"/>
      <c r="AD245" s="5"/>
      <c r="AE245" s="5"/>
      <c r="AF245" s="5"/>
      <c r="AG245" s="5"/>
      <c r="AH245" s="28"/>
    </row>
    <row r="246" spans="2:34" ht="12.75">
      <c r="B246" s="26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27"/>
      <c r="U246" s="27"/>
      <c r="V246" s="27"/>
      <c r="W246" s="27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28"/>
    </row>
    <row r="247" spans="2:34" ht="12.75">
      <c r="B247" s="26"/>
      <c r="C247" s="5"/>
      <c r="D247" s="158">
        <v>1.4</v>
      </c>
      <c r="E247" s="158"/>
      <c r="F247" s="5" t="s">
        <v>94</v>
      </c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 t="s">
        <v>0</v>
      </c>
      <c r="T247" s="143">
        <f>$AD$219</f>
        <v>0</v>
      </c>
      <c r="U247" s="144"/>
      <c r="V247" s="144"/>
      <c r="W247" s="144"/>
      <c r="X247" s="5" t="s">
        <v>16</v>
      </c>
      <c r="Y247" s="5"/>
      <c r="Z247" s="5"/>
      <c r="AA247" s="142" t="str">
        <f>IF($T$247&lt;=$T$238,"OK.","No K.")</f>
        <v>OK.</v>
      </c>
      <c r="AB247" s="142"/>
      <c r="AC247" s="5"/>
      <c r="AD247" s="5"/>
      <c r="AE247" s="5"/>
      <c r="AF247" s="5"/>
      <c r="AG247" s="5"/>
      <c r="AH247" s="28"/>
    </row>
    <row r="248" spans="2:34" ht="12.75">
      <c r="B248" s="26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28"/>
    </row>
    <row r="249" spans="2:34" ht="12.75">
      <c r="B249" s="26"/>
      <c r="C249" s="27" t="s">
        <v>95</v>
      </c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28"/>
    </row>
    <row r="250" spans="2:34" ht="12.75">
      <c r="B250" s="26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158"/>
      <c r="R250" s="158"/>
      <c r="S250" s="158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28"/>
    </row>
    <row r="251" spans="2:34" ht="12.75">
      <c r="B251" s="26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28"/>
    </row>
    <row r="252" spans="2:34" ht="12.75">
      <c r="B252" s="26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 t="s">
        <v>0</v>
      </c>
      <c r="T252" s="143">
        <f>1/3*0.75*($K$46)^0.5</f>
        <v>1.25</v>
      </c>
      <c r="U252" s="143"/>
      <c r="V252" s="143"/>
      <c r="W252" s="143"/>
      <c r="X252" s="5" t="s">
        <v>16</v>
      </c>
      <c r="Y252" s="5"/>
      <c r="Z252" s="5"/>
      <c r="AA252" s="5"/>
      <c r="AB252" s="5"/>
      <c r="AC252" s="5"/>
      <c r="AD252" s="5"/>
      <c r="AE252" s="5"/>
      <c r="AF252" s="5"/>
      <c r="AG252" s="5"/>
      <c r="AH252" s="28"/>
    </row>
    <row r="253" spans="2:34" ht="12.75">
      <c r="B253" s="26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28"/>
    </row>
    <row r="254" spans="2:34" ht="12.75">
      <c r="B254" s="26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158"/>
      <c r="R254" s="158"/>
      <c r="S254" s="158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28"/>
    </row>
    <row r="255" spans="2:34" ht="12.75">
      <c r="B255" s="26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 t="s">
        <v>0</v>
      </c>
      <c r="T255" s="143">
        <v>5.625</v>
      </c>
      <c r="U255" s="143"/>
      <c r="V255" s="143"/>
      <c r="W255" s="143"/>
      <c r="X255" s="5" t="s">
        <v>16</v>
      </c>
      <c r="Y255" s="5"/>
      <c r="Z255" s="5"/>
      <c r="AA255" s="5"/>
      <c r="AB255" s="5"/>
      <c r="AC255" s="5"/>
      <c r="AD255" s="5"/>
      <c r="AE255" s="5"/>
      <c r="AF255" s="5"/>
      <c r="AG255" s="5"/>
      <c r="AH255" s="28"/>
    </row>
    <row r="256" spans="2:34" ht="12.75">
      <c r="B256" s="26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28"/>
    </row>
    <row r="257" spans="2:34" ht="12.75">
      <c r="B257" s="26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28"/>
    </row>
    <row r="258" spans="2:34" ht="12.75">
      <c r="B258" s="26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 t="s">
        <v>0</v>
      </c>
      <c r="T258" s="143">
        <v>2.6757812194409785</v>
      </c>
      <c r="U258" s="143"/>
      <c r="V258" s="143"/>
      <c r="W258" s="143"/>
      <c r="X258" s="5" t="s">
        <v>16</v>
      </c>
      <c r="Y258" s="5"/>
      <c r="Z258" s="5"/>
      <c r="AA258" s="5"/>
      <c r="AB258" s="5"/>
      <c r="AC258" s="5"/>
      <c r="AD258" s="5"/>
      <c r="AE258" s="5"/>
      <c r="AF258" s="5"/>
      <c r="AG258" s="5"/>
      <c r="AH258" s="28"/>
    </row>
    <row r="259" spans="2:34" ht="12.75">
      <c r="B259" s="26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28"/>
    </row>
    <row r="260" spans="2:34" ht="12.75">
      <c r="B260" s="26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28"/>
    </row>
    <row r="261" spans="2:34" ht="12.75">
      <c r="B261" s="26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 t="s">
        <v>96</v>
      </c>
      <c r="O261" s="5"/>
      <c r="P261" s="5"/>
      <c r="Q261" s="5"/>
      <c r="R261" s="5"/>
      <c r="S261" s="5" t="s">
        <v>0</v>
      </c>
      <c r="T261" s="143">
        <f>MIN(T252,T255,T258)</f>
        <v>1.25</v>
      </c>
      <c r="U261" s="144"/>
      <c r="V261" s="144"/>
      <c r="W261" s="144"/>
      <c r="X261" s="5" t="s">
        <v>16</v>
      </c>
      <c r="Y261" s="5"/>
      <c r="Z261" s="5" t="str">
        <f>IF(T261&gt;AA261,"&gt;","&lt;")</f>
        <v>&gt;</v>
      </c>
      <c r="AA261" s="143">
        <f>AD223</f>
        <v>0</v>
      </c>
      <c r="AB261" s="143"/>
      <c r="AC261" s="143"/>
      <c r="AD261" s="5" t="s">
        <v>16</v>
      </c>
      <c r="AE261" s="5"/>
      <c r="AF261" s="22" t="str">
        <f>IF(AA261&lt;T261,"OK.","No k")</f>
        <v>OK.</v>
      </c>
      <c r="AG261" s="5"/>
      <c r="AH261" s="28"/>
    </row>
    <row r="262" spans="2:34" ht="12.75">
      <c r="B262" s="26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28"/>
    </row>
    <row r="263" spans="2:34" ht="12.75">
      <c r="B263" s="26"/>
      <c r="C263" s="27" t="s">
        <v>97</v>
      </c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28"/>
    </row>
    <row r="264" spans="2:34" ht="12.75">
      <c r="B264" s="26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28"/>
    </row>
    <row r="265" spans="2:34" ht="12.75">
      <c r="B265" s="26"/>
      <c r="C265" s="5"/>
      <c r="D265" s="158">
        <v>3.1</v>
      </c>
      <c r="E265" s="158"/>
      <c r="F265" s="5" t="s">
        <v>98</v>
      </c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28"/>
    </row>
    <row r="266" spans="2:34" ht="12.75">
      <c r="B266" s="26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28"/>
    </row>
    <row r="267" spans="2:34" ht="12.75">
      <c r="B267" s="26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 t="s">
        <v>0</v>
      </c>
      <c r="S267" s="159">
        <f>Q227/0.9/Z227/(DimH-Covering)^2/10^3</f>
        <v>0</v>
      </c>
      <c r="T267" s="159"/>
      <c r="U267" s="159"/>
      <c r="V267" s="5"/>
      <c r="W267" s="5" t="s">
        <v>16</v>
      </c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28"/>
    </row>
    <row r="268" spans="2:34" ht="12.75">
      <c r="B268" s="26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28"/>
    </row>
    <row r="269" spans="2:34" ht="12.75">
      <c r="B269" s="26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28"/>
    </row>
    <row r="270" spans="2:34" ht="14.25">
      <c r="B270" s="26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 t="s">
        <v>0</v>
      </c>
      <c r="S270" s="160">
        <f>Z227*(DimH-Covering)*10^6*0.85*$K$46/$K$47*(1-SQRT(1-2*S267/0.85/$K$46))</f>
        <v>0</v>
      </c>
      <c r="T270" s="160"/>
      <c r="U270" s="160"/>
      <c r="V270" s="5" t="s">
        <v>99</v>
      </c>
      <c r="W270" s="5"/>
      <c r="X270" s="5" t="s">
        <v>0</v>
      </c>
      <c r="Y270" s="150">
        <f>S270/Z227</f>
        <v>0</v>
      </c>
      <c r="Z270" s="150"/>
      <c r="AA270" s="150"/>
      <c r="AB270" s="150"/>
      <c r="AC270" s="5" t="s">
        <v>100</v>
      </c>
      <c r="AD270" s="5"/>
      <c r="AE270" s="5"/>
      <c r="AF270" s="5"/>
      <c r="AG270" s="5"/>
      <c r="AH270" s="28"/>
    </row>
    <row r="271" spans="2:34" ht="12.75">
      <c r="B271" s="26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28"/>
    </row>
    <row r="272" spans="2:34" ht="12.75">
      <c r="B272" s="26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28"/>
    </row>
    <row r="273" spans="2:34" ht="12.75">
      <c r="B273" s="26"/>
      <c r="C273" s="5"/>
      <c r="D273" s="158">
        <v>3.2</v>
      </c>
      <c r="E273" s="158"/>
      <c r="F273" s="5" t="s">
        <v>101</v>
      </c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28"/>
    </row>
    <row r="274" spans="2:34" ht="12.75">
      <c r="B274" s="26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28"/>
    </row>
    <row r="275" spans="2:34" ht="12.75">
      <c r="B275" s="26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 t="s">
        <v>0</v>
      </c>
      <c r="S275" s="159">
        <f>Q229/0.9/Z229/(DimH-Covering)^2/10^3</f>
        <v>0</v>
      </c>
      <c r="T275" s="159"/>
      <c r="U275" s="159"/>
      <c r="V275" s="5"/>
      <c r="W275" s="5" t="s">
        <v>16</v>
      </c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28"/>
    </row>
    <row r="276" spans="2:34" ht="12.75">
      <c r="B276" s="26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28"/>
    </row>
    <row r="277" spans="2:34" ht="12.75">
      <c r="B277" s="26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28"/>
    </row>
    <row r="278" spans="2:34" ht="14.25">
      <c r="B278" s="26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 t="s">
        <v>0</v>
      </c>
      <c r="S278" s="160">
        <f>Z229*(DimH-Covering)*10^6*0.85*$K$46/$K$47*(1-SQRT(1-2*S275*0.85/$K$46))</f>
        <v>0</v>
      </c>
      <c r="T278" s="160"/>
      <c r="U278" s="160"/>
      <c r="V278" s="5" t="s">
        <v>99</v>
      </c>
      <c r="W278" s="5"/>
      <c r="X278" s="5"/>
      <c r="Y278" s="150">
        <f>S278/Z229</f>
        <v>0</v>
      </c>
      <c r="Z278" s="150"/>
      <c r="AA278" s="150"/>
      <c r="AB278" s="150"/>
      <c r="AC278" s="5" t="s">
        <v>100</v>
      </c>
      <c r="AD278" s="5"/>
      <c r="AE278" s="5"/>
      <c r="AF278" s="5"/>
      <c r="AG278" s="5"/>
      <c r="AH278" s="28"/>
    </row>
    <row r="279" spans="2:34" ht="12.75">
      <c r="B279" s="26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28"/>
    </row>
    <row r="280" spans="2:34" ht="12.75">
      <c r="B280" s="26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28"/>
    </row>
    <row r="281" spans="2:34" ht="14.25">
      <c r="B281" s="26"/>
      <c r="C281" s="5"/>
      <c r="D281" s="5"/>
      <c r="E281" s="5"/>
      <c r="F281" s="5" t="s">
        <v>102</v>
      </c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 t="s">
        <v>0</v>
      </c>
      <c r="S281" s="144">
        <f>0.002*DimH*1000000</f>
        <v>1200</v>
      </c>
      <c r="T281" s="144"/>
      <c r="U281" s="144"/>
      <c r="V281" s="5" t="s">
        <v>100</v>
      </c>
      <c r="W281" s="5"/>
      <c r="X281" s="5"/>
      <c r="Y281" s="5"/>
      <c r="Z281" s="5"/>
      <c r="AA281" s="5"/>
      <c r="AB281" s="5"/>
      <c r="AC281" s="5"/>
      <c r="AD281" s="53"/>
      <c r="AE281" s="5"/>
      <c r="AF281" s="5"/>
      <c r="AG281" s="5"/>
      <c r="AH281" s="28"/>
    </row>
    <row r="282" spans="2:34" ht="12.75">
      <c r="B282" s="26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28"/>
    </row>
    <row r="283" spans="2:34" ht="14.25">
      <c r="B283" s="26"/>
      <c r="C283" s="5"/>
      <c r="D283" s="5"/>
      <c r="E283" s="5"/>
      <c r="F283" s="5" t="s">
        <v>103</v>
      </c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4" t="s">
        <v>0</v>
      </c>
      <c r="S283" s="150">
        <f>MAX(Y270,Y278,S281)</f>
        <v>1200</v>
      </c>
      <c r="T283" s="150"/>
      <c r="U283" s="150"/>
      <c r="V283" s="5" t="s">
        <v>100</v>
      </c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28"/>
    </row>
    <row r="284" spans="2:34" ht="12.75">
      <c r="B284" s="26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28"/>
    </row>
    <row r="285" spans="2:34" ht="12.75">
      <c r="B285" s="26"/>
      <c r="C285" s="5"/>
      <c r="D285" s="5"/>
      <c r="E285" s="5"/>
      <c r="F285" s="5" t="s">
        <v>111</v>
      </c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 t="s">
        <v>0</v>
      </c>
      <c r="S285" s="27" t="s">
        <v>104</v>
      </c>
      <c r="T285" s="52">
        <v>16</v>
      </c>
      <c r="U285" s="5" t="s">
        <v>118</v>
      </c>
      <c r="V285" s="142">
        <v>150</v>
      </c>
      <c r="W285" s="142"/>
      <c r="X285" s="5" t="s">
        <v>105</v>
      </c>
      <c r="Y285" s="27" t="s">
        <v>106</v>
      </c>
      <c r="Z285" s="27"/>
      <c r="AA285" s="155">
        <f>3.14159*(T285/2)^2/V285*1000</f>
        <v>1340.4117333333331</v>
      </c>
      <c r="AB285" s="155"/>
      <c r="AC285" s="155"/>
      <c r="AD285" s="27" t="s">
        <v>107</v>
      </c>
      <c r="AE285" s="22" t="str">
        <f>IF(AA285&gt;S283,"OK.","No K.")</f>
        <v>OK.</v>
      </c>
      <c r="AF285" s="5"/>
      <c r="AG285" s="5"/>
      <c r="AH285" s="28"/>
    </row>
    <row r="286" spans="2:34" ht="12.75">
      <c r="B286" s="26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8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28"/>
    </row>
    <row r="287" spans="2:34" ht="12.75">
      <c r="B287" s="26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22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28"/>
    </row>
    <row r="288" spans="2:34" ht="12.75">
      <c r="B288" s="29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1"/>
    </row>
    <row r="289" spans="2:34" ht="12.75">
      <c r="B289" s="26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28"/>
    </row>
    <row r="290" spans="2:34" ht="12.75">
      <c r="B290" s="26"/>
      <c r="C290" s="5"/>
      <c r="D290" s="158">
        <v>3.3</v>
      </c>
      <c r="E290" s="158"/>
      <c r="F290" s="5" t="s">
        <v>108</v>
      </c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28"/>
    </row>
    <row r="291" spans="2:34" ht="12.75">
      <c r="B291" s="26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28"/>
    </row>
    <row r="292" spans="2:34" ht="12.75">
      <c r="B292" s="26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 t="s">
        <v>0</v>
      </c>
      <c r="S292" s="159">
        <f>Q231/0.9/Z231/(DimH-Covering)^2/1000</f>
        <v>0</v>
      </c>
      <c r="T292" s="159"/>
      <c r="U292" s="159"/>
      <c r="V292" s="5" t="s">
        <v>16</v>
      </c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28"/>
    </row>
    <row r="293" spans="2:34" ht="12.75">
      <c r="B293" s="26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28"/>
    </row>
    <row r="294" spans="2:34" ht="12.75">
      <c r="B294" s="26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28"/>
    </row>
    <row r="295" spans="2:34" ht="14.25">
      <c r="B295" s="26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 t="s">
        <v>0</v>
      </c>
      <c r="S295" s="161">
        <f>Z231*(DimH-Covering)*10^6*0.85*$K$46/$K$47*(1-SQRT(1-2*S292/0.85/$K$46))</f>
        <v>0</v>
      </c>
      <c r="T295" s="161"/>
      <c r="U295" s="161"/>
      <c r="V295" s="5" t="s">
        <v>99</v>
      </c>
      <c r="W295" s="5"/>
      <c r="X295" s="5" t="s">
        <v>0</v>
      </c>
      <c r="Y295" s="150">
        <f>S295/Z231</f>
        <v>0</v>
      </c>
      <c r="Z295" s="150"/>
      <c r="AA295" s="150"/>
      <c r="AB295" s="150"/>
      <c r="AC295" s="5" t="s">
        <v>100</v>
      </c>
      <c r="AD295" s="5"/>
      <c r="AE295" s="5"/>
      <c r="AF295" s="5"/>
      <c r="AG295" s="5"/>
      <c r="AH295" s="28"/>
    </row>
    <row r="296" spans="2:34" ht="12.75">
      <c r="B296" s="26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28"/>
    </row>
    <row r="297" spans="2:34" ht="12.75">
      <c r="B297" s="26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28"/>
    </row>
    <row r="298" spans="2:34" ht="12.75">
      <c r="B298" s="26"/>
      <c r="C298" s="5"/>
      <c r="D298" s="158">
        <v>3.4</v>
      </c>
      <c r="E298" s="158"/>
      <c r="F298" s="5" t="s">
        <v>109</v>
      </c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28"/>
    </row>
    <row r="299" spans="2:34" ht="12.75">
      <c r="B299" s="26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28"/>
    </row>
    <row r="300" spans="2:34" ht="12.75">
      <c r="B300" s="26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 t="s">
        <v>0</v>
      </c>
      <c r="S300" s="159">
        <f>Q233/0.9/Z233/(DimH-Covering)^2/1000</f>
        <v>0</v>
      </c>
      <c r="T300" s="159"/>
      <c r="U300" s="159"/>
      <c r="V300" s="5" t="s">
        <v>16</v>
      </c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28"/>
    </row>
    <row r="301" spans="2:34" ht="12.75">
      <c r="B301" s="26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28"/>
    </row>
    <row r="302" spans="2:34" ht="12.75">
      <c r="B302" s="26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28"/>
    </row>
    <row r="303" spans="2:34" ht="14.25">
      <c r="B303" s="26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 t="s">
        <v>0</v>
      </c>
      <c r="S303" s="161">
        <f>Z233*(DimH-Covering)*10^6*0.85*$K$46/$K$47*(1-SQRT(1-2*S300*0.85/$K$46))</f>
        <v>0</v>
      </c>
      <c r="T303" s="161"/>
      <c r="U303" s="161"/>
      <c r="V303" s="5" t="s">
        <v>99</v>
      </c>
      <c r="W303" s="5"/>
      <c r="X303" s="5" t="s">
        <v>0</v>
      </c>
      <c r="Y303" s="150">
        <f>S303/Z233</f>
        <v>0</v>
      </c>
      <c r="Z303" s="150"/>
      <c r="AA303" s="150"/>
      <c r="AB303" s="150"/>
      <c r="AC303" s="5" t="s">
        <v>100</v>
      </c>
      <c r="AD303" s="5"/>
      <c r="AE303" s="5"/>
      <c r="AF303" s="5"/>
      <c r="AG303" s="5"/>
      <c r="AH303" s="28"/>
    </row>
    <row r="304" spans="2:34" ht="12.75">
      <c r="B304" s="26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28"/>
    </row>
    <row r="305" spans="2:34" ht="12.75">
      <c r="B305" s="26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28"/>
    </row>
    <row r="306" spans="2:34" ht="14.25">
      <c r="B306" s="26"/>
      <c r="C306" s="5"/>
      <c r="D306" s="5"/>
      <c r="E306" s="5"/>
      <c r="F306" s="5" t="s">
        <v>102</v>
      </c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 t="s">
        <v>0</v>
      </c>
      <c r="S306" s="144">
        <f>0.002*DimH*1000000</f>
        <v>1200</v>
      </c>
      <c r="T306" s="144"/>
      <c r="U306" s="144"/>
      <c r="V306" s="5" t="s">
        <v>100</v>
      </c>
      <c r="W306" s="5"/>
      <c r="X306" s="5"/>
      <c r="Y306" s="5"/>
      <c r="Z306" s="5"/>
      <c r="AA306" s="5"/>
      <c r="AB306" s="5"/>
      <c r="AC306" s="5"/>
      <c r="AD306" s="53"/>
      <c r="AE306" s="5"/>
      <c r="AF306" s="5"/>
      <c r="AG306" s="5"/>
      <c r="AH306" s="28"/>
    </row>
    <row r="307" spans="2:34" ht="12.75">
      <c r="B307" s="26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28"/>
    </row>
    <row r="308" spans="2:34" ht="14.25">
      <c r="B308" s="26"/>
      <c r="C308" s="5"/>
      <c r="D308" s="5"/>
      <c r="E308" s="5"/>
      <c r="F308" s="5" t="s">
        <v>103</v>
      </c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4" t="s">
        <v>0</v>
      </c>
      <c r="S308" s="150">
        <f>MAX(Y295,Y303,S306)</f>
        <v>1200</v>
      </c>
      <c r="T308" s="150"/>
      <c r="U308" s="150"/>
      <c r="V308" s="5" t="s">
        <v>100</v>
      </c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28"/>
    </row>
    <row r="309" spans="2:34" ht="12.75">
      <c r="B309" s="26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28"/>
    </row>
    <row r="310" spans="2:34" ht="12.75">
      <c r="B310" s="26"/>
      <c r="C310" s="5"/>
      <c r="D310" s="5"/>
      <c r="E310" s="5"/>
      <c r="F310" s="5" t="s">
        <v>110</v>
      </c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 t="s">
        <v>0</v>
      </c>
      <c r="S310" s="27" t="s">
        <v>104</v>
      </c>
      <c r="T310" s="52">
        <v>16</v>
      </c>
      <c r="U310" s="5" t="s">
        <v>118</v>
      </c>
      <c r="V310" s="142">
        <v>150</v>
      </c>
      <c r="W310" s="142"/>
      <c r="X310" s="5" t="s">
        <v>105</v>
      </c>
      <c r="Y310" s="27" t="s">
        <v>106</v>
      </c>
      <c r="Z310" s="27"/>
      <c r="AA310" s="155">
        <f>3.14159*(T310/2)^2/V310*1000</f>
        <v>1340.4117333333331</v>
      </c>
      <c r="AB310" s="155"/>
      <c r="AC310" s="155"/>
      <c r="AD310" s="27" t="s">
        <v>107</v>
      </c>
      <c r="AE310" s="22" t="str">
        <f>IF(AA310&gt;S308,"OK.","No K.")</f>
        <v>OK.</v>
      </c>
      <c r="AF310" s="5"/>
      <c r="AG310" s="5"/>
      <c r="AH310" s="28"/>
    </row>
    <row r="311" spans="2:34" ht="12.75">
      <c r="B311" s="26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28"/>
    </row>
    <row r="312" spans="2:34" ht="12.75">
      <c r="B312" s="26"/>
      <c r="C312" s="27" t="s">
        <v>112</v>
      </c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28"/>
    </row>
    <row r="313" spans="2:34" ht="12.75">
      <c r="B313" s="26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28"/>
    </row>
    <row r="314" spans="2:34" ht="12.75">
      <c r="B314" s="26"/>
      <c r="C314" s="5"/>
      <c r="D314" s="5"/>
      <c r="E314" s="5"/>
      <c r="F314" s="5" t="s">
        <v>113</v>
      </c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 t="s">
        <v>0</v>
      </c>
      <c r="S314" s="150">
        <f>MAX(H99:J106)*2</f>
        <v>0.800000011920929</v>
      </c>
      <c r="T314" s="150"/>
      <c r="U314" s="150"/>
      <c r="V314" s="5" t="s">
        <v>115</v>
      </c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28"/>
    </row>
    <row r="315" spans="2:34" ht="12.75">
      <c r="B315" s="26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27"/>
      <c r="T315" s="27"/>
      <c r="U315" s="27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28"/>
    </row>
    <row r="316" spans="2:34" ht="12.75">
      <c r="B316" s="26"/>
      <c r="C316" s="5"/>
      <c r="D316" s="5"/>
      <c r="E316" s="5"/>
      <c r="F316" s="5" t="s">
        <v>114</v>
      </c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 t="s">
        <v>0</v>
      </c>
      <c r="S316" s="150">
        <f>MAX(K99:M106)*2</f>
        <v>0.800000011920929</v>
      </c>
      <c r="T316" s="150"/>
      <c r="U316" s="150"/>
      <c r="V316" s="5" t="s">
        <v>115</v>
      </c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28"/>
    </row>
    <row r="317" spans="2:34" ht="12.75">
      <c r="B317" s="26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27"/>
      <c r="T317" s="27"/>
      <c r="U317" s="27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28"/>
    </row>
    <row r="318" spans="2:34" ht="12.75">
      <c r="B318" s="26"/>
      <c r="C318" s="5"/>
      <c r="D318" s="5"/>
      <c r="E318" s="5"/>
      <c r="F318" s="5" t="str">
        <f>U47</f>
        <v>Thickness</v>
      </c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 t="s">
        <v>0</v>
      </c>
      <c r="S318" s="150">
        <f>DimH</f>
        <v>0.6</v>
      </c>
      <c r="T318" s="150"/>
      <c r="U318" s="150"/>
      <c r="V318" s="5" t="s">
        <v>115</v>
      </c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28"/>
    </row>
    <row r="319" spans="2:34" ht="12.75">
      <c r="B319" s="26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27"/>
      <c r="T319" s="27"/>
      <c r="U319" s="27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28"/>
    </row>
    <row r="320" spans="2:34" ht="12.75">
      <c r="B320" s="26"/>
      <c r="C320" s="5"/>
      <c r="D320" s="5"/>
      <c r="E320" s="5"/>
      <c r="F320" s="5" t="s">
        <v>116</v>
      </c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 t="s">
        <v>0</v>
      </c>
      <c r="S320" s="144">
        <f>NumOfPile</f>
        <v>1</v>
      </c>
      <c r="T320" s="144"/>
      <c r="U320" s="144"/>
      <c r="V320" s="5" t="s">
        <v>33</v>
      </c>
      <c r="W320" s="5"/>
      <c r="X320" s="5" t="s">
        <v>117</v>
      </c>
      <c r="Y320" s="5"/>
      <c r="Z320" s="5"/>
      <c r="AA320" s="5" t="s">
        <v>0</v>
      </c>
      <c r="AB320" s="150">
        <f>DimPile</f>
        <v>0.4</v>
      </c>
      <c r="AC320" s="150"/>
      <c r="AD320" s="150"/>
      <c r="AE320" s="5" t="s">
        <v>115</v>
      </c>
      <c r="AF320" s="5"/>
      <c r="AG320" s="5"/>
      <c r="AH320" s="28"/>
    </row>
    <row r="321" spans="2:34" ht="12.75">
      <c r="B321" s="26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28"/>
    </row>
    <row r="322" spans="2:34" ht="12.75">
      <c r="B322" s="26"/>
      <c r="C322" s="5"/>
      <c r="D322" s="5"/>
      <c r="E322" s="5"/>
      <c r="F322" s="5" t="s">
        <v>111</v>
      </c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 t="s">
        <v>0</v>
      </c>
      <c r="S322" s="27" t="str">
        <f>$S$285</f>
        <v>DB</v>
      </c>
      <c r="T322" s="27">
        <f>$T$285</f>
        <v>16</v>
      </c>
      <c r="U322" s="27" t="str">
        <f>$U$285</f>
        <v>@</v>
      </c>
      <c r="V322" s="144">
        <f>$V$285</f>
        <v>150</v>
      </c>
      <c r="W322" s="144"/>
      <c r="X322" s="27" t="str">
        <f>$X$285</f>
        <v>mm</v>
      </c>
      <c r="Y322" s="5"/>
      <c r="Z322" s="5"/>
      <c r="AA322" s="5"/>
      <c r="AB322" s="5"/>
      <c r="AC322" s="5"/>
      <c r="AD322" s="5"/>
      <c r="AE322" s="5"/>
      <c r="AF322" s="5"/>
      <c r="AG322" s="5"/>
      <c r="AH322" s="28"/>
    </row>
    <row r="323" spans="2:34" ht="12.75">
      <c r="B323" s="26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28"/>
    </row>
    <row r="324" spans="2:34" ht="12.75">
      <c r="B324" s="26"/>
      <c r="C324" s="5"/>
      <c r="D324" s="5"/>
      <c r="E324" s="5"/>
      <c r="F324" s="5" t="s">
        <v>110</v>
      </c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 t="s">
        <v>0</v>
      </c>
      <c r="S324" s="27" t="str">
        <f>$S$310</f>
        <v>DB</v>
      </c>
      <c r="T324" s="27">
        <f>$T$310</f>
        <v>16</v>
      </c>
      <c r="U324" s="27" t="str">
        <f>$U$310</f>
        <v>@</v>
      </c>
      <c r="V324" s="144">
        <f>$V$310</f>
        <v>150</v>
      </c>
      <c r="W324" s="144"/>
      <c r="X324" s="27" t="str">
        <f>$X$310</f>
        <v>mm</v>
      </c>
      <c r="Y324" s="5"/>
      <c r="Z324" s="5"/>
      <c r="AA324" s="5"/>
      <c r="AB324" s="5"/>
      <c r="AC324" s="5"/>
      <c r="AD324" s="5"/>
      <c r="AE324" s="5"/>
      <c r="AF324" s="5"/>
      <c r="AG324" s="5"/>
      <c r="AH324" s="28"/>
    </row>
    <row r="325" spans="2:34" ht="12.75">
      <c r="B325" s="26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28"/>
    </row>
    <row r="326" spans="2:34" ht="12.75">
      <c r="B326" s="26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28"/>
    </row>
    <row r="327" spans="2:34" ht="12.75">
      <c r="B327" s="26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28"/>
    </row>
    <row r="328" spans="2:34" ht="12.75">
      <c r="B328" s="26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28"/>
    </row>
    <row r="329" spans="2:34" ht="12.75">
      <c r="B329" s="26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28"/>
    </row>
    <row r="330" spans="2:34" ht="12.75">
      <c r="B330" s="26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28"/>
    </row>
    <row r="331" spans="2:34" ht="12.75">
      <c r="B331" s="26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28"/>
    </row>
    <row r="332" spans="2:34" ht="12.75">
      <c r="B332" s="26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28"/>
    </row>
    <row r="333" spans="2:34" ht="12.75">
      <c r="B333" s="26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28"/>
    </row>
    <row r="334" spans="2:34" ht="12.75">
      <c r="B334" s="26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28"/>
    </row>
    <row r="335" spans="2:34" ht="12.75">
      <c r="B335" s="26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28"/>
    </row>
    <row r="336" spans="2:34" ht="12.75">
      <c r="B336" s="26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28"/>
    </row>
    <row r="337" spans="2:34" ht="12.75">
      <c r="B337" s="26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28"/>
    </row>
    <row r="338" spans="2:34" ht="12.75">
      <c r="B338" s="26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28"/>
    </row>
    <row r="339" spans="2:34" ht="12.75">
      <c r="B339" s="26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28"/>
    </row>
    <row r="340" spans="2:34" ht="12.75">
      <c r="B340" s="26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28"/>
    </row>
    <row r="341" spans="2:34" ht="12.75">
      <c r="B341" s="26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28"/>
    </row>
    <row r="342" spans="2:34" ht="12.75">
      <c r="B342" s="29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1"/>
    </row>
  </sheetData>
  <sheetProtection/>
  <mergeCells count="1547">
    <mergeCell ref="V322:W322"/>
    <mergeCell ref="V324:W324"/>
    <mergeCell ref="S318:U318"/>
    <mergeCell ref="S320:U320"/>
    <mergeCell ref="AB320:AD320"/>
    <mergeCell ref="V310:W310"/>
    <mergeCell ref="S308:U308"/>
    <mergeCell ref="AA310:AC310"/>
    <mergeCell ref="S314:U314"/>
    <mergeCell ref="S316:U316"/>
    <mergeCell ref="S300:U300"/>
    <mergeCell ref="S303:U303"/>
    <mergeCell ref="Y303:AB303"/>
    <mergeCell ref="S306:U306"/>
    <mergeCell ref="S292:U292"/>
    <mergeCell ref="S295:U295"/>
    <mergeCell ref="Y295:AB295"/>
    <mergeCell ref="D298:E298"/>
    <mergeCell ref="S281:U281"/>
    <mergeCell ref="S283:U283"/>
    <mergeCell ref="AA285:AC285"/>
    <mergeCell ref="D290:E290"/>
    <mergeCell ref="V285:W285"/>
    <mergeCell ref="D273:E273"/>
    <mergeCell ref="S275:U275"/>
    <mergeCell ref="S278:U278"/>
    <mergeCell ref="Y278:AB278"/>
    <mergeCell ref="D265:E265"/>
    <mergeCell ref="S267:U267"/>
    <mergeCell ref="S270:U270"/>
    <mergeCell ref="Y270:AB270"/>
    <mergeCell ref="T255:W255"/>
    <mergeCell ref="T258:W258"/>
    <mergeCell ref="T261:W261"/>
    <mergeCell ref="AA261:AC261"/>
    <mergeCell ref="AA243:AB243"/>
    <mergeCell ref="AA245:AB245"/>
    <mergeCell ref="AA247:AB247"/>
    <mergeCell ref="Q254:S254"/>
    <mergeCell ref="T243:W243"/>
    <mergeCell ref="T245:W245"/>
    <mergeCell ref="T247:W247"/>
    <mergeCell ref="T252:W252"/>
    <mergeCell ref="D245:E245"/>
    <mergeCell ref="D247:E247"/>
    <mergeCell ref="Q240:S240"/>
    <mergeCell ref="Q250:S250"/>
    <mergeCell ref="D241:E241"/>
    <mergeCell ref="D243:E243"/>
    <mergeCell ref="U217:W217"/>
    <mergeCell ref="U219:W219"/>
    <mergeCell ref="AD213:AF213"/>
    <mergeCell ref="AD215:AF215"/>
    <mergeCell ref="AD217:AF217"/>
    <mergeCell ref="AD219:AF219"/>
    <mergeCell ref="AD231:AF231"/>
    <mergeCell ref="AD233:AF233"/>
    <mergeCell ref="C225:AH225"/>
    <mergeCell ref="AD227:AF227"/>
    <mergeCell ref="AD229:AF229"/>
    <mergeCell ref="Q231:S231"/>
    <mergeCell ref="Z231:AB231"/>
    <mergeCell ref="Q229:S229"/>
    <mergeCell ref="Z229:AB229"/>
    <mergeCell ref="Q227:S227"/>
    <mergeCell ref="M223:O223"/>
    <mergeCell ref="T238:W238"/>
    <mergeCell ref="Q233:S233"/>
    <mergeCell ref="Z233:AB233"/>
    <mergeCell ref="Z227:AB227"/>
    <mergeCell ref="U223:W223"/>
    <mergeCell ref="M213:O213"/>
    <mergeCell ref="M215:O215"/>
    <mergeCell ref="M217:O217"/>
    <mergeCell ref="M219:O219"/>
    <mergeCell ref="W91:X91"/>
    <mergeCell ref="Y91:Z91"/>
    <mergeCell ref="AA91:AB91"/>
    <mergeCell ref="AA241:AB241"/>
    <mergeCell ref="T241:W241"/>
    <mergeCell ref="C211:AH211"/>
    <mergeCell ref="C221:AH221"/>
    <mergeCell ref="AD223:AF223"/>
    <mergeCell ref="U213:W213"/>
    <mergeCell ref="U215:W215"/>
    <mergeCell ref="AE90:AF90"/>
    <mergeCell ref="AG90:AH90"/>
    <mergeCell ref="C91:D91"/>
    <mergeCell ref="E91:J91"/>
    <mergeCell ref="K91:M91"/>
    <mergeCell ref="N91:S91"/>
    <mergeCell ref="AC91:AD91"/>
    <mergeCell ref="AE91:AF91"/>
    <mergeCell ref="AG91:AH91"/>
    <mergeCell ref="T91:V91"/>
    <mergeCell ref="W90:X90"/>
    <mergeCell ref="Y90:Z90"/>
    <mergeCell ref="AA90:AB90"/>
    <mergeCell ref="AC90:AD90"/>
    <mergeCell ref="AG89:AH89"/>
    <mergeCell ref="C90:D90"/>
    <mergeCell ref="E90:F90"/>
    <mergeCell ref="G90:H90"/>
    <mergeCell ref="I90:J90"/>
    <mergeCell ref="K90:M90"/>
    <mergeCell ref="N90:O90"/>
    <mergeCell ref="P90:Q90"/>
    <mergeCell ref="R90:S90"/>
    <mergeCell ref="T90:V90"/>
    <mergeCell ref="AG85:AH85"/>
    <mergeCell ref="AG86:AH86"/>
    <mergeCell ref="AG87:AH87"/>
    <mergeCell ref="AG88:AH88"/>
    <mergeCell ref="AG81:AH81"/>
    <mergeCell ref="AG82:AH82"/>
    <mergeCell ref="AG83:AH83"/>
    <mergeCell ref="AG84:AH84"/>
    <mergeCell ref="AG77:AH77"/>
    <mergeCell ref="AG78:AH78"/>
    <mergeCell ref="AG79:AH79"/>
    <mergeCell ref="AG80:AH80"/>
    <mergeCell ref="AG73:AH73"/>
    <mergeCell ref="AG74:AH74"/>
    <mergeCell ref="AG75:AH75"/>
    <mergeCell ref="AG76:AH76"/>
    <mergeCell ref="AE87:AF87"/>
    <mergeCell ref="AE88:AF88"/>
    <mergeCell ref="AE89:AF89"/>
    <mergeCell ref="AG66:AH66"/>
    <mergeCell ref="AG67:AH67"/>
    <mergeCell ref="AG68:AH68"/>
    <mergeCell ref="AG69:AH69"/>
    <mergeCell ref="AG70:AH70"/>
    <mergeCell ref="AG71:AH71"/>
    <mergeCell ref="AG72:AH72"/>
    <mergeCell ref="AE83:AF83"/>
    <mergeCell ref="AE84:AF84"/>
    <mergeCell ref="AE85:AF85"/>
    <mergeCell ref="AE86:AF86"/>
    <mergeCell ref="AE79:AF79"/>
    <mergeCell ref="AE80:AF80"/>
    <mergeCell ref="AE81:AF81"/>
    <mergeCell ref="AE82:AF82"/>
    <mergeCell ref="AE75:AF75"/>
    <mergeCell ref="AE76:AF76"/>
    <mergeCell ref="AE77:AF77"/>
    <mergeCell ref="AE78:AF78"/>
    <mergeCell ref="AC89:AD89"/>
    <mergeCell ref="AE66:AF66"/>
    <mergeCell ref="AE67:AF67"/>
    <mergeCell ref="AE68:AF68"/>
    <mergeCell ref="AE69:AF69"/>
    <mergeCell ref="AE70:AF70"/>
    <mergeCell ref="AE71:AF71"/>
    <mergeCell ref="AE72:AF72"/>
    <mergeCell ref="AE73:AF73"/>
    <mergeCell ref="AE74:AF74"/>
    <mergeCell ref="AC85:AD85"/>
    <mergeCell ref="AC86:AD86"/>
    <mergeCell ref="AC87:AD87"/>
    <mergeCell ref="AC88:AD88"/>
    <mergeCell ref="AC81:AD81"/>
    <mergeCell ref="AC82:AD82"/>
    <mergeCell ref="AC83:AD83"/>
    <mergeCell ref="AC84:AD84"/>
    <mergeCell ref="AC77:AD77"/>
    <mergeCell ref="AC78:AD78"/>
    <mergeCell ref="AC79:AD79"/>
    <mergeCell ref="AC80:AD80"/>
    <mergeCell ref="AC73:AD73"/>
    <mergeCell ref="AC74:AD74"/>
    <mergeCell ref="AC75:AD75"/>
    <mergeCell ref="AC76:AD76"/>
    <mergeCell ref="AA87:AB87"/>
    <mergeCell ref="AA88:AB88"/>
    <mergeCell ref="AA89:AB89"/>
    <mergeCell ref="AC66:AD66"/>
    <mergeCell ref="AC67:AD67"/>
    <mergeCell ref="AC68:AD68"/>
    <mergeCell ref="AC69:AD69"/>
    <mergeCell ref="AC70:AD70"/>
    <mergeCell ref="AC71:AD71"/>
    <mergeCell ref="AC72:AD72"/>
    <mergeCell ref="AA83:AB83"/>
    <mergeCell ref="AA84:AB84"/>
    <mergeCell ref="AA85:AB85"/>
    <mergeCell ref="AA86:AB86"/>
    <mergeCell ref="AA79:AB79"/>
    <mergeCell ref="AA80:AB80"/>
    <mergeCell ref="AA81:AB81"/>
    <mergeCell ref="AA82:AB82"/>
    <mergeCell ref="AA75:AB75"/>
    <mergeCell ref="AA76:AB76"/>
    <mergeCell ref="AA77:AB77"/>
    <mergeCell ref="AA78:AB78"/>
    <mergeCell ref="Y89:Z89"/>
    <mergeCell ref="AA66:AB66"/>
    <mergeCell ref="AA67:AB67"/>
    <mergeCell ref="AA68:AB68"/>
    <mergeCell ref="AA69:AB69"/>
    <mergeCell ref="AA70:AB70"/>
    <mergeCell ref="AA71:AB71"/>
    <mergeCell ref="AA72:AB72"/>
    <mergeCell ref="AA73:AB73"/>
    <mergeCell ref="AA74:AB74"/>
    <mergeCell ref="Y85:Z85"/>
    <mergeCell ref="Y86:Z86"/>
    <mergeCell ref="Y87:Z87"/>
    <mergeCell ref="Y88:Z88"/>
    <mergeCell ref="Y81:Z81"/>
    <mergeCell ref="Y82:Z82"/>
    <mergeCell ref="Y83:Z83"/>
    <mergeCell ref="Y84:Z84"/>
    <mergeCell ref="Y77:Z77"/>
    <mergeCell ref="Y78:Z78"/>
    <mergeCell ref="Y79:Z79"/>
    <mergeCell ref="Y80:Z80"/>
    <mergeCell ref="Y73:Z73"/>
    <mergeCell ref="Y74:Z74"/>
    <mergeCell ref="Y75:Z75"/>
    <mergeCell ref="Y76:Z76"/>
    <mergeCell ref="W87:X87"/>
    <mergeCell ref="W88:X88"/>
    <mergeCell ref="W89:X89"/>
    <mergeCell ref="Y66:Z66"/>
    <mergeCell ref="Y67:Z67"/>
    <mergeCell ref="Y68:Z68"/>
    <mergeCell ref="Y69:Z69"/>
    <mergeCell ref="Y70:Z70"/>
    <mergeCell ref="Y71:Z71"/>
    <mergeCell ref="Y72:Z72"/>
    <mergeCell ref="W83:X83"/>
    <mergeCell ref="W84:X84"/>
    <mergeCell ref="W85:X85"/>
    <mergeCell ref="W86:X86"/>
    <mergeCell ref="W79:X79"/>
    <mergeCell ref="W80:X80"/>
    <mergeCell ref="W81:X81"/>
    <mergeCell ref="W82:X82"/>
    <mergeCell ref="W75:X75"/>
    <mergeCell ref="W76:X76"/>
    <mergeCell ref="W77:X77"/>
    <mergeCell ref="W78:X78"/>
    <mergeCell ref="T89:V89"/>
    <mergeCell ref="W66:X66"/>
    <mergeCell ref="W67:X67"/>
    <mergeCell ref="W68:X68"/>
    <mergeCell ref="W69:X69"/>
    <mergeCell ref="W70:X70"/>
    <mergeCell ref="W71:X71"/>
    <mergeCell ref="W72:X72"/>
    <mergeCell ref="W73:X73"/>
    <mergeCell ref="W74:X74"/>
    <mergeCell ref="T85:V85"/>
    <mergeCell ref="T86:V86"/>
    <mergeCell ref="T87:V87"/>
    <mergeCell ref="T88:V88"/>
    <mergeCell ref="T81:V81"/>
    <mergeCell ref="T82:V82"/>
    <mergeCell ref="T83:V83"/>
    <mergeCell ref="T84:V84"/>
    <mergeCell ref="T77:V77"/>
    <mergeCell ref="T78:V78"/>
    <mergeCell ref="T79:V79"/>
    <mergeCell ref="T80:V80"/>
    <mergeCell ref="T73:V73"/>
    <mergeCell ref="T74:V74"/>
    <mergeCell ref="T75:V75"/>
    <mergeCell ref="T76:V76"/>
    <mergeCell ref="R87:S87"/>
    <mergeCell ref="R88:S88"/>
    <mergeCell ref="R89:S89"/>
    <mergeCell ref="T66:V66"/>
    <mergeCell ref="T67:V67"/>
    <mergeCell ref="T68:V68"/>
    <mergeCell ref="T69:V69"/>
    <mergeCell ref="T70:V70"/>
    <mergeCell ref="T71:V71"/>
    <mergeCell ref="T72:V72"/>
    <mergeCell ref="R83:S83"/>
    <mergeCell ref="R84:S84"/>
    <mergeCell ref="R85:S85"/>
    <mergeCell ref="R86:S86"/>
    <mergeCell ref="R79:S79"/>
    <mergeCell ref="R80:S80"/>
    <mergeCell ref="R81:S81"/>
    <mergeCell ref="R82:S82"/>
    <mergeCell ref="R75:S75"/>
    <mergeCell ref="R76:S76"/>
    <mergeCell ref="R77:S77"/>
    <mergeCell ref="R78:S78"/>
    <mergeCell ref="P89:Q89"/>
    <mergeCell ref="R66:S66"/>
    <mergeCell ref="R67:S67"/>
    <mergeCell ref="R68:S68"/>
    <mergeCell ref="R69:S69"/>
    <mergeCell ref="R70:S70"/>
    <mergeCell ref="R71:S71"/>
    <mergeCell ref="R72:S72"/>
    <mergeCell ref="R73:S73"/>
    <mergeCell ref="R74:S74"/>
    <mergeCell ref="P85:Q85"/>
    <mergeCell ref="P86:Q86"/>
    <mergeCell ref="P87:Q87"/>
    <mergeCell ref="P88:Q88"/>
    <mergeCell ref="P81:Q81"/>
    <mergeCell ref="P82:Q82"/>
    <mergeCell ref="P83:Q83"/>
    <mergeCell ref="P84:Q84"/>
    <mergeCell ref="P77:Q77"/>
    <mergeCell ref="P78:Q78"/>
    <mergeCell ref="P79:Q79"/>
    <mergeCell ref="P80:Q80"/>
    <mergeCell ref="P73:Q73"/>
    <mergeCell ref="P74:Q74"/>
    <mergeCell ref="P75:Q75"/>
    <mergeCell ref="P76:Q76"/>
    <mergeCell ref="N87:O87"/>
    <mergeCell ref="N88:O88"/>
    <mergeCell ref="N89:O89"/>
    <mergeCell ref="P66:Q66"/>
    <mergeCell ref="P67:Q67"/>
    <mergeCell ref="P68:Q68"/>
    <mergeCell ref="P69:Q69"/>
    <mergeCell ref="P70:Q70"/>
    <mergeCell ref="P71:Q71"/>
    <mergeCell ref="P72:Q72"/>
    <mergeCell ref="N83:O83"/>
    <mergeCell ref="N84:O84"/>
    <mergeCell ref="N85:O85"/>
    <mergeCell ref="N86:O86"/>
    <mergeCell ref="N79:O79"/>
    <mergeCell ref="N80:O80"/>
    <mergeCell ref="N81:O81"/>
    <mergeCell ref="N82:O82"/>
    <mergeCell ref="K87:M87"/>
    <mergeCell ref="K88:M88"/>
    <mergeCell ref="K89:M89"/>
    <mergeCell ref="N72:O72"/>
    <mergeCell ref="N73:O73"/>
    <mergeCell ref="N74:O74"/>
    <mergeCell ref="N75:O75"/>
    <mergeCell ref="N76:O76"/>
    <mergeCell ref="N77:O77"/>
    <mergeCell ref="N78:O78"/>
    <mergeCell ref="K83:M83"/>
    <mergeCell ref="K84:M84"/>
    <mergeCell ref="K85:M85"/>
    <mergeCell ref="K86:M86"/>
    <mergeCell ref="K79:M79"/>
    <mergeCell ref="K80:M80"/>
    <mergeCell ref="K81:M81"/>
    <mergeCell ref="K82:M82"/>
    <mergeCell ref="K75:M75"/>
    <mergeCell ref="K76:M76"/>
    <mergeCell ref="K77:M77"/>
    <mergeCell ref="K78:M78"/>
    <mergeCell ref="G89:H89"/>
    <mergeCell ref="K66:M66"/>
    <mergeCell ref="K67:M67"/>
    <mergeCell ref="K68:M68"/>
    <mergeCell ref="K69:M69"/>
    <mergeCell ref="K70:M70"/>
    <mergeCell ref="K71:M71"/>
    <mergeCell ref="K72:M72"/>
    <mergeCell ref="K73:M73"/>
    <mergeCell ref="K74:M74"/>
    <mergeCell ref="I86:J86"/>
    <mergeCell ref="I87:J87"/>
    <mergeCell ref="I88:J88"/>
    <mergeCell ref="I89:J89"/>
    <mergeCell ref="I82:J82"/>
    <mergeCell ref="I83:J83"/>
    <mergeCell ref="I84:J84"/>
    <mergeCell ref="I85:J85"/>
    <mergeCell ref="I78:J78"/>
    <mergeCell ref="I79:J79"/>
    <mergeCell ref="I80:J80"/>
    <mergeCell ref="I81:J81"/>
    <mergeCell ref="I74:J74"/>
    <mergeCell ref="I75:J75"/>
    <mergeCell ref="I76:J76"/>
    <mergeCell ref="I77:J77"/>
    <mergeCell ref="I70:J70"/>
    <mergeCell ref="I71:J71"/>
    <mergeCell ref="I72:J72"/>
    <mergeCell ref="I73:J73"/>
    <mergeCell ref="I66:J66"/>
    <mergeCell ref="I67:J67"/>
    <mergeCell ref="I68:J68"/>
    <mergeCell ref="I69:J69"/>
    <mergeCell ref="G85:H85"/>
    <mergeCell ref="G86:H86"/>
    <mergeCell ref="G87:H87"/>
    <mergeCell ref="G88:H88"/>
    <mergeCell ref="G81:H81"/>
    <mergeCell ref="G82:H82"/>
    <mergeCell ref="G83:H83"/>
    <mergeCell ref="G84:H84"/>
    <mergeCell ref="G77:H77"/>
    <mergeCell ref="G78:H78"/>
    <mergeCell ref="G79:H79"/>
    <mergeCell ref="G80:H80"/>
    <mergeCell ref="G73:H73"/>
    <mergeCell ref="G74:H74"/>
    <mergeCell ref="G75:H75"/>
    <mergeCell ref="G76:H76"/>
    <mergeCell ref="E87:F87"/>
    <mergeCell ref="E88:F88"/>
    <mergeCell ref="E89:F89"/>
    <mergeCell ref="G66:H66"/>
    <mergeCell ref="G67:H67"/>
    <mergeCell ref="G68:H68"/>
    <mergeCell ref="G69:H69"/>
    <mergeCell ref="G70:H70"/>
    <mergeCell ref="G71:H71"/>
    <mergeCell ref="G72:H72"/>
    <mergeCell ref="E83:F83"/>
    <mergeCell ref="E84:F84"/>
    <mergeCell ref="E85:F85"/>
    <mergeCell ref="E86:F86"/>
    <mergeCell ref="E79:F79"/>
    <mergeCell ref="E80:F80"/>
    <mergeCell ref="E81:F81"/>
    <mergeCell ref="E82:F82"/>
    <mergeCell ref="E75:F75"/>
    <mergeCell ref="E76:F76"/>
    <mergeCell ref="E77:F77"/>
    <mergeCell ref="E78:F78"/>
    <mergeCell ref="E70:F70"/>
    <mergeCell ref="E72:F72"/>
    <mergeCell ref="E73:F73"/>
    <mergeCell ref="E74:F74"/>
    <mergeCell ref="W65:X65"/>
    <mergeCell ref="Y65:Z65"/>
    <mergeCell ref="AA65:AB65"/>
    <mergeCell ref="E71:F71"/>
    <mergeCell ref="N66:O66"/>
    <mergeCell ref="N67:O67"/>
    <mergeCell ref="N68:O68"/>
    <mergeCell ref="N69:O69"/>
    <mergeCell ref="N70:O70"/>
    <mergeCell ref="N71:O71"/>
    <mergeCell ref="N65:O65"/>
    <mergeCell ref="P65:Q65"/>
    <mergeCell ref="R65:S65"/>
    <mergeCell ref="T65:V65"/>
    <mergeCell ref="C63:D64"/>
    <mergeCell ref="E65:F65"/>
    <mergeCell ref="G65:H65"/>
    <mergeCell ref="C68:D68"/>
    <mergeCell ref="E64:F64"/>
    <mergeCell ref="C69:D69"/>
    <mergeCell ref="E66:F66"/>
    <mergeCell ref="E67:F67"/>
    <mergeCell ref="E68:F68"/>
    <mergeCell ref="E69:F69"/>
    <mergeCell ref="C78:D78"/>
    <mergeCell ref="C79:D79"/>
    <mergeCell ref="C80:D80"/>
    <mergeCell ref="C81:D81"/>
    <mergeCell ref="C89:D89"/>
    <mergeCell ref="C82:D82"/>
    <mergeCell ref="C83:D83"/>
    <mergeCell ref="C84:D84"/>
    <mergeCell ref="C85:D85"/>
    <mergeCell ref="C86:D86"/>
    <mergeCell ref="C87:D87"/>
    <mergeCell ref="C88:D88"/>
    <mergeCell ref="B4:AA4"/>
    <mergeCell ref="B5:AA5"/>
    <mergeCell ref="C76:D76"/>
    <mergeCell ref="C77:D77"/>
    <mergeCell ref="C70:D70"/>
    <mergeCell ref="C71:D71"/>
    <mergeCell ref="C72:D72"/>
    <mergeCell ref="C73:D73"/>
    <mergeCell ref="C74:D74"/>
    <mergeCell ref="C75:D75"/>
    <mergeCell ref="S20:U20"/>
    <mergeCell ref="L26:L28"/>
    <mergeCell ref="B8:AH8"/>
    <mergeCell ref="O20:Q20"/>
    <mergeCell ref="K47:M47"/>
    <mergeCell ref="K46:M46"/>
    <mergeCell ref="AB46:AD46"/>
    <mergeCell ref="K52:M52"/>
    <mergeCell ref="AB47:AD47"/>
    <mergeCell ref="AB48:AD48"/>
    <mergeCell ref="AB52:AD52"/>
    <mergeCell ref="K40:M40"/>
    <mergeCell ref="AB40:AD40"/>
    <mergeCell ref="K41:M41"/>
    <mergeCell ref="AB41:AD41"/>
    <mergeCell ref="B36:AH36"/>
    <mergeCell ref="J24:J29"/>
    <mergeCell ref="L22:L23"/>
    <mergeCell ref="L31:L32"/>
    <mergeCell ref="N34:W34"/>
    <mergeCell ref="AY65:BA65"/>
    <mergeCell ref="BB65:BD65"/>
    <mergeCell ref="N64:O64"/>
    <mergeCell ref="P64:Q64"/>
    <mergeCell ref="R64:S64"/>
    <mergeCell ref="AM65:AO65"/>
    <mergeCell ref="AP65:AR65"/>
    <mergeCell ref="AS65:AU65"/>
    <mergeCell ref="AA64:AB64"/>
    <mergeCell ref="T64:V64"/>
    <mergeCell ref="AV65:AX65"/>
    <mergeCell ref="AC65:AD65"/>
    <mergeCell ref="AC64:AD64"/>
    <mergeCell ref="AE64:AF64"/>
    <mergeCell ref="AG64:AH64"/>
    <mergeCell ref="K53:M53"/>
    <mergeCell ref="K64:M64"/>
    <mergeCell ref="C94:AH94"/>
    <mergeCell ref="K56:M56"/>
    <mergeCell ref="W64:X64"/>
    <mergeCell ref="Y64:Z64"/>
    <mergeCell ref="AG65:AH65"/>
    <mergeCell ref="N63:V63"/>
    <mergeCell ref="C66:D66"/>
    <mergeCell ref="C67:D67"/>
    <mergeCell ref="K54:M54"/>
    <mergeCell ref="AE65:AF65"/>
    <mergeCell ref="AB56:AD56"/>
    <mergeCell ref="B61:AH61"/>
    <mergeCell ref="I65:J65"/>
    <mergeCell ref="C65:D65"/>
    <mergeCell ref="E63:M63"/>
    <mergeCell ref="K65:M65"/>
    <mergeCell ref="I64:J64"/>
    <mergeCell ref="G64:H64"/>
    <mergeCell ref="E97:M97"/>
    <mergeCell ref="H98:J98"/>
    <mergeCell ref="K98:M98"/>
    <mergeCell ref="E98:G98"/>
    <mergeCell ref="T97:AB97"/>
    <mergeCell ref="T98:V98"/>
    <mergeCell ref="W98:Y98"/>
    <mergeCell ref="Z98:AB98"/>
    <mergeCell ref="E99:G99"/>
    <mergeCell ref="E100:G100"/>
    <mergeCell ref="E101:G101"/>
    <mergeCell ref="E102:G102"/>
    <mergeCell ref="E103:G103"/>
    <mergeCell ref="E104:G104"/>
    <mergeCell ref="E105:G105"/>
    <mergeCell ref="E106:G106"/>
    <mergeCell ref="H99:J99"/>
    <mergeCell ref="H100:J100"/>
    <mergeCell ref="H101:J101"/>
    <mergeCell ref="H102:J102"/>
    <mergeCell ref="H103:J103"/>
    <mergeCell ref="H104:J104"/>
    <mergeCell ref="H105:J105"/>
    <mergeCell ref="H106:J106"/>
    <mergeCell ref="K99:M99"/>
    <mergeCell ref="K100:M100"/>
    <mergeCell ref="K101:M101"/>
    <mergeCell ref="K102:M102"/>
    <mergeCell ref="K103:M103"/>
    <mergeCell ref="K104:M104"/>
    <mergeCell ref="K105:M105"/>
    <mergeCell ref="K106:M106"/>
    <mergeCell ref="W102:Y102"/>
    <mergeCell ref="T99:V99"/>
    <mergeCell ref="T100:V100"/>
    <mergeCell ref="T101:V101"/>
    <mergeCell ref="T102:V102"/>
    <mergeCell ref="H112:I112"/>
    <mergeCell ref="J112:K112"/>
    <mergeCell ref="L112:M112"/>
    <mergeCell ref="Z99:AB99"/>
    <mergeCell ref="Z100:AB100"/>
    <mergeCell ref="Z101:AB101"/>
    <mergeCell ref="Z102:AB102"/>
    <mergeCell ref="W99:Y99"/>
    <mergeCell ref="W100:Y100"/>
    <mergeCell ref="W101:Y101"/>
    <mergeCell ref="T115:W115"/>
    <mergeCell ref="N112:O112"/>
    <mergeCell ref="P112:R112"/>
    <mergeCell ref="D113:G113"/>
    <mergeCell ref="D114:G114"/>
    <mergeCell ref="J113:K113"/>
    <mergeCell ref="J114:K114"/>
    <mergeCell ref="N113:O113"/>
    <mergeCell ref="N114:O114"/>
    <mergeCell ref="D112:G112"/>
    <mergeCell ref="H113:I113"/>
    <mergeCell ref="H114:I114"/>
    <mergeCell ref="H115:I115"/>
    <mergeCell ref="H116:I116"/>
    <mergeCell ref="L113:M113"/>
    <mergeCell ref="L114:M114"/>
    <mergeCell ref="L115:M115"/>
    <mergeCell ref="L116:M116"/>
    <mergeCell ref="P113:R113"/>
    <mergeCell ref="P114:R114"/>
    <mergeCell ref="P115:R115"/>
    <mergeCell ref="P116:R116"/>
    <mergeCell ref="D115:G115"/>
    <mergeCell ref="D116:G116"/>
    <mergeCell ref="N115:O115"/>
    <mergeCell ref="N116:O116"/>
    <mergeCell ref="J115:K115"/>
    <mergeCell ref="J116:K116"/>
    <mergeCell ref="AB114:AC114"/>
    <mergeCell ref="AD114:AE114"/>
    <mergeCell ref="AF114:AH114"/>
    <mergeCell ref="AB113:AC113"/>
    <mergeCell ref="AD113:AE113"/>
    <mergeCell ref="AF113:AH113"/>
    <mergeCell ref="T113:W113"/>
    <mergeCell ref="X113:Y113"/>
    <mergeCell ref="Z113:AA113"/>
    <mergeCell ref="T114:W114"/>
    <mergeCell ref="X114:Y114"/>
    <mergeCell ref="Z114:AA114"/>
    <mergeCell ref="AD116:AE116"/>
    <mergeCell ref="AF116:AH116"/>
    <mergeCell ref="X115:Y115"/>
    <mergeCell ref="Z115:AA115"/>
    <mergeCell ref="AB115:AC115"/>
    <mergeCell ref="AD115:AE115"/>
    <mergeCell ref="T116:W116"/>
    <mergeCell ref="X116:Y116"/>
    <mergeCell ref="Z116:AA116"/>
    <mergeCell ref="AB116:AC116"/>
    <mergeCell ref="T111:AH111"/>
    <mergeCell ref="D111:R111"/>
    <mergeCell ref="W63:AH63"/>
    <mergeCell ref="AF115:AH115"/>
    <mergeCell ref="T112:W112"/>
    <mergeCell ref="X112:Y112"/>
    <mergeCell ref="Z112:AA112"/>
    <mergeCell ref="AB112:AC112"/>
    <mergeCell ref="AD112:AE112"/>
    <mergeCell ref="AF112:AH112"/>
    <mergeCell ref="AD109:AE109"/>
    <mergeCell ref="AF109:AH109"/>
    <mergeCell ref="T108:W108"/>
    <mergeCell ref="X108:Y108"/>
    <mergeCell ref="T109:W109"/>
    <mergeCell ref="X109:Y109"/>
    <mergeCell ref="Z109:AA109"/>
    <mergeCell ref="AB109:AC109"/>
    <mergeCell ref="Z108:AA108"/>
    <mergeCell ref="AB108:AC108"/>
    <mergeCell ref="AD106:AE106"/>
    <mergeCell ref="AF106:AH106"/>
    <mergeCell ref="AD107:AE107"/>
    <mergeCell ref="AF107:AH107"/>
    <mergeCell ref="AD108:AE108"/>
    <mergeCell ref="AF108:AH108"/>
    <mergeCell ref="T107:W107"/>
    <mergeCell ref="X107:Y107"/>
    <mergeCell ref="Z107:AA107"/>
    <mergeCell ref="AB107:AC107"/>
    <mergeCell ref="T106:W106"/>
    <mergeCell ref="X106:Y106"/>
    <mergeCell ref="Z106:AA106"/>
    <mergeCell ref="AB106:AC106"/>
    <mergeCell ref="T104:AH104"/>
    <mergeCell ref="T105:W105"/>
    <mergeCell ref="X105:Y105"/>
    <mergeCell ref="Z105:AA105"/>
    <mergeCell ref="AB105:AC105"/>
    <mergeCell ref="AD105:AE105"/>
    <mergeCell ref="AF105:AH105"/>
    <mergeCell ref="E123:F123"/>
    <mergeCell ref="E124:F124"/>
    <mergeCell ref="E125:F125"/>
    <mergeCell ref="C117:AG117"/>
    <mergeCell ref="G121:I121"/>
    <mergeCell ref="J121:K121"/>
    <mergeCell ref="L121:N121"/>
    <mergeCell ref="O121:P121"/>
    <mergeCell ref="Q121:S121"/>
    <mergeCell ref="T121:U121"/>
    <mergeCell ref="E126:F126"/>
    <mergeCell ref="E127:F127"/>
    <mergeCell ref="E128:F128"/>
    <mergeCell ref="E129:F129"/>
    <mergeCell ref="E130:F130"/>
    <mergeCell ref="E131:F131"/>
    <mergeCell ref="E132:F132"/>
    <mergeCell ref="E133:F133"/>
    <mergeCell ref="E134:F134"/>
    <mergeCell ref="E135:F135"/>
    <mergeCell ref="E136:F136"/>
    <mergeCell ref="E137:F137"/>
    <mergeCell ref="E138:F138"/>
    <mergeCell ref="E139:F139"/>
    <mergeCell ref="E140:F140"/>
    <mergeCell ref="E141:F141"/>
    <mergeCell ref="E142:F142"/>
    <mergeCell ref="E143:F143"/>
    <mergeCell ref="E144:F144"/>
    <mergeCell ref="E145:F145"/>
    <mergeCell ref="O119:S119"/>
    <mergeCell ref="O120:P120"/>
    <mergeCell ref="Q120:S120"/>
    <mergeCell ref="T119:X119"/>
    <mergeCell ref="T120:U120"/>
    <mergeCell ref="V120:X120"/>
    <mergeCell ref="E152:F152"/>
    <mergeCell ref="E154:F154"/>
    <mergeCell ref="E155:F155"/>
    <mergeCell ref="C148:AG148"/>
    <mergeCell ref="J152:L152"/>
    <mergeCell ref="M152:O152"/>
    <mergeCell ref="E153:F153"/>
    <mergeCell ref="M153:O153"/>
    <mergeCell ref="V153:X153"/>
    <mergeCell ref="Y153:AB153"/>
    <mergeCell ref="E156:F156"/>
    <mergeCell ref="E157:F157"/>
    <mergeCell ref="E158:F158"/>
    <mergeCell ref="E159:F159"/>
    <mergeCell ref="E160:F160"/>
    <mergeCell ref="E161:F161"/>
    <mergeCell ref="E162:F162"/>
    <mergeCell ref="E163:F163"/>
    <mergeCell ref="E164:F164"/>
    <mergeCell ref="E165:F165"/>
    <mergeCell ref="E166:F166"/>
    <mergeCell ref="E167:F167"/>
    <mergeCell ref="E168:F168"/>
    <mergeCell ref="E169:F169"/>
    <mergeCell ref="E170:F170"/>
    <mergeCell ref="E171:F171"/>
    <mergeCell ref="E172:F172"/>
    <mergeCell ref="E173:F173"/>
    <mergeCell ref="E174:F174"/>
    <mergeCell ref="E175:F175"/>
    <mergeCell ref="J120:K120"/>
    <mergeCell ref="L120:N120"/>
    <mergeCell ref="E150:F151"/>
    <mergeCell ref="G150:I151"/>
    <mergeCell ref="J150:L151"/>
    <mergeCell ref="M150:O151"/>
    <mergeCell ref="E121:F121"/>
    <mergeCell ref="E119:F120"/>
    <mergeCell ref="G119:I120"/>
    <mergeCell ref="J119:N119"/>
    <mergeCell ref="Y119:AC119"/>
    <mergeCell ref="Y120:Z120"/>
    <mergeCell ref="AA120:AC120"/>
    <mergeCell ref="C179:AG179"/>
    <mergeCell ref="V150:X151"/>
    <mergeCell ref="Y150:AB151"/>
    <mergeCell ref="V121:X121"/>
    <mergeCell ref="Y121:Z121"/>
    <mergeCell ref="AA121:AC121"/>
    <mergeCell ref="E122:F122"/>
    <mergeCell ref="B182:C183"/>
    <mergeCell ref="D182:F183"/>
    <mergeCell ref="G183:H183"/>
    <mergeCell ref="N183:O183"/>
    <mergeCell ref="I183:J183"/>
    <mergeCell ref="K183:M183"/>
    <mergeCell ref="N182:T182"/>
    <mergeCell ref="P183:Q183"/>
    <mergeCell ref="R183:T183"/>
    <mergeCell ref="P150:R151"/>
    <mergeCell ref="S150:U151"/>
    <mergeCell ref="P152:R152"/>
    <mergeCell ref="P153:R153"/>
    <mergeCell ref="S153:U153"/>
    <mergeCell ref="P161:R161"/>
    <mergeCell ref="P162:R162"/>
    <mergeCell ref="P163:R163"/>
    <mergeCell ref="J122:K122"/>
    <mergeCell ref="L122:N122"/>
    <mergeCell ref="O122:P122"/>
    <mergeCell ref="Q122:S122"/>
    <mergeCell ref="J131:K131"/>
    <mergeCell ref="J132:K132"/>
    <mergeCell ref="J133:K133"/>
    <mergeCell ref="T122:U122"/>
    <mergeCell ref="V122:X122"/>
    <mergeCell ref="E146:F146"/>
    <mergeCell ref="G122:I122"/>
    <mergeCell ref="G123:I123"/>
    <mergeCell ref="G124:I124"/>
    <mergeCell ref="G125:I125"/>
    <mergeCell ref="G126:I126"/>
    <mergeCell ref="G127:I127"/>
    <mergeCell ref="G128:I128"/>
    <mergeCell ref="G129:I129"/>
    <mergeCell ref="G130:I130"/>
    <mergeCell ref="G131:I131"/>
    <mergeCell ref="G132:I132"/>
    <mergeCell ref="G133:I133"/>
    <mergeCell ref="G134:I134"/>
    <mergeCell ref="G135:I135"/>
    <mergeCell ref="G136:I136"/>
    <mergeCell ref="G137:I137"/>
    <mergeCell ref="G138:I138"/>
    <mergeCell ref="G139:I139"/>
    <mergeCell ref="G140:I140"/>
    <mergeCell ref="G141:I141"/>
    <mergeCell ref="G142:I142"/>
    <mergeCell ref="G143:I143"/>
    <mergeCell ref="G144:I144"/>
    <mergeCell ref="G145:I145"/>
    <mergeCell ref="G146:I146"/>
    <mergeCell ref="J123:K123"/>
    <mergeCell ref="J124:K124"/>
    <mergeCell ref="J125:K125"/>
    <mergeCell ref="J126:K126"/>
    <mergeCell ref="J127:K127"/>
    <mergeCell ref="J128:K128"/>
    <mergeCell ref="J129:K129"/>
    <mergeCell ref="J130:K130"/>
    <mergeCell ref="J134:K134"/>
    <mergeCell ref="J135:K135"/>
    <mergeCell ref="J136:K136"/>
    <mergeCell ref="J137:K137"/>
    <mergeCell ref="J138:K138"/>
    <mergeCell ref="J139:K139"/>
    <mergeCell ref="J140:K140"/>
    <mergeCell ref="J141:K141"/>
    <mergeCell ref="J142:K142"/>
    <mergeCell ref="J143:K143"/>
    <mergeCell ref="J144:K144"/>
    <mergeCell ref="J145:K145"/>
    <mergeCell ref="J146:K146"/>
    <mergeCell ref="L123:N123"/>
    <mergeCell ref="L124:N124"/>
    <mergeCell ref="L125:N125"/>
    <mergeCell ref="L126:N126"/>
    <mergeCell ref="L127:N127"/>
    <mergeCell ref="L128:N128"/>
    <mergeCell ref="L129:N129"/>
    <mergeCell ref="L130:N130"/>
    <mergeCell ref="L131:N131"/>
    <mergeCell ref="L132:N132"/>
    <mergeCell ref="L133:N133"/>
    <mergeCell ref="L134:N134"/>
    <mergeCell ref="L135:N135"/>
    <mergeCell ref="L136:N136"/>
    <mergeCell ref="L137:N137"/>
    <mergeCell ref="L138:N138"/>
    <mergeCell ref="L139:N139"/>
    <mergeCell ref="L140:N140"/>
    <mergeCell ref="L141:N141"/>
    <mergeCell ref="L142:N142"/>
    <mergeCell ref="L143:N143"/>
    <mergeCell ref="L144:N144"/>
    <mergeCell ref="L145:N145"/>
    <mergeCell ref="L146:N146"/>
    <mergeCell ref="O123:P123"/>
    <mergeCell ref="O124:P124"/>
    <mergeCell ref="O125:P125"/>
    <mergeCell ref="O126:P126"/>
    <mergeCell ref="O127:P127"/>
    <mergeCell ref="O128:P128"/>
    <mergeCell ref="O129:P129"/>
    <mergeCell ref="O130:P130"/>
    <mergeCell ref="O131:P131"/>
    <mergeCell ref="O132:P132"/>
    <mergeCell ref="O133:P133"/>
    <mergeCell ref="O134:P134"/>
    <mergeCell ref="O135:P135"/>
    <mergeCell ref="O136:P136"/>
    <mergeCell ref="O137:P137"/>
    <mergeCell ref="O138:P138"/>
    <mergeCell ref="O139:P139"/>
    <mergeCell ref="O140:P140"/>
    <mergeCell ref="O141:P141"/>
    <mergeCell ref="O142:P142"/>
    <mergeCell ref="O143:P143"/>
    <mergeCell ref="O144:P144"/>
    <mergeCell ref="O145:P145"/>
    <mergeCell ref="O146:P146"/>
    <mergeCell ref="Q123:S123"/>
    <mergeCell ref="Q124:S124"/>
    <mergeCell ref="Q125:S125"/>
    <mergeCell ref="Q126:S126"/>
    <mergeCell ref="Q127:S127"/>
    <mergeCell ref="Q128:S128"/>
    <mergeCell ref="Q129:S129"/>
    <mergeCell ref="Q130:S130"/>
    <mergeCell ref="Q131:S131"/>
    <mergeCell ref="Q132:S132"/>
    <mergeCell ref="Q133:S133"/>
    <mergeCell ref="Q134:S134"/>
    <mergeCell ref="Q135:S135"/>
    <mergeCell ref="Q136:S136"/>
    <mergeCell ref="Q137:S137"/>
    <mergeCell ref="Q138:S138"/>
    <mergeCell ref="Q139:S139"/>
    <mergeCell ref="Q140:S140"/>
    <mergeCell ref="Q141:S141"/>
    <mergeCell ref="Q142:S142"/>
    <mergeCell ref="Q143:S143"/>
    <mergeCell ref="Q144:S144"/>
    <mergeCell ref="Q145:S145"/>
    <mergeCell ref="Q146:S146"/>
    <mergeCell ref="T123:U123"/>
    <mergeCell ref="T124:U124"/>
    <mergeCell ref="T125:U125"/>
    <mergeCell ref="T126:U126"/>
    <mergeCell ref="T127:U127"/>
    <mergeCell ref="T128:U128"/>
    <mergeCell ref="T129:U129"/>
    <mergeCell ref="T130:U130"/>
    <mergeCell ref="T131:U131"/>
    <mergeCell ref="T132:U132"/>
    <mergeCell ref="T133:U133"/>
    <mergeCell ref="T134:U134"/>
    <mergeCell ref="T135:U135"/>
    <mergeCell ref="T136:U136"/>
    <mergeCell ref="T137:U137"/>
    <mergeCell ref="T138:U138"/>
    <mergeCell ref="T139:U139"/>
    <mergeCell ref="T140:U140"/>
    <mergeCell ref="T141:U141"/>
    <mergeCell ref="T142:U142"/>
    <mergeCell ref="T143:U143"/>
    <mergeCell ref="T144:U144"/>
    <mergeCell ref="T145:U145"/>
    <mergeCell ref="T146:U146"/>
    <mergeCell ref="V123:X123"/>
    <mergeCell ref="V124:X124"/>
    <mergeCell ref="V125:X125"/>
    <mergeCell ref="V126:X126"/>
    <mergeCell ref="V127:X127"/>
    <mergeCell ref="V128:X128"/>
    <mergeCell ref="V129:X129"/>
    <mergeCell ref="V130:X130"/>
    <mergeCell ref="V131:X131"/>
    <mergeCell ref="V132:X132"/>
    <mergeCell ref="V133:X133"/>
    <mergeCell ref="V134:X134"/>
    <mergeCell ref="V135:X135"/>
    <mergeCell ref="V136:X136"/>
    <mergeCell ref="V137:X137"/>
    <mergeCell ref="V138:X138"/>
    <mergeCell ref="V144:X144"/>
    <mergeCell ref="V145:X145"/>
    <mergeCell ref="V146:X146"/>
    <mergeCell ref="V139:X139"/>
    <mergeCell ref="V140:X140"/>
    <mergeCell ref="V141:X141"/>
    <mergeCell ref="V142:X142"/>
    <mergeCell ref="Y122:Z122"/>
    <mergeCell ref="Y123:Z123"/>
    <mergeCell ref="Y124:Z124"/>
    <mergeCell ref="Y125:Z125"/>
    <mergeCell ref="Y126:Z126"/>
    <mergeCell ref="Y127:Z127"/>
    <mergeCell ref="Y128:Z128"/>
    <mergeCell ref="Y129:Z129"/>
    <mergeCell ref="Y136:Z136"/>
    <mergeCell ref="Y137:Z137"/>
    <mergeCell ref="Y130:Z130"/>
    <mergeCell ref="Y131:Z131"/>
    <mergeCell ref="Y132:Z132"/>
    <mergeCell ref="Y133:Z133"/>
    <mergeCell ref="AA130:AC130"/>
    <mergeCell ref="Y142:Z142"/>
    <mergeCell ref="Y143:Z143"/>
    <mergeCell ref="Y144:Z144"/>
    <mergeCell ref="Y138:Z138"/>
    <mergeCell ref="Y139:Z139"/>
    <mergeCell ref="Y140:Z140"/>
    <mergeCell ref="Y141:Z141"/>
    <mergeCell ref="Y134:Z134"/>
    <mergeCell ref="Y135:Z135"/>
    <mergeCell ref="AA126:AC126"/>
    <mergeCell ref="AA127:AC127"/>
    <mergeCell ref="AA128:AC128"/>
    <mergeCell ref="AA129:AC129"/>
    <mergeCell ref="AA122:AC122"/>
    <mergeCell ref="AA123:AC123"/>
    <mergeCell ref="AA124:AC124"/>
    <mergeCell ref="AA125:AC125"/>
    <mergeCell ref="AA131:AC131"/>
    <mergeCell ref="AA132:AC132"/>
    <mergeCell ref="AA133:AC133"/>
    <mergeCell ref="AA134:AC134"/>
    <mergeCell ref="AA135:AC135"/>
    <mergeCell ref="AA136:AC136"/>
    <mergeCell ref="AA137:AC137"/>
    <mergeCell ref="AA138:AC138"/>
    <mergeCell ref="AA139:AC139"/>
    <mergeCell ref="AA140:AC140"/>
    <mergeCell ref="AA141:AC141"/>
    <mergeCell ref="AA142:AC142"/>
    <mergeCell ref="Y146:Z146"/>
    <mergeCell ref="Y145:Z145"/>
    <mergeCell ref="V143:X143"/>
    <mergeCell ref="S152:U152"/>
    <mergeCell ref="V152:X152"/>
    <mergeCell ref="Y152:AB152"/>
    <mergeCell ref="AA143:AC143"/>
    <mergeCell ref="AA144:AC144"/>
    <mergeCell ref="AA145:AC145"/>
    <mergeCell ref="AA146:AC146"/>
    <mergeCell ref="G152:I152"/>
    <mergeCell ref="E176:F176"/>
    <mergeCell ref="E177:F177"/>
    <mergeCell ref="G153:I153"/>
    <mergeCell ref="G154:I154"/>
    <mergeCell ref="G155:I155"/>
    <mergeCell ref="G156:I156"/>
    <mergeCell ref="G157:I157"/>
    <mergeCell ref="G158:I158"/>
    <mergeCell ref="G159:I159"/>
    <mergeCell ref="G160:I160"/>
    <mergeCell ref="G161:I161"/>
    <mergeCell ref="G162:I162"/>
    <mergeCell ref="G163:I163"/>
    <mergeCell ref="G164:I164"/>
    <mergeCell ref="G165:I165"/>
    <mergeCell ref="G166:I166"/>
    <mergeCell ref="G167:I167"/>
    <mergeCell ref="G168:I168"/>
    <mergeCell ref="G169:I169"/>
    <mergeCell ref="G170:I170"/>
    <mergeCell ref="G171:I171"/>
    <mergeCell ref="G172:I172"/>
    <mergeCell ref="G173:I173"/>
    <mergeCell ref="G174:I174"/>
    <mergeCell ref="G175:I175"/>
    <mergeCell ref="G176:I176"/>
    <mergeCell ref="G177:I177"/>
    <mergeCell ref="J153:L153"/>
    <mergeCell ref="J154:L154"/>
    <mergeCell ref="J155:L155"/>
    <mergeCell ref="J156:L156"/>
    <mergeCell ref="J157:L157"/>
    <mergeCell ref="J158:L158"/>
    <mergeCell ref="J159:L159"/>
    <mergeCell ref="J160:L160"/>
    <mergeCell ref="J161:L161"/>
    <mergeCell ref="J162:L162"/>
    <mergeCell ref="J163:L163"/>
    <mergeCell ref="J164:L164"/>
    <mergeCell ref="J165:L165"/>
    <mergeCell ref="J166:L166"/>
    <mergeCell ref="J167:L167"/>
    <mergeCell ref="J168:L168"/>
    <mergeCell ref="J169:L169"/>
    <mergeCell ref="J170:L170"/>
    <mergeCell ref="J171:L171"/>
    <mergeCell ref="J172:L172"/>
    <mergeCell ref="J173:L173"/>
    <mergeCell ref="J174:L174"/>
    <mergeCell ref="J175:L175"/>
    <mergeCell ref="J176:L176"/>
    <mergeCell ref="J177:L177"/>
    <mergeCell ref="M154:O154"/>
    <mergeCell ref="M155:O155"/>
    <mergeCell ref="M156:O156"/>
    <mergeCell ref="M157:O157"/>
    <mergeCell ref="M158:O158"/>
    <mergeCell ref="M159:O159"/>
    <mergeCell ref="M160:O160"/>
    <mergeCell ref="M161:O161"/>
    <mergeCell ref="M162:O162"/>
    <mergeCell ref="M163:O163"/>
    <mergeCell ref="M164:O164"/>
    <mergeCell ref="M165:O165"/>
    <mergeCell ref="M166:O166"/>
    <mergeCell ref="M167:O167"/>
    <mergeCell ref="M168:O168"/>
    <mergeCell ref="M169:O169"/>
    <mergeCell ref="M170:O170"/>
    <mergeCell ref="M171:O171"/>
    <mergeCell ref="M172:O172"/>
    <mergeCell ref="M173:O173"/>
    <mergeCell ref="M174:O174"/>
    <mergeCell ref="M175:O175"/>
    <mergeCell ref="M176:O176"/>
    <mergeCell ref="M177:O177"/>
    <mergeCell ref="P154:R154"/>
    <mergeCell ref="P155:R155"/>
    <mergeCell ref="P156:R156"/>
    <mergeCell ref="P157:R157"/>
    <mergeCell ref="P158:R158"/>
    <mergeCell ref="P159:R159"/>
    <mergeCell ref="P160:R160"/>
    <mergeCell ref="P164:R164"/>
    <mergeCell ref="P165:R165"/>
    <mergeCell ref="P166:R166"/>
    <mergeCell ref="P167:R167"/>
    <mergeCell ref="P168:R168"/>
    <mergeCell ref="P169:R169"/>
    <mergeCell ref="P170:R170"/>
    <mergeCell ref="P171:R171"/>
    <mergeCell ref="P172:R172"/>
    <mergeCell ref="P173:R173"/>
    <mergeCell ref="P174:R174"/>
    <mergeCell ref="P175:R175"/>
    <mergeCell ref="P176:R176"/>
    <mergeCell ref="P177:R177"/>
    <mergeCell ref="S154:U154"/>
    <mergeCell ref="S155:U155"/>
    <mergeCell ref="S156:U156"/>
    <mergeCell ref="S157:U157"/>
    <mergeCell ref="S158:U158"/>
    <mergeCell ref="S159:U159"/>
    <mergeCell ref="S160:U160"/>
    <mergeCell ref="S161:U161"/>
    <mergeCell ref="S162:U162"/>
    <mergeCell ref="S163:U163"/>
    <mergeCell ref="S164:U164"/>
    <mergeCell ref="S165:U165"/>
    <mergeCell ref="S166:U166"/>
    <mergeCell ref="S167:U167"/>
    <mergeCell ref="S168:U168"/>
    <mergeCell ref="S169:U169"/>
    <mergeCell ref="S170:U170"/>
    <mergeCell ref="S171:U171"/>
    <mergeCell ref="S172:U172"/>
    <mergeCell ref="S173:U173"/>
    <mergeCell ref="S174:U174"/>
    <mergeCell ref="S175:U175"/>
    <mergeCell ref="S176:U176"/>
    <mergeCell ref="S177:U177"/>
    <mergeCell ref="V154:X154"/>
    <mergeCell ref="V155:X155"/>
    <mergeCell ref="V156:X156"/>
    <mergeCell ref="V157:X157"/>
    <mergeCell ref="V158:X158"/>
    <mergeCell ref="V159:X159"/>
    <mergeCell ref="V160:X160"/>
    <mergeCell ref="V161:X161"/>
    <mergeCell ref="V162:X162"/>
    <mergeCell ref="V163:X163"/>
    <mergeCell ref="V164:X164"/>
    <mergeCell ref="V165:X165"/>
    <mergeCell ref="V166:X166"/>
    <mergeCell ref="V167:X167"/>
    <mergeCell ref="V168:X168"/>
    <mergeCell ref="V169:X169"/>
    <mergeCell ref="V170:X170"/>
    <mergeCell ref="V171:X171"/>
    <mergeCell ref="V172:X172"/>
    <mergeCell ref="V173:X173"/>
    <mergeCell ref="V174:X174"/>
    <mergeCell ref="V175:X175"/>
    <mergeCell ref="V176:X176"/>
    <mergeCell ref="V177:X177"/>
    <mergeCell ref="Y154:AB154"/>
    <mergeCell ref="Y155:AB155"/>
    <mergeCell ref="Y156:AB156"/>
    <mergeCell ref="Y157:AB157"/>
    <mergeCell ref="Y158:AB158"/>
    <mergeCell ref="Y159:AB159"/>
    <mergeCell ref="Y160:AB160"/>
    <mergeCell ref="Y161:AB161"/>
    <mergeCell ref="Y162:AB162"/>
    <mergeCell ref="Y163:AB163"/>
    <mergeCell ref="Y164:AB164"/>
    <mergeCell ref="Y165:AB165"/>
    <mergeCell ref="Y166:AB166"/>
    <mergeCell ref="Y167:AB167"/>
    <mergeCell ref="Y168:AB168"/>
    <mergeCell ref="Y169:AB169"/>
    <mergeCell ref="Y170:AB170"/>
    <mergeCell ref="Y171:AB171"/>
    <mergeCell ref="Y172:AB172"/>
    <mergeCell ref="Y173:AB173"/>
    <mergeCell ref="Y174:AB174"/>
    <mergeCell ref="Y175:AB175"/>
    <mergeCell ref="Y176:AB176"/>
    <mergeCell ref="Y177:AB177"/>
    <mergeCell ref="P184:Q184"/>
    <mergeCell ref="R184:T184"/>
    <mergeCell ref="D184:F184"/>
    <mergeCell ref="G184:H184"/>
    <mergeCell ref="I184:J184"/>
    <mergeCell ref="K184:M184"/>
    <mergeCell ref="B185:C185"/>
    <mergeCell ref="D185:F185"/>
    <mergeCell ref="G185:H185"/>
    <mergeCell ref="N184:O184"/>
    <mergeCell ref="I185:J185"/>
    <mergeCell ref="K185:M185"/>
    <mergeCell ref="N185:O185"/>
    <mergeCell ref="B184:C184"/>
    <mergeCell ref="B187:C187"/>
    <mergeCell ref="D187:F187"/>
    <mergeCell ref="G187:H187"/>
    <mergeCell ref="B186:C186"/>
    <mergeCell ref="D186:F186"/>
    <mergeCell ref="G186:H186"/>
    <mergeCell ref="B189:C189"/>
    <mergeCell ref="D189:F189"/>
    <mergeCell ref="G189:H189"/>
    <mergeCell ref="B188:C188"/>
    <mergeCell ref="D188:F188"/>
    <mergeCell ref="G188:H188"/>
    <mergeCell ref="B191:C191"/>
    <mergeCell ref="D191:F191"/>
    <mergeCell ref="G191:H191"/>
    <mergeCell ref="B190:C190"/>
    <mergeCell ref="D190:F190"/>
    <mergeCell ref="G190:H190"/>
    <mergeCell ref="B193:C193"/>
    <mergeCell ref="D193:F193"/>
    <mergeCell ref="G193:H193"/>
    <mergeCell ref="B192:C192"/>
    <mergeCell ref="D192:F192"/>
    <mergeCell ref="G192:H192"/>
    <mergeCell ref="B195:C195"/>
    <mergeCell ref="D195:F195"/>
    <mergeCell ref="G195:H195"/>
    <mergeCell ref="B194:C194"/>
    <mergeCell ref="D194:F194"/>
    <mergeCell ref="G194:H194"/>
    <mergeCell ref="B197:C197"/>
    <mergeCell ref="D197:F197"/>
    <mergeCell ref="G197:H197"/>
    <mergeCell ref="B196:C196"/>
    <mergeCell ref="D196:F196"/>
    <mergeCell ref="G196:H196"/>
    <mergeCell ref="B199:C199"/>
    <mergeCell ref="D199:F199"/>
    <mergeCell ref="G199:H199"/>
    <mergeCell ref="B198:C198"/>
    <mergeCell ref="D198:F198"/>
    <mergeCell ref="G198:H198"/>
    <mergeCell ref="B201:C201"/>
    <mergeCell ref="D201:F201"/>
    <mergeCell ref="G201:H201"/>
    <mergeCell ref="B200:C200"/>
    <mergeCell ref="D200:F200"/>
    <mergeCell ref="G200:H200"/>
    <mergeCell ref="B203:C203"/>
    <mergeCell ref="D203:F203"/>
    <mergeCell ref="G203:H203"/>
    <mergeCell ref="B202:C202"/>
    <mergeCell ref="D202:F202"/>
    <mergeCell ref="G202:H202"/>
    <mergeCell ref="B205:C205"/>
    <mergeCell ref="D205:F205"/>
    <mergeCell ref="G205:H205"/>
    <mergeCell ref="B204:C204"/>
    <mergeCell ref="D204:F204"/>
    <mergeCell ref="G204:H204"/>
    <mergeCell ref="B207:C207"/>
    <mergeCell ref="D207:F207"/>
    <mergeCell ref="G207:H207"/>
    <mergeCell ref="B206:C206"/>
    <mergeCell ref="D206:F206"/>
    <mergeCell ref="G206:H206"/>
    <mergeCell ref="B209:C209"/>
    <mergeCell ref="D209:F209"/>
    <mergeCell ref="G209:H209"/>
    <mergeCell ref="B208:C208"/>
    <mergeCell ref="D208:F208"/>
    <mergeCell ref="G208:H208"/>
    <mergeCell ref="I191:J191"/>
    <mergeCell ref="I192:J192"/>
    <mergeCell ref="I193:J193"/>
    <mergeCell ref="I186:J186"/>
    <mergeCell ref="I187:J187"/>
    <mergeCell ref="I188:J188"/>
    <mergeCell ref="I189:J189"/>
    <mergeCell ref="I190:J190"/>
    <mergeCell ref="I194:J194"/>
    <mergeCell ref="I195:J195"/>
    <mergeCell ref="I196:J196"/>
    <mergeCell ref="I197:J197"/>
    <mergeCell ref="I198:J198"/>
    <mergeCell ref="I199:J199"/>
    <mergeCell ref="I200:J200"/>
    <mergeCell ref="I201:J201"/>
    <mergeCell ref="I202:J202"/>
    <mergeCell ref="I203:J203"/>
    <mergeCell ref="I204:J204"/>
    <mergeCell ref="I205:J205"/>
    <mergeCell ref="I206:J206"/>
    <mergeCell ref="I207:J207"/>
    <mergeCell ref="I208:J208"/>
    <mergeCell ref="I209:J209"/>
    <mergeCell ref="K186:M186"/>
    <mergeCell ref="K187:M187"/>
    <mergeCell ref="K188:M188"/>
    <mergeCell ref="K189:M189"/>
    <mergeCell ref="K190:M190"/>
    <mergeCell ref="K191:M191"/>
    <mergeCell ref="K192:M192"/>
    <mergeCell ref="K193:M193"/>
    <mergeCell ref="K194:M194"/>
    <mergeCell ref="K201:M201"/>
    <mergeCell ref="K202:M202"/>
    <mergeCell ref="K195:M195"/>
    <mergeCell ref="K196:M196"/>
    <mergeCell ref="K197:M197"/>
    <mergeCell ref="K198:M198"/>
    <mergeCell ref="K207:M207"/>
    <mergeCell ref="K208:M208"/>
    <mergeCell ref="K209:M209"/>
    <mergeCell ref="G182:M182"/>
    <mergeCell ref="K203:M203"/>
    <mergeCell ref="K204:M204"/>
    <mergeCell ref="K205:M205"/>
    <mergeCell ref="K206:M206"/>
    <mergeCell ref="K199:M199"/>
    <mergeCell ref="K200:M200"/>
    <mergeCell ref="P185:Q185"/>
    <mergeCell ref="R185:T185"/>
    <mergeCell ref="N186:O186"/>
    <mergeCell ref="P186:Q186"/>
    <mergeCell ref="R186:T186"/>
    <mergeCell ref="N187:O187"/>
    <mergeCell ref="P187:Q187"/>
    <mergeCell ref="R187:T187"/>
    <mergeCell ref="N188:O188"/>
    <mergeCell ref="P188:Q188"/>
    <mergeCell ref="R188:T188"/>
    <mergeCell ref="N189:O189"/>
    <mergeCell ref="P189:Q189"/>
    <mergeCell ref="R189:T189"/>
    <mergeCell ref="N190:O190"/>
    <mergeCell ref="P190:Q190"/>
    <mergeCell ref="R190:T190"/>
    <mergeCell ref="N191:O191"/>
    <mergeCell ref="P191:Q191"/>
    <mergeCell ref="R191:T191"/>
    <mergeCell ref="N192:O192"/>
    <mergeCell ref="P192:Q192"/>
    <mergeCell ref="R192:T192"/>
    <mergeCell ref="N193:O193"/>
    <mergeCell ref="P193:Q193"/>
    <mergeCell ref="R193:T193"/>
    <mergeCell ref="N194:O194"/>
    <mergeCell ref="P194:Q194"/>
    <mergeCell ref="R194:T194"/>
    <mergeCell ref="N195:O195"/>
    <mergeCell ref="P195:Q195"/>
    <mergeCell ref="R195:T195"/>
    <mergeCell ref="N196:O196"/>
    <mergeCell ref="P196:Q196"/>
    <mergeCell ref="R196:T196"/>
    <mergeCell ref="N197:O197"/>
    <mergeCell ref="P197:Q197"/>
    <mergeCell ref="R197:T197"/>
    <mergeCell ref="N198:O198"/>
    <mergeCell ref="P198:Q198"/>
    <mergeCell ref="R198:T198"/>
    <mergeCell ref="N199:O199"/>
    <mergeCell ref="P199:Q199"/>
    <mergeCell ref="R199:T199"/>
    <mergeCell ref="N200:O200"/>
    <mergeCell ref="P200:Q200"/>
    <mergeCell ref="R200:T200"/>
    <mergeCell ref="N201:O201"/>
    <mergeCell ref="P201:Q201"/>
    <mergeCell ref="R201:T201"/>
    <mergeCell ref="N202:O202"/>
    <mergeCell ref="P202:Q202"/>
    <mergeCell ref="R202:T202"/>
    <mergeCell ref="N203:O203"/>
    <mergeCell ref="P203:Q203"/>
    <mergeCell ref="R203:T203"/>
    <mergeCell ref="N204:O204"/>
    <mergeCell ref="P204:Q204"/>
    <mergeCell ref="R204:T204"/>
    <mergeCell ref="N205:O205"/>
    <mergeCell ref="P205:Q205"/>
    <mergeCell ref="R205:T205"/>
    <mergeCell ref="N206:O206"/>
    <mergeCell ref="P206:Q206"/>
    <mergeCell ref="R206:T206"/>
    <mergeCell ref="N207:O207"/>
    <mergeCell ref="P207:Q207"/>
    <mergeCell ref="R207:T207"/>
    <mergeCell ref="N208:O208"/>
    <mergeCell ref="P208:Q208"/>
    <mergeCell ref="R208:T208"/>
    <mergeCell ref="N209:O209"/>
    <mergeCell ref="P209:Q209"/>
    <mergeCell ref="R209:T209"/>
    <mergeCell ref="U182:AA182"/>
    <mergeCell ref="U183:V183"/>
    <mergeCell ref="W183:X183"/>
    <mergeCell ref="Y183:AA183"/>
    <mergeCell ref="U184:V184"/>
    <mergeCell ref="W184:X184"/>
    <mergeCell ref="Y184:AA184"/>
    <mergeCell ref="U185:V185"/>
    <mergeCell ref="W185:X185"/>
    <mergeCell ref="Y185:AA185"/>
    <mergeCell ref="U186:V186"/>
    <mergeCell ref="W186:X186"/>
    <mergeCell ref="Y186:AA186"/>
    <mergeCell ref="U187:V187"/>
    <mergeCell ref="W187:X187"/>
    <mergeCell ref="Y187:AA187"/>
    <mergeCell ref="U188:V188"/>
    <mergeCell ref="W188:X188"/>
    <mergeCell ref="Y188:AA188"/>
    <mergeCell ref="U189:V189"/>
    <mergeCell ref="W189:X189"/>
    <mergeCell ref="Y189:AA189"/>
    <mergeCell ref="U190:V190"/>
    <mergeCell ref="W190:X190"/>
    <mergeCell ref="Y190:AA190"/>
    <mergeCell ref="U191:V191"/>
    <mergeCell ref="W191:X191"/>
    <mergeCell ref="Y191:AA191"/>
    <mergeCell ref="U192:V192"/>
    <mergeCell ref="W192:X192"/>
    <mergeCell ref="Y192:AA192"/>
    <mergeCell ref="U193:V193"/>
    <mergeCell ref="W193:X193"/>
    <mergeCell ref="Y193:AA193"/>
    <mergeCell ref="U194:V194"/>
    <mergeCell ref="W194:X194"/>
    <mergeCell ref="Y194:AA194"/>
    <mergeCell ref="U195:V195"/>
    <mergeCell ref="W195:X195"/>
    <mergeCell ref="Y195:AA195"/>
    <mergeCell ref="U196:V196"/>
    <mergeCell ref="W196:X196"/>
    <mergeCell ref="Y196:AA196"/>
    <mergeCell ref="U197:V197"/>
    <mergeCell ref="W197:X197"/>
    <mergeCell ref="Y197:AA197"/>
    <mergeCell ref="U198:V198"/>
    <mergeCell ref="W198:X198"/>
    <mergeCell ref="Y198:AA198"/>
    <mergeCell ref="U199:V199"/>
    <mergeCell ref="W199:X199"/>
    <mergeCell ref="Y199:AA199"/>
    <mergeCell ref="U200:V200"/>
    <mergeCell ref="W200:X200"/>
    <mergeCell ref="Y200:AA200"/>
    <mergeCell ref="U201:V201"/>
    <mergeCell ref="W201:X201"/>
    <mergeCell ref="Y201:AA201"/>
    <mergeCell ref="U202:V202"/>
    <mergeCell ref="W202:X202"/>
    <mergeCell ref="Y202:AA202"/>
    <mergeCell ref="U203:V203"/>
    <mergeCell ref="W203:X203"/>
    <mergeCell ref="Y203:AA203"/>
    <mergeCell ref="U204:V204"/>
    <mergeCell ref="W204:X204"/>
    <mergeCell ref="Y204:AA204"/>
    <mergeCell ref="U205:V205"/>
    <mergeCell ref="W205:X205"/>
    <mergeCell ref="Y205:AA205"/>
    <mergeCell ref="U206:V206"/>
    <mergeCell ref="W206:X206"/>
    <mergeCell ref="Y206:AA206"/>
    <mergeCell ref="U207:V207"/>
    <mergeCell ref="W207:X207"/>
    <mergeCell ref="Y207:AA207"/>
    <mergeCell ref="U208:V208"/>
    <mergeCell ref="W208:X208"/>
    <mergeCell ref="Y208:AA208"/>
    <mergeCell ref="U209:V209"/>
    <mergeCell ref="W209:X209"/>
    <mergeCell ref="Y209:AA209"/>
    <mergeCell ref="AB182:AH182"/>
    <mergeCell ref="AB183:AC183"/>
    <mergeCell ref="AD183:AE183"/>
    <mergeCell ref="AF183:AH183"/>
    <mergeCell ref="AB184:AC184"/>
    <mergeCell ref="AD184:AE184"/>
    <mergeCell ref="AF184:AH184"/>
    <mergeCell ref="AB185:AC185"/>
    <mergeCell ref="AD185:AE185"/>
    <mergeCell ref="AF185:AH185"/>
    <mergeCell ref="AB186:AC186"/>
    <mergeCell ref="AD186:AE186"/>
    <mergeCell ref="AF186:AH186"/>
    <mergeCell ref="AB187:AC187"/>
    <mergeCell ref="AD187:AE187"/>
    <mergeCell ref="AF187:AH187"/>
    <mergeCell ref="AB188:AC188"/>
    <mergeCell ref="AD188:AE188"/>
    <mergeCell ref="AF188:AH188"/>
    <mergeCell ref="AB189:AC189"/>
    <mergeCell ref="AD189:AE189"/>
    <mergeCell ref="AF189:AH189"/>
    <mergeCell ref="AB190:AC190"/>
    <mergeCell ref="AD190:AE190"/>
    <mergeCell ref="AF190:AH190"/>
    <mergeCell ref="AB191:AC191"/>
    <mergeCell ref="AD191:AE191"/>
    <mergeCell ref="AF191:AH191"/>
    <mergeCell ref="AB192:AC192"/>
    <mergeCell ref="AD192:AE192"/>
    <mergeCell ref="AF192:AH192"/>
    <mergeCell ref="AB193:AC193"/>
    <mergeCell ref="AD193:AE193"/>
    <mergeCell ref="AF193:AH193"/>
    <mergeCell ref="AB194:AC194"/>
    <mergeCell ref="AD194:AE194"/>
    <mergeCell ref="AF194:AH194"/>
    <mergeCell ref="AB195:AC195"/>
    <mergeCell ref="AD195:AE195"/>
    <mergeCell ref="AF195:AH195"/>
    <mergeCell ref="AB196:AC196"/>
    <mergeCell ref="AD196:AE196"/>
    <mergeCell ref="AF196:AH196"/>
    <mergeCell ref="AB197:AC197"/>
    <mergeCell ref="AD197:AE197"/>
    <mergeCell ref="AF197:AH197"/>
    <mergeCell ref="AB198:AC198"/>
    <mergeCell ref="AD198:AE198"/>
    <mergeCell ref="AF198:AH198"/>
    <mergeCell ref="AB199:AC199"/>
    <mergeCell ref="AD199:AE199"/>
    <mergeCell ref="AF199:AH199"/>
    <mergeCell ref="AB200:AC200"/>
    <mergeCell ref="AD200:AE200"/>
    <mergeCell ref="AF200:AH200"/>
    <mergeCell ref="AF204:AH204"/>
    <mergeCell ref="AB201:AC201"/>
    <mergeCell ref="AD201:AE201"/>
    <mergeCell ref="AF201:AH201"/>
    <mergeCell ref="AB202:AC202"/>
    <mergeCell ref="AD202:AE202"/>
    <mergeCell ref="AF202:AH202"/>
    <mergeCell ref="AB203:AC203"/>
    <mergeCell ref="AD203:AE203"/>
    <mergeCell ref="AF203:AH203"/>
    <mergeCell ref="AF207:AH207"/>
    <mergeCell ref="AB205:AC205"/>
    <mergeCell ref="AD205:AE205"/>
    <mergeCell ref="AF205:AH205"/>
    <mergeCell ref="AB206:AC206"/>
    <mergeCell ref="AD206:AE206"/>
    <mergeCell ref="AF206:AH206"/>
    <mergeCell ref="AF209:AH209"/>
    <mergeCell ref="AB208:AC208"/>
    <mergeCell ref="AD208:AE208"/>
    <mergeCell ref="AF208:AH208"/>
    <mergeCell ref="AB204:AC204"/>
    <mergeCell ref="AD204:AE204"/>
    <mergeCell ref="AB209:AC209"/>
    <mergeCell ref="AD209:AE209"/>
    <mergeCell ref="AB207:AC207"/>
    <mergeCell ref="AD207:AE207"/>
  </mergeCells>
  <conditionalFormatting sqref="M37:M38 M52:M55 M40:M50">
    <cfRule type="cellIs" priority="1" dxfId="0" operator="equal" stopIfTrue="1">
      <formula>"safe"</formula>
    </cfRule>
    <cfRule type="cellIs" priority="2" dxfId="1" operator="notEqual" stopIfTrue="1">
      <formula>"safe"</formula>
    </cfRule>
  </conditionalFormatting>
  <printOptions/>
  <pageMargins left="0.5" right="0.5" top="0.5" bottom="0.5" header="0.5" footer="0.25"/>
  <pageSetup horizontalDpi="600" verticalDpi="600" orientation="portrait" paperSize="9" r:id="rId17"/>
  <headerFooter alignWithMargins="0">
    <oddHeader xml:space="preserve">&amp;R
&amp;P+86             </oddHeader>
  </headerFooter>
  <drawing r:id="rId16"/>
  <legacyDrawing r:id="rId15"/>
  <oleObjects>
    <oleObject progId="Equation.3" shapeId="918605" r:id="rId1"/>
    <oleObject progId="Equation.3" shapeId="924666" r:id="rId2"/>
    <oleObject progId="Equation.3" shapeId="1283614" r:id="rId3"/>
    <oleObject progId="Equation.3" shapeId="1318510" r:id="rId4"/>
    <oleObject progId="Equation.3" shapeId="1372555" r:id="rId5"/>
    <oleObject progId="Equation.3" shapeId="1373316" r:id="rId6"/>
    <oleObject progId="Equation.3" shapeId="1393922" r:id="rId7"/>
    <oleObject progId="Equation.3" shapeId="1434505" r:id="rId8"/>
    <oleObject progId="Equation.3" shapeId="1435339" r:id="rId9"/>
    <oleObject progId="Equation.3" shapeId="1453706" r:id="rId10"/>
    <oleObject progId="Equation.3" shapeId="1454398" r:id="rId11"/>
    <oleObject progId="Equation.3" shapeId="1488349" r:id="rId12"/>
    <oleObject progId="Equation.3" shapeId="778711" r:id="rId13"/>
    <oleObject progId="Equation.3" shapeId="801140" r:id="rId1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Foster Wheeler Energy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r0946</cp:lastModifiedBy>
  <cp:lastPrinted>2006-03-24T02:53:59Z</cp:lastPrinted>
  <dcterms:created xsi:type="dcterms:W3CDTF">2004-07-29T08:16:40Z</dcterms:created>
  <dcterms:modified xsi:type="dcterms:W3CDTF">2009-01-11T04:54:30Z</dcterms:modified>
  <cp:category/>
  <cp:version/>
  <cp:contentType/>
  <cp:contentStatus/>
</cp:coreProperties>
</file>